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stado de Situacion" sheetId="1" state="visible" r:id="rId2"/>
    <sheet name="Estado de Resultados" sheetId="2" state="visible" r:id="rId3"/>
    <sheet name="Razones" sheetId="3" state="visible" r:id="rId4"/>
    <sheet name="Origen de aplicacion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<sst xmlns="http://schemas.openxmlformats.org/spreadsheetml/2006/main" count="236" uniqueCount="152">
  <si>
    <t xml:space="preserve">Compania Nacional de Fuerza y Luz S.A</t>
  </si>
  <si>
    <t xml:space="preserve">Estado de Situacion Financiera</t>
  </si>
  <si>
    <t xml:space="preserve">Al 31 de diciembre del 2015</t>
  </si>
  <si>
    <t xml:space="preserve">Activo</t>
  </si>
  <si>
    <t xml:space="preserve">31 de diciembre 2015</t>
  </si>
  <si>
    <t xml:space="preserve">31 de diciembre 2014</t>
  </si>
  <si>
    <t xml:space="preserve">Horizontal</t>
  </si>
  <si>
    <t xml:space="preserve">Vertical (%) 2015</t>
  </si>
  <si>
    <t xml:space="preserve">Vertical (%) 2014</t>
  </si>
  <si>
    <t xml:space="preserve">Dif. (%) Vertical</t>
  </si>
  <si>
    <t xml:space="preserve">Activo no Circulante</t>
  </si>
  <si>
    <t xml:space="preserve">Inmuebles, Maquinaria y equipo neto</t>
  </si>
  <si>
    <t xml:space="preserve">Activo intangible y plusvalia, neto</t>
  </si>
  <si>
    <t xml:space="preserve">Inversiones a largo Plazo</t>
  </si>
  <si>
    <t xml:space="preserve">Efectos por cobrar a largo plazo</t>
  </si>
  <si>
    <t xml:space="preserve">Otros activos netos</t>
  </si>
  <si>
    <t xml:space="preserve">Total Activo no Corriente</t>
  </si>
  <si>
    <t xml:space="preserve">Activo Corriente</t>
  </si>
  <si>
    <t xml:space="preserve">Efectivo y equivalentes de efectivo</t>
  </si>
  <si>
    <t xml:space="preserve">Efectos por cobrar, neto</t>
  </si>
  <si>
    <t xml:space="preserve">Cuentas por cobrar, neto</t>
  </si>
  <si>
    <t xml:space="preserve">Inventarios, neto</t>
  </si>
  <si>
    <t xml:space="preserve">Gastos pagados por anticipado</t>
  </si>
  <si>
    <t xml:space="preserve">Total Activo Corriente</t>
  </si>
  <si>
    <t xml:space="preserve">Total Activo</t>
  </si>
  <si>
    <t xml:space="preserve">Patrimonio y Pasivo</t>
  </si>
  <si>
    <t xml:space="preserve">Patrimonio</t>
  </si>
  <si>
    <t xml:space="preserve">Capital acciones comunes</t>
  </si>
  <si>
    <t xml:space="preserve">Reserva legal</t>
  </si>
  <si>
    <t xml:space="preserve">Reserva para desarrollo de  proyectos</t>
  </si>
  <si>
    <t xml:space="preserve">Utilidades no distribuidas</t>
  </si>
  <si>
    <t xml:space="preserve">SuperAvit por revaluacion</t>
  </si>
  <si>
    <t xml:space="preserve">Variaciones prestaciones legales calculo actuarial</t>
  </si>
  <si>
    <t xml:space="preserve">Patrimonio Neto</t>
  </si>
  <si>
    <t xml:space="preserve">Pasivo no Corriente</t>
  </si>
  <si>
    <t xml:space="preserve">Deuda a largo plazo, excluyedo la porcion Circulante</t>
  </si>
  <si>
    <t xml:space="preserve">Deposito en garantia recibidos por servicios</t>
  </si>
  <si>
    <t xml:space="preserve">Provision para prestaciones legales</t>
  </si>
  <si>
    <t xml:space="preserve">Provision para litigios</t>
  </si>
  <si>
    <t xml:space="preserve">Impuestos sobre la renta diferido</t>
  </si>
  <si>
    <t xml:space="preserve">Total Pasivo no Circulante</t>
  </si>
  <si>
    <t xml:space="preserve">Pasivo Corriente</t>
  </si>
  <si>
    <t xml:space="preserve">Porcion circulante de la deuda largo plazo</t>
  </si>
  <si>
    <t xml:space="preserve">Cuentas por pagar</t>
  </si>
  <si>
    <t xml:space="preserve">Gastos acumulados y otras cuentas por pagar</t>
  </si>
  <si>
    <t xml:space="preserve">Total pasivos corriente</t>
  </si>
  <si>
    <t xml:space="preserve">Total pasivos</t>
  </si>
  <si>
    <t xml:space="preserve">Compromisos y Contingencias</t>
  </si>
  <si>
    <t xml:space="preserve">Total Patrimonio y Pasivo</t>
  </si>
  <si>
    <t xml:space="preserve">Estado de Resultado y Otros Resultado integral</t>
  </si>
  <si>
    <t xml:space="preserve">Ingreso de Operacion</t>
  </si>
  <si>
    <t xml:space="preserve">Venta de energia electrica</t>
  </si>
  <si>
    <t xml:space="preserve">Otros ingresos por operacion</t>
  </si>
  <si>
    <t xml:space="preserve">Total Ingresos</t>
  </si>
  <si>
    <t xml:space="preserve">Costos de Operacion</t>
  </si>
  <si>
    <t xml:space="preserve">Compra de energia electrica</t>
  </si>
  <si>
    <t xml:space="preserve">Generacion hidraulica</t>
  </si>
  <si>
    <t xml:space="preserve">Planes ambientales y proyectos de generacion</t>
  </si>
  <si>
    <t xml:space="preserve">Destribucion y transmision</t>
  </si>
  <si>
    <t xml:space="preserve">Alumbrado publico</t>
  </si>
  <si>
    <t xml:space="preserve">Programa uso racional</t>
  </si>
  <si>
    <t xml:space="preserve">Total costos de operacion</t>
  </si>
  <si>
    <t xml:space="preserve">Utilidad Bruta</t>
  </si>
  <si>
    <t xml:space="preserve">Gastos de Operacion</t>
  </si>
  <si>
    <t xml:space="preserve">Gasto consumidores</t>
  </si>
  <si>
    <t xml:space="preserve">Generales y administrativos</t>
  </si>
  <si>
    <t xml:space="preserve">Impuestos municipales y otros</t>
  </si>
  <si>
    <t xml:space="preserve">Depreciaciones</t>
  </si>
  <si>
    <t xml:space="preserve">Otros gastos (ingresos) operativos, neto</t>
  </si>
  <si>
    <t xml:space="preserve">Total gastos de operacion</t>
  </si>
  <si>
    <t xml:space="preserve">Utilidad (perdida) por operacion</t>
  </si>
  <si>
    <t xml:space="preserve">Gastos (ingresos) financieros , neto</t>
  </si>
  <si>
    <t xml:space="preserve">Ingreso (gastos), por diferencia de cambio</t>
  </si>
  <si>
    <t xml:space="preserve">Intereses y otros gastos, neto</t>
  </si>
  <si>
    <t xml:space="preserve">Total gastos financieros</t>
  </si>
  <si>
    <t xml:space="preserve">Perdida neta antes del impuesto sobre la renta</t>
  </si>
  <si>
    <t xml:space="preserve">Impuesto sobre la renta diferido, neto</t>
  </si>
  <si>
    <t xml:space="preserve">Perdida neta del periodo</t>
  </si>
  <si>
    <t xml:space="preserve">Otros resultados  Integrales</t>
  </si>
  <si>
    <t xml:space="preserve">Partidas que no se reclasificaran posteriormente al resultado del periodo:</t>
  </si>
  <si>
    <t xml:space="preserve">Revaluacion de activos usando indices de precios</t>
  </si>
  <si>
    <t xml:space="preserve">Perdida actual que surge de variaciones en los supuestos</t>
  </si>
  <si>
    <t xml:space="preserve">Actuariales-prestaciones legales</t>
  </si>
  <si>
    <t xml:space="preserve">Total de otros resultados integrales</t>
  </si>
  <si>
    <t xml:space="preserve">Total resultados Integrales</t>
  </si>
  <si>
    <t xml:space="preserve">Perdida por accion</t>
  </si>
  <si>
    <t xml:space="preserve">PORTADA</t>
  </si>
  <si>
    <t xml:space="preserve">Razones para el  2015</t>
  </si>
  <si>
    <t xml:space="preserve">REFERENTE INSTITUCIONAL</t>
  </si>
  <si>
    <t xml:space="preserve">Razon Circulante</t>
  </si>
  <si>
    <t xml:space="preserve">CALCULOS H Y V de los dos </t>
  </si>
  <si>
    <t xml:space="preserve">Razon Rapida </t>
  </si>
  <si>
    <t xml:space="preserve">ANÁLIS ER-H Y V</t>
  </si>
  <si>
    <t xml:space="preserve">Rotacion de Inventarios</t>
  </si>
  <si>
    <t xml:space="preserve">ANALISIS BG H Y V</t>
  </si>
  <si>
    <t xml:space="preserve">Periodo Medio Inventario</t>
  </si>
  <si>
    <t xml:space="preserve">ANALISIS RAZONES</t>
  </si>
  <si>
    <t xml:space="preserve">Periodo Medio de Cobro</t>
  </si>
  <si>
    <t xml:space="preserve">ANALISIS APLICACIÓN Y ORIGEN</t>
  </si>
  <si>
    <t xml:space="preserve">Periodo Medio de Pago</t>
  </si>
  <si>
    <t xml:space="preserve">ANALISIS GENERAL</t>
  </si>
  <si>
    <t xml:space="preserve">Rotacion de Activos Fijos</t>
  </si>
  <si>
    <t xml:space="preserve">SI INVIERTE O NO EN LA EMPRESA</t>
  </si>
  <si>
    <t xml:space="preserve">Rotacion de Activos Totales</t>
  </si>
  <si>
    <t xml:space="preserve">Razon de Deuda</t>
  </si>
  <si>
    <t xml:space="preserve">Razon Capacidad de pago de  Intereses</t>
  </si>
  <si>
    <t xml:space="preserve">Margen de Utilidad Bruta</t>
  </si>
  <si>
    <t xml:space="preserve">Margen de Utilidad Neta</t>
  </si>
  <si>
    <t xml:space="preserve">Rendimiento Sobre Activos</t>
  </si>
  <si>
    <t xml:space="preserve">Rendimiento Sobre el Capital</t>
  </si>
  <si>
    <t xml:space="preserve">Capital de Trabajo</t>
  </si>
  <si>
    <t xml:space="preserve">Se observa que por cada colon que la empresa posee puede cubrir 0.52 colones</t>
  </si>
  <si>
    <t xml:space="preserve">de la deuda, por lo cual, quiere decir que la empresa tiene un problema de solvencia</t>
  </si>
  <si>
    <t xml:space="preserve">de un 0.48 colones para cubrir cada colon de deuda a corto plazo</t>
  </si>
  <si>
    <t xml:space="preserve">La razon rapida nos indica que la empresa tiene para responder ante la  deuda a </t>
  </si>
  <si>
    <t xml:space="preserve">corto plazo un 45% del total de la deuda de la empresa, esto sin contar los inventarios</t>
  </si>
  <si>
    <t xml:space="preserve">o sea, que la empresa tan solo tiene 0.45 colones para responder por cada colon </t>
  </si>
  <si>
    <t xml:space="preserve">de deuda.</t>
  </si>
  <si>
    <t xml:space="preserve">La empresa rota su inventario 39 veces en el periodo</t>
  </si>
  <si>
    <t xml:space="preserve">Esta razon nos mestra que el inventario tiene una duracion de 9 dias aproximadamente</t>
  </si>
  <si>
    <t xml:space="preserve">La empresa dura aproximadamente 32 dias cobrando a sus clientes el servicio </t>
  </si>
  <si>
    <t xml:space="preserve">electrico brindado, lo que es un buen parámetro en función de que los créditos suelen ser en un</t>
  </si>
  <si>
    <t xml:space="preserve">plazo de  30 días</t>
  </si>
  <si>
    <t xml:space="preserve">La compañia dura aproximadamente 75 pagando sus deudas a corto plazo, por </t>
  </si>
  <si>
    <t xml:space="preserve">lo cual esta empresa posiblemente pueda estar pagando intereses por mora</t>
  </si>
  <si>
    <t xml:space="preserve">Se observa que la empresa ha generado un 1% mas de ventas en relacion al </t>
  </si>
  <si>
    <t xml:space="preserve">año anterior, esto con sus activos fijos</t>
  </si>
  <si>
    <t xml:space="preserve">Se puede apreciar que la empresa esta utilizando sus activos totales con una </t>
  </si>
  <si>
    <t xml:space="preserve">eficiencia de 47% de lo cual este porcentaje deberia a mi criterio ser superior</t>
  </si>
  <si>
    <t xml:space="preserve">a el 50%</t>
  </si>
  <si>
    <t xml:space="preserve">Se muestra que la empresa esta financiada en un 48% para mantener sus  </t>
  </si>
  <si>
    <t xml:space="preserve">operaciones a corto plazo</t>
  </si>
  <si>
    <t xml:space="preserve">La empresa por cada colon que debe pagar  tan solo genera un 0.54 colones de</t>
  </si>
  <si>
    <t xml:space="preserve">utilidad neta</t>
  </si>
  <si>
    <t xml:space="preserve">La utilidad bruta de la empresa esta representada por un  18% que corresponden a </t>
  </si>
  <si>
    <t xml:space="preserve">las ventas luego de pagar el costo de entas</t>
  </si>
  <si>
    <t xml:space="preserve">La ulidad neta de la empresa representa un -10% de las ventas o sea no hay  </t>
  </si>
  <si>
    <t xml:space="preserve">margen de utilidad neta para el periodo. Los gastos del periódo son tan altos</t>
  </si>
  <si>
    <t xml:space="preserve">que nos lleva</t>
  </si>
  <si>
    <t xml:space="preserve">Se observa que la empresa ha tenido un rendimiento de -5% sobre sus ativos</t>
  </si>
  <si>
    <t xml:space="preserve">La empresa demuestra un perdida de 9% en su rendimiento dsobre el capital</t>
  </si>
  <si>
    <t xml:space="preserve">de sus socios</t>
  </si>
  <si>
    <t xml:space="preserve">La empresa tiene aproximadamente -42.300.000 de colones en  su capital </t>
  </si>
  <si>
    <t xml:space="preserve">de trabjo</t>
  </si>
  <si>
    <t xml:space="preserve">Origen </t>
  </si>
  <si>
    <t xml:space="preserve">Aplicacion</t>
  </si>
  <si>
    <t xml:space="preserve">cp</t>
  </si>
  <si>
    <t xml:space="preserve">Lp</t>
  </si>
  <si>
    <t xml:space="preserve">x</t>
  </si>
  <si>
    <t xml:space="preserve">Gastos pargados por anticipado</t>
  </si>
  <si>
    <t xml:space="preserve">Provision ara prestaciones legales</t>
  </si>
  <si>
    <t xml:space="preserve">Analisis: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</si>
</sst>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[$₡-140A]* #,##0.00_);_([$₡-140A]* \(#,##0.00\);_([$₡-140A]* \-??_);_(@_)"/>
    <numFmt numFmtId="166" formatCode="0%"/>
    <numFmt numFmtId="167" formatCode="0.0"/>
    <numFmt numFmtId="168" formatCode="0.00"/>
    <numFmt numFmtId="169" formatCode="#,##0.00"/>
    <numFmt numFmtId="170" formatCode="_(* #,##0.00_);_(* \(#,##0.0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90" zoomScaleNormal="90" zoomScalePageLayoutView="100" workbookViewId="0">
      <selection pane="topLeft" activeCell="A51" activeCellId="0" sqref="A51"/>
    </sheetView>
  </sheetViews>
  <sheetFormatPr defaultRowHeight="15"/>
  <cols>
    <col collapsed="false" hidden="false" max="1" min="1" style="0" width="48.9514170040486"/>
    <col collapsed="false" hidden="false" max="3" min="2" style="0" width="20.1376518218623"/>
    <col collapsed="false" hidden="false" max="4" min="4" style="0" width="10.2834008097166"/>
    <col collapsed="false" hidden="false" max="6" min="5" style="0" width="16.0688259109312"/>
    <col collapsed="false" hidden="false" max="7" min="7" style="0" width="15.2105263157895"/>
    <col collapsed="false" hidden="false" max="1025" min="8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</row>
    <row r="5" customFormat="false" ht="15" hidden="false" customHeight="false" outlineLevel="0" collapsed="false">
      <c r="A5" s="2" t="s">
        <v>3</v>
      </c>
      <c r="B5" s="3" t="s">
        <v>4</v>
      </c>
      <c r="C5" s="3" t="s">
        <v>5</v>
      </c>
      <c r="D5" s="4" t="s">
        <v>6</v>
      </c>
      <c r="E5" s="4" t="s">
        <v>7</v>
      </c>
      <c r="F5" s="4" t="s">
        <v>8</v>
      </c>
      <c r="G5" s="4" t="s">
        <v>9</v>
      </c>
    </row>
    <row r="6" s="4" customFormat="true" ht="15" hidden="false" customHeight="false" outlineLevel="0" collapsed="false">
      <c r="A6" s="4" t="s">
        <v>10</v>
      </c>
    </row>
    <row r="7" customFormat="false" ht="13.8" hidden="false" customHeight="false" outlineLevel="0" collapsed="false">
      <c r="A7" s="0" t="s">
        <v>11</v>
      </c>
      <c r="B7" s="5" t="n">
        <v>583056087</v>
      </c>
      <c r="C7" s="5" t="n">
        <v>588829985</v>
      </c>
      <c r="D7" s="6" t="n">
        <f aca="false">(B7-C7)/C7</f>
        <v>-0.00980571327392575</v>
      </c>
      <c r="E7" s="7" t="n">
        <f aca="false">(B7/$B$21)*100</f>
        <v>90.8316538857117</v>
      </c>
      <c r="F7" s="8" t="n">
        <f aca="false">(C7/$C$21)*100</f>
        <v>91.2520684653766</v>
      </c>
      <c r="G7" s="9" t="n">
        <f aca="false">E7-F7</f>
        <v>-0.420414579664879</v>
      </c>
    </row>
    <row r="8" customFormat="false" ht="13.8" hidden="false" customHeight="false" outlineLevel="0" collapsed="false">
      <c r="A8" s="0" t="s">
        <v>12</v>
      </c>
      <c r="B8" s="5" t="n">
        <v>5019301</v>
      </c>
      <c r="C8" s="5" t="n">
        <v>6521350</v>
      </c>
      <c r="D8" s="10" t="n">
        <f aca="false">(B8-C8)/C8</f>
        <v>-0.2303279228994</v>
      </c>
      <c r="E8" s="8" t="n">
        <f aca="false">(B8/$B$21)*100</f>
        <v>0.781934056337545</v>
      </c>
      <c r="F8" s="8" t="n">
        <f aca="false">(C8/$C$21)*100</f>
        <v>1.01062563362272</v>
      </c>
      <c r="G8" s="9" t="n">
        <f aca="false">E8-F8</f>
        <v>-0.228691577285178</v>
      </c>
    </row>
    <row r="9" customFormat="false" ht="15" hidden="false" customHeight="false" outlineLevel="0" collapsed="false">
      <c r="A9" s="0" t="s">
        <v>13</v>
      </c>
      <c r="B9" s="5" t="n">
        <v>262554</v>
      </c>
      <c r="C9" s="5" t="n">
        <v>262554</v>
      </c>
      <c r="D9" s="6" t="n">
        <f aca="false">(B9-C9)/C9</f>
        <v>0</v>
      </c>
      <c r="E9" s="8" t="n">
        <f aca="false">(B9/$B$21)*100</f>
        <v>0.0409020925877224</v>
      </c>
      <c r="F9" s="8" t="n">
        <f aca="false">(C9/$C$21)*100</f>
        <v>0.040688477479384</v>
      </c>
      <c r="G9" s="9" t="n">
        <f aca="false">E9-F9</f>
        <v>0.000213615108338491</v>
      </c>
    </row>
    <row r="10" customFormat="false" ht="15" hidden="false" customHeight="false" outlineLevel="0" collapsed="false">
      <c r="A10" s="0" t="s">
        <v>14</v>
      </c>
      <c r="B10" s="5" t="n">
        <v>614448</v>
      </c>
      <c r="C10" s="5" t="n">
        <v>635348</v>
      </c>
      <c r="D10" s="6" t="n">
        <f aca="false">(B10-C10)/C10</f>
        <v>-0.0328953581344397</v>
      </c>
      <c r="E10" s="8" t="n">
        <f aca="false">(B10/$B$21)*100</f>
        <v>0.0957220571247853</v>
      </c>
      <c r="F10" s="8" t="n">
        <f aca="false">(C10/$C$21)*100</f>
        <v>0.0984610510202535</v>
      </c>
      <c r="G10" s="9" t="n">
        <f aca="false">E10-F10</f>
        <v>-0.00273899389546817</v>
      </c>
    </row>
    <row r="11" customFormat="false" ht="13.8" hidden="false" customHeight="false" outlineLevel="0" collapsed="false">
      <c r="A11" s="0" t="s">
        <v>15</v>
      </c>
      <c r="B11" s="5" t="n">
        <v>7398426</v>
      </c>
      <c r="C11" s="5" t="n">
        <v>8661323</v>
      </c>
      <c r="D11" s="10" t="n">
        <f aca="false">(B11-C11)/C11</f>
        <v>-0.145808786948599</v>
      </c>
      <c r="E11" s="8" t="n">
        <f aca="false">(B11/$B$21)*100</f>
        <v>1.15256711097684</v>
      </c>
      <c r="F11" s="8" t="n">
        <f aca="false">(C11/$C$21)*100</f>
        <v>1.34226119513384</v>
      </c>
      <c r="G11" s="9" t="n">
        <f aca="false">E11-F11</f>
        <v>-0.189694084157001</v>
      </c>
    </row>
    <row r="12" s="4" customFormat="true" ht="15" hidden="false" customHeight="false" outlineLevel="0" collapsed="false">
      <c r="A12" s="4" t="s">
        <v>16</v>
      </c>
      <c r="B12" s="11" t="n">
        <f aca="false">SUM(B7:B11)</f>
        <v>596350816</v>
      </c>
      <c r="C12" s="11" t="n">
        <f aca="false">SUM(C7:C11)</f>
        <v>604910560</v>
      </c>
      <c r="D12" s="12" t="n">
        <f aca="false">(B12-C12)/C12</f>
        <v>-0.0141504291146777</v>
      </c>
      <c r="E12" s="13" t="n">
        <f aca="false">(B12/$B$21)*100</f>
        <v>92.9027792027386</v>
      </c>
      <c r="F12" s="13" t="n">
        <f aca="false">(C12/$C$21)*100</f>
        <v>93.7441048226328</v>
      </c>
      <c r="G12" s="14" t="n">
        <f aca="false">E12-F12</f>
        <v>-0.841325619894192</v>
      </c>
    </row>
    <row r="13" customFormat="false" ht="15" hidden="false" customHeight="false" outlineLevel="0" collapsed="false">
      <c r="B13" s="5"/>
      <c r="C13" s="5"/>
      <c r="D13" s="6"/>
      <c r="E13" s="8"/>
      <c r="F13" s="8"/>
      <c r="G13" s="9" t="n">
        <f aca="false">E13-F13</f>
        <v>0</v>
      </c>
    </row>
    <row r="14" s="4" customFormat="true" ht="15" hidden="false" customHeight="false" outlineLevel="0" collapsed="false">
      <c r="A14" s="4" t="s">
        <v>17</v>
      </c>
      <c r="B14" s="11"/>
      <c r="C14" s="11"/>
      <c r="D14" s="6"/>
      <c r="E14" s="8"/>
      <c r="F14" s="8"/>
      <c r="G14" s="9" t="n">
        <f aca="false">E14-F14</f>
        <v>0</v>
      </c>
    </row>
    <row r="15" customFormat="false" ht="13.8" hidden="false" customHeight="false" outlineLevel="0" collapsed="false">
      <c r="A15" s="0" t="s">
        <v>18</v>
      </c>
      <c r="B15" s="5" t="n">
        <v>10923676</v>
      </c>
      <c r="C15" s="5" t="n">
        <v>8076040</v>
      </c>
      <c r="D15" s="10" t="n">
        <f aca="false">(B15-C15)/C15</f>
        <v>0.352603008405109</v>
      </c>
      <c r="E15" s="8" t="n">
        <f aca="false">(B15/$B$21)*100</f>
        <v>1.70174976252612</v>
      </c>
      <c r="F15" s="8" t="n">
        <f aca="false">(C15/$C$21)*100</f>
        <v>1.25155880947388</v>
      </c>
      <c r="G15" s="9" t="n">
        <f aca="false">E15-F15</f>
        <v>0.450190953052239</v>
      </c>
    </row>
    <row r="16" customFormat="false" ht="15" hidden="false" customHeight="false" outlineLevel="0" collapsed="false">
      <c r="A16" s="0" t="s">
        <v>19</v>
      </c>
      <c r="B16" s="5" t="n">
        <v>361101</v>
      </c>
      <c r="C16" s="5" t="n">
        <v>339436</v>
      </c>
      <c r="D16" s="6" t="n">
        <f aca="false">(B16-C16)/C16</f>
        <v>0.0638264650773636</v>
      </c>
      <c r="E16" s="8" t="n">
        <f aca="false">(B16/$B$21)*100</f>
        <v>0.0562542811593774</v>
      </c>
      <c r="F16" s="8" t="n">
        <f aca="false">(C16/$C$21)*100</f>
        <v>0.0526030227750945</v>
      </c>
      <c r="G16" s="9" t="n">
        <f aca="false">E16-F16</f>
        <v>0.00365125838428282</v>
      </c>
    </row>
    <row r="17" customFormat="false" ht="13.8" hidden="false" customHeight="false" outlineLevel="0" collapsed="false">
      <c r="A17" s="0" t="s">
        <v>20</v>
      </c>
      <c r="B17" s="5" t="n">
        <v>26700456</v>
      </c>
      <c r="C17" s="5" t="n">
        <v>26144890</v>
      </c>
      <c r="D17" s="6" t="n">
        <f aca="false">(B17-C17)/C17</f>
        <v>0.021249506117639</v>
      </c>
      <c r="E17" s="7" t="n">
        <f aca="false">(B17/$B$21)*100</f>
        <v>4.15954250724198</v>
      </c>
      <c r="F17" s="8" t="n">
        <f aca="false">(C17/$C$21)*100</f>
        <v>4.05172180947908</v>
      </c>
      <c r="G17" s="9" t="n">
        <f aca="false">E17-F17</f>
        <v>0.107820697762893</v>
      </c>
    </row>
    <row r="18" customFormat="false" ht="13.8" hidden="false" customHeight="false" outlineLevel="0" collapsed="false">
      <c r="A18" s="0" t="s">
        <v>21</v>
      </c>
      <c r="B18" s="5" t="n">
        <v>6345873</v>
      </c>
      <c r="C18" s="5" t="n">
        <v>4418283</v>
      </c>
      <c r="D18" s="10" t="n">
        <f aca="false">(B18-C18)/C18</f>
        <v>0.436275811214447</v>
      </c>
      <c r="E18" s="8" t="n">
        <f aca="false">(B18/$B$21)*100</f>
        <v>0.988594670033319</v>
      </c>
      <c r="F18" s="8" t="n">
        <f aca="false">(C18/$C$21)*100</f>
        <v>0.684709462979215</v>
      </c>
      <c r="G18" s="9" t="n">
        <f aca="false">E18-F18</f>
        <v>0.303885207054103</v>
      </c>
    </row>
    <row r="19" customFormat="false" ht="13.8" hidden="false" customHeight="false" outlineLevel="0" collapsed="false">
      <c r="A19" s="0" t="s">
        <v>22</v>
      </c>
      <c r="B19" s="5" t="n">
        <v>1226556</v>
      </c>
      <c r="C19" s="5" t="n">
        <v>1389298</v>
      </c>
      <c r="D19" s="10" t="n">
        <f aca="false">(B19-C19)/C19</f>
        <v>-0.117139735319564</v>
      </c>
      <c r="E19" s="8" t="n">
        <f aca="false">(B19/$B$21)*100</f>
        <v>0.191079576300595</v>
      </c>
      <c r="F19" s="8" t="n">
        <f aca="false">(C19/$C$21)*100</f>
        <v>0.215302072659922</v>
      </c>
      <c r="G19" s="9" t="n">
        <f aca="false">E19-F19</f>
        <v>-0.0242224963593267</v>
      </c>
    </row>
    <row r="20" s="4" customFormat="true" ht="15" hidden="false" customHeight="false" outlineLevel="0" collapsed="false">
      <c r="A20" s="4" t="s">
        <v>23</v>
      </c>
      <c r="B20" s="11" t="n">
        <f aca="false">SUM(B15:B19)</f>
        <v>45557662</v>
      </c>
      <c r="C20" s="11" t="n">
        <f aca="false">SUM(C15:C19)</f>
        <v>40367947</v>
      </c>
      <c r="D20" s="12" t="n">
        <f aca="false">(B20-C20)/C20</f>
        <v>0.128560290668237</v>
      </c>
      <c r="E20" s="13" t="n">
        <f aca="false">(B20/$B$21)*100</f>
        <v>7.09722079726138</v>
      </c>
      <c r="F20" s="13" t="n">
        <f aca="false">(C20/$C$21)*100</f>
        <v>6.25589517736719</v>
      </c>
      <c r="G20" s="14" t="n">
        <f aca="false">E20-F20</f>
        <v>0.841325619894192</v>
      </c>
    </row>
    <row r="21" customFormat="false" ht="15" hidden="false" customHeight="false" outlineLevel="0" collapsed="false">
      <c r="A21" s="4" t="s">
        <v>24</v>
      </c>
      <c r="B21" s="11" t="n">
        <f aca="false">SUM(B12,B20)</f>
        <v>641908478</v>
      </c>
      <c r="C21" s="11" t="n">
        <f aca="false">SUM(C12,C20)</f>
        <v>645278507</v>
      </c>
      <c r="D21" s="12" t="n">
        <f aca="false">(B21-C21)/C21</f>
        <v>-0.00522259607819233</v>
      </c>
      <c r="E21" s="13" t="n">
        <f aca="false">(B21/$B$21)*100</f>
        <v>100</v>
      </c>
      <c r="F21" s="13" t="n">
        <f aca="false">(C21/$C$21)*100</f>
        <v>100</v>
      </c>
      <c r="G21" s="9"/>
    </row>
    <row r="22" customFormat="false" ht="15" hidden="false" customHeight="false" outlineLevel="0" collapsed="false">
      <c r="A22" s="2" t="s">
        <v>25</v>
      </c>
      <c r="B22" s="5"/>
      <c r="C22" s="5"/>
      <c r="D22" s="6"/>
      <c r="E22" s="8"/>
      <c r="F22" s="8"/>
      <c r="G22" s="9"/>
    </row>
    <row r="23" s="4" customFormat="true" ht="15" hidden="false" customHeight="false" outlineLevel="0" collapsed="false">
      <c r="A23" s="4" t="s">
        <v>26</v>
      </c>
      <c r="B23" s="11"/>
      <c r="C23" s="11"/>
      <c r="D23" s="6"/>
      <c r="E23" s="8"/>
      <c r="F23" s="8"/>
      <c r="G23" s="9"/>
    </row>
    <row r="24" customFormat="false" ht="13.8" hidden="false" customHeight="false" outlineLevel="0" collapsed="false">
      <c r="A24" s="0" t="s">
        <v>27</v>
      </c>
      <c r="B24" s="5" t="n">
        <v>63317730</v>
      </c>
      <c r="C24" s="5" t="n">
        <v>63317730</v>
      </c>
      <c r="D24" s="6" t="n">
        <f aca="false">(B24-C24)/C24</f>
        <v>0</v>
      </c>
      <c r="E24" s="7" t="n">
        <f aca="false">(B24/$B$47)*100</f>
        <v>9.8639809521257</v>
      </c>
      <c r="F24" s="8" t="n">
        <f aca="false">(C24/$C$47)*100</f>
        <v>9.81246536388977</v>
      </c>
      <c r="G24" s="9" t="n">
        <f aca="false">E24-F24</f>
        <v>0.0515155882359366</v>
      </c>
    </row>
    <row r="25" customFormat="false" ht="15" hidden="false" customHeight="false" outlineLevel="0" collapsed="false">
      <c r="A25" s="0" t="s">
        <v>28</v>
      </c>
      <c r="B25" s="5" t="n">
        <v>2644710</v>
      </c>
      <c r="C25" s="5" t="n">
        <v>2644710</v>
      </c>
      <c r="D25" s="6" t="n">
        <f aca="false">(B25-C25)/C25</f>
        <v>0</v>
      </c>
      <c r="E25" s="8" t="n">
        <f aca="false">(B25/$B$47)*100</f>
        <v>0.412007332920753</v>
      </c>
      <c r="F25" s="8" t="n">
        <f aca="false">(C25/$C$47)*100</f>
        <v>0.409855585039655</v>
      </c>
      <c r="G25" s="9" t="n">
        <f aca="false">E25-F25</f>
        <v>0.00215174788109834</v>
      </c>
    </row>
    <row r="26" customFormat="false" ht="15" hidden="false" customHeight="false" outlineLevel="0" collapsed="false">
      <c r="A26" s="0" t="s">
        <v>29</v>
      </c>
      <c r="B26" s="5" t="n">
        <v>71527</v>
      </c>
      <c r="C26" s="5" t="n">
        <v>71527</v>
      </c>
      <c r="D26" s="6" t="n">
        <f aca="false">(B26-C26)/C26</f>
        <v>0</v>
      </c>
      <c r="E26" s="8" t="n">
        <f aca="false">(B26/$B$47)*100</f>
        <v>0.0111428657591277</v>
      </c>
      <c r="F26" s="8" t="n">
        <f aca="false">(C26/$C$47)*100</f>
        <v>0.0110846710721143</v>
      </c>
      <c r="G26" s="9" t="n">
        <f aca="false">E26-F26</f>
        <v>5.81946870134437E-005</v>
      </c>
    </row>
    <row r="27" customFormat="false" ht="13.8" hidden="false" customHeight="false" outlineLevel="0" collapsed="false">
      <c r="A27" s="0" t="s">
        <v>30</v>
      </c>
      <c r="B27" s="5" t="n">
        <v>95412604</v>
      </c>
      <c r="C27" s="5" t="n">
        <v>115412781</v>
      </c>
      <c r="D27" s="10" t="n">
        <f aca="false">(B27-C27)/C27</f>
        <v>-0.173292566271321</v>
      </c>
      <c r="E27" s="7" t="n">
        <f aca="false">(B27/$B$47)*100</f>
        <v>14.8638952857077</v>
      </c>
      <c r="F27" s="8" t="n">
        <f aca="false">(C27/$C$47)*100</f>
        <v>17.8857314706749</v>
      </c>
      <c r="G27" s="9" t="n">
        <f aca="false">E27-F27</f>
        <v>-3.02183618496719</v>
      </c>
    </row>
    <row r="28" customFormat="false" ht="13.8" hidden="false" customHeight="false" outlineLevel="0" collapsed="false">
      <c r="A28" s="0" t="s">
        <v>31</v>
      </c>
      <c r="B28" s="5" t="n">
        <v>170638282</v>
      </c>
      <c r="C28" s="5" t="n">
        <v>180325816</v>
      </c>
      <c r="D28" s="6" t="n">
        <f aca="false">(B28-C28)/C28</f>
        <v>-0.0537223910302449</v>
      </c>
      <c r="E28" s="7" t="n">
        <f aca="false">(B28/$B$47)*100</f>
        <v>26.582961255109</v>
      </c>
      <c r="F28" s="8" t="n">
        <f aca="false">(C28/$C$47)*100</f>
        <v>27.9454241918521</v>
      </c>
      <c r="G28" s="9" t="n">
        <f aca="false">E28-F28</f>
        <v>-1.36246293674308</v>
      </c>
    </row>
    <row r="29" customFormat="false" ht="13.8" hidden="false" customHeight="false" outlineLevel="0" collapsed="false">
      <c r="A29" s="0" t="s">
        <v>32</v>
      </c>
      <c r="B29" s="5" t="n">
        <v>2005511</v>
      </c>
      <c r="C29" s="5" t="n">
        <v>-200171</v>
      </c>
      <c r="D29" s="10" t="n">
        <f aca="false">(B29-C29)/C29</f>
        <v>-11.0189887646063</v>
      </c>
      <c r="E29" s="8" t="n">
        <f aca="false">(B29/$B$47)*100</f>
        <v>0.312429430165588</v>
      </c>
      <c r="F29" s="8" t="n">
        <f aca="false">(C29/$C$47)*100</f>
        <v>-0.0310208689470576</v>
      </c>
      <c r="G29" s="9" t="n">
        <f aca="false">E29-F29</f>
        <v>0.343450299112646</v>
      </c>
    </row>
    <row r="30" s="4" customFormat="true" ht="15" hidden="false" customHeight="false" outlineLevel="0" collapsed="false">
      <c r="A30" s="4" t="s">
        <v>33</v>
      </c>
      <c r="B30" s="11" t="n">
        <f aca="false">SUM(B24:B29)</f>
        <v>334090364</v>
      </c>
      <c r="C30" s="11" t="n">
        <f aca="false">SUM(C24:C29)</f>
        <v>361572393</v>
      </c>
      <c r="D30" s="12" t="n">
        <f aca="false">(B30-C30)/C30</f>
        <v>-0.0760069892836094</v>
      </c>
      <c r="E30" s="13" t="n">
        <f aca="false">(B30/$B$47)*100</f>
        <v>52.0464171217879</v>
      </c>
      <c r="F30" s="13" t="n">
        <f aca="false">(C30/$C$47)*100</f>
        <v>56.0335404135815</v>
      </c>
      <c r="G30" s="14" t="n">
        <f aca="false">E30-F30</f>
        <v>-3.98712329179357</v>
      </c>
    </row>
    <row r="31" customFormat="false" ht="15" hidden="false" customHeight="false" outlineLevel="0" collapsed="false">
      <c r="B31" s="11"/>
      <c r="C31" s="11"/>
      <c r="D31" s="6"/>
      <c r="E31" s="8"/>
      <c r="F31" s="8"/>
      <c r="G31" s="9"/>
    </row>
    <row r="32" customFormat="false" ht="15" hidden="false" customHeight="false" outlineLevel="0" collapsed="false">
      <c r="A32" s="4" t="s">
        <v>34</v>
      </c>
      <c r="B32" s="11"/>
      <c r="D32" s="6"/>
      <c r="E32" s="8"/>
      <c r="F32" s="8"/>
      <c r="G32" s="9"/>
    </row>
    <row r="33" customFormat="false" ht="13.8" hidden="false" customHeight="false" outlineLevel="0" collapsed="false">
      <c r="A33" s="0" t="s">
        <v>35</v>
      </c>
      <c r="B33" s="5" t="n">
        <v>202898295</v>
      </c>
      <c r="C33" s="5" t="n">
        <v>173456969</v>
      </c>
      <c r="D33" s="10" t="n">
        <f aca="false">(B33-C33)/C33</f>
        <v>0.169732736422945</v>
      </c>
      <c r="E33" s="7" t="n">
        <f aca="false">(B33/$B$47)*100</f>
        <v>31.6086018418345</v>
      </c>
      <c r="F33" s="8" t="n">
        <f aca="false">(C33/$C$47)*100</f>
        <v>26.8809463074213</v>
      </c>
      <c r="G33" s="9" t="n">
        <f aca="false">E33-F33</f>
        <v>4.7276555344132</v>
      </c>
    </row>
    <row r="34" customFormat="false" ht="15" hidden="false" customHeight="false" outlineLevel="0" collapsed="false">
      <c r="A34" s="0" t="s">
        <v>36</v>
      </c>
      <c r="B34" s="5" t="n">
        <v>12461628</v>
      </c>
      <c r="C34" s="5" t="n">
        <v>11609257</v>
      </c>
      <c r="D34" s="6" t="n">
        <f aca="false">(B34-C34)/C34</f>
        <v>0.0734216668646409</v>
      </c>
      <c r="E34" s="8" t="n">
        <f aca="false">(B34/$B$47)*100</f>
        <v>1.94134030427933</v>
      </c>
      <c r="F34" s="8" t="n">
        <f aca="false">(C34/$C$47)*100</f>
        <v>1.79910796254058</v>
      </c>
      <c r="G34" s="9" t="n">
        <f aca="false">E34-F34</f>
        <v>0.142232341738743</v>
      </c>
    </row>
    <row r="35" customFormat="false" ht="13.8" hidden="false" customHeight="false" outlineLevel="0" collapsed="false">
      <c r="A35" s="0" t="s">
        <v>37</v>
      </c>
      <c r="B35" s="5" t="n">
        <v>3038583</v>
      </c>
      <c r="C35" s="5" t="n">
        <v>6926725</v>
      </c>
      <c r="D35" s="10" t="n">
        <f aca="false">(B35-C35)/C35</f>
        <v>-0.561324724166182</v>
      </c>
      <c r="E35" s="8" t="n">
        <f aca="false">(B35/$B$47)*100</f>
        <v>0.473367014791165</v>
      </c>
      <c r="F35" s="8" t="n">
        <f aca="false">(C35/$C$47)*100</f>
        <v>1.07344734480673</v>
      </c>
      <c r="G35" s="9" t="n">
        <f aca="false">E35-F35</f>
        <v>-0.600080330015564</v>
      </c>
    </row>
    <row r="36" customFormat="false" ht="13.8" hidden="false" customHeight="false" outlineLevel="0" collapsed="false">
      <c r="A36" s="0" t="s">
        <v>38</v>
      </c>
      <c r="B36" s="5" t="n">
        <v>26133</v>
      </c>
      <c r="C36" s="5" t="n">
        <v>97986</v>
      </c>
      <c r="D36" s="10" t="n">
        <f aca="false">(B36-C36)/C36</f>
        <v>-0.733298634498806</v>
      </c>
      <c r="E36" s="8" t="n">
        <f aca="false">(B36/$B$47)*100</f>
        <v>0.00407114111990277</v>
      </c>
      <c r="F36" s="8" t="n">
        <f aca="false">(C36/$C$47)*100</f>
        <v>0.0151850710874522</v>
      </c>
      <c r="G36" s="9" t="n">
        <f aca="false">E36-F36</f>
        <v>-0.0111139299675494</v>
      </c>
    </row>
    <row r="37" customFormat="false" ht="15" hidden="false" customHeight="false" outlineLevel="0" collapsed="false">
      <c r="A37" s="0" t="s">
        <v>39</v>
      </c>
      <c r="B37" s="5" t="n">
        <v>1627147</v>
      </c>
      <c r="C37" s="5" t="n">
        <v>1660450</v>
      </c>
      <c r="D37" s="6" t="n">
        <f aca="false">(B37-C37)/C37</f>
        <v>-0.0200566111596254</v>
      </c>
      <c r="E37" s="8" t="n">
        <f aca="false">(B37/$B$47)*100</f>
        <v>0.253485824812552</v>
      </c>
      <c r="F37" s="8" t="n">
        <f aca="false">(C37/$C$47)*100</f>
        <v>0.257322998052374</v>
      </c>
      <c r="G37" s="9" t="n">
        <f aca="false">E37-F37</f>
        <v>-0.00383717323982213</v>
      </c>
    </row>
    <row r="38" s="4" customFormat="true" ht="15" hidden="false" customHeight="false" outlineLevel="0" collapsed="false">
      <c r="A38" s="4" t="s">
        <v>40</v>
      </c>
      <c r="B38" s="11" t="n">
        <f aca="false">SUM(B33:B37)</f>
        <v>220051786</v>
      </c>
      <c r="C38" s="11" t="n">
        <f aca="false">SUM(C33:C37)</f>
        <v>193751387</v>
      </c>
      <c r="D38" s="12" t="n">
        <f aca="false">(B38-C38)/C38</f>
        <v>0.135743023093817</v>
      </c>
      <c r="E38" s="13" t="n">
        <f aca="false">(B38/$B$47)*100</f>
        <v>34.2808661268375</v>
      </c>
      <c r="F38" s="13" t="n">
        <f aca="false">(C38/$C$47)*100</f>
        <v>30.0260096839085</v>
      </c>
      <c r="G38" s="14" t="n">
        <f aca="false">E38-F38</f>
        <v>4.25485644292901</v>
      </c>
    </row>
    <row r="39" customFormat="false" ht="15" hidden="false" customHeight="false" outlineLevel="0" collapsed="false">
      <c r="B39" s="5"/>
      <c r="D39" s="6"/>
      <c r="E39" s="8"/>
      <c r="F39" s="8"/>
      <c r="G39" s="9"/>
    </row>
    <row r="40" s="4" customFormat="true" ht="15" hidden="false" customHeight="false" outlineLevel="0" collapsed="false">
      <c r="A40" s="4" t="s">
        <v>41</v>
      </c>
      <c r="B40" s="11"/>
      <c r="D40" s="6"/>
      <c r="E40" s="8"/>
      <c r="F40" s="8"/>
      <c r="G40" s="9"/>
    </row>
    <row r="41" customFormat="false" ht="13.8" hidden="false" customHeight="false" outlineLevel="0" collapsed="false">
      <c r="A41" s="0" t="s">
        <v>42</v>
      </c>
      <c r="B41" s="5" t="n">
        <v>25031006</v>
      </c>
      <c r="C41" s="5" t="n">
        <v>33278052</v>
      </c>
      <c r="D41" s="10" t="n">
        <f aca="false">(B41-C41)/C41</f>
        <v>-0.247822378545475</v>
      </c>
      <c r="E41" s="8" t="n">
        <f aca="false">(B41/$B$47)*100</f>
        <v>3.89946649061083</v>
      </c>
      <c r="F41" s="8" t="n">
        <f aca="false">(C41/$C$47)*100</f>
        <v>5.15716107680617</v>
      </c>
      <c r="G41" s="9" t="n">
        <f aca="false">E41-F41</f>
        <v>-1.25769458619534</v>
      </c>
    </row>
    <row r="42" customFormat="false" ht="13.8" hidden="false" customHeight="false" outlineLevel="0" collapsed="false">
      <c r="A42" s="0" t="s">
        <v>43</v>
      </c>
      <c r="B42" s="5" t="n">
        <v>51906425</v>
      </c>
      <c r="C42" s="5" t="n">
        <v>40869609</v>
      </c>
      <c r="D42" s="10" t="n">
        <f aca="false">(B42-C42)/C42</f>
        <v>0.270049463893819</v>
      </c>
      <c r="E42" s="7" t="n">
        <f aca="false">(B42/$B$47)*100</f>
        <v>8.08626568724023</v>
      </c>
      <c r="F42" s="8" t="n">
        <f aca="false">(C42/$C$47)*100</f>
        <v>6.33363866247602</v>
      </c>
      <c r="G42" s="9" t="n">
        <f aca="false">E42-F42</f>
        <v>1.75262702476421</v>
      </c>
    </row>
    <row r="43" customFormat="false" ht="13.8" hidden="false" customHeight="false" outlineLevel="0" collapsed="false">
      <c r="A43" s="0" t="s">
        <v>44</v>
      </c>
      <c r="B43" s="5" t="n">
        <v>10828897</v>
      </c>
      <c r="C43" s="5" t="n">
        <v>15807066</v>
      </c>
      <c r="D43" s="10" t="n">
        <f aca="false">(B43-C43)/C43</f>
        <v>-0.314933144455777</v>
      </c>
      <c r="E43" s="8" t="n">
        <f aca="false">(B43/$B$47)*100</f>
        <v>1.68698457352358</v>
      </c>
      <c r="F43" s="8" t="n">
        <f aca="false">(C43/$C$47)*100</f>
        <v>2.44965016322789</v>
      </c>
      <c r="G43" s="9" t="n">
        <f aca="false">E43-F43</f>
        <v>-0.762665589704312</v>
      </c>
    </row>
    <row r="44" s="4" customFormat="true" ht="15" hidden="false" customHeight="false" outlineLevel="0" collapsed="false">
      <c r="A44" s="4" t="s">
        <v>45</v>
      </c>
      <c r="B44" s="11" t="n">
        <f aca="false">SUM(B41:B43)</f>
        <v>87766328</v>
      </c>
      <c r="C44" s="11" t="n">
        <f aca="false">SUM(C41:C43)</f>
        <v>89954727</v>
      </c>
      <c r="D44" s="12" t="n">
        <f aca="false">(B44-C44)/C44</f>
        <v>-0.0243277821297818</v>
      </c>
      <c r="E44" s="13" t="n">
        <f aca="false">(B44/$B$47)*100</f>
        <v>13.6727167513746</v>
      </c>
      <c r="F44" s="13" t="n">
        <f aca="false">(C44/$C$47)*100</f>
        <v>13.9404499025101</v>
      </c>
      <c r="G44" s="14" t="n">
        <f aca="false">E44-F44</f>
        <v>-0.267733151135438</v>
      </c>
    </row>
    <row r="45" s="4" customFormat="true" ht="15" hidden="false" customHeight="false" outlineLevel="0" collapsed="false">
      <c r="A45" s="4" t="s">
        <v>46</v>
      </c>
      <c r="B45" s="11" t="n">
        <f aca="false">SUM(B38,B44)</f>
        <v>307818114</v>
      </c>
      <c r="C45" s="11" t="n">
        <f aca="false">SUM(C38,C44)</f>
        <v>283706114</v>
      </c>
      <c r="D45" s="12" t="n">
        <f aca="false">(B45-C45)/C45</f>
        <v>0.0849893562745003</v>
      </c>
      <c r="E45" s="13" t="n">
        <f aca="false">(B45/$B$47)*100</f>
        <v>47.9535828782121</v>
      </c>
      <c r="F45" s="13" t="n">
        <f aca="false">(C45/$C$47)*100</f>
        <v>43.9664595864186</v>
      </c>
      <c r="G45" s="14" t="n">
        <f aca="false">E45-F45</f>
        <v>3.98712329179357</v>
      </c>
    </row>
    <row r="46" customFormat="false" ht="15" hidden="false" customHeight="false" outlineLevel="0" collapsed="false">
      <c r="A46" s="0" t="s">
        <v>47</v>
      </c>
      <c r="B46" s="5"/>
      <c r="C46" s="5"/>
      <c r="D46" s="6"/>
      <c r="E46" s="8"/>
      <c r="F46" s="8"/>
      <c r="G46" s="9"/>
    </row>
    <row r="47" s="4" customFormat="true" ht="15" hidden="false" customHeight="false" outlineLevel="0" collapsed="false">
      <c r="A47" s="4" t="s">
        <v>48</v>
      </c>
      <c r="B47" s="11" t="n">
        <f aca="false">SUM(B30,B45)</f>
        <v>641908478</v>
      </c>
      <c r="C47" s="11" t="n">
        <f aca="false">SUM(C30,C45)</f>
        <v>645278507</v>
      </c>
      <c r="D47" s="12" t="n">
        <f aca="false">(B47-C47)/C47</f>
        <v>-0.00522259607819233</v>
      </c>
      <c r="E47" s="13" t="n">
        <f aca="false">(B47/$B$47)*100</f>
        <v>100</v>
      </c>
      <c r="F47" s="13" t="n">
        <f aca="false">(C47/$C$47)*100</f>
        <v>100</v>
      </c>
      <c r="G47" s="9"/>
    </row>
  </sheetData>
  <mergeCells count="3">
    <mergeCell ref="A1:G1"/>
    <mergeCell ref="A2:G2"/>
    <mergeCell ref="A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1" activeCellId="0" sqref="B21"/>
    </sheetView>
  </sheetViews>
  <sheetFormatPr defaultRowHeight="15"/>
  <cols>
    <col collapsed="false" hidden="false" max="1" min="1" style="0" width="44.9919028340081"/>
    <col collapsed="false" hidden="false" max="3" min="2" style="0" width="20.1376518218623"/>
    <col collapsed="false" hidden="false" max="4" min="4" style="0" width="10.2834008097166"/>
    <col collapsed="false" hidden="false" max="6" min="5" style="0" width="16.0688259109312"/>
    <col collapsed="false" hidden="false" max="7" min="7" style="0" width="15.2105263157895"/>
    <col collapsed="false" hidden="false" max="1025" min="8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 t="s">
        <v>49</v>
      </c>
      <c r="B2" s="1"/>
      <c r="C2" s="1"/>
      <c r="D2" s="1"/>
      <c r="E2" s="1"/>
      <c r="F2" s="1"/>
      <c r="G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</row>
    <row r="4" customFormat="false" ht="15" hidden="false" customHeight="false" outlineLevel="0" collapsed="false">
      <c r="A4" s="15"/>
      <c r="B4" s="15"/>
      <c r="C4" s="15"/>
      <c r="D4" s="15"/>
      <c r="E4" s="15"/>
      <c r="F4" s="15"/>
      <c r="G4" s="15"/>
    </row>
    <row r="5" customFormat="false" ht="15" hidden="false" customHeight="false" outlineLevel="0" collapsed="false">
      <c r="B5" s="3" t="s">
        <v>4</v>
      </c>
      <c r="C5" s="3" t="s">
        <v>5</v>
      </c>
      <c r="D5" s="4" t="s">
        <v>6</v>
      </c>
      <c r="E5" s="4" t="s">
        <v>7</v>
      </c>
      <c r="F5" s="4" t="s">
        <v>8</v>
      </c>
      <c r="G5" s="4" t="s">
        <v>9</v>
      </c>
    </row>
    <row r="6" customFormat="false" ht="15" hidden="false" customHeight="false" outlineLevel="0" collapsed="false">
      <c r="A6" s="0" t="s">
        <v>50</v>
      </c>
    </row>
    <row r="7" customFormat="false" ht="13.8" hidden="false" customHeight="false" outlineLevel="0" collapsed="false">
      <c r="A7" s="0" t="s">
        <v>51</v>
      </c>
      <c r="B7" s="5" t="n">
        <v>295106107</v>
      </c>
      <c r="C7" s="5" t="n">
        <v>316173491</v>
      </c>
      <c r="D7" s="6" t="n">
        <f aca="false">(B7-C7)/C7</f>
        <v>-0.0666323540704429</v>
      </c>
      <c r="E7" s="16" t="n">
        <f aca="false">(B7/$B$9)*100</f>
        <v>97.4593426679398</v>
      </c>
      <c r="F7" s="9" t="n">
        <f aca="false">(C7/$C$9)*100</f>
        <v>96.3855068831988</v>
      </c>
      <c r="G7" s="9" t="n">
        <f aca="false">E7-F7</f>
        <v>1.07383578474099</v>
      </c>
    </row>
    <row r="8" customFormat="false" ht="13.8" hidden="false" customHeight="false" outlineLevel="0" collapsed="false">
      <c r="A8" s="0" t="s">
        <v>52</v>
      </c>
      <c r="B8" s="5" t="n">
        <v>7693090</v>
      </c>
      <c r="C8" s="5" t="n">
        <v>11856626</v>
      </c>
      <c r="D8" s="10" t="n">
        <f aca="false">(B8-C8)/C8</f>
        <v>-0.351156897417528</v>
      </c>
      <c r="E8" s="9" t="n">
        <f aca="false">(B8/$B$9)*100</f>
        <v>2.54065733206023</v>
      </c>
      <c r="F8" s="9" t="n">
        <f aca="false">(C8/$C$9)*100</f>
        <v>3.61449311680122</v>
      </c>
      <c r="G8" s="9" t="n">
        <f aca="false">E8-F8</f>
        <v>-1.07383578474099</v>
      </c>
    </row>
    <row r="9" s="4" customFormat="true" ht="15" hidden="false" customHeight="false" outlineLevel="0" collapsed="false">
      <c r="A9" s="4" t="s">
        <v>53</v>
      </c>
      <c r="B9" s="11" t="n">
        <f aca="false">SUM(B7:B8)</f>
        <v>302799197</v>
      </c>
      <c r="C9" s="11" t="n">
        <f aca="false">SUM(C7:C8)</f>
        <v>328030117</v>
      </c>
      <c r="D9" s="12" t="n">
        <f aca="false">(B9-C9)/C9</f>
        <v>-0.0769164741053335</v>
      </c>
      <c r="E9" s="14" t="n">
        <f aca="false">(B9/$B$9)*100</f>
        <v>100</v>
      </c>
      <c r="F9" s="14" t="n">
        <f aca="false">(C9/$C$9)*100</f>
        <v>100</v>
      </c>
      <c r="G9" s="14" t="n">
        <f aca="false">E9-F9</f>
        <v>0</v>
      </c>
    </row>
    <row r="10" customFormat="false" ht="15" hidden="false" customHeight="false" outlineLevel="0" collapsed="false">
      <c r="A10" s="0" t="s">
        <v>54</v>
      </c>
      <c r="B10" s="5"/>
      <c r="C10" s="5"/>
      <c r="D10" s="6"/>
      <c r="E10" s="9"/>
      <c r="F10" s="9" t="n">
        <f aca="false">(C10/$C$9)*100</f>
        <v>0</v>
      </c>
      <c r="G10" s="9" t="n">
        <f aca="false">E10-F10</f>
        <v>0</v>
      </c>
    </row>
    <row r="11" customFormat="false" ht="13.8" hidden="false" customHeight="false" outlineLevel="0" collapsed="false">
      <c r="A11" s="0" t="s">
        <v>55</v>
      </c>
      <c r="B11" s="5" t="n">
        <v>221588774</v>
      </c>
      <c r="C11" s="5" t="n">
        <v>238185233</v>
      </c>
      <c r="D11" s="6" t="n">
        <f aca="false">(B11-C11)/C11</f>
        <v>-0.0696787907082384</v>
      </c>
      <c r="E11" s="16" t="n">
        <f aca="false">(B11/$B$9)*100</f>
        <v>73.1801062206912</v>
      </c>
      <c r="F11" s="9" t="n">
        <f aca="false">(C11/$C$9)*100</f>
        <v>72.6107819545118</v>
      </c>
      <c r="G11" s="9" t="n">
        <f aca="false">E11-F11</f>
        <v>0.569324266179379</v>
      </c>
    </row>
    <row r="12" customFormat="false" ht="13.8" hidden="false" customHeight="false" outlineLevel="0" collapsed="false">
      <c r="A12" s="0" t="s">
        <v>56</v>
      </c>
      <c r="B12" s="5" t="n">
        <v>3497219</v>
      </c>
      <c r="C12" s="5" t="n">
        <v>10641274</v>
      </c>
      <c r="D12" s="10" t="n">
        <f aca="false">(B12-C12)/C12</f>
        <v>-0.671353354870855</v>
      </c>
      <c r="E12" s="9" t="n">
        <f aca="false">(B12/$B$9)*100</f>
        <v>1.15496310249462</v>
      </c>
      <c r="F12" s="9" t="n">
        <f aca="false">(C12/$C$9)*100</f>
        <v>3.2439929898266</v>
      </c>
      <c r="G12" s="9" t="n">
        <f aca="false">E12-F12</f>
        <v>-2.08902988733198</v>
      </c>
    </row>
    <row r="13" customFormat="false" ht="13.8" hidden="false" customHeight="false" outlineLevel="0" collapsed="false">
      <c r="A13" s="0" t="s">
        <v>57</v>
      </c>
      <c r="B13" s="5" t="n">
        <v>7084105</v>
      </c>
      <c r="C13" s="5" t="n">
        <v>3842040</v>
      </c>
      <c r="D13" s="10" t="n">
        <f aca="false">(B13-C13)/C13</f>
        <v>0.843839470697859</v>
      </c>
      <c r="E13" s="9" t="n">
        <f aca="false">(B13/$B$9)*100</f>
        <v>2.33953889910745</v>
      </c>
      <c r="F13" s="9" t="n">
        <f aca="false">(C13/$C$9)*100</f>
        <v>1.17124611457551</v>
      </c>
      <c r="G13" s="9" t="n">
        <f aca="false">E13-F13</f>
        <v>1.16829278453194</v>
      </c>
    </row>
    <row r="14" customFormat="false" ht="13.8" hidden="false" customHeight="false" outlineLevel="0" collapsed="false">
      <c r="A14" s="0" t="s">
        <v>58</v>
      </c>
      <c r="B14" s="5" t="n">
        <v>11306163</v>
      </c>
      <c r="C14" s="5" t="n">
        <v>18214711</v>
      </c>
      <c r="D14" s="10" t="n">
        <f aca="false">(B14-C14)/C14</f>
        <v>-0.379283975463569</v>
      </c>
      <c r="E14" s="9" t="n">
        <f aca="false">(B14/$B$9)*100</f>
        <v>3.73388143430248</v>
      </c>
      <c r="F14" s="9" t="n">
        <f aca="false">(C14/$C$9)*100</f>
        <v>5.55275569407549</v>
      </c>
      <c r="G14" s="9" t="n">
        <f aca="false">E14-F14</f>
        <v>-1.81887425977301</v>
      </c>
    </row>
    <row r="15" customFormat="false" ht="13.8" hidden="false" customHeight="false" outlineLevel="0" collapsed="false">
      <c r="A15" s="0" t="s">
        <v>59</v>
      </c>
      <c r="B15" s="5" t="n">
        <v>3944894</v>
      </c>
      <c r="C15" s="5" t="n">
        <v>2199037</v>
      </c>
      <c r="D15" s="10" t="n">
        <f aca="false">(B15-C15)/C15</f>
        <v>0.793918883584042</v>
      </c>
      <c r="E15" s="9" t="n">
        <f aca="false">(B15/$B$9)*100</f>
        <v>1.30280860685374</v>
      </c>
      <c r="F15" s="9" t="n">
        <f aca="false">(C15/$C$9)*100</f>
        <v>0.670376555699</v>
      </c>
      <c r="G15" s="9" t="n">
        <f aca="false">E15-F15</f>
        <v>0.632432051154736</v>
      </c>
    </row>
    <row r="16" customFormat="false" ht="13.8" hidden="false" customHeight="false" outlineLevel="0" collapsed="false">
      <c r="A16" s="0" t="s">
        <v>60</v>
      </c>
      <c r="B16" s="5" t="n">
        <v>956324</v>
      </c>
      <c r="C16" s="5" t="n">
        <v>2499734</v>
      </c>
      <c r="D16" s="10" t="n">
        <f aca="false">(B16-C16)/C16</f>
        <v>-0.617429694519497</v>
      </c>
      <c r="E16" s="9" t="n">
        <f aca="false">(B16/$B$9)*100</f>
        <v>0.315827786029433</v>
      </c>
      <c r="F16" s="9" t="n">
        <f aca="false">(C16/$C$9)*100</f>
        <v>0.762044053412327</v>
      </c>
      <c r="G16" s="9" t="n">
        <f aca="false">E16-F16</f>
        <v>-0.446216267382895</v>
      </c>
    </row>
    <row r="17" s="4" customFormat="true" ht="15" hidden="false" customHeight="false" outlineLevel="0" collapsed="false">
      <c r="A17" s="4" t="s">
        <v>61</v>
      </c>
      <c r="B17" s="11" t="n">
        <f aca="false">SUM(B11:B16)</f>
        <v>248377479</v>
      </c>
      <c r="C17" s="11" t="n">
        <f aca="false">SUM(C11:C16)</f>
        <v>275582029</v>
      </c>
      <c r="D17" s="12" t="n">
        <f aca="false">(B17-C17)/C17</f>
        <v>-0.098716705507673</v>
      </c>
      <c r="E17" s="14" t="n">
        <f aca="false">(B17/$B$9)*100</f>
        <v>82.0271260494789</v>
      </c>
      <c r="F17" s="14" t="n">
        <f aca="false">(C17/$C$9)*100</f>
        <v>84.0111973621008</v>
      </c>
      <c r="G17" s="14" t="n">
        <f aca="false">E17-F17</f>
        <v>-1.98407131262184</v>
      </c>
    </row>
    <row r="18" s="4" customFormat="true" ht="15" hidden="false" customHeight="false" outlineLevel="0" collapsed="false">
      <c r="A18" s="4" t="s">
        <v>62</v>
      </c>
      <c r="B18" s="11" t="n">
        <f aca="false">SUM(B9-B17)</f>
        <v>54421718</v>
      </c>
      <c r="C18" s="11" t="n">
        <f aca="false">SUM(C9-C17)</f>
        <v>52448088</v>
      </c>
      <c r="D18" s="12" t="n">
        <f aca="false">(B18-C18)/C18</f>
        <v>0.0376301610842325</v>
      </c>
      <c r="E18" s="14" t="n">
        <f aca="false">(B18/$B$9)*100</f>
        <v>17.9728739505211</v>
      </c>
      <c r="F18" s="14" t="n">
        <f aca="false">(C18/$C$9)*100</f>
        <v>15.9888026378993</v>
      </c>
      <c r="G18" s="14" t="n">
        <f aca="false">E18-F18</f>
        <v>1.98407131262183</v>
      </c>
    </row>
    <row r="19" customFormat="false" ht="15" hidden="false" customHeight="false" outlineLevel="0" collapsed="false">
      <c r="A19" s="4" t="s">
        <v>63</v>
      </c>
      <c r="B19" s="5"/>
      <c r="C19" s="5"/>
      <c r="D19" s="6"/>
      <c r="E19" s="9"/>
      <c r="F19" s="9" t="n">
        <f aca="false">(C19/$C$9)*100</f>
        <v>0</v>
      </c>
      <c r="G19" s="9" t="n">
        <f aca="false">E19-F19</f>
        <v>0</v>
      </c>
    </row>
    <row r="20" customFormat="false" ht="13.8" hidden="false" customHeight="false" outlineLevel="0" collapsed="false">
      <c r="A20" s="17" t="s">
        <v>64</v>
      </c>
      <c r="B20" s="5" t="n">
        <v>19681131</v>
      </c>
      <c r="C20" s="5" t="n">
        <v>25278336</v>
      </c>
      <c r="D20" s="10" t="n">
        <f aca="false">(B20-C20)/C20</f>
        <v>-0.221423000311413</v>
      </c>
      <c r="E20" s="16" t="n">
        <f aca="false">(B20/$B$9)*100</f>
        <v>6.49973024862414</v>
      </c>
      <c r="F20" s="9" t="n">
        <f aca="false">(C20/$C$9)*100</f>
        <v>7.70610218085555</v>
      </c>
      <c r="G20" s="9" t="n">
        <f aca="false">E20-F20</f>
        <v>-1.20637193223141</v>
      </c>
    </row>
    <row r="21" customFormat="false" ht="13.8" hidden="false" customHeight="false" outlineLevel="0" collapsed="false">
      <c r="A21" s="17" t="s">
        <v>65</v>
      </c>
      <c r="B21" s="5" t="n">
        <v>26703259</v>
      </c>
      <c r="C21" s="5" t="n">
        <v>14025871</v>
      </c>
      <c r="D21" s="10" t="n">
        <f aca="false">(B21-C21)/C21</f>
        <v>0.903857450278845</v>
      </c>
      <c r="E21" s="16" t="n">
        <f aca="false">(B21/$B$9)*100</f>
        <v>8.81880112779824</v>
      </c>
      <c r="F21" s="9" t="n">
        <f aca="false">(C21/$C$9)*100</f>
        <v>4.27578757958983</v>
      </c>
      <c r="G21" s="9" t="n">
        <f aca="false">E21-F21</f>
        <v>4.5430135482084</v>
      </c>
    </row>
    <row r="22" customFormat="false" ht="13.8" hidden="false" customHeight="false" outlineLevel="0" collapsed="false">
      <c r="A22" s="17" t="s">
        <v>66</v>
      </c>
      <c r="B22" s="5" t="n">
        <v>481028</v>
      </c>
      <c r="C22" s="5" t="n">
        <v>665146</v>
      </c>
      <c r="D22" s="10" t="n">
        <f aca="false">(B22-C22)/C22</f>
        <v>-0.276808399960309</v>
      </c>
      <c r="E22" s="9" t="n">
        <f aca="false">(B22/$B$9)*100</f>
        <v>0.158860394864257</v>
      </c>
      <c r="F22" s="9" t="n">
        <f aca="false">(C22/$C$9)*100</f>
        <v>0.202769796286723</v>
      </c>
      <c r="G22" s="9" t="n">
        <f aca="false">E22-F22</f>
        <v>-0.0439094014224661</v>
      </c>
    </row>
    <row r="23" customFormat="false" ht="13.8" hidden="false" customHeight="false" outlineLevel="0" collapsed="false">
      <c r="A23" s="17" t="s">
        <v>67</v>
      </c>
      <c r="B23" s="5" t="n">
        <v>25090554</v>
      </c>
      <c r="C23" s="5" t="n">
        <v>17309353</v>
      </c>
      <c r="D23" s="6" t="n">
        <f aca="false">(B23-C23)/C23</f>
        <v>0.449537368612218</v>
      </c>
      <c r="E23" s="16" t="n">
        <f aca="false">(B23/$B$9)*100</f>
        <v>8.28620229134888</v>
      </c>
      <c r="F23" s="9" t="n">
        <f aca="false">(C23/$C$9)*100</f>
        <v>5.27675725579795</v>
      </c>
      <c r="G23" s="9" t="n">
        <f aca="false">E23-F23</f>
        <v>3.00944503555093</v>
      </c>
    </row>
    <row r="24" customFormat="false" ht="13.8" hidden="false" customHeight="false" outlineLevel="0" collapsed="false">
      <c r="A24" s="17" t="s">
        <v>68</v>
      </c>
      <c r="B24" s="5" t="n">
        <v>-6838519</v>
      </c>
      <c r="C24" s="5" t="n">
        <v>-10728899</v>
      </c>
      <c r="D24" s="10" t="n">
        <f aca="false">(B24-C24)/C24</f>
        <v>-0.362607570450612</v>
      </c>
      <c r="E24" s="9" t="n">
        <f aca="false">(B24/$B$9)*100</f>
        <v>-2.25843366420816</v>
      </c>
      <c r="F24" s="9" t="n">
        <f aca="false">(C24/$C$9)*100</f>
        <v>-3.27070547610724</v>
      </c>
      <c r="G24" s="9" t="n">
        <f aca="false">E24-F24</f>
        <v>1.01227181189908</v>
      </c>
    </row>
    <row r="25" s="4" customFormat="true" ht="15" hidden="false" customHeight="false" outlineLevel="0" collapsed="false">
      <c r="A25" s="4" t="s">
        <v>69</v>
      </c>
      <c r="B25" s="11" t="n">
        <f aca="false">SUM(B20:B24)</f>
        <v>65117453</v>
      </c>
      <c r="C25" s="11" t="n">
        <f aca="false">SUM(C20:C24)</f>
        <v>46549807</v>
      </c>
      <c r="D25" s="12" t="n">
        <f aca="false">(B25-C25)/C25</f>
        <v>0.398876970639212</v>
      </c>
      <c r="E25" s="14" t="n">
        <f aca="false">(B25/$B$9)*100</f>
        <v>21.5051603984273</v>
      </c>
      <c r="F25" s="14" t="n">
        <f aca="false">(C25/$C$9)*100</f>
        <v>14.1907113364228</v>
      </c>
      <c r="G25" s="14" t="n">
        <f aca="false">E25-F25</f>
        <v>7.31444906200454</v>
      </c>
    </row>
    <row r="26" customFormat="false" ht="15" hidden="false" customHeight="false" outlineLevel="0" collapsed="false">
      <c r="A26" s="4" t="s">
        <v>70</v>
      </c>
      <c r="B26" s="11" t="n">
        <f aca="false">B18-B25</f>
        <v>-10695735</v>
      </c>
      <c r="C26" s="11" t="n">
        <f aca="false">C18-C25</f>
        <v>5898281</v>
      </c>
      <c r="D26" s="12" t="n">
        <f aca="false">(B26-C26)/C26</f>
        <v>-2.81336477526249</v>
      </c>
      <c r="E26" s="14" t="n">
        <f aca="false">(B26/$B$9)*100</f>
        <v>-3.53228644790627</v>
      </c>
      <c r="F26" s="14" t="n">
        <f aca="false">(C26/$C$9)*100</f>
        <v>1.79809130147644</v>
      </c>
      <c r="G26" s="14" t="n">
        <f aca="false">E26-F26</f>
        <v>-5.33037774938271</v>
      </c>
    </row>
    <row r="27" s="4" customFormat="true" ht="15" hidden="false" customHeight="false" outlineLevel="0" collapsed="false">
      <c r="A27" s="4" t="s">
        <v>71</v>
      </c>
      <c r="B27" s="11"/>
      <c r="C27" s="11"/>
      <c r="D27" s="6"/>
      <c r="E27" s="9"/>
      <c r="F27" s="9" t="n">
        <f aca="false">(C27/$C$9)*100</f>
        <v>0</v>
      </c>
      <c r="G27" s="9" t="n">
        <f aca="false">E27-F27</f>
        <v>0</v>
      </c>
    </row>
    <row r="28" customFormat="false" ht="13.8" hidden="false" customHeight="false" outlineLevel="0" collapsed="false">
      <c r="A28" s="17" t="s">
        <v>72</v>
      </c>
      <c r="B28" s="5" t="n">
        <v>707274</v>
      </c>
      <c r="C28" s="5" t="n">
        <v>-4356633</v>
      </c>
      <c r="D28" s="10" t="n">
        <f aca="false">(B28-C28)/C28</f>
        <v>-1.16234417725799</v>
      </c>
      <c r="E28" s="9" t="n">
        <f aca="false">(B28/$B$9)*100</f>
        <v>0.233578558664408</v>
      </c>
      <c r="F28" s="9" t="n">
        <f aca="false">(C28/$C$9)*100</f>
        <v>-1.32811982016883</v>
      </c>
      <c r="G28" s="9" t="n">
        <f aca="false">E28-F28</f>
        <v>1.56169837883324</v>
      </c>
    </row>
    <row r="29" customFormat="false" ht="13.8" hidden="false" customHeight="false" outlineLevel="0" collapsed="false">
      <c r="A29" s="17" t="s">
        <v>73</v>
      </c>
      <c r="B29" s="5" t="n">
        <v>-19733447</v>
      </c>
      <c r="C29" s="5" t="n">
        <v>-10339082</v>
      </c>
      <c r="D29" s="10" t="n">
        <f aca="false">(B29-C29)/C29</f>
        <v>0.908626607275191</v>
      </c>
      <c r="E29" s="16" t="n">
        <f aca="false">(B29/$B$9)*100</f>
        <v>-6.51700770527473</v>
      </c>
      <c r="F29" s="9" t="n">
        <f aca="false">(C29/$C$9)*100</f>
        <v>-3.15186974127745</v>
      </c>
      <c r="G29" s="9" t="n">
        <f aca="false">E29-F29</f>
        <v>-3.36513796399728</v>
      </c>
    </row>
    <row r="30" s="4" customFormat="true" ht="15" hidden="false" customHeight="false" outlineLevel="0" collapsed="false">
      <c r="A30" s="4" t="s">
        <v>74</v>
      </c>
      <c r="B30" s="11" t="n">
        <f aca="false">SUM(B28:B29)</f>
        <v>-19026173</v>
      </c>
      <c r="C30" s="11" t="n">
        <f aca="false">SUM(C28:C29)</f>
        <v>-14695715</v>
      </c>
      <c r="D30" s="12" t="n">
        <f aca="false">(B30-C30)/C30</f>
        <v>0.294674876315987</v>
      </c>
      <c r="E30" s="14" t="n">
        <f aca="false">(B30/$B$9)*100</f>
        <v>-6.28342914661032</v>
      </c>
      <c r="F30" s="14" t="n">
        <f aca="false">(C30/$C$9)*100</f>
        <v>-4.47998956144627</v>
      </c>
      <c r="G30" s="14" t="n">
        <f aca="false">E30-F30</f>
        <v>-1.80343958516405</v>
      </c>
    </row>
    <row r="31" customFormat="false" ht="13.8" hidden="false" customHeight="false" outlineLevel="0" collapsed="false">
      <c r="A31" s="17" t="s">
        <v>75</v>
      </c>
      <c r="B31" s="5" t="n">
        <f aca="false">SUM(B26,B30)</f>
        <v>-29721908</v>
      </c>
      <c r="C31" s="5" t="n">
        <f aca="false">SUM(C26,C30)</f>
        <v>-8797434</v>
      </c>
      <c r="D31" s="10" t="n">
        <f aca="false">(B31-C31)/C31</f>
        <v>2.37847467795723</v>
      </c>
      <c r="E31" s="16" t="n">
        <f aca="false">(B31/$B$9)*100</f>
        <v>-9.81571559451659</v>
      </c>
      <c r="F31" s="9" t="n">
        <f aca="false">(C31/$C$9)*100</f>
        <v>-2.68189825996983</v>
      </c>
      <c r="G31" s="9" t="n">
        <f aca="false">E31-F31</f>
        <v>-7.13381733454676</v>
      </c>
    </row>
    <row r="32" customFormat="false" ht="13.8" hidden="false" customHeight="false" outlineLevel="0" collapsed="false">
      <c r="A32" s="17" t="s">
        <v>76</v>
      </c>
      <c r="B32" s="5" t="n">
        <v>33303</v>
      </c>
      <c r="C32" s="5" t="n">
        <v>-49826</v>
      </c>
      <c r="D32" s="10" t="n">
        <f aca="false">(B32-C32)/C32</f>
        <v>-1.66838598322161</v>
      </c>
      <c r="E32" s="9" t="n">
        <f aca="false">(B32/$B$9)*100</f>
        <v>0.0109983779118146</v>
      </c>
      <c r="F32" s="9" t="n">
        <f aca="false">(C32/$C$9)*100</f>
        <v>-0.0151894589605625</v>
      </c>
      <c r="G32" s="9" t="n">
        <f aca="false">E32-F32</f>
        <v>0.0261878368723771</v>
      </c>
    </row>
    <row r="33" s="4" customFormat="true" ht="15" hidden="false" customHeight="false" outlineLevel="0" collapsed="false">
      <c r="A33" s="4" t="s">
        <v>77</v>
      </c>
      <c r="B33" s="11" t="n">
        <f aca="false">SUM(B31:B32)</f>
        <v>-29688605</v>
      </c>
      <c r="C33" s="11" t="n">
        <f aca="false">SUM(C31:C32)</f>
        <v>-8847260</v>
      </c>
      <c r="D33" s="12" t="n">
        <f aca="false">(B33-C33)/C33</f>
        <v>2.35568356756781</v>
      </c>
      <c r="E33" s="14" t="n">
        <f aca="false">(B33/$B$9)*100</f>
        <v>-9.80471721660477</v>
      </c>
      <c r="F33" s="14" t="n">
        <f aca="false">(C33/$C$9)*100</f>
        <v>-2.69708771893039</v>
      </c>
      <c r="G33" s="14" t="n">
        <f aca="false">E33-F33</f>
        <v>-7.10762949767438</v>
      </c>
    </row>
    <row r="34" customFormat="false" ht="15" hidden="false" customHeight="false" outlineLevel="0" collapsed="false">
      <c r="B34" s="5"/>
      <c r="C34" s="5"/>
      <c r="D34" s="6"/>
      <c r="E34" s="9"/>
    </row>
    <row r="35" customFormat="false" ht="15" hidden="false" customHeight="false" outlineLevel="0" collapsed="false">
      <c r="A35" s="4" t="s">
        <v>78</v>
      </c>
      <c r="B35" s="5"/>
      <c r="C35" s="5"/>
      <c r="D35" s="6"/>
      <c r="E35" s="9"/>
    </row>
    <row r="36" s="4" customFormat="true" ht="15" hidden="false" customHeight="false" outlineLevel="0" collapsed="false">
      <c r="A36" s="4" t="s">
        <v>79</v>
      </c>
      <c r="B36" s="11"/>
      <c r="C36" s="11"/>
      <c r="D36" s="6"/>
      <c r="E36" s="9"/>
    </row>
    <row r="37" customFormat="false" ht="15" hidden="false" customHeight="false" outlineLevel="0" collapsed="false">
      <c r="A37" s="17" t="s">
        <v>80</v>
      </c>
      <c r="B37" s="5"/>
      <c r="C37" s="5" t="n">
        <v>22664605</v>
      </c>
      <c r="D37" s="6"/>
      <c r="E37" s="9"/>
    </row>
    <row r="38" s="4" customFormat="true" ht="15" hidden="false" customHeight="false" outlineLevel="0" collapsed="false">
      <c r="A38" s="4" t="s">
        <v>81</v>
      </c>
      <c r="B38" s="11"/>
      <c r="C38" s="11"/>
      <c r="D38" s="6"/>
      <c r="E38" s="9"/>
    </row>
    <row r="39" customFormat="false" ht="15" hidden="false" customHeight="false" outlineLevel="0" collapsed="false">
      <c r="A39" s="17" t="s">
        <v>82</v>
      </c>
      <c r="B39" s="5" t="n">
        <v>2205682</v>
      </c>
      <c r="C39" s="5" t="n">
        <v>-200171</v>
      </c>
      <c r="D39" s="6"/>
      <c r="E39" s="9"/>
    </row>
    <row r="40" s="4" customFormat="true" ht="15" hidden="false" customHeight="false" outlineLevel="0" collapsed="false">
      <c r="A40" s="4" t="s">
        <v>83</v>
      </c>
      <c r="B40" s="11" t="n">
        <f aca="false">SUM(B37:B39)</f>
        <v>2205682</v>
      </c>
      <c r="C40" s="11" t="n">
        <f aca="false">SUM(C37:C39)</f>
        <v>22464434</v>
      </c>
      <c r="D40" s="12"/>
      <c r="E40" s="14"/>
    </row>
    <row r="41" s="4" customFormat="true" ht="15" hidden="false" customHeight="false" outlineLevel="0" collapsed="false">
      <c r="A41" s="4" t="s">
        <v>84</v>
      </c>
      <c r="B41" s="11" t="n">
        <f aca="false">SUM(B33,B40)</f>
        <v>-27482923</v>
      </c>
      <c r="C41" s="11" t="n">
        <f aca="false">SUM(C33,C40)</f>
        <v>13617174</v>
      </c>
      <c r="D41" s="12"/>
      <c r="E41" s="14"/>
    </row>
    <row r="42" s="4" customFormat="true" ht="15" hidden="false" customHeight="false" outlineLevel="0" collapsed="false">
      <c r="A42" s="4" t="s">
        <v>85</v>
      </c>
      <c r="B42" s="11" t="n">
        <v>-468.88</v>
      </c>
      <c r="C42" s="11" t="n">
        <v>-139.73</v>
      </c>
      <c r="D42" s="12"/>
      <c r="E42" s="14"/>
    </row>
  </sheetData>
  <mergeCells count="3">
    <mergeCell ref="A1:G1"/>
    <mergeCell ref="A2:G2"/>
    <mergeCell ref="A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90" zoomScaleNormal="90" zoomScalePageLayoutView="100" workbookViewId="0">
      <selection pane="topLeft" activeCell="B83" activeCellId="0" sqref="B83"/>
    </sheetView>
  </sheetViews>
  <sheetFormatPr defaultRowHeight="13.8"/>
  <cols>
    <col collapsed="false" hidden="false" max="1" min="1" style="0" width="36.5263157894737"/>
    <col collapsed="false" hidden="false" max="2" min="2" style="0" width="21.3886639676113"/>
    <col collapsed="false" hidden="false" max="8" min="3" style="0" width="8.57085020242915"/>
    <col collapsed="false" hidden="false" max="9" min="9" style="0" width="28.2429149797571"/>
    <col collapsed="false" hidden="false" max="1025" min="10" style="0" width="8.57085020242915"/>
  </cols>
  <sheetData>
    <row r="1" customFormat="false" ht="13.8" hidden="false" customHeight="false" outlineLevel="0" collapsed="false">
      <c r="I1" s="0" t="s">
        <v>86</v>
      </c>
    </row>
    <row r="2" customFormat="false" ht="13.8" hidden="false" customHeight="false" outlineLevel="0" collapsed="false">
      <c r="B2" s="4" t="s">
        <v>87</v>
      </c>
      <c r="C2" s="4" t="n">
        <v>2014</v>
      </c>
      <c r="I2" s="0" t="s">
        <v>88</v>
      </c>
    </row>
    <row r="3" customFormat="false" ht="13.8" hidden="false" customHeight="false" outlineLevel="0" collapsed="false">
      <c r="A3" s="0" t="s">
        <v>89</v>
      </c>
      <c r="B3" s="18" t="n">
        <f aca="false">('Estado de Situacion'!B20/'Estado de Situacion'!B44)</f>
        <v>0.519079048174375</v>
      </c>
      <c r="I3" s="0" t="s">
        <v>90</v>
      </c>
    </row>
    <row r="4" customFormat="false" ht="13.8" hidden="false" customHeight="false" outlineLevel="0" collapsed="false">
      <c r="A4" s="0" t="s">
        <v>91</v>
      </c>
      <c r="B4" s="18" t="n">
        <f aca="false">('Estado de Situacion'!B20-'Estado de Situacion'!B18)/'Estado de Situacion'!B44</f>
        <v>0.446774861083399</v>
      </c>
      <c r="I4" s="0" t="s">
        <v>92</v>
      </c>
    </row>
    <row r="5" customFormat="false" ht="13.8" hidden="false" customHeight="false" outlineLevel="0" collapsed="false">
      <c r="A5" s="0" t="s">
        <v>93</v>
      </c>
      <c r="B5" s="19" t="n">
        <f aca="false">'Estado de Resultados'!B17/'Estado de Situacion'!B18</f>
        <v>39.1400015411591</v>
      </c>
      <c r="I5" s="0" t="s">
        <v>94</v>
      </c>
    </row>
    <row r="6" customFormat="false" ht="13.8" hidden="false" customHeight="false" outlineLevel="0" collapsed="false">
      <c r="A6" s="0" t="s">
        <v>95</v>
      </c>
      <c r="B6" s="19" t="n">
        <f aca="false">360/B5</f>
        <v>9.19775129853862</v>
      </c>
      <c r="I6" s="0" t="s">
        <v>96</v>
      </c>
    </row>
    <row r="7" customFormat="false" ht="13.8" hidden="false" customHeight="false" outlineLevel="0" collapsed="false">
      <c r="A7" s="0" t="s">
        <v>97</v>
      </c>
      <c r="B7" s="18" t="n">
        <f aca="false">'Estado de Situacion'!B17/('Estado de Resultados'!B9/360)</f>
        <v>31.7443515545386</v>
      </c>
      <c r="I7" s="0" t="s">
        <v>98</v>
      </c>
    </row>
    <row r="8" customFormat="false" ht="13.8" hidden="false" customHeight="false" outlineLevel="0" collapsed="false">
      <c r="A8" s="0" t="s">
        <v>99</v>
      </c>
      <c r="B8" s="18" t="n">
        <f aca="false">'Estado de Situacion'!B42/('Estado de Resultados'!B17/360)</f>
        <v>75.2335238896599</v>
      </c>
      <c r="I8" s="0" t="s">
        <v>100</v>
      </c>
    </row>
    <row r="9" customFormat="false" ht="13.8" hidden="false" customHeight="false" outlineLevel="0" collapsed="false">
      <c r="A9" s="0" t="s">
        <v>101</v>
      </c>
      <c r="B9" s="18" t="n">
        <f aca="false">'Estado de Resultados'!B9/'Estado de Situacion'!B12</f>
        <v>0.507753471406334</v>
      </c>
      <c r="C9" s="20" t="n">
        <f aca="false">'Estado de Resultados'!B7/'Estado de Situacion'!B12</f>
        <v>0.494853195606259</v>
      </c>
      <c r="D9" s="20"/>
      <c r="I9" s="0" t="s">
        <v>102</v>
      </c>
    </row>
    <row r="10" customFormat="false" ht="13.8" hidden="false" customHeight="false" outlineLevel="0" collapsed="false">
      <c r="A10" s="0" t="s">
        <v>103</v>
      </c>
      <c r="B10" s="18" t="n">
        <f aca="false">'Estado de Resultados'!B9/'Estado de Situacion'!B21</f>
        <v>0.471717086434867</v>
      </c>
      <c r="D10" s="20"/>
    </row>
    <row r="11" customFormat="false" ht="13.8" hidden="false" customHeight="false" outlineLevel="0" collapsed="false">
      <c r="A11" s="0" t="s">
        <v>104</v>
      </c>
      <c r="B11" s="18" t="n">
        <f aca="false">'Estado de Situacion'!B45/'Estado de Situacion'!B21</f>
        <v>0.479535828782121</v>
      </c>
    </row>
    <row r="12" customFormat="false" ht="13.8" hidden="false" customHeight="false" outlineLevel="0" collapsed="false">
      <c r="A12" s="0" t="s">
        <v>105</v>
      </c>
      <c r="B12" s="18" t="n">
        <f aca="false">'Estado de Resultados'!B26/'Estado de Resultados'!B29</f>
        <v>0.542010475919387</v>
      </c>
    </row>
    <row r="13" customFormat="false" ht="13.8" hidden="false" customHeight="false" outlineLevel="0" collapsed="false">
      <c r="A13" s="0" t="s">
        <v>106</v>
      </c>
      <c r="B13" s="18" t="n">
        <f aca="false">('Estado de Resultados'!B9-'Estado de Resultados'!B17)/'Estado de Resultados'!B9</f>
        <v>0.179728739505211</v>
      </c>
    </row>
    <row r="14" customFormat="false" ht="13.8" hidden="false" customHeight="false" outlineLevel="0" collapsed="false">
      <c r="A14" s="0" t="s">
        <v>107</v>
      </c>
      <c r="B14" s="18" t="n">
        <f aca="false">'Estado de Resultados'!B33/'Estado de Resultados'!B9</f>
        <v>-0.0980471721660477</v>
      </c>
    </row>
    <row r="15" customFormat="false" ht="13.8" hidden="false" customHeight="false" outlineLevel="0" collapsed="false">
      <c r="A15" s="0" t="s">
        <v>108</v>
      </c>
      <c r="B15" s="20" t="n">
        <f aca="false">'Estado de Resultados'!B33/'Estado de Situacion'!B21</f>
        <v>-0.0462505263873458</v>
      </c>
    </row>
    <row r="16" customFormat="false" ht="13.8" hidden="false" customHeight="false" outlineLevel="0" collapsed="false">
      <c r="A16" s="0" t="s">
        <v>109</v>
      </c>
      <c r="B16" s="18" t="n">
        <f aca="false">'Estado de Resultados'!B33/'Estado de Situacion'!B30</f>
        <v>-0.0888639966880338</v>
      </c>
    </row>
    <row r="17" customFormat="false" ht="13.8" hidden="false" customHeight="false" outlineLevel="0" collapsed="false">
      <c r="A17" s="0" t="s">
        <v>110</v>
      </c>
      <c r="B17" s="21" t="n">
        <f aca="false">'Estado de Situacion'!B20-'Estado de Situacion'!B44</f>
        <v>-42208666</v>
      </c>
    </row>
    <row r="20" customFormat="false" ht="13.8" hidden="false" customHeight="false" outlineLevel="0" collapsed="false">
      <c r="A20" s="0" t="s">
        <v>89</v>
      </c>
    </row>
    <row r="21" customFormat="false" ht="13.8" hidden="false" customHeight="false" outlineLevel="0" collapsed="false">
      <c r="A21" s="0" t="s">
        <v>111</v>
      </c>
    </row>
    <row r="22" customFormat="false" ht="13.8" hidden="false" customHeight="false" outlineLevel="0" collapsed="false">
      <c r="A22" s="0" t="s">
        <v>112</v>
      </c>
    </row>
    <row r="23" customFormat="false" ht="13.8" hidden="false" customHeight="false" outlineLevel="0" collapsed="false">
      <c r="A23" s="0" t="s">
        <v>113</v>
      </c>
    </row>
    <row r="25" customFormat="false" ht="13.8" hidden="false" customHeight="false" outlineLevel="0" collapsed="false">
      <c r="A25" s="0" t="s">
        <v>91</v>
      </c>
    </row>
    <row r="26" customFormat="false" ht="13.8" hidden="false" customHeight="false" outlineLevel="0" collapsed="false">
      <c r="A26" s="0" t="s">
        <v>114</v>
      </c>
    </row>
    <row r="27" customFormat="false" ht="13.8" hidden="false" customHeight="false" outlineLevel="0" collapsed="false">
      <c r="A27" s="0" t="s">
        <v>115</v>
      </c>
    </row>
    <row r="28" customFormat="false" ht="13.8" hidden="false" customHeight="false" outlineLevel="0" collapsed="false">
      <c r="A28" s="0" t="s">
        <v>116</v>
      </c>
    </row>
    <row r="29" customFormat="false" ht="13.8" hidden="false" customHeight="false" outlineLevel="0" collapsed="false">
      <c r="A29" s="0" t="s">
        <v>117</v>
      </c>
    </row>
    <row r="31" customFormat="false" ht="13.8" hidden="false" customHeight="false" outlineLevel="0" collapsed="false">
      <c r="A31" s="22" t="s">
        <v>93</v>
      </c>
    </row>
    <row r="32" customFormat="false" ht="13.8" hidden="false" customHeight="false" outlineLevel="0" collapsed="false">
      <c r="A32" s="0" t="s">
        <v>118</v>
      </c>
    </row>
    <row r="34" customFormat="false" ht="13.8" hidden="false" customHeight="false" outlineLevel="0" collapsed="false">
      <c r="A34" s="22" t="s">
        <v>95</v>
      </c>
    </row>
    <row r="35" customFormat="false" ht="13.8" hidden="false" customHeight="false" outlineLevel="0" collapsed="false">
      <c r="A35" s="0" t="s">
        <v>119</v>
      </c>
    </row>
    <row r="38" customFormat="false" ht="13.8" hidden="false" customHeight="false" outlineLevel="0" collapsed="false">
      <c r="A38" s="0" t="s">
        <v>97</v>
      </c>
    </row>
    <row r="39" customFormat="false" ht="13.8" hidden="false" customHeight="false" outlineLevel="0" collapsed="false">
      <c r="A39" s="0" t="s">
        <v>120</v>
      </c>
    </row>
    <row r="40" customFormat="false" ht="13.8" hidden="false" customHeight="false" outlineLevel="0" collapsed="false">
      <c r="A40" s="0" t="s">
        <v>121</v>
      </c>
    </row>
    <row r="41" customFormat="false" ht="13.8" hidden="false" customHeight="false" outlineLevel="0" collapsed="false">
      <c r="A41" s="0" t="s">
        <v>122</v>
      </c>
    </row>
    <row r="43" customFormat="false" ht="13.8" hidden="false" customHeight="false" outlineLevel="0" collapsed="false">
      <c r="A43" s="22" t="s">
        <v>99</v>
      </c>
    </row>
    <row r="44" customFormat="false" ht="13.8" hidden="false" customHeight="false" outlineLevel="0" collapsed="false">
      <c r="A44" s="0" t="s">
        <v>123</v>
      </c>
    </row>
    <row r="45" customFormat="false" ht="13.8" hidden="false" customHeight="false" outlineLevel="0" collapsed="false">
      <c r="A45" s="0" t="s">
        <v>124</v>
      </c>
    </row>
    <row r="47" customFormat="false" ht="13.8" hidden="false" customHeight="false" outlineLevel="0" collapsed="false">
      <c r="A47" s="0" t="s">
        <v>101</v>
      </c>
    </row>
    <row r="48" customFormat="false" ht="13.8" hidden="false" customHeight="false" outlineLevel="0" collapsed="false">
      <c r="A48" s="0" t="s">
        <v>125</v>
      </c>
    </row>
    <row r="49" customFormat="false" ht="13.8" hidden="false" customHeight="false" outlineLevel="0" collapsed="false">
      <c r="A49" s="0" t="s">
        <v>126</v>
      </c>
    </row>
    <row r="51" customFormat="false" ht="13.8" hidden="false" customHeight="false" outlineLevel="0" collapsed="false">
      <c r="A51" s="0" t="s">
        <v>103</v>
      </c>
    </row>
    <row r="52" customFormat="false" ht="13.8" hidden="false" customHeight="false" outlineLevel="0" collapsed="false">
      <c r="A52" s="0" t="s">
        <v>127</v>
      </c>
    </row>
    <row r="53" customFormat="false" ht="13.8" hidden="false" customHeight="false" outlineLevel="0" collapsed="false">
      <c r="A53" s="0" t="s">
        <v>128</v>
      </c>
    </row>
    <row r="54" customFormat="false" ht="13.8" hidden="false" customHeight="false" outlineLevel="0" collapsed="false">
      <c r="A54" s="0" t="s">
        <v>129</v>
      </c>
    </row>
    <row r="56" customFormat="false" ht="13.8" hidden="false" customHeight="false" outlineLevel="0" collapsed="false">
      <c r="A56" s="0" t="s">
        <v>104</v>
      </c>
    </row>
    <row r="57" customFormat="false" ht="13.8" hidden="false" customHeight="false" outlineLevel="0" collapsed="false">
      <c r="A57" s="0" t="s">
        <v>130</v>
      </c>
    </row>
    <row r="58" customFormat="false" ht="13.8" hidden="false" customHeight="false" outlineLevel="0" collapsed="false">
      <c r="A58" s="0" t="s">
        <v>131</v>
      </c>
    </row>
    <row r="60" customFormat="false" ht="13.8" hidden="false" customHeight="false" outlineLevel="0" collapsed="false">
      <c r="A60" s="0" t="s">
        <v>105</v>
      </c>
    </row>
    <row r="61" customFormat="false" ht="13.8" hidden="false" customHeight="false" outlineLevel="0" collapsed="false">
      <c r="A61" s="0" t="s">
        <v>132</v>
      </c>
    </row>
    <row r="62" customFormat="false" ht="13.8" hidden="false" customHeight="false" outlineLevel="0" collapsed="false">
      <c r="A62" s="0" t="s">
        <v>133</v>
      </c>
    </row>
    <row r="64" customFormat="false" ht="13.8" hidden="false" customHeight="false" outlineLevel="0" collapsed="false">
      <c r="A64" s="0" t="s">
        <v>106</v>
      </c>
    </row>
    <row r="65" customFormat="false" ht="13.8" hidden="false" customHeight="false" outlineLevel="0" collapsed="false">
      <c r="A65" s="0" t="s">
        <v>134</v>
      </c>
    </row>
    <row r="66" customFormat="false" ht="13.8" hidden="false" customHeight="false" outlineLevel="0" collapsed="false">
      <c r="A66" s="0" t="s">
        <v>135</v>
      </c>
    </row>
    <row r="68" customFormat="false" ht="13.8" hidden="false" customHeight="false" outlineLevel="0" collapsed="false">
      <c r="A68" s="0" t="s">
        <v>107</v>
      </c>
    </row>
    <row r="69" customFormat="false" ht="13.8" hidden="false" customHeight="false" outlineLevel="0" collapsed="false">
      <c r="A69" s="0" t="s">
        <v>136</v>
      </c>
    </row>
    <row r="70" customFormat="false" ht="13.8" hidden="false" customHeight="false" outlineLevel="0" collapsed="false">
      <c r="A70" s="0" t="s">
        <v>137</v>
      </c>
    </row>
    <row r="71" customFormat="false" ht="13.8" hidden="false" customHeight="false" outlineLevel="0" collapsed="false">
      <c r="A71" s="0" t="s">
        <v>138</v>
      </c>
    </row>
    <row r="72" customFormat="false" ht="13.8" hidden="false" customHeight="false" outlineLevel="0" collapsed="false">
      <c r="A72" s="0" t="s">
        <v>108</v>
      </c>
    </row>
    <row r="73" customFormat="false" ht="13.8" hidden="false" customHeight="false" outlineLevel="0" collapsed="false">
      <c r="A73" s="0" t="s">
        <v>139</v>
      </c>
    </row>
    <row r="75" customFormat="false" ht="13.8" hidden="false" customHeight="false" outlineLevel="0" collapsed="false">
      <c r="A75" s="0" t="s">
        <v>109</v>
      </c>
    </row>
    <row r="76" customFormat="false" ht="13.8" hidden="false" customHeight="false" outlineLevel="0" collapsed="false">
      <c r="A76" s="0" t="s">
        <v>140</v>
      </c>
    </row>
    <row r="77" customFormat="false" ht="13.8" hidden="false" customHeight="false" outlineLevel="0" collapsed="false">
      <c r="A77" s="0" t="s">
        <v>141</v>
      </c>
    </row>
    <row r="80" customFormat="false" ht="13.8" hidden="false" customHeight="false" outlineLevel="0" collapsed="false">
      <c r="A80" s="0" t="s">
        <v>142</v>
      </c>
    </row>
    <row r="81" customFormat="false" ht="13.8" hidden="false" customHeight="false" outlineLevel="0" collapsed="false">
      <c r="A81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90" zoomScaleNormal="90" zoomScalePageLayoutView="100" workbookViewId="0">
      <selection pane="topLeft" activeCell="B50" activeCellId="0" sqref="B50"/>
    </sheetView>
  </sheetViews>
  <sheetFormatPr defaultRowHeight="15"/>
  <cols>
    <col collapsed="false" hidden="false" max="1" min="1" style="0" width="48.9514170040486"/>
    <col collapsed="false" hidden="false" max="3" min="2" style="0" width="20.1376518218623"/>
    <col collapsed="false" hidden="false" max="5" min="4" style="0" width="16.497975708502"/>
    <col collapsed="false" hidden="false" max="7" min="6" style="23" width="9.10526315789474"/>
    <col collapsed="false" hidden="false" max="8" min="8" style="0" width="8.57085020242915"/>
    <col collapsed="false" hidden="false" max="9" min="9" style="0" width="12.8542510121458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2"/>
      <c r="G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</row>
    <row r="4" customFormat="false" ht="15" hidden="false" customHeight="false" outlineLevel="0" collapsed="false">
      <c r="F4" s="0"/>
      <c r="G4" s="0"/>
    </row>
    <row r="5" customFormat="false" ht="15" hidden="false" customHeight="false" outlineLevel="0" collapsed="false">
      <c r="A5" s="2" t="s">
        <v>3</v>
      </c>
      <c r="B5" s="3" t="s">
        <v>5</v>
      </c>
      <c r="C5" s="3" t="s">
        <v>4</v>
      </c>
      <c r="D5" s="2" t="s">
        <v>144</v>
      </c>
      <c r="E5" s="2" t="s">
        <v>145</v>
      </c>
      <c r="F5" s="2" t="s">
        <v>146</v>
      </c>
      <c r="G5" s="2" t="s">
        <v>147</v>
      </c>
    </row>
    <row r="6" customFormat="false" ht="15" hidden="false" customHeight="false" outlineLevel="0" collapsed="false">
      <c r="A6" s="4" t="s">
        <v>10</v>
      </c>
      <c r="B6" s="4"/>
      <c r="C6" s="4"/>
      <c r="F6" s="0"/>
      <c r="G6" s="0"/>
    </row>
    <row r="7" customFormat="false" ht="13.8" hidden="false" customHeight="false" outlineLevel="0" collapsed="false">
      <c r="A7" s="0" t="s">
        <v>11</v>
      </c>
      <c r="B7" s="5" t="n">
        <v>588829985</v>
      </c>
      <c r="C7" s="5" t="n">
        <v>583056087</v>
      </c>
      <c r="D7" s="5" t="n">
        <f aca="false">B7-C7</f>
        <v>5773898</v>
      </c>
      <c r="F7" s="0"/>
      <c r="G7" s="23" t="s">
        <v>148</v>
      </c>
    </row>
    <row r="8" customFormat="false" ht="13.8" hidden="false" customHeight="false" outlineLevel="0" collapsed="false">
      <c r="A8" s="0" t="s">
        <v>12</v>
      </c>
      <c r="B8" s="5" t="n">
        <v>6521350</v>
      </c>
      <c r="C8" s="5" t="n">
        <v>5019301</v>
      </c>
      <c r="D8" s="5" t="n">
        <f aca="false">B8-C8</f>
        <v>1502049</v>
      </c>
      <c r="F8" s="0"/>
      <c r="G8" s="23" t="s">
        <v>148</v>
      </c>
    </row>
    <row r="9" customFormat="false" ht="13.8" hidden="false" customHeight="false" outlineLevel="0" collapsed="false">
      <c r="A9" s="0" t="s">
        <v>13</v>
      </c>
      <c r="B9" s="5" t="n">
        <v>262554</v>
      </c>
      <c r="C9" s="5" t="n">
        <v>262554</v>
      </c>
      <c r="F9" s="0"/>
      <c r="G9" s="0"/>
    </row>
    <row r="10" customFormat="false" ht="13.8" hidden="false" customHeight="false" outlineLevel="0" collapsed="false">
      <c r="A10" s="0" t="s">
        <v>14</v>
      </c>
      <c r="B10" s="5" t="n">
        <v>635348</v>
      </c>
      <c r="C10" s="5" t="n">
        <v>614448</v>
      </c>
      <c r="D10" s="5" t="n">
        <f aca="false">B10-C10</f>
        <v>20900</v>
      </c>
      <c r="F10" s="0"/>
      <c r="G10" s="23" t="s">
        <v>148</v>
      </c>
    </row>
    <row r="11" customFormat="false" ht="13.8" hidden="false" customHeight="false" outlineLevel="0" collapsed="false">
      <c r="A11" s="0" t="s">
        <v>15</v>
      </c>
      <c r="B11" s="5" t="n">
        <v>8661323</v>
      </c>
      <c r="C11" s="5" t="n">
        <v>7398426</v>
      </c>
      <c r="D11" s="5" t="n">
        <f aca="false">B11-C11</f>
        <v>1262897</v>
      </c>
      <c r="F11" s="0"/>
      <c r="G11" s="23" t="s">
        <v>148</v>
      </c>
    </row>
    <row r="12" customFormat="false" ht="13.8" hidden="false" customHeight="false" outlineLevel="0" collapsed="false">
      <c r="A12" s="4" t="s">
        <v>16</v>
      </c>
      <c r="B12" s="11" t="n">
        <f aca="false">SUM(B7:B11)</f>
        <v>604910560</v>
      </c>
      <c r="C12" s="11" t="n">
        <f aca="false">SUM(C7:C11)</f>
        <v>596350816</v>
      </c>
      <c r="F12" s="0"/>
      <c r="G12" s="0"/>
    </row>
    <row r="13" customFormat="false" ht="13.8" hidden="false" customHeight="false" outlineLevel="0" collapsed="false">
      <c r="B13" s="5"/>
      <c r="C13" s="5"/>
      <c r="F13" s="0"/>
      <c r="G13" s="0"/>
    </row>
    <row r="14" customFormat="false" ht="13.8" hidden="false" customHeight="false" outlineLevel="0" collapsed="false">
      <c r="A14" s="4" t="s">
        <v>17</v>
      </c>
      <c r="B14" s="11"/>
      <c r="C14" s="11"/>
      <c r="F14" s="0"/>
      <c r="G14" s="0"/>
    </row>
    <row r="15" customFormat="false" ht="13.8" hidden="false" customHeight="false" outlineLevel="0" collapsed="false">
      <c r="A15" s="0" t="s">
        <v>18</v>
      </c>
      <c r="B15" s="5" t="n">
        <v>8076040</v>
      </c>
      <c r="C15" s="5" t="n">
        <v>10923676</v>
      </c>
      <c r="E15" s="5" t="n">
        <f aca="false">C15-B15</f>
        <v>2847636</v>
      </c>
      <c r="F15" s="23" t="s">
        <v>148</v>
      </c>
      <c r="G15" s="0"/>
    </row>
    <row r="16" customFormat="false" ht="13.8" hidden="false" customHeight="false" outlineLevel="0" collapsed="false">
      <c r="A16" s="0" t="s">
        <v>19</v>
      </c>
      <c r="B16" s="5" t="n">
        <v>339436</v>
      </c>
      <c r="C16" s="5" t="n">
        <v>361101</v>
      </c>
      <c r="E16" s="5" t="n">
        <f aca="false">C16-B16</f>
        <v>21665</v>
      </c>
      <c r="F16" s="23" t="s">
        <v>148</v>
      </c>
      <c r="G16" s="0"/>
    </row>
    <row r="17" customFormat="false" ht="13.8" hidden="false" customHeight="false" outlineLevel="0" collapsed="false">
      <c r="A17" s="0" t="s">
        <v>20</v>
      </c>
      <c r="B17" s="5" t="n">
        <v>26144890</v>
      </c>
      <c r="C17" s="5" t="n">
        <v>26700456</v>
      </c>
      <c r="E17" s="5" t="n">
        <f aca="false">C17-B17</f>
        <v>555566</v>
      </c>
      <c r="F17" s="23" t="s">
        <v>148</v>
      </c>
      <c r="G17" s="0"/>
    </row>
    <row r="18" customFormat="false" ht="13.8" hidden="false" customHeight="false" outlineLevel="0" collapsed="false">
      <c r="A18" s="0" t="s">
        <v>21</v>
      </c>
      <c r="B18" s="5" t="n">
        <v>4418283</v>
      </c>
      <c r="C18" s="5" t="n">
        <v>6345873</v>
      </c>
      <c r="E18" s="5" t="n">
        <f aca="false">C18-B18</f>
        <v>1927590</v>
      </c>
      <c r="F18" s="23" t="s">
        <v>148</v>
      </c>
      <c r="G18" s="0"/>
    </row>
    <row r="19" customFormat="false" ht="13.8" hidden="false" customHeight="false" outlineLevel="0" collapsed="false">
      <c r="A19" s="0" t="s">
        <v>149</v>
      </c>
      <c r="B19" s="5" t="n">
        <v>1389298</v>
      </c>
      <c r="C19" s="5" t="n">
        <v>1226556</v>
      </c>
      <c r="D19" s="5" t="n">
        <f aca="false">B19-C19</f>
        <v>162742</v>
      </c>
      <c r="E19" s="5"/>
      <c r="F19" s="23" t="s">
        <v>148</v>
      </c>
      <c r="G19" s="0"/>
    </row>
    <row r="20" customFormat="false" ht="13.8" hidden="false" customHeight="false" outlineLevel="0" collapsed="false">
      <c r="A20" s="4" t="s">
        <v>23</v>
      </c>
      <c r="B20" s="11" t="n">
        <f aca="false">SUM(B15:B19)</f>
        <v>40367947</v>
      </c>
      <c r="C20" s="11" t="n">
        <f aca="false">SUM(C15:C19)</f>
        <v>45557662</v>
      </c>
      <c r="E20" s="5"/>
      <c r="F20" s="0"/>
      <c r="G20" s="0"/>
    </row>
    <row r="21" customFormat="false" ht="13.8" hidden="false" customHeight="false" outlineLevel="0" collapsed="false">
      <c r="A21" s="4" t="s">
        <v>24</v>
      </c>
      <c r="B21" s="11" t="n">
        <f aca="false">SUM(B12,B20)</f>
        <v>645278507</v>
      </c>
      <c r="C21" s="11" t="n">
        <f aca="false">SUM(C12,C20)</f>
        <v>641908478</v>
      </c>
      <c r="E21" s="5"/>
      <c r="F21" s="0"/>
      <c r="G21" s="0"/>
    </row>
    <row r="22" customFormat="false" ht="13.8" hidden="false" customHeight="false" outlineLevel="0" collapsed="false">
      <c r="A22" s="2" t="s">
        <v>25</v>
      </c>
      <c r="B22" s="5"/>
      <c r="C22" s="5"/>
      <c r="E22" s="5"/>
      <c r="F22" s="0"/>
      <c r="G22" s="0"/>
    </row>
    <row r="23" customFormat="false" ht="13.8" hidden="false" customHeight="false" outlineLevel="0" collapsed="false">
      <c r="A23" s="4" t="s">
        <v>26</v>
      </c>
      <c r="B23" s="11"/>
      <c r="C23" s="11"/>
      <c r="E23" s="5"/>
      <c r="F23" s="0"/>
      <c r="G23" s="0"/>
    </row>
    <row r="24" customFormat="false" ht="13.8" hidden="false" customHeight="false" outlineLevel="0" collapsed="false">
      <c r="A24" s="0" t="s">
        <v>27</v>
      </c>
      <c r="B24" s="5" t="n">
        <v>63317730</v>
      </c>
      <c r="C24" s="5" t="n">
        <v>63317730</v>
      </c>
      <c r="E24" s="5"/>
      <c r="F24" s="0"/>
      <c r="G24" s="0"/>
    </row>
    <row r="25" customFormat="false" ht="13.8" hidden="false" customHeight="false" outlineLevel="0" collapsed="false">
      <c r="A25" s="0" t="s">
        <v>28</v>
      </c>
      <c r="B25" s="5" t="n">
        <v>2644710</v>
      </c>
      <c r="C25" s="5" t="n">
        <v>2644710</v>
      </c>
      <c r="E25" s="5"/>
      <c r="F25" s="0"/>
      <c r="G25" s="0"/>
    </row>
    <row r="26" customFormat="false" ht="13.8" hidden="false" customHeight="false" outlineLevel="0" collapsed="false">
      <c r="A26" s="0" t="s">
        <v>29</v>
      </c>
      <c r="B26" s="5" t="n">
        <v>71527</v>
      </c>
      <c r="C26" s="5" t="n">
        <v>71527</v>
      </c>
      <c r="E26" s="5"/>
      <c r="F26" s="0"/>
      <c r="G26" s="0"/>
    </row>
    <row r="27" customFormat="false" ht="13.8" hidden="false" customHeight="false" outlineLevel="0" collapsed="false">
      <c r="A27" s="0" t="s">
        <v>30</v>
      </c>
      <c r="B27" s="5" t="n">
        <v>115412781</v>
      </c>
      <c r="C27" s="5" t="n">
        <v>95412604</v>
      </c>
      <c r="E27" s="5" t="n">
        <f aca="false">B27-C27</f>
        <v>20000177</v>
      </c>
      <c r="F27" s="0"/>
      <c r="G27" s="23" t="s">
        <v>148</v>
      </c>
    </row>
    <row r="28" customFormat="false" ht="13.8" hidden="false" customHeight="false" outlineLevel="0" collapsed="false">
      <c r="A28" s="0" t="s">
        <v>31</v>
      </c>
      <c r="B28" s="5" t="n">
        <v>180325816</v>
      </c>
      <c r="C28" s="5" t="n">
        <v>170638282</v>
      </c>
      <c r="E28" s="5" t="n">
        <f aca="false">B28-C28</f>
        <v>9687534</v>
      </c>
      <c r="F28" s="0"/>
      <c r="G28" s="23" t="s">
        <v>148</v>
      </c>
    </row>
    <row r="29" customFormat="false" ht="13.8" hidden="false" customHeight="false" outlineLevel="0" collapsed="false">
      <c r="A29" s="0" t="s">
        <v>32</v>
      </c>
      <c r="B29" s="5" t="n">
        <v>-200171</v>
      </c>
      <c r="C29" s="5" t="n">
        <v>2005511</v>
      </c>
      <c r="D29" s="5" t="n">
        <f aca="false">+C29-B29</f>
        <v>2205682</v>
      </c>
      <c r="E29" s="5"/>
      <c r="F29" s="0"/>
      <c r="G29" s="23" t="s">
        <v>148</v>
      </c>
    </row>
    <row r="30" customFormat="false" ht="13.8" hidden="false" customHeight="false" outlineLevel="0" collapsed="false">
      <c r="A30" s="4" t="s">
        <v>33</v>
      </c>
      <c r="B30" s="11" t="n">
        <f aca="false">SUM(B24:B29)</f>
        <v>361572393</v>
      </c>
      <c r="C30" s="11" t="n">
        <f aca="false">SUM(C24:C29)</f>
        <v>334090364</v>
      </c>
      <c r="E30" s="5"/>
      <c r="F30" s="0"/>
      <c r="G30" s="0"/>
    </row>
    <row r="31" customFormat="false" ht="13.8" hidden="false" customHeight="false" outlineLevel="0" collapsed="false">
      <c r="A31" s="4"/>
      <c r="B31" s="11"/>
      <c r="C31" s="11"/>
      <c r="E31" s="5"/>
      <c r="F31" s="0"/>
      <c r="G31" s="0"/>
    </row>
    <row r="32" customFormat="false" ht="13.8" hidden="false" customHeight="false" outlineLevel="0" collapsed="false">
      <c r="A32" s="4" t="s">
        <v>34</v>
      </c>
      <c r="B32" s="4"/>
      <c r="C32" s="11"/>
      <c r="E32" s="5"/>
      <c r="F32" s="0"/>
      <c r="G32" s="0"/>
    </row>
    <row r="33" customFormat="false" ht="13.8" hidden="false" customHeight="false" outlineLevel="0" collapsed="false">
      <c r="A33" s="0" t="s">
        <v>35</v>
      </c>
      <c r="B33" s="5" t="n">
        <v>173456969</v>
      </c>
      <c r="C33" s="5" t="n">
        <v>202898295</v>
      </c>
      <c r="D33" s="5" t="n">
        <f aca="false">C33-B33</f>
        <v>29441326</v>
      </c>
      <c r="E33" s="5"/>
      <c r="F33" s="23" t="s">
        <v>148</v>
      </c>
      <c r="G33" s="0"/>
    </row>
    <row r="34" customFormat="false" ht="13.8" hidden="false" customHeight="false" outlineLevel="0" collapsed="false">
      <c r="A34" s="0" t="s">
        <v>36</v>
      </c>
      <c r="B34" s="5" t="n">
        <v>11609257</v>
      </c>
      <c r="C34" s="5" t="n">
        <v>12461628</v>
      </c>
      <c r="D34" s="5" t="n">
        <f aca="false">C34-B34</f>
        <v>852371</v>
      </c>
      <c r="E34" s="5"/>
      <c r="F34" s="23" t="s">
        <v>148</v>
      </c>
      <c r="G34" s="0"/>
    </row>
    <row r="35" customFormat="false" ht="13.8" hidden="false" customHeight="false" outlineLevel="0" collapsed="false">
      <c r="A35" s="0" t="s">
        <v>150</v>
      </c>
      <c r="B35" s="5" t="n">
        <v>6926725</v>
      </c>
      <c r="C35" s="5" t="n">
        <v>3038583</v>
      </c>
      <c r="E35" s="5" t="n">
        <f aca="false">B35-C35</f>
        <v>3888142</v>
      </c>
      <c r="F35" s="23" t="s">
        <v>148</v>
      </c>
      <c r="G35" s="0"/>
    </row>
    <row r="36" customFormat="false" ht="13.8" hidden="false" customHeight="false" outlineLevel="0" collapsed="false">
      <c r="A36" s="0" t="s">
        <v>38</v>
      </c>
      <c r="B36" s="5" t="n">
        <v>97986</v>
      </c>
      <c r="C36" s="5" t="n">
        <v>26133</v>
      </c>
      <c r="E36" s="5" t="n">
        <f aca="false">B36-C36</f>
        <v>71853</v>
      </c>
      <c r="F36" s="23" t="s">
        <v>148</v>
      </c>
      <c r="G36" s="0"/>
    </row>
    <row r="37" customFormat="false" ht="13.8" hidden="false" customHeight="false" outlineLevel="0" collapsed="false">
      <c r="A37" s="0" t="s">
        <v>39</v>
      </c>
      <c r="B37" s="5" t="n">
        <v>1660450</v>
      </c>
      <c r="C37" s="5" t="n">
        <v>1627147</v>
      </c>
      <c r="E37" s="5" t="n">
        <f aca="false">B37-C37</f>
        <v>33303</v>
      </c>
      <c r="F37" s="23" t="s">
        <v>148</v>
      </c>
      <c r="G37" s="0"/>
    </row>
    <row r="38" customFormat="false" ht="13.8" hidden="false" customHeight="false" outlineLevel="0" collapsed="false">
      <c r="A38" s="4" t="s">
        <v>40</v>
      </c>
      <c r="B38" s="11" t="n">
        <f aca="false">SUM(B33:B37)</f>
        <v>193751387</v>
      </c>
      <c r="C38" s="11" t="n">
        <f aca="false">SUM(C33:C37)</f>
        <v>220051786</v>
      </c>
      <c r="E38" s="5"/>
      <c r="G38" s="0"/>
    </row>
    <row r="39" customFormat="false" ht="13.8" hidden="false" customHeight="false" outlineLevel="0" collapsed="false">
      <c r="C39" s="5"/>
      <c r="E39" s="5"/>
      <c r="G39" s="0"/>
    </row>
    <row r="40" customFormat="false" ht="13.8" hidden="false" customHeight="false" outlineLevel="0" collapsed="false">
      <c r="A40" s="4" t="s">
        <v>41</v>
      </c>
      <c r="B40" s="4"/>
      <c r="C40" s="11"/>
      <c r="E40" s="5"/>
      <c r="G40" s="0"/>
    </row>
    <row r="41" customFormat="false" ht="13.8" hidden="false" customHeight="false" outlineLevel="0" collapsed="false">
      <c r="A41" s="0" t="s">
        <v>42</v>
      </c>
      <c r="B41" s="5" t="n">
        <v>33278052</v>
      </c>
      <c r="C41" s="5" t="n">
        <v>25031006</v>
      </c>
      <c r="E41" s="5" t="n">
        <f aca="false">B41-C41</f>
        <v>8247046</v>
      </c>
      <c r="G41" s="23" t="s">
        <v>148</v>
      </c>
    </row>
    <row r="42" customFormat="false" ht="13.8" hidden="false" customHeight="false" outlineLevel="0" collapsed="false">
      <c r="A42" s="0" t="s">
        <v>43</v>
      </c>
      <c r="B42" s="5" t="n">
        <v>40869609</v>
      </c>
      <c r="C42" s="5" t="n">
        <v>51906425</v>
      </c>
      <c r="D42" s="5" t="n">
        <f aca="false">C42-B42</f>
        <v>11036816</v>
      </c>
      <c r="E42" s="5"/>
      <c r="G42" s="23" t="s">
        <v>148</v>
      </c>
    </row>
    <row r="43" customFormat="false" ht="13.8" hidden="false" customHeight="false" outlineLevel="0" collapsed="false">
      <c r="A43" s="0" t="s">
        <v>44</v>
      </c>
      <c r="B43" s="5" t="n">
        <v>15807066</v>
      </c>
      <c r="C43" s="5" t="n">
        <v>10828897</v>
      </c>
      <c r="E43" s="5" t="n">
        <f aca="false">B43-C43</f>
        <v>4978169</v>
      </c>
      <c r="G43" s="23" t="s">
        <v>148</v>
      </c>
    </row>
    <row r="44" customFormat="false" ht="13.8" hidden="false" customHeight="false" outlineLevel="0" collapsed="false">
      <c r="A44" s="4" t="s">
        <v>45</v>
      </c>
      <c r="B44" s="11" t="n">
        <f aca="false">SUM(B41:B43)</f>
        <v>89954727</v>
      </c>
      <c r="C44" s="11" t="n">
        <f aca="false">SUM(C41:C43)</f>
        <v>87766328</v>
      </c>
      <c r="E44" s="5"/>
    </row>
    <row r="45" customFormat="false" ht="13.8" hidden="false" customHeight="false" outlineLevel="0" collapsed="false">
      <c r="A45" s="4" t="s">
        <v>46</v>
      </c>
      <c r="B45" s="11" t="n">
        <f aca="false">SUM(B38,B44)</f>
        <v>283706114</v>
      </c>
      <c r="C45" s="11" t="n">
        <f aca="false">SUM(C38,C44)</f>
        <v>307818114</v>
      </c>
      <c r="E45" s="5"/>
    </row>
    <row r="46" customFormat="false" ht="13.8" hidden="false" customHeight="false" outlineLevel="0" collapsed="false">
      <c r="A46" s="0" t="s">
        <v>47</v>
      </c>
      <c r="B46" s="5"/>
      <c r="C46" s="5"/>
      <c r="E46" s="5"/>
    </row>
    <row r="47" customFormat="false" ht="13.8" hidden="false" customHeight="false" outlineLevel="0" collapsed="false">
      <c r="A47" s="4" t="s">
        <v>48</v>
      </c>
      <c r="B47" s="11" t="n">
        <f aca="false">SUM(B30,B45)</f>
        <v>645278507</v>
      </c>
      <c r="C47" s="11" t="n">
        <f aca="false">SUM(C30,C45)</f>
        <v>641908478</v>
      </c>
      <c r="D47" s="11" t="n">
        <f aca="false">SUM(D7:D45)</f>
        <v>52258681</v>
      </c>
      <c r="E47" s="11" t="n">
        <f aca="false">SUM(E7:E45)</f>
        <v>52258681</v>
      </c>
    </row>
    <row r="49" customFormat="false" ht="13.8" hidden="false" customHeight="false" outlineLevel="0" collapsed="false"/>
    <row r="50" customFormat="false" ht="15" hidden="false" customHeight="false" outlineLevel="0" collapsed="false">
      <c r="A50" s="0" t="s">
        <v>151</v>
      </c>
    </row>
    <row r="51" customFormat="false" ht="13.8" hidden="false" customHeight="false" outlineLevel="0" collapsed="false"/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2018-03-04T22:03:10Z</dcterms:created>
  <dc:creator>605268 - Carlos Andres Perez Medina</dc:creator>
  <dc:description/>
  <dc:language>en-US</dc:language>
  <cp:lastModifiedBy/>
  <dcterms:modified xsi:type="dcterms:W3CDTF">2018-03-24T11:59:59Z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