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erezme\Documents\GitHub\PracticasFinanzas01\"/>
    </mc:Choice>
  </mc:AlternateContent>
  <bookViews>
    <workbookView xWindow="0" yWindow="0" windowWidth="17145" windowHeight="5895" activeTab="3"/>
  </bookViews>
  <sheets>
    <sheet name="Estado de Situacion" sheetId="1" r:id="rId1"/>
    <sheet name="Estado de Resultados" sheetId="2" r:id="rId2"/>
    <sheet name="Razones" sheetId="3" r:id="rId3"/>
    <sheet name="Flujos Efectivo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4" l="1"/>
  <c r="D19" i="4"/>
  <c r="D7" i="4"/>
  <c r="D8" i="4"/>
  <c r="D10" i="4"/>
  <c r="D11" i="4"/>
  <c r="E37" i="4"/>
  <c r="E43" i="4"/>
  <c r="D42" i="4"/>
  <c r="E41" i="4"/>
  <c r="E36" i="4"/>
  <c r="E35" i="4"/>
  <c r="D34" i="4"/>
  <c r="D33" i="4"/>
  <c r="E28" i="4"/>
  <c r="E27" i="4"/>
  <c r="E18" i="4"/>
  <c r="E17" i="4"/>
  <c r="E16" i="4"/>
  <c r="E15" i="4"/>
  <c r="C44" i="4"/>
  <c r="C38" i="4"/>
  <c r="C45" i="4" s="1"/>
  <c r="C30" i="4"/>
  <c r="C20" i="4"/>
  <c r="C12" i="4"/>
  <c r="B44" i="4"/>
  <c r="B38" i="4"/>
  <c r="B30" i="4"/>
  <c r="B20" i="4"/>
  <c r="B12" i="4"/>
  <c r="B21" i="4" s="1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E49" i="4" l="1"/>
  <c r="B45" i="4"/>
  <c r="C47" i="4"/>
  <c r="C21" i="4"/>
  <c r="B47" i="4"/>
  <c r="D8" i="2"/>
  <c r="D9" i="2"/>
  <c r="D11" i="2"/>
  <c r="D12" i="2"/>
  <c r="D13" i="2"/>
  <c r="D14" i="2"/>
  <c r="D15" i="2"/>
  <c r="D16" i="2"/>
  <c r="D17" i="2"/>
  <c r="D18" i="2"/>
  <c r="D20" i="2"/>
  <c r="D21" i="2"/>
  <c r="D22" i="2"/>
  <c r="D23" i="2"/>
  <c r="D24" i="2"/>
  <c r="D25" i="2"/>
  <c r="D26" i="2"/>
  <c r="D28" i="2"/>
  <c r="D29" i="2"/>
  <c r="D30" i="2"/>
  <c r="D31" i="2"/>
  <c r="D32" i="2"/>
  <c r="D33" i="2"/>
  <c r="D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7" i="2"/>
  <c r="E8" i="2"/>
  <c r="E9" i="2"/>
  <c r="E11" i="2"/>
  <c r="E12" i="2"/>
  <c r="E13" i="2"/>
  <c r="E14" i="2"/>
  <c r="E15" i="2"/>
  <c r="E16" i="2"/>
  <c r="E17" i="2"/>
  <c r="E18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7" i="2"/>
  <c r="G13" i="1"/>
  <c r="G14" i="1"/>
  <c r="D8" i="1"/>
  <c r="D9" i="1"/>
  <c r="D10" i="1"/>
  <c r="D11" i="1"/>
  <c r="D15" i="1"/>
  <c r="D16" i="1"/>
  <c r="D17" i="1"/>
  <c r="D18" i="1"/>
  <c r="D19" i="1"/>
  <c r="D24" i="1"/>
  <c r="D25" i="1"/>
  <c r="D26" i="1"/>
  <c r="D27" i="1"/>
  <c r="D28" i="1"/>
  <c r="D29" i="1"/>
  <c r="D33" i="1"/>
  <c r="D34" i="1"/>
  <c r="D35" i="1"/>
  <c r="D36" i="1"/>
  <c r="D37" i="1"/>
  <c r="D41" i="1"/>
  <c r="D42" i="1"/>
  <c r="D43" i="1"/>
  <c r="D7" i="1"/>
  <c r="C41" i="2"/>
  <c r="C40" i="2"/>
  <c r="B30" i="2"/>
  <c r="C30" i="2"/>
  <c r="C25" i="2"/>
  <c r="B25" i="2"/>
  <c r="C17" i="2"/>
  <c r="C9" i="2"/>
  <c r="B18" i="2"/>
  <c r="B26" i="2" s="1"/>
  <c r="B31" i="2" s="1"/>
  <c r="B33" i="2" s="1"/>
  <c r="B17" i="2"/>
  <c r="B9" i="2"/>
  <c r="C44" i="1"/>
  <c r="B44" i="1"/>
  <c r="D44" i="1" s="1"/>
  <c r="C38" i="1"/>
  <c r="B38" i="1"/>
  <c r="C30" i="1"/>
  <c r="B30" i="1"/>
  <c r="B21" i="1"/>
  <c r="E19" i="1" s="1"/>
  <c r="C20" i="1"/>
  <c r="B20" i="1"/>
  <c r="C12" i="1"/>
  <c r="B12" i="1"/>
  <c r="D12" i="1" s="1"/>
  <c r="E9" i="1" l="1"/>
  <c r="C21" i="1"/>
  <c r="F20" i="1" s="1"/>
  <c r="E10" i="1"/>
  <c r="E16" i="1"/>
  <c r="E11" i="1"/>
  <c r="E17" i="1"/>
  <c r="E21" i="1"/>
  <c r="E8" i="1"/>
  <c r="E12" i="1"/>
  <c r="E18" i="1"/>
  <c r="E7" i="1"/>
  <c r="E20" i="1"/>
  <c r="D21" i="1"/>
  <c r="E15" i="1"/>
  <c r="D30" i="1"/>
  <c r="D20" i="1"/>
  <c r="C45" i="1"/>
  <c r="B45" i="1"/>
  <c r="B47" i="1" s="1"/>
  <c r="D38" i="1"/>
  <c r="C18" i="2"/>
  <c r="C26" i="2" s="1"/>
  <c r="C31" i="2" s="1"/>
  <c r="C33" i="2" s="1"/>
  <c r="B40" i="2"/>
  <c r="B41" i="2" s="1"/>
  <c r="E44" i="1" l="1"/>
  <c r="E30" i="1"/>
  <c r="E26" i="1"/>
  <c r="E36" i="1"/>
  <c r="E42" i="1"/>
  <c r="E47" i="1"/>
  <c r="E27" i="1"/>
  <c r="E33" i="1"/>
  <c r="E37" i="1"/>
  <c r="E43" i="1"/>
  <c r="E24" i="1"/>
  <c r="E28" i="1"/>
  <c r="E34" i="1"/>
  <c r="E38" i="1"/>
  <c r="D47" i="1"/>
  <c r="E25" i="1"/>
  <c r="E29" i="1"/>
  <c r="E35" i="1"/>
  <c r="E41" i="1"/>
  <c r="F12" i="1"/>
  <c r="G12" i="1" s="1"/>
  <c r="C47" i="1"/>
  <c r="F45" i="1" s="1"/>
  <c r="D45" i="1"/>
  <c r="E45" i="1"/>
  <c r="G20" i="1"/>
  <c r="F10" i="1"/>
  <c r="G10" i="1" s="1"/>
  <c r="F16" i="1"/>
  <c r="G16" i="1" s="1"/>
  <c r="F11" i="1"/>
  <c r="G11" i="1" s="1"/>
  <c r="F17" i="1"/>
  <c r="G17" i="1" s="1"/>
  <c r="F21" i="1"/>
  <c r="F8" i="1"/>
  <c r="G8" i="1" s="1"/>
  <c r="F18" i="1"/>
  <c r="G18" i="1" s="1"/>
  <c r="F7" i="1"/>
  <c r="G7" i="1" s="1"/>
  <c r="F9" i="1"/>
  <c r="G9" i="1" s="1"/>
  <c r="F15" i="1"/>
  <c r="G15" i="1" s="1"/>
  <c r="F19" i="1"/>
  <c r="G19" i="1" s="1"/>
  <c r="G45" i="1" l="1"/>
  <c r="G41" i="1"/>
  <c r="F26" i="1"/>
  <c r="G26" i="1" s="1"/>
  <c r="F36" i="1"/>
  <c r="F42" i="1"/>
  <c r="G42" i="1" s="1"/>
  <c r="F47" i="1"/>
  <c r="F27" i="1"/>
  <c r="G27" i="1" s="1"/>
  <c r="F33" i="1"/>
  <c r="G33" i="1" s="1"/>
  <c r="F37" i="1"/>
  <c r="G37" i="1" s="1"/>
  <c r="F43" i="1"/>
  <c r="G43" i="1" s="1"/>
  <c r="F24" i="1"/>
  <c r="G24" i="1" s="1"/>
  <c r="F28" i="1"/>
  <c r="G28" i="1" s="1"/>
  <c r="F34" i="1"/>
  <c r="G34" i="1" s="1"/>
  <c r="F44" i="1"/>
  <c r="G44" i="1" s="1"/>
  <c r="F25" i="1"/>
  <c r="G25" i="1" s="1"/>
  <c r="F29" i="1"/>
  <c r="G29" i="1" s="1"/>
  <c r="F35" i="1"/>
  <c r="G35" i="1" s="1"/>
  <c r="F41" i="1"/>
  <c r="F30" i="1"/>
  <c r="G30" i="1" s="1"/>
  <c r="F38" i="1"/>
  <c r="G38" i="1" s="1"/>
  <c r="G36" i="1"/>
  <c r="D49" i="4"/>
  <c r="I49" i="4" s="1"/>
</calcChain>
</file>

<file path=xl/sharedStrings.xml><?xml version="1.0" encoding="utf-8"?>
<sst xmlns="http://schemas.openxmlformats.org/spreadsheetml/2006/main" count="179" uniqueCount="107">
  <si>
    <t>Compania Nacional de Fuerza y Luz S.A</t>
  </si>
  <si>
    <t>Estado de Situacion Financiera</t>
  </si>
  <si>
    <t>Al 31 de diciembre del 2015</t>
  </si>
  <si>
    <t>Activo</t>
  </si>
  <si>
    <t>31 de diciembre 2015</t>
  </si>
  <si>
    <t>31 de diciembre 2014</t>
  </si>
  <si>
    <t>Activo no Circulante</t>
  </si>
  <si>
    <t>Inmuebles, Maquinaria y equipo neto</t>
  </si>
  <si>
    <t>Activo intangible y plusvalia, neto</t>
  </si>
  <si>
    <t>Inversiones a largo Plazo</t>
  </si>
  <si>
    <t>Otros activos netos</t>
  </si>
  <si>
    <t>Total Activo no Corriente</t>
  </si>
  <si>
    <t>Efectos por cobrar a largo plazo</t>
  </si>
  <si>
    <t>Activo Corriente</t>
  </si>
  <si>
    <t>Efectivo y equivalentes de efectivo</t>
  </si>
  <si>
    <t>Efectos por cobrar, neto</t>
  </si>
  <si>
    <t>Cuentas por cobrar, neto</t>
  </si>
  <si>
    <t>Inventarios, neto</t>
  </si>
  <si>
    <t>Gastos pargados por anticipado</t>
  </si>
  <si>
    <t>Total Activo Corriente</t>
  </si>
  <si>
    <t>Total Activo</t>
  </si>
  <si>
    <t>Patrimonio y Pasivo</t>
  </si>
  <si>
    <t>Patrimonio</t>
  </si>
  <si>
    <t>Capital acciones comunes</t>
  </si>
  <si>
    <t>Reserva legal</t>
  </si>
  <si>
    <t>Reserva para desarrollo de  proyectos</t>
  </si>
  <si>
    <t>Utilidades no distribuidas</t>
  </si>
  <si>
    <t>SuperAvit por revaluacion</t>
  </si>
  <si>
    <t>Variaciones prestaciones legales calculo actuarial</t>
  </si>
  <si>
    <t>Patrimonio Neto</t>
  </si>
  <si>
    <t>Pasivo no Corriente</t>
  </si>
  <si>
    <t>Deuda a largo plazo, excluyedo la porcion Circulante</t>
  </si>
  <si>
    <t>Deposito en garantia recibidos por servicios</t>
  </si>
  <si>
    <t>Provision ara prestaciones legales</t>
  </si>
  <si>
    <t>Provision para litigios</t>
  </si>
  <si>
    <t>Impuestos sobre la renta diferido</t>
  </si>
  <si>
    <t>Total Pasivo no Circulante</t>
  </si>
  <si>
    <t>Pasivo Corriente</t>
  </si>
  <si>
    <t>Porcion circulante de la deuda largo plazo</t>
  </si>
  <si>
    <t>Cuentas por pagar</t>
  </si>
  <si>
    <t>Gastos acumulados y otras cuentas por pagar</t>
  </si>
  <si>
    <t>Total pasivos corriente</t>
  </si>
  <si>
    <t>Total pasivos</t>
  </si>
  <si>
    <t>Compromisos y Contingencias</t>
  </si>
  <si>
    <t>Total Patrimonio y Pasivo</t>
  </si>
  <si>
    <t>Ingreso de Operacion</t>
  </si>
  <si>
    <t>Venta de energia electrica</t>
  </si>
  <si>
    <t>Estado de Resultado y Otros Resultado integral</t>
  </si>
  <si>
    <t>Otros ingresos por operacion</t>
  </si>
  <si>
    <t>Total Ingresos</t>
  </si>
  <si>
    <t>Costos de Operacion</t>
  </si>
  <si>
    <t>Compra de energia electrica</t>
  </si>
  <si>
    <t>Generacion hidraulica</t>
  </si>
  <si>
    <t>Planes ambientales y proyectos de generacion</t>
  </si>
  <si>
    <t>Destribucion y transmision</t>
  </si>
  <si>
    <t>Alumbrado publico</t>
  </si>
  <si>
    <t>Programa uso racional</t>
  </si>
  <si>
    <t>Total costos de operacion</t>
  </si>
  <si>
    <t>Utilidad Bruta</t>
  </si>
  <si>
    <t>Gastos de Operacion</t>
  </si>
  <si>
    <t>Gasto consumidores</t>
  </si>
  <si>
    <t>Generales y administrativos</t>
  </si>
  <si>
    <t>Impuestos municipales y otros</t>
  </si>
  <si>
    <t>Depreciaciones</t>
  </si>
  <si>
    <t>Otros gastos (ingresos) operativos, neto</t>
  </si>
  <si>
    <t>Total gastos de operacion</t>
  </si>
  <si>
    <t>Utilidad (perdida) por operacion</t>
  </si>
  <si>
    <t>Gastos (ingresos) financieros , neto</t>
  </si>
  <si>
    <t>Ingreso (gastos), por diferencia de cambio</t>
  </si>
  <si>
    <t>Intereses y otros gastos, neto</t>
  </si>
  <si>
    <t>Perdida neta antes del impuesto sobre la renta</t>
  </si>
  <si>
    <t>Impuesto sobre la renta diferido, neto</t>
  </si>
  <si>
    <t>Perdida neta del periodo</t>
  </si>
  <si>
    <t>Total gastos financieros</t>
  </si>
  <si>
    <t>Otros resultados  Integrales</t>
  </si>
  <si>
    <t>Partidas que no se reclasificaran posteriormente al resultado del periodo:</t>
  </si>
  <si>
    <t>Revaluacion de activos usando indices de precios</t>
  </si>
  <si>
    <t>Perdida actual que surge de variaciones en los supuestos</t>
  </si>
  <si>
    <t>Actuariales-prestaciones legales</t>
  </si>
  <si>
    <t>Total de otros resultados integrales</t>
  </si>
  <si>
    <t>Total resultados Integrales</t>
  </si>
  <si>
    <t>Perdida por accion</t>
  </si>
  <si>
    <t>Horizontal</t>
  </si>
  <si>
    <t>Vertical (%) 2015</t>
  </si>
  <si>
    <t>Vertical (%) 2014</t>
  </si>
  <si>
    <t>Dif. (%) Vertical</t>
  </si>
  <si>
    <t>Razon Circulante</t>
  </si>
  <si>
    <t xml:space="preserve">Razon Rapida </t>
  </si>
  <si>
    <t>Rotacion de Inventarios</t>
  </si>
  <si>
    <t>Periodo Medio Inventario</t>
  </si>
  <si>
    <t>Periodo Medio de Pago</t>
  </si>
  <si>
    <t>Periodo Medio de Cobro</t>
  </si>
  <si>
    <t>Rotacion de Activos Fijos</t>
  </si>
  <si>
    <t>Rotacion de Activos Totales</t>
  </si>
  <si>
    <t>Razon de Deuda</t>
  </si>
  <si>
    <t>Razones para el  2015</t>
  </si>
  <si>
    <t>Razon Capacidad de pago de  Intereses</t>
  </si>
  <si>
    <t>Margen de Utilidad Bruta</t>
  </si>
  <si>
    <t>Margen de Utilidad Neta</t>
  </si>
  <si>
    <t>Rendimiento Sobre Activos</t>
  </si>
  <si>
    <t>Rendimiento Sobre el Capital</t>
  </si>
  <si>
    <t>Capital de Trabajo</t>
  </si>
  <si>
    <t xml:space="preserve">Origen </t>
  </si>
  <si>
    <t>Aplicacion</t>
  </si>
  <si>
    <t>cp</t>
  </si>
  <si>
    <t>Lp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</si>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</sst>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[$₡-140A]* #,##0.00_);_([$₡-140A]* \(#,##0.00\);_([$₡-140A]* &quot;-&quot;??_);_(@_)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/>
    <xf numFmtId="9" fontId="0" fillId="0" borderId="0" xfId="1" applyFont="1"/>
    <xf numFmtId="165" fontId="0" fillId="0" borderId="0" xfId="1" applyNumberFormat="1" applyFont="1"/>
    <xf numFmtId="9" fontId="2" fillId="0" borderId="0" xfId="1" applyFont="1"/>
    <xf numFmtId="165" fontId="2" fillId="0" borderId="0" xfId="1" applyNumberFormat="1" applyFont="1"/>
    <xf numFmtId="165" fontId="0" fillId="0" borderId="0" xfId="0" applyNumberFormat="1"/>
    <xf numFmtId="165" fontId="2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/>
    <xf numFmtId="43" fontId="0" fillId="0" borderId="0" xfId="2" applyFont="1"/>
    <xf numFmtId="0" fontId="0" fillId="0" borderId="0" xfId="0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sqref="A1:G3"/>
    </sheetView>
  </sheetViews>
  <sheetFormatPr defaultRowHeight="15" x14ac:dyDescent="0.25"/>
  <cols>
    <col min="1" max="1" width="48.140625" bestFit="1" customWidth="1"/>
    <col min="2" max="3" width="19.85546875" bestFit="1" customWidth="1"/>
    <col min="4" max="4" width="10.140625" bestFit="1" customWidth="1"/>
    <col min="5" max="6" width="15.85546875" bestFit="1" customWidth="1"/>
    <col min="7" max="7" width="15" bestFit="1" customWidth="1"/>
  </cols>
  <sheetData>
    <row r="1" spans="1:7" x14ac:dyDescent="0.25">
      <c r="A1" s="15" t="s">
        <v>0</v>
      </c>
      <c r="B1" s="15"/>
      <c r="C1" s="15"/>
      <c r="D1" s="15"/>
      <c r="E1" s="15"/>
      <c r="F1" s="15"/>
      <c r="G1" s="15"/>
    </row>
    <row r="2" spans="1:7" x14ac:dyDescent="0.25">
      <c r="A2" s="15" t="s">
        <v>1</v>
      </c>
      <c r="B2" s="15"/>
      <c r="C2" s="15"/>
      <c r="D2" s="15"/>
      <c r="E2" s="15"/>
      <c r="F2" s="15"/>
      <c r="G2" s="15"/>
    </row>
    <row r="3" spans="1:7" x14ac:dyDescent="0.25">
      <c r="A3" s="15" t="s">
        <v>2</v>
      </c>
      <c r="B3" s="15"/>
      <c r="C3" s="15"/>
      <c r="D3" s="15"/>
      <c r="E3" s="15"/>
      <c r="F3" s="15"/>
      <c r="G3" s="15"/>
    </row>
    <row r="5" spans="1:7" x14ac:dyDescent="0.25">
      <c r="A5" s="5" t="s">
        <v>3</v>
      </c>
      <c r="B5" s="14" t="s">
        <v>4</v>
      </c>
      <c r="C5" s="14" t="s">
        <v>5</v>
      </c>
      <c r="D5" s="2" t="s">
        <v>82</v>
      </c>
      <c r="E5" s="2" t="s">
        <v>83</v>
      </c>
      <c r="F5" s="2" t="s">
        <v>84</v>
      </c>
      <c r="G5" s="2" t="s">
        <v>85</v>
      </c>
    </row>
    <row r="6" spans="1:7" s="2" customFormat="1" x14ac:dyDescent="0.25">
      <c r="A6" s="2" t="s">
        <v>6</v>
      </c>
    </row>
    <row r="7" spans="1:7" x14ac:dyDescent="0.25">
      <c r="A7" t="s">
        <v>7</v>
      </c>
      <c r="B7" s="1">
        <v>583056087</v>
      </c>
      <c r="C7" s="1">
        <v>588829985</v>
      </c>
      <c r="D7" s="7">
        <f>(B7-C7)/C7</f>
        <v>-9.805713273925749E-3</v>
      </c>
      <c r="E7" s="8">
        <f t="shared" ref="E7:E12" si="0">(B7/$B$21)*100</f>
        <v>90.831653885711731</v>
      </c>
      <c r="F7" s="8">
        <f t="shared" ref="F7:F12" si="1">(C7/$C$21)*100</f>
        <v>91.25206846537661</v>
      </c>
      <c r="G7" s="11">
        <f>E7-F7</f>
        <v>-0.42041457966487883</v>
      </c>
    </row>
    <row r="8" spans="1:7" x14ac:dyDescent="0.25">
      <c r="A8" t="s">
        <v>8</v>
      </c>
      <c r="B8" s="1">
        <v>5019301</v>
      </c>
      <c r="C8" s="1">
        <v>6521350</v>
      </c>
      <c r="D8" s="7">
        <f t="shared" ref="D8:D47" si="2">(B8-C8)/C8</f>
        <v>-0.23032792289939966</v>
      </c>
      <c r="E8" s="8">
        <f t="shared" si="0"/>
        <v>0.78193405633754531</v>
      </c>
      <c r="F8" s="8">
        <f t="shared" si="1"/>
        <v>1.0106256336227235</v>
      </c>
      <c r="G8" s="11">
        <f t="shared" ref="G8:G45" si="3">E8-F8</f>
        <v>-0.22869157728517819</v>
      </c>
    </row>
    <row r="9" spans="1:7" x14ac:dyDescent="0.25">
      <c r="A9" t="s">
        <v>9</v>
      </c>
      <c r="B9" s="1">
        <v>262554</v>
      </c>
      <c r="C9" s="1">
        <v>262554</v>
      </c>
      <c r="D9" s="7">
        <f t="shared" si="2"/>
        <v>0</v>
      </c>
      <c r="E9" s="8">
        <f t="shared" si="0"/>
        <v>4.0902092587722448E-2</v>
      </c>
      <c r="F9" s="8">
        <f t="shared" si="1"/>
        <v>4.0688477479383957E-2</v>
      </c>
      <c r="G9" s="11">
        <f t="shared" si="3"/>
        <v>2.1361510833849129E-4</v>
      </c>
    </row>
    <row r="10" spans="1:7" x14ac:dyDescent="0.25">
      <c r="A10" t="s">
        <v>12</v>
      </c>
      <c r="B10" s="1">
        <v>614448</v>
      </c>
      <c r="C10" s="1">
        <v>635348</v>
      </c>
      <c r="D10" s="7">
        <f t="shared" si="2"/>
        <v>-3.2895358134439709E-2</v>
      </c>
      <c r="E10" s="8">
        <f t="shared" si="0"/>
        <v>9.572205712478532E-2</v>
      </c>
      <c r="F10" s="8">
        <f t="shared" si="1"/>
        <v>9.8461051020253487E-2</v>
      </c>
      <c r="G10" s="11">
        <f t="shared" si="3"/>
        <v>-2.738993895468167E-3</v>
      </c>
    </row>
    <row r="11" spans="1:7" x14ac:dyDescent="0.25">
      <c r="A11" t="s">
        <v>10</v>
      </c>
      <c r="B11" s="1">
        <v>7398426</v>
      </c>
      <c r="C11" s="1">
        <v>8661323</v>
      </c>
      <c r="D11" s="7">
        <f t="shared" si="2"/>
        <v>-0.14580878694859897</v>
      </c>
      <c r="E11" s="8">
        <f t="shared" si="0"/>
        <v>1.1525671109768394</v>
      </c>
      <c r="F11" s="8">
        <f t="shared" si="1"/>
        <v>1.3422611951338401</v>
      </c>
      <c r="G11" s="11">
        <f t="shared" si="3"/>
        <v>-0.18969408415700073</v>
      </c>
    </row>
    <row r="12" spans="1:7" s="2" customFormat="1" x14ac:dyDescent="0.25">
      <c r="A12" s="2" t="s">
        <v>11</v>
      </c>
      <c r="B12" s="3">
        <f>SUM(B7:B11)</f>
        <v>596350816</v>
      </c>
      <c r="C12" s="3">
        <f>SUM(C7:C11)</f>
        <v>604910560</v>
      </c>
      <c r="D12" s="9">
        <f t="shared" si="2"/>
        <v>-1.4150429114677714E-2</v>
      </c>
      <c r="E12" s="10">
        <f t="shared" si="0"/>
        <v>92.902779202738614</v>
      </c>
      <c r="F12" s="10">
        <f t="shared" si="1"/>
        <v>93.744104822632806</v>
      </c>
      <c r="G12" s="12">
        <f t="shared" si="3"/>
        <v>-0.8413256198941923</v>
      </c>
    </row>
    <row r="13" spans="1:7" x14ac:dyDescent="0.25">
      <c r="B13" s="1"/>
      <c r="C13" s="1"/>
      <c r="D13" s="7"/>
      <c r="E13" s="8"/>
      <c r="F13" s="8"/>
      <c r="G13" s="11">
        <f t="shared" si="3"/>
        <v>0</v>
      </c>
    </row>
    <row r="14" spans="1:7" s="2" customFormat="1" x14ac:dyDescent="0.25">
      <c r="A14" s="2" t="s">
        <v>13</v>
      </c>
      <c r="B14" s="3"/>
      <c r="C14" s="3"/>
      <c r="D14" s="7"/>
      <c r="E14" s="8"/>
      <c r="F14" s="8"/>
      <c r="G14" s="11">
        <f t="shared" si="3"/>
        <v>0</v>
      </c>
    </row>
    <row r="15" spans="1:7" x14ac:dyDescent="0.25">
      <c r="A15" t="s">
        <v>14</v>
      </c>
      <c r="B15" s="1">
        <v>10923676</v>
      </c>
      <c r="C15" s="1">
        <v>8076040</v>
      </c>
      <c r="D15" s="7">
        <f t="shared" si="2"/>
        <v>0.35260300840510944</v>
      </c>
      <c r="E15" s="8">
        <f t="shared" ref="E15:E21" si="4">(B15/$B$21)*100</f>
        <v>1.7017497625261151</v>
      </c>
      <c r="F15" s="8">
        <f t="shared" ref="F15:F21" si="5">(C15/$C$21)*100</f>
        <v>1.2515588094738759</v>
      </c>
      <c r="G15" s="11">
        <f t="shared" si="3"/>
        <v>0.45019095305223922</v>
      </c>
    </row>
    <row r="16" spans="1:7" x14ac:dyDescent="0.25">
      <c r="A16" t="s">
        <v>15</v>
      </c>
      <c r="B16" s="1">
        <v>361101</v>
      </c>
      <c r="C16" s="1">
        <v>339436</v>
      </c>
      <c r="D16" s="7">
        <f t="shared" si="2"/>
        <v>6.3826465077363628E-2</v>
      </c>
      <c r="E16" s="8">
        <f t="shared" si="4"/>
        <v>5.6254281159377362E-2</v>
      </c>
      <c r="F16" s="8">
        <f t="shared" si="5"/>
        <v>5.2603022775094543E-2</v>
      </c>
      <c r="G16" s="11">
        <f t="shared" si="3"/>
        <v>3.6512583842828183E-3</v>
      </c>
    </row>
    <row r="17" spans="1:7" x14ac:dyDescent="0.25">
      <c r="A17" t="s">
        <v>16</v>
      </c>
      <c r="B17" s="1">
        <v>26700456</v>
      </c>
      <c r="C17" s="1">
        <v>26144890</v>
      </c>
      <c r="D17" s="7">
        <f t="shared" si="2"/>
        <v>2.1249506117639049E-2</v>
      </c>
      <c r="E17" s="8">
        <f t="shared" si="4"/>
        <v>4.1595425072419747</v>
      </c>
      <c r="F17" s="8">
        <f t="shared" si="5"/>
        <v>4.0517218094790817</v>
      </c>
      <c r="G17" s="11">
        <f t="shared" si="3"/>
        <v>0.10782069776289305</v>
      </c>
    </row>
    <row r="18" spans="1:7" x14ac:dyDescent="0.25">
      <c r="A18" t="s">
        <v>17</v>
      </c>
      <c r="B18" s="1">
        <v>6345873</v>
      </c>
      <c r="C18" s="1">
        <v>4418283</v>
      </c>
      <c r="D18" s="7">
        <f t="shared" si="2"/>
        <v>0.43627581121444686</v>
      </c>
      <c r="E18" s="8">
        <f t="shared" si="4"/>
        <v>0.98859467003331902</v>
      </c>
      <c r="F18" s="8">
        <f t="shared" si="5"/>
        <v>0.68470946297921553</v>
      </c>
      <c r="G18" s="11">
        <f t="shared" si="3"/>
        <v>0.30388520705410349</v>
      </c>
    </row>
    <row r="19" spans="1:7" x14ac:dyDescent="0.25">
      <c r="A19" t="s">
        <v>18</v>
      </c>
      <c r="B19" s="1">
        <v>1226556</v>
      </c>
      <c r="C19" s="1">
        <v>1389298</v>
      </c>
      <c r="D19" s="7">
        <f t="shared" si="2"/>
        <v>-0.11713973531956427</v>
      </c>
      <c r="E19" s="8">
        <f t="shared" si="4"/>
        <v>0.1910795763005953</v>
      </c>
      <c r="F19" s="8">
        <f t="shared" si="5"/>
        <v>0.21530207265992202</v>
      </c>
      <c r="G19" s="11">
        <f t="shared" si="3"/>
        <v>-2.4222496359326717E-2</v>
      </c>
    </row>
    <row r="20" spans="1:7" s="2" customFormat="1" x14ac:dyDescent="0.25">
      <c r="A20" s="2" t="s">
        <v>19</v>
      </c>
      <c r="B20" s="3">
        <f>SUM(B15:B19)</f>
        <v>45557662</v>
      </c>
      <c r="C20" s="3">
        <f>SUM(C15:C19)</f>
        <v>40367947</v>
      </c>
      <c r="D20" s="9">
        <f t="shared" si="2"/>
        <v>0.12856029066823735</v>
      </c>
      <c r="E20" s="10">
        <f t="shared" si="4"/>
        <v>7.0972207972613814</v>
      </c>
      <c r="F20" s="10">
        <f t="shared" si="5"/>
        <v>6.2558951773671891</v>
      </c>
      <c r="G20" s="12">
        <f t="shared" si="3"/>
        <v>0.8413256198941923</v>
      </c>
    </row>
    <row r="21" spans="1:7" s="2" customFormat="1" x14ac:dyDescent="0.25">
      <c r="A21" s="2" t="s">
        <v>20</v>
      </c>
      <c r="B21" s="3">
        <f>SUM(B12,B20)</f>
        <v>641908478</v>
      </c>
      <c r="C21" s="3">
        <f>SUM(C12,C20)</f>
        <v>645278507</v>
      </c>
      <c r="D21" s="9">
        <f t="shared" si="2"/>
        <v>-5.2225960781923271E-3</v>
      </c>
      <c r="E21" s="10">
        <f t="shared" si="4"/>
        <v>100</v>
      </c>
      <c r="F21" s="10">
        <f t="shared" si="5"/>
        <v>100</v>
      </c>
      <c r="G21" s="11"/>
    </row>
    <row r="22" spans="1:7" x14ac:dyDescent="0.25">
      <c r="A22" s="5" t="s">
        <v>21</v>
      </c>
      <c r="B22" s="1"/>
      <c r="C22" s="1"/>
      <c r="D22" s="7"/>
      <c r="E22" s="8"/>
      <c r="F22" s="8"/>
      <c r="G22" s="11"/>
    </row>
    <row r="23" spans="1:7" s="2" customFormat="1" x14ac:dyDescent="0.25">
      <c r="A23" s="2" t="s">
        <v>22</v>
      </c>
      <c r="B23" s="3"/>
      <c r="C23" s="3"/>
      <c r="D23" s="7"/>
      <c r="E23" s="8"/>
      <c r="F23" s="8"/>
      <c r="G23" s="11"/>
    </row>
    <row r="24" spans="1:7" x14ac:dyDescent="0.25">
      <c r="A24" t="s">
        <v>23</v>
      </c>
      <c r="B24" s="1">
        <v>63317730</v>
      </c>
      <c r="C24" s="1">
        <v>63317730</v>
      </c>
      <c r="D24" s="7">
        <f t="shared" si="2"/>
        <v>0</v>
      </c>
      <c r="E24" s="8">
        <f t="shared" ref="E24:E30" si="6">(B24/$B$47)*100</f>
        <v>9.8639809521257025</v>
      </c>
      <c r="F24" s="8">
        <f t="shared" ref="F24:F30" si="7">(C24/$C$47)*100</f>
        <v>9.8124653638897659</v>
      </c>
      <c r="G24" s="11">
        <f t="shared" si="3"/>
        <v>5.1515588235936605E-2</v>
      </c>
    </row>
    <row r="25" spans="1:7" x14ac:dyDescent="0.25">
      <c r="A25" t="s">
        <v>24</v>
      </c>
      <c r="B25" s="1">
        <v>2644710</v>
      </c>
      <c r="C25" s="1">
        <v>2644710</v>
      </c>
      <c r="D25" s="7">
        <f t="shared" si="2"/>
        <v>0</v>
      </c>
      <c r="E25" s="8">
        <f t="shared" si="6"/>
        <v>0.4120073329207532</v>
      </c>
      <c r="F25" s="8">
        <f t="shared" si="7"/>
        <v>0.40985558503965486</v>
      </c>
      <c r="G25" s="11">
        <f t="shared" si="3"/>
        <v>2.1517478810983426E-3</v>
      </c>
    </row>
    <row r="26" spans="1:7" x14ac:dyDescent="0.25">
      <c r="A26" t="s">
        <v>25</v>
      </c>
      <c r="B26" s="1">
        <v>71527</v>
      </c>
      <c r="C26" s="1">
        <v>71527</v>
      </c>
      <c r="D26" s="7">
        <f t="shared" si="2"/>
        <v>0</v>
      </c>
      <c r="E26" s="8">
        <f t="shared" si="6"/>
        <v>1.1142865759127736E-2</v>
      </c>
      <c r="F26" s="8">
        <f t="shared" si="7"/>
        <v>1.1084671072114293E-2</v>
      </c>
      <c r="G26" s="11">
        <f t="shared" si="3"/>
        <v>5.8194687013443658E-5</v>
      </c>
    </row>
    <row r="27" spans="1:7" x14ac:dyDescent="0.25">
      <c r="A27" t="s">
        <v>26</v>
      </c>
      <c r="B27" s="1">
        <v>95412604</v>
      </c>
      <c r="C27" s="1">
        <v>115412781</v>
      </c>
      <c r="D27" s="7">
        <f t="shared" si="2"/>
        <v>-0.17329256627132136</v>
      </c>
      <c r="E27" s="8">
        <f t="shared" si="6"/>
        <v>14.863895285707693</v>
      </c>
      <c r="F27" s="8">
        <f t="shared" si="7"/>
        <v>17.88573147067488</v>
      </c>
      <c r="G27" s="11">
        <f t="shared" si="3"/>
        <v>-3.0218361849671869</v>
      </c>
    </row>
    <row r="28" spans="1:7" x14ac:dyDescent="0.25">
      <c r="A28" t="s">
        <v>27</v>
      </c>
      <c r="B28" s="1">
        <v>170638282</v>
      </c>
      <c r="C28" s="1">
        <v>180325816</v>
      </c>
      <c r="D28" s="7">
        <f t="shared" si="2"/>
        <v>-5.372239103024494E-2</v>
      </c>
      <c r="E28" s="8">
        <f t="shared" si="6"/>
        <v>26.582961255109016</v>
      </c>
      <c r="F28" s="8">
        <f t="shared" si="7"/>
        <v>27.945424191852091</v>
      </c>
      <c r="G28" s="11">
        <f t="shared" si="3"/>
        <v>-1.3624629367430749</v>
      </c>
    </row>
    <row r="29" spans="1:7" x14ac:dyDescent="0.25">
      <c r="A29" t="s">
        <v>28</v>
      </c>
      <c r="B29" s="1">
        <v>2005511</v>
      </c>
      <c r="C29" s="1">
        <v>-200171</v>
      </c>
      <c r="D29" s="7">
        <f t="shared" si="2"/>
        <v>-11.018988764606261</v>
      </c>
      <c r="E29" s="8">
        <f t="shared" si="6"/>
        <v>0.31242943016558816</v>
      </c>
      <c r="F29" s="8">
        <f t="shared" si="7"/>
        <v>-3.1020868947057613E-2</v>
      </c>
      <c r="G29" s="11">
        <f t="shared" si="3"/>
        <v>0.3434502991126458</v>
      </c>
    </row>
    <row r="30" spans="1:7" s="2" customFormat="1" x14ac:dyDescent="0.25">
      <c r="A30" s="2" t="s">
        <v>29</v>
      </c>
      <c r="B30" s="3">
        <f>SUM(B24:B29)</f>
        <v>334090364</v>
      </c>
      <c r="C30" s="3">
        <f>SUM(C24:C29)</f>
        <v>361572393</v>
      </c>
      <c r="D30" s="9">
        <f t="shared" si="2"/>
        <v>-7.6006989283609383E-2</v>
      </c>
      <c r="E30" s="10">
        <f t="shared" si="6"/>
        <v>52.046417121787883</v>
      </c>
      <c r="F30" s="10">
        <f t="shared" si="7"/>
        <v>56.033540413581449</v>
      </c>
      <c r="G30" s="12">
        <f t="shared" si="3"/>
        <v>-3.9871232917935657</v>
      </c>
    </row>
    <row r="31" spans="1:7" s="2" customFormat="1" x14ac:dyDescent="0.25">
      <c r="B31" s="3"/>
      <c r="C31" s="3"/>
      <c r="D31" s="7"/>
      <c r="E31" s="8"/>
      <c r="F31" s="8"/>
      <c r="G31" s="11"/>
    </row>
    <row r="32" spans="1:7" s="2" customFormat="1" x14ac:dyDescent="0.25">
      <c r="A32" s="2" t="s">
        <v>30</v>
      </c>
      <c r="B32" s="3"/>
      <c r="D32" s="7"/>
      <c r="E32" s="8"/>
      <c r="F32" s="8"/>
      <c r="G32" s="11"/>
    </row>
    <row r="33" spans="1:7" x14ac:dyDescent="0.25">
      <c r="A33" t="s">
        <v>31</v>
      </c>
      <c r="B33" s="1">
        <v>202898295</v>
      </c>
      <c r="C33" s="1">
        <v>173456969</v>
      </c>
      <c r="D33" s="7">
        <f t="shared" si="2"/>
        <v>0.16973273642294534</v>
      </c>
      <c r="E33" s="8">
        <f t="shared" ref="E33:E38" si="8">(B33/$B$47)*100</f>
        <v>31.608601841834531</v>
      </c>
      <c r="F33" s="8">
        <f t="shared" ref="F33:F38" si="9">(C33/$C$47)*100</f>
        <v>26.880946307421333</v>
      </c>
      <c r="G33" s="11">
        <f t="shared" si="3"/>
        <v>4.7276555344131985</v>
      </c>
    </row>
    <row r="34" spans="1:7" x14ac:dyDescent="0.25">
      <c r="A34" t="s">
        <v>32</v>
      </c>
      <c r="B34" s="1">
        <v>12461628</v>
      </c>
      <c r="C34" s="1">
        <v>11609257</v>
      </c>
      <c r="D34" s="7">
        <f t="shared" si="2"/>
        <v>7.3421666864640869E-2</v>
      </c>
      <c r="E34" s="8">
        <f t="shared" si="8"/>
        <v>1.9413403042793276</v>
      </c>
      <c r="F34" s="8">
        <f t="shared" si="9"/>
        <v>1.7991079625405841</v>
      </c>
      <c r="G34" s="11">
        <f t="shared" si="3"/>
        <v>0.14223234173874344</v>
      </c>
    </row>
    <row r="35" spans="1:7" x14ac:dyDescent="0.25">
      <c r="A35" t="s">
        <v>33</v>
      </c>
      <c r="B35" s="1">
        <v>3038583</v>
      </c>
      <c r="C35" s="1">
        <v>6926725</v>
      </c>
      <c r="D35" s="7">
        <f t="shared" si="2"/>
        <v>-0.5613247241661824</v>
      </c>
      <c r="E35" s="8">
        <f t="shared" si="8"/>
        <v>0.47336701479116472</v>
      </c>
      <c r="F35" s="8">
        <f t="shared" si="9"/>
        <v>1.0734473448067285</v>
      </c>
      <c r="G35" s="11">
        <f t="shared" si="3"/>
        <v>-0.60008033001556382</v>
      </c>
    </row>
    <row r="36" spans="1:7" x14ac:dyDescent="0.25">
      <c r="A36" t="s">
        <v>34</v>
      </c>
      <c r="B36" s="1">
        <v>26133</v>
      </c>
      <c r="C36" s="1">
        <v>97986</v>
      </c>
      <c r="D36" s="7">
        <f t="shared" si="2"/>
        <v>-0.73329863449880595</v>
      </c>
      <c r="E36" s="8">
        <f t="shared" si="8"/>
        <v>4.071141119902766E-3</v>
      </c>
      <c r="F36" s="8">
        <f t="shared" si="9"/>
        <v>1.5185071087452167E-2</v>
      </c>
      <c r="G36" s="11">
        <f t="shared" si="3"/>
        <v>-1.11139299675494E-2</v>
      </c>
    </row>
    <row r="37" spans="1:7" x14ac:dyDescent="0.25">
      <c r="A37" t="s">
        <v>35</v>
      </c>
      <c r="B37" s="1">
        <v>1627147</v>
      </c>
      <c r="C37" s="1">
        <v>1660450</v>
      </c>
      <c r="D37" s="7">
        <f t="shared" si="2"/>
        <v>-2.0056611159625402E-2</v>
      </c>
      <c r="E37" s="8">
        <f t="shared" si="8"/>
        <v>0.25348582481255216</v>
      </c>
      <c r="F37" s="8">
        <f t="shared" si="9"/>
        <v>0.2573229980523743</v>
      </c>
      <c r="G37" s="11">
        <f t="shared" si="3"/>
        <v>-3.8371732398221337E-3</v>
      </c>
    </row>
    <row r="38" spans="1:7" s="2" customFormat="1" x14ac:dyDescent="0.25">
      <c r="A38" s="2" t="s">
        <v>36</v>
      </c>
      <c r="B38" s="3">
        <f>SUM(B33:B37)</f>
        <v>220051786</v>
      </c>
      <c r="C38" s="3">
        <f>SUM(C33:C37)</f>
        <v>193751387</v>
      </c>
      <c r="D38" s="9">
        <f t="shared" si="2"/>
        <v>0.13574302309381661</v>
      </c>
      <c r="E38" s="10">
        <f t="shared" si="8"/>
        <v>34.280866126837481</v>
      </c>
      <c r="F38" s="10">
        <f t="shared" si="9"/>
        <v>30.026009683908473</v>
      </c>
      <c r="G38" s="12">
        <f t="shared" si="3"/>
        <v>4.2548564429290074</v>
      </c>
    </row>
    <row r="39" spans="1:7" x14ac:dyDescent="0.25">
      <c r="B39" s="1"/>
      <c r="D39" s="7"/>
      <c r="E39" s="8"/>
      <c r="F39" s="8"/>
      <c r="G39" s="11"/>
    </row>
    <row r="40" spans="1:7" s="2" customFormat="1" x14ac:dyDescent="0.25">
      <c r="A40" s="2" t="s">
        <v>37</v>
      </c>
      <c r="B40" s="3"/>
      <c r="D40" s="7"/>
      <c r="E40" s="8"/>
      <c r="F40" s="8"/>
      <c r="G40" s="11"/>
    </row>
    <row r="41" spans="1:7" x14ac:dyDescent="0.25">
      <c r="A41" t="s">
        <v>38</v>
      </c>
      <c r="B41" s="1">
        <v>25031006</v>
      </c>
      <c r="C41" s="1">
        <v>33278052</v>
      </c>
      <c r="D41" s="7">
        <f t="shared" si="2"/>
        <v>-0.24782237854547495</v>
      </c>
      <c r="E41" s="8">
        <f>(B41/$B$47)*100</f>
        <v>3.8994664906108314</v>
      </c>
      <c r="F41" s="8">
        <f>(C41/$C$47)*100</f>
        <v>5.1571610768061733</v>
      </c>
      <c r="G41" s="11">
        <f t="shared" si="3"/>
        <v>-1.2576945861953419</v>
      </c>
    </row>
    <row r="42" spans="1:7" x14ac:dyDescent="0.25">
      <c r="A42" t="s">
        <v>39</v>
      </c>
      <c r="B42" s="1">
        <v>51906425</v>
      </c>
      <c r="C42" s="1">
        <v>40869609</v>
      </c>
      <c r="D42" s="7">
        <f t="shared" si="2"/>
        <v>0.27004946389381901</v>
      </c>
      <c r="E42" s="8">
        <f>(B42/$B$47)*100</f>
        <v>8.0862656872402301</v>
      </c>
      <c r="F42" s="8">
        <f>(C42/$C$47)*100</f>
        <v>6.3336386624760159</v>
      </c>
      <c r="G42" s="11">
        <f t="shared" si="3"/>
        <v>1.7526270247642142</v>
      </c>
    </row>
    <row r="43" spans="1:7" x14ac:dyDescent="0.25">
      <c r="A43" t="s">
        <v>40</v>
      </c>
      <c r="B43" s="1">
        <v>10828897</v>
      </c>
      <c r="C43" s="1">
        <v>15807066</v>
      </c>
      <c r="D43" s="7">
        <f t="shared" si="2"/>
        <v>-0.31493314445577691</v>
      </c>
      <c r="E43" s="8">
        <f>(B43/$B$47)*100</f>
        <v>1.6869845735235793</v>
      </c>
      <c r="F43" s="8">
        <f>(C43/$C$47)*100</f>
        <v>2.4496501632278913</v>
      </c>
      <c r="G43" s="11">
        <f t="shared" si="3"/>
        <v>-0.76266558970431197</v>
      </c>
    </row>
    <row r="44" spans="1:7" s="2" customFormat="1" x14ac:dyDescent="0.25">
      <c r="A44" s="2" t="s">
        <v>41</v>
      </c>
      <c r="B44" s="3">
        <f>SUM(B41:B43)</f>
        <v>87766328</v>
      </c>
      <c r="C44" s="3">
        <f>SUM(C41:C43)</f>
        <v>89954727</v>
      </c>
      <c r="D44" s="9">
        <f t="shared" si="2"/>
        <v>-2.4327782129781796E-2</v>
      </c>
      <c r="E44" s="10">
        <f>(B44/$B$47)*100</f>
        <v>13.672716751374642</v>
      </c>
      <c r="F44" s="10">
        <f>(C44/$C$47)*100</f>
        <v>13.94044990251008</v>
      </c>
      <c r="G44" s="12">
        <f t="shared" si="3"/>
        <v>-0.26773315113543816</v>
      </c>
    </row>
    <row r="45" spans="1:7" s="2" customFormat="1" x14ac:dyDescent="0.25">
      <c r="A45" s="2" t="s">
        <v>42</v>
      </c>
      <c r="B45" s="3">
        <f>SUM(B38,B44)</f>
        <v>307818114</v>
      </c>
      <c r="C45" s="3">
        <f>SUM(C38,C44)</f>
        <v>283706114</v>
      </c>
      <c r="D45" s="9">
        <f t="shared" si="2"/>
        <v>8.4989356274500313E-2</v>
      </c>
      <c r="E45" s="10">
        <f>(B45/$B$47)*100</f>
        <v>47.953582878212117</v>
      </c>
      <c r="F45" s="10">
        <f>(C45/$C$47)*100</f>
        <v>43.966459586418551</v>
      </c>
      <c r="G45" s="12">
        <f t="shared" si="3"/>
        <v>3.9871232917935657</v>
      </c>
    </row>
    <row r="46" spans="1:7" x14ac:dyDescent="0.25">
      <c r="A46" t="s">
        <v>43</v>
      </c>
      <c r="B46" s="1"/>
      <c r="C46" s="1"/>
      <c r="D46" s="7"/>
      <c r="E46" s="8"/>
      <c r="F46" s="8"/>
      <c r="G46" s="11"/>
    </row>
    <row r="47" spans="1:7" s="2" customFormat="1" x14ac:dyDescent="0.25">
      <c r="A47" s="2" t="s">
        <v>44</v>
      </c>
      <c r="B47" s="3">
        <f>SUM(B30,B45)</f>
        <v>641908478</v>
      </c>
      <c r="C47" s="3">
        <f>SUM(C30,C45)</f>
        <v>645278507</v>
      </c>
      <c r="D47" s="9">
        <f t="shared" si="2"/>
        <v>-5.2225960781923271E-3</v>
      </c>
      <c r="E47" s="10">
        <f>(B47/$B$47)*100</f>
        <v>100</v>
      </c>
      <c r="F47" s="10">
        <f>(C47/$C$47)*100</f>
        <v>100</v>
      </c>
      <c r="G47" s="11"/>
    </row>
    <row r="51" spans="2:2" x14ac:dyDescent="0.25">
      <c r="B51" s="16"/>
    </row>
    <row r="52" spans="2:2" x14ac:dyDescent="0.25">
      <c r="B52" s="16"/>
    </row>
  </sheetData>
  <mergeCells count="3">
    <mergeCell ref="A1:G1"/>
    <mergeCell ref="A2:G2"/>
    <mergeCell ref="A3: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16" workbookViewId="0">
      <selection activeCell="E5" sqref="E5"/>
    </sheetView>
  </sheetViews>
  <sheetFormatPr defaultRowHeight="15" x14ac:dyDescent="0.25"/>
  <cols>
    <col min="1" max="1" width="44.28515625" customWidth="1"/>
    <col min="2" max="3" width="19.85546875" bestFit="1" customWidth="1"/>
    <col min="4" max="4" width="10.140625" bestFit="1" customWidth="1"/>
    <col min="5" max="6" width="15.85546875" bestFit="1" customWidth="1"/>
    <col min="7" max="7" width="15" bestFit="1" customWidth="1"/>
  </cols>
  <sheetData>
    <row r="1" spans="1:7" x14ac:dyDescent="0.25">
      <c r="A1" s="15" t="s">
        <v>0</v>
      </c>
      <c r="B1" s="15"/>
      <c r="C1" s="15"/>
      <c r="D1" s="15"/>
      <c r="E1" s="15"/>
      <c r="F1" s="15"/>
      <c r="G1" s="15"/>
    </row>
    <row r="2" spans="1:7" x14ac:dyDescent="0.25">
      <c r="A2" s="15" t="s">
        <v>47</v>
      </c>
      <c r="B2" s="15"/>
      <c r="C2" s="15"/>
      <c r="D2" s="15"/>
      <c r="E2" s="15"/>
      <c r="F2" s="15"/>
      <c r="G2" s="15"/>
    </row>
    <row r="3" spans="1:7" x14ac:dyDescent="0.25">
      <c r="A3" s="15" t="s">
        <v>2</v>
      </c>
      <c r="B3" s="15"/>
      <c r="C3" s="15"/>
      <c r="D3" s="15"/>
      <c r="E3" s="15"/>
      <c r="F3" s="15"/>
      <c r="G3" s="15"/>
    </row>
    <row r="4" spans="1:7" x14ac:dyDescent="0.25">
      <c r="A4" s="4"/>
      <c r="B4" s="4"/>
      <c r="C4" s="4"/>
      <c r="D4" s="4"/>
      <c r="E4" s="4"/>
      <c r="F4" s="4"/>
      <c r="G4" s="4"/>
    </row>
    <row r="5" spans="1:7" x14ac:dyDescent="0.25">
      <c r="B5" s="14" t="s">
        <v>4</v>
      </c>
      <c r="C5" s="14" t="s">
        <v>5</v>
      </c>
      <c r="D5" s="2" t="s">
        <v>82</v>
      </c>
      <c r="E5" s="2" t="s">
        <v>83</v>
      </c>
      <c r="F5" s="2" t="s">
        <v>84</v>
      </c>
      <c r="G5" s="2" t="s">
        <v>85</v>
      </c>
    </row>
    <row r="6" spans="1:7" x14ac:dyDescent="0.25">
      <c r="A6" t="s">
        <v>45</v>
      </c>
    </row>
    <row r="7" spans="1:7" x14ac:dyDescent="0.25">
      <c r="A7" t="s">
        <v>46</v>
      </c>
      <c r="B7" s="1">
        <v>295106107</v>
      </c>
      <c r="C7" s="1">
        <v>316173491</v>
      </c>
      <c r="D7" s="7">
        <f>(B7-C7)/C7</f>
        <v>-6.663235407044292E-2</v>
      </c>
      <c r="E7" s="11">
        <f>(B7/$B$9)*100</f>
        <v>97.459342667939779</v>
      </c>
      <c r="F7" s="11">
        <f>(C7/$C$9)*100</f>
        <v>96.385506883198786</v>
      </c>
      <c r="G7" s="11">
        <f>E7-F7</f>
        <v>1.0738357847409929</v>
      </c>
    </row>
    <row r="8" spans="1:7" x14ac:dyDescent="0.25">
      <c r="A8" t="s">
        <v>48</v>
      </c>
      <c r="B8" s="1">
        <v>7693090</v>
      </c>
      <c r="C8" s="1">
        <v>11856626</v>
      </c>
      <c r="D8" s="7">
        <f t="shared" ref="D8:D42" si="0">(B8-C8)/C8</f>
        <v>-0.35115689741752837</v>
      </c>
      <c r="E8" s="11">
        <f t="shared" ref="E8:E33" si="1">(B8/$B$9)*100</f>
        <v>2.5406573320602299</v>
      </c>
      <c r="F8" s="11">
        <f t="shared" ref="F8:F33" si="2">(C8/$C$9)*100</f>
        <v>3.6144931168012233</v>
      </c>
      <c r="G8" s="11">
        <f t="shared" ref="G8:G33" si="3">E8-F8</f>
        <v>-1.0738357847409934</v>
      </c>
    </row>
    <row r="9" spans="1:7" s="2" customFormat="1" x14ac:dyDescent="0.25">
      <c r="A9" s="2" t="s">
        <v>49</v>
      </c>
      <c r="B9" s="3">
        <f>SUM(B7:B8)</f>
        <v>302799197</v>
      </c>
      <c r="C9" s="3">
        <f>SUM(C7:C8)</f>
        <v>328030117</v>
      </c>
      <c r="D9" s="9">
        <f t="shared" si="0"/>
        <v>-7.6916474105333449E-2</v>
      </c>
      <c r="E9" s="12">
        <f t="shared" si="1"/>
        <v>100</v>
      </c>
      <c r="F9" s="12">
        <f t="shared" si="2"/>
        <v>100</v>
      </c>
      <c r="G9" s="12">
        <f t="shared" si="3"/>
        <v>0</v>
      </c>
    </row>
    <row r="10" spans="1:7" x14ac:dyDescent="0.25">
      <c r="A10" t="s">
        <v>50</v>
      </c>
      <c r="B10" s="1"/>
      <c r="C10" s="1"/>
      <c r="D10" s="7"/>
      <c r="E10" s="11"/>
      <c r="F10" s="11">
        <f t="shared" si="2"/>
        <v>0</v>
      </c>
      <c r="G10" s="11">
        <f t="shared" si="3"/>
        <v>0</v>
      </c>
    </row>
    <row r="11" spans="1:7" x14ac:dyDescent="0.25">
      <c r="A11" t="s">
        <v>51</v>
      </c>
      <c r="B11" s="1">
        <v>221588774</v>
      </c>
      <c r="C11" s="1">
        <v>238185233</v>
      </c>
      <c r="D11" s="7">
        <f t="shared" si="0"/>
        <v>-6.9678790708238403E-2</v>
      </c>
      <c r="E11" s="11">
        <f t="shared" si="1"/>
        <v>73.180106220691201</v>
      </c>
      <c r="F11" s="11">
        <f t="shared" si="2"/>
        <v>72.610781954511822</v>
      </c>
      <c r="G11" s="11">
        <f t="shared" si="3"/>
        <v>0.56932426617937892</v>
      </c>
    </row>
    <row r="12" spans="1:7" x14ac:dyDescent="0.25">
      <c r="A12" t="s">
        <v>52</v>
      </c>
      <c r="B12" s="1">
        <v>3497219</v>
      </c>
      <c r="C12" s="1">
        <v>10641274</v>
      </c>
      <c r="D12" s="7">
        <f t="shared" si="0"/>
        <v>-0.67135335487085479</v>
      </c>
      <c r="E12" s="11">
        <f t="shared" si="1"/>
        <v>1.1549631024946212</v>
      </c>
      <c r="F12" s="11">
        <f t="shared" si="2"/>
        <v>3.2439929898266016</v>
      </c>
      <c r="G12" s="11">
        <f t="shared" si="3"/>
        <v>-2.0890298873319804</v>
      </c>
    </row>
    <row r="13" spans="1:7" x14ac:dyDescent="0.25">
      <c r="A13" t="s">
        <v>53</v>
      </c>
      <c r="B13" s="1">
        <v>7084105</v>
      </c>
      <c r="C13" s="1">
        <v>3842040</v>
      </c>
      <c r="D13" s="7">
        <f t="shared" si="0"/>
        <v>0.84383947069785847</v>
      </c>
      <c r="E13" s="11">
        <f t="shared" si="1"/>
        <v>2.3395388991074504</v>
      </c>
      <c r="F13" s="11">
        <f t="shared" si="2"/>
        <v>1.1712461145755102</v>
      </c>
      <c r="G13" s="11">
        <f t="shared" si="3"/>
        <v>1.1682927845319402</v>
      </c>
    </row>
    <row r="14" spans="1:7" x14ac:dyDescent="0.25">
      <c r="A14" t="s">
        <v>54</v>
      </c>
      <c r="B14" s="1">
        <v>11306163</v>
      </c>
      <c r="C14" s="1">
        <v>18214711</v>
      </c>
      <c r="D14" s="7">
        <f t="shared" si="0"/>
        <v>-0.37928397546356896</v>
      </c>
      <c r="E14" s="11">
        <f t="shared" si="1"/>
        <v>3.7338814343024831</v>
      </c>
      <c r="F14" s="11">
        <f t="shared" si="2"/>
        <v>5.5527556940754925</v>
      </c>
      <c r="G14" s="11">
        <f t="shared" si="3"/>
        <v>-1.8188742597730094</v>
      </c>
    </row>
    <row r="15" spans="1:7" x14ac:dyDescent="0.25">
      <c r="A15" t="s">
        <v>55</v>
      </c>
      <c r="B15" s="1">
        <v>3944894</v>
      </c>
      <c r="C15" s="1">
        <v>2199037</v>
      </c>
      <c r="D15" s="7">
        <f t="shared" si="0"/>
        <v>0.79391888358404161</v>
      </c>
      <c r="E15" s="11">
        <f t="shared" si="1"/>
        <v>1.3028086068537361</v>
      </c>
      <c r="F15" s="11">
        <f t="shared" si="2"/>
        <v>0.67037655569900001</v>
      </c>
      <c r="G15" s="11">
        <f t="shared" si="3"/>
        <v>0.63243205115473611</v>
      </c>
    </row>
    <row r="16" spans="1:7" x14ac:dyDescent="0.25">
      <c r="A16" t="s">
        <v>56</v>
      </c>
      <c r="B16" s="1">
        <v>956324</v>
      </c>
      <c r="C16" s="1">
        <v>2499734</v>
      </c>
      <c r="D16" s="7">
        <f t="shared" si="0"/>
        <v>-0.61742969451949692</v>
      </c>
      <c r="E16" s="11">
        <f t="shared" si="1"/>
        <v>0.31582778602943257</v>
      </c>
      <c r="F16" s="11">
        <f t="shared" si="2"/>
        <v>0.76204405341232739</v>
      </c>
      <c r="G16" s="11">
        <f t="shared" si="3"/>
        <v>-0.44621626738289483</v>
      </c>
    </row>
    <row r="17" spans="1:7" s="2" customFormat="1" x14ac:dyDescent="0.25">
      <c r="A17" s="2" t="s">
        <v>57</v>
      </c>
      <c r="B17" s="3">
        <f>SUM(B11:B16)</f>
        <v>248377479</v>
      </c>
      <c r="C17" s="3">
        <f>SUM(C11:C16)</f>
        <v>275582029</v>
      </c>
      <c r="D17" s="9">
        <f t="shared" si="0"/>
        <v>-9.8716705507673003E-2</v>
      </c>
      <c r="E17" s="12">
        <f t="shared" si="1"/>
        <v>82.027126049478923</v>
      </c>
      <c r="F17" s="12">
        <f t="shared" si="2"/>
        <v>84.011197362100759</v>
      </c>
      <c r="G17" s="12">
        <f t="shared" si="3"/>
        <v>-1.9840713126218361</v>
      </c>
    </row>
    <row r="18" spans="1:7" s="2" customFormat="1" x14ac:dyDescent="0.25">
      <c r="A18" s="2" t="s">
        <v>58</v>
      </c>
      <c r="B18" s="3">
        <f>SUM(B9-B17)</f>
        <v>54421718</v>
      </c>
      <c r="C18" s="3">
        <f>SUM(C9-C17)</f>
        <v>52448088</v>
      </c>
      <c r="D18" s="9">
        <f t="shared" si="0"/>
        <v>3.763016108423247E-2</v>
      </c>
      <c r="E18" s="12">
        <f t="shared" si="1"/>
        <v>17.97287395052108</v>
      </c>
      <c r="F18" s="12">
        <f t="shared" si="2"/>
        <v>15.988802637899251</v>
      </c>
      <c r="G18" s="12">
        <f t="shared" si="3"/>
        <v>1.984071312621829</v>
      </c>
    </row>
    <row r="19" spans="1:7" x14ac:dyDescent="0.25">
      <c r="A19" s="2" t="s">
        <v>59</v>
      </c>
      <c r="B19" s="1"/>
      <c r="C19" s="1"/>
      <c r="D19" s="7"/>
      <c r="E19" s="11"/>
      <c r="F19" s="11">
        <f t="shared" si="2"/>
        <v>0</v>
      </c>
      <c r="G19" s="11">
        <f t="shared" si="3"/>
        <v>0</v>
      </c>
    </row>
    <row r="20" spans="1:7" x14ac:dyDescent="0.25">
      <c r="A20" s="6" t="s">
        <v>60</v>
      </c>
      <c r="B20" s="1">
        <v>19681131</v>
      </c>
      <c r="C20" s="1">
        <v>25278336</v>
      </c>
      <c r="D20" s="7">
        <f t="shared" si="0"/>
        <v>-0.2214230003114129</v>
      </c>
      <c r="E20" s="11">
        <f t="shared" si="1"/>
        <v>6.4997302486241404</v>
      </c>
      <c r="F20" s="11">
        <f t="shared" si="2"/>
        <v>7.706102180855547</v>
      </c>
      <c r="G20" s="11">
        <f t="shared" si="3"/>
        <v>-1.2063719322314066</v>
      </c>
    </row>
    <row r="21" spans="1:7" x14ac:dyDescent="0.25">
      <c r="A21" s="6" t="s">
        <v>61</v>
      </c>
      <c r="B21" s="1">
        <v>26703259</v>
      </c>
      <c r="C21" s="1">
        <v>14025871</v>
      </c>
      <c r="D21" s="7">
        <f t="shared" si="0"/>
        <v>0.90385745027884545</v>
      </c>
      <c r="E21" s="11">
        <f t="shared" si="1"/>
        <v>8.8188011277982348</v>
      </c>
      <c r="F21" s="11">
        <f t="shared" si="2"/>
        <v>4.2757875795898341</v>
      </c>
      <c r="G21" s="11">
        <f t="shared" si="3"/>
        <v>4.5430135482084006</v>
      </c>
    </row>
    <row r="22" spans="1:7" x14ac:dyDescent="0.25">
      <c r="A22" s="6" t="s">
        <v>62</v>
      </c>
      <c r="B22" s="1">
        <v>481028</v>
      </c>
      <c r="C22" s="1">
        <v>665146</v>
      </c>
      <c r="D22" s="7">
        <f t="shared" si="0"/>
        <v>-0.27680839996030948</v>
      </c>
      <c r="E22" s="11">
        <f t="shared" si="1"/>
        <v>0.15886039486425718</v>
      </c>
      <c r="F22" s="11">
        <f t="shared" si="2"/>
        <v>0.20276979628672329</v>
      </c>
      <c r="G22" s="11">
        <f t="shared" si="3"/>
        <v>-4.3909401422466104E-2</v>
      </c>
    </row>
    <row r="23" spans="1:7" x14ac:dyDescent="0.25">
      <c r="A23" s="6" t="s">
        <v>63</v>
      </c>
      <c r="B23" s="1">
        <v>25090554</v>
      </c>
      <c r="C23" s="1">
        <v>17309353</v>
      </c>
      <c r="D23" s="7">
        <f t="shared" si="0"/>
        <v>0.44953736861221794</v>
      </c>
      <c r="E23" s="11">
        <f t="shared" si="1"/>
        <v>8.2862022913488769</v>
      </c>
      <c r="F23" s="11">
        <f t="shared" si="2"/>
        <v>5.276757255797949</v>
      </c>
      <c r="G23" s="11">
        <f t="shared" si="3"/>
        <v>3.0094450355509279</v>
      </c>
    </row>
    <row r="24" spans="1:7" x14ac:dyDescent="0.25">
      <c r="A24" s="6" t="s">
        <v>64</v>
      </c>
      <c r="B24" s="1">
        <v>-6838519</v>
      </c>
      <c r="C24" s="1">
        <v>-10728899</v>
      </c>
      <c r="D24" s="7">
        <f t="shared" si="0"/>
        <v>-0.36260757045061193</v>
      </c>
      <c r="E24" s="11">
        <f t="shared" si="1"/>
        <v>-2.258433664208165</v>
      </c>
      <c r="F24" s="11">
        <f t="shared" si="2"/>
        <v>-3.2707054761072438</v>
      </c>
      <c r="G24" s="11">
        <f t="shared" si="3"/>
        <v>1.0122718118990788</v>
      </c>
    </row>
    <row r="25" spans="1:7" s="2" customFormat="1" x14ac:dyDescent="0.25">
      <c r="A25" s="2" t="s">
        <v>65</v>
      </c>
      <c r="B25" s="3">
        <f>SUM(B20:B24)</f>
        <v>65117453</v>
      </c>
      <c r="C25" s="3">
        <f>SUM(C20:C24)</f>
        <v>46549807</v>
      </c>
      <c r="D25" s="9">
        <f t="shared" si="0"/>
        <v>0.39887697063921229</v>
      </c>
      <c r="E25" s="12">
        <f t="shared" si="1"/>
        <v>21.505160398427346</v>
      </c>
      <c r="F25" s="12">
        <f t="shared" si="2"/>
        <v>14.190711336422806</v>
      </c>
      <c r="G25" s="12">
        <f t="shared" si="3"/>
        <v>7.3144490620045399</v>
      </c>
    </row>
    <row r="26" spans="1:7" x14ac:dyDescent="0.25">
      <c r="A26" s="2" t="s">
        <v>66</v>
      </c>
      <c r="B26" s="3">
        <f>B18-B25</f>
        <v>-10695735</v>
      </c>
      <c r="C26" s="3">
        <f>C18-C25</f>
        <v>5898281</v>
      </c>
      <c r="D26" s="9">
        <f t="shared" si="0"/>
        <v>-2.8133647752624875</v>
      </c>
      <c r="E26" s="12">
        <f t="shared" si="1"/>
        <v>-3.5322864479062672</v>
      </c>
      <c r="F26" s="12">
        <f t="shared" si="2"/>
        <v>1.7980913014764435</v>
      </c>
      <c r="G26" s="12">
        <f t="shared" si="3"/>
        <v>-5.3303777493827109</v>
      </c>
    </row>
    <row r="27" spans="1:7" s="2" customFormat="1" x14ac:dyDescent="0.25">
      <c r="A27" s="2" t="s">
        <v>67</v>
      </c>
      <c r="B27" s="3"/>
      <c r="C27" s="3"/>
      <c r="D27" s="7"/>
      <c r="E27" s="11"/>
      <c r="F27" s="11">
        <f t="shared" si="2"/>
        <v>0</v>
      </c>
      <c r="G27" s="11">
        <f t="shared" si="3"/>
        <v>0</v>
      </c>
    </row>
    <row r="28" spans="1:7" x14ac:dyDescent="0.25">
      <c r="A28" s="6" t="s">
        <v>68</v>
      </c>
      <c r="B28" s="1">
        <v>707274</v>
      </c>
      <c r="C28" s="1">
        <v>-4356633</v>
      </c>
      <c r="D28" s="7">
        <f t="shared" si="0"/>
        <v>-1.1623441772579879</v>
      </c>
      <c r="E28" s="11">
        <f t="shared" si="1"/>
        <v>0.23357855866440758</v>
      </c>
      <c r="F28" s="11">
        <f t="shared" si="2"/>
        <v>-1.3281198201688291</v>
      </c>
      <c r="G28" s="11">
        <f t="shared" si="3"/>
        <v>1.5616983788332366</v>
      </c>
    </row>
    <row r="29" spans="1:7" x14ac:dyDescent="0.25">
      <c r="A29" s="6" t="s">
        <v>69</v>
      </c>
      <c r="B29" s="1">
        <v>-19733447</v>
      </c>
      <c r="C29" s="1">
        <v>-10339082</v>
      </c>
      <c r="D29" s="7">
        <f t="shared" si="0"/>
        <v>0.9086266072751914</v>
      </c>
      <c r="E29" s="11">
        <f t="shared" si="1"/>
        <v>-6.5170077052747271</v>
      </c>
      <c r="F29" s="11">
        <f t="shared" si="2"/>
        <v>-3.1518697412774452</v>
      </c>
      <c r="G29" s="11">
        <f t="shared" si="3"/>
        <v>-3.3651379639972818</v>
      </c>
    </row>
    <row r="30" spans="1:7" s="2" customFormat="1" x14ac:dyDescent="0.25">
      <c r="A30" s="2" t="s">
        <v>73</v>
      </c>
      <c r="B30" s="3">
        <f>SUM(B28:B29)</f>
        <v>-19026173</v>
      </c>
      <c r="C30" s="3">
        <f>SUM(C28:C29)</f>
        <v>-14695715</v>
      </c>
      <c r="D30" s="9">
        <f t="shared" si="0"/>
        <v>0.29467487631598732</v>
      </c>
      <c r="E30" s="12">
        <f t="shared" si="1"/>
        <v>-6.2834291466103203</v>
      </c>
      <c r="F30" s="12">
        <f t="shared" si="2"/>
        <v>-4.4799895614462741</v>
      </c>
      <c r="G30" s="12">
        <f t="shared" si="3"/>
        <v>-1.8034395851640461</v>
      </c>
    </row>
    <row r="31" spans="1:7" x14ac:dyDescent="0.25">
      <c r="A31" s="6" t="s">
        <v>70</v>
      </c>
      <c r="B31" s="1">
        <f>SUM(B26,B30)</f>
        <v>-29721908</v>
      </c>
      <c r="C31" s="1">
        <f>SUM(C26,C30)</f>
        <v>-8797434</v>
      </c>
      <c r="D31" s="7">
        <f t="shared" si="0"/>
        <v>2.3784746779572314</v>
      </c>
      <c r="E31" s="11">
        <f t="shared" si="1"/>
        <v>-9.8157155945165879</v>
      </c>
      <c r="F31" s="11">
        <f t="shared" si="2"/>
        <v>-2.6818982599698304</v>
      </c>
      <c r="G31" s="11">
        <f t="shared" si="3"/>
        <v>-7.133817334546757</v>
      </c>
    </row>
    <row r="32" spans="1:7" x14ac:dyDescent="0.25">
      <c r="A32" s="6" t="s">
        <v>71</v>
      </c>
      <c r="B32" s="1">
        <v>33303</v>
      </c>
      <c r="C32" s="1">
        <v>-49826</v>
      </c>
      <c r="D32" s="7">
        <f t="shared" si="0"/>
        <v>-1.6683859832216112</v>
      </c>
      <c r="E32" s="11">
        <f t="shared" si="1"/>
        <v>1.0998377911814608E-2</v>
      </c>
      <c r="F32" s="11">
        <f t="shared" si="2"/>
        <v>-1.5189458960562454E-2</v>
      </c>
      <c r="G32" s="11">
        <f t="shared" si="3"/>
        <v>2.6187836872377062E-2</v>
      </c>
    </row>
    <row r="33" spans="1:7" s="2" customFormat="1" x14ac:dyDescent="0.25">
      <c r="A33" s="2" t="s">
        <v>72</v>
      </c>
      <c r="B33" s="3">
        <f>SUM(B31:B32)</f>
        <v>-29688605</v>
      </c>
      <c r="C33" s="3">
        <f>SUM(C31:C32)</f>
        <v>-8847260</v>
      </c>
      <c r="D33" s="9">
        <f>(B33-C33)/C33</f>
        <v>2.3556835675678118</v>
      </c>
      <c r="E33" s="12">
        <f t="shared" si="1"/>
        <v>-9.8047172166047716</v>
      </c>
      <c r="F33" s="12">
        <f t="shared" si="2"/>
        <v>-2.6970877189303932</v>
      </c>
      <c r="G33" s="12">
        <f t="shared" si="3"/>
        <v>-7.1076294976743783</v>
      </c>
    </row>
    <row r="34" spans="1:7" x14ac:dyDescent="0.25">
      <c r="B34" s="1"/>
      <c r="C34" s="1"/>
      <c r="D34" s="7"/>
      <c r="E34" s="11"/>
    </row>
    <row r="35" spans="1:7" x14ac:dyDescent="0.25">
      <c r="A35" s="2" t="s">
        <v>74</v>
      </c>
      <c r="B35" s="1"/>
      <c r="C35" s="1"/>
      <c r="D35" s="7"/>
      <c r="E35" s="11"/>
    </row>
    <row r="36" spans="1:7" s="2" customFormat="1" x14ac:dyDescent="0.25">
      <c r="A36" s="2" t="s">
        <v>75</v>
      </c>
      <c r="B36" s="3"/>
      <c r="C36" s="3"/>
      <c r="D36" s="7"/>
      <c r="E36" s="11"/>
    </row>
    <row r="37" spans="1:7" x14ac:dyDescent="0.25">
      <c r="A37" s="6" t="s">
        <v>76</v>
      </c>
      <c r="B37" s="1"/>
      <c r="C37" s="1">
        <v>22664605</v>
      </c>
      <c r="D37" s="7"/>
      <c r="E37" s="11"/>
    </row>
    <row r="38" spans="1:7" s="2" customFormat="1" x14ac:dyDescent="0.25">
      <c r="A38" s="2" t="s">
        <v>77</v>
      </c>
      <c r="B38" s="3"/>
      <c r="C38" s="3"/>
      <c r="D38" s="7"/>
      <c r="E38" s="11"/>
    </row>
    <row r="39" spans="1:7" x14ac:dyDescent="0.25">
      <c r="A39" s="6" t="s">
        <v>78</v>
      </c>
      <c r="B39" s="1">
        <v>2205682</v>
      </c>
      <c r="C39" s="1">
        <v>-200171</v>
      </c>
      <c r="D39" s="7"/>
      <c r="E39" s="11"/>
    </row>
    <row r="40" spans="1:7" s="2" customFormat="1" x14ac:dyDescent="0.25">
      <c r="A40" s="2" t="s">
        <v>79</v>
      </c>
      <c r="B40" s="3">
        <f>SUM(B37:B39)</f>
        <v>2205682</v>
      </c>
      <c r="C40" s="3">
        <f>SUM(C37:C39)</f>
        <v>22464434</v>
      </c>
      <c r="D40" s="9"/>
      <c r="E40" s="12"/>
    </row>
    <row r="41" spans="1:7" s="2" customFormat="1" x14ac:dyDescent="0.25">
      <c r="A41" s="2" t="s">
        <v>80</v>
      </c>
      <c r="B41" s="3">
        <f>SUM(B33,B40)</f>
        <v>-27482923</v>
      </c>
      <c r="C41" s="3">
        <f>SUM(C33,C40)</f>
        <v>13617174</v>
      </c>
      <c r="D41" s="9"/>
      <c r="E41" s="12"/>
    </row>
    <row r="42" spans="1:7" s="2" customFormat="1" x14ac:dyDescent="0.25">
      <c r="A42" s="2" t="s">
        <v>81</v>
      </c>
      <c r="B42" s="3">
        <v>-468.88</v>
      </c>
      <c r="C42" s="3">
        <v>-139.72999999999999</v>
      </c>
      <c r="D42" s="9"/>
      <c r="E42" s="12"/>
    </row>
  </sheetData>
  <mergeCells count="3">
    <mergeCell ref="A1:G1"/>
    <mergeCell ref="A2:G2"/>
    <mergeCell ref="A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workbookViewId="0">
      <selection activeCell="C25" sqref="C25"/>
    </sheetView>
  </sheetViews>
  <sheetFormatPr defaultRowHeight="15" x14ac:dyDescent="0.25"/>
  <cols>
    <col min="2" max="2" width="35.85546875" bestFit="1" customWidth="1"/>
    <col min="3" max="3" width="19.85546875" bestFit="1" customWidth="1"/>
  </cols>
  <sheetData>
    <row r="2" spans="2:3" x14ac:dyDescent="0.25">
      <c r="C2" s="2" t="s">
        <v>95</v>
      </c>
    </row>
    <row r="3" spans="2:3" x14ac:dyDescent="0.25">
      <c r="B3" t="s">
        <v>86</v>
      </c>
      <c r="C3" s="16">
        <f>('Estado de Situacion'!B20/'Estado de Situacion'!B44)</f>
        <v>0.519079048174375</v>
      </c>
    </row>
    <row r="4" spans="2:3" x14ac:dyDescent="0.25">
      <c r="B4" t="s">
        <v>87</v>
      </c>
      <c r="C4" s="16">
        <f>('Estado de Situacion'!B20-'Estado de Situacion'!B18)/'Estado de Situacion'!B44</f>
        <v>0.44677486108339864</v>
      </c>
    </row>
    <row r="5" spans="2:3" x14ac:dyDescent="0.25">
      <c r="B5" t="s">
        <v>88</v>
      </c>
      <c r="C5" s="16">
        <f>'Estado de Resultados'!B17/'Estado de Situacion'!B18</f>
        <v>39.140001541159116</v>
      </c>
    </row>
    <row r="6" spans="2:3" x14ac:dyDescent="0.25">
      <c r="B6" t="s">
        <v>89</v>
      </c>
      <c r="C6" s="16">
        <f>360/C5</f>
        <v>9.1977512985386234</v>
      </c>
    </row>
    <row r="7" spans="2:3" x14ac:dyDescent="0.25">
      <c r="B7" t="s">
        <v>91</v>
      </c>
      <c r="C7" s="16">
        <f>'Estado de Situacion'!B17/('Estado de Resultados'!B9/360)</f>
        <v>31.744351554538632</v>
      </c>
    </row>
    <row r="8" spans="2:3" x14ac:dyDescent="0.25">
      <c r="B8" t="s">
        <v>90</v>
      </c>
      <c r="C8" s="16">
        <f>'Estado de Situacion'!B42/('Estado de Resultados'!B17/360)</f>
        <v>75.233523889659907</v>
      </c>
    </row>
    <row r="9" spans="2:3" x14ac:dyDescent="0.25">
      <c r="B9" t="s">
        <v>92</v>
      </c>
      <c r="C9" s="16">
        <f>'Estado de Resultados'!B9/'Estado de Situacion'!B12</f>
        <v>0.50775347140633409</v>
      </c>
    </row>
    <row r="10" spans="2:3" x14ac:dyDescent="0.25">
      <c r="B10" t="s">
        <v>93</v>
      </c>
      <c r="C10" s="16">
        <f>'Estado de Resultados'!B9/'Estado de Situacion'!B21</f>
        <v>0.47171708643486709</v>
      </c>
    </row>
    <row r="11" spans="2:3" x14ac:dyDescent="0.25">
      <c r="B11" t="s">
        <v>94</v>
      </c>
      <c r="C11" s="16">
        <f>'Estado de Situacion'!B45/'Estado de Situacion'!B21</f>
        <v>0.4795358287821212</v>
      </c>
    </row>
    <row r="12" spans="2:3" x14ac:dyDescent="0.25">
      <c r="B12" t="s">
        <v>96</v>
      </c>
      <c r="C12" s="16">
        <f>'Estado de Resultados'!B26/'Estado de Resultados'!B29</f>
        <v>0.542010475919387</v>
      </c>
    </row>
    <row r="13" spans="2:3" x14ac:dyDescent="0.25">
      <c r="B13" t="s">
        <v>97</v>
      </c>
      <c r="C13" s="16">
        <f>('Estado de Resultados'!B9-'Estado de Resultados'!B17)/'Estado de Resultados'!B9</f>
        <v>0.17972873950521079</v>
      </c>
    </row>
    <row r="14" spans="2:3" x14ac:dyDescent="0.25">
      <c r="B14" t="s">
        <v>98</v>
      </c>
      <c r="C14" s="16">
        <f>'Estado de Resultados'!B33/'Estado de Resultados'!B9</f>
        <v>-9.8047172166047719E-2</v>
      </c>
    </row>
    <row r="15" spans="2:3" x14ac:dyDescent="0.25">
      <c r="B15" t="s">
        <v>99</v>
      </c>
      <c r="C15" s="16">
        <f>'Estado de Resultados'!B33/'Estado de Situacion'!B21</f>
        <v>-4.6250526387345829E-2</v>
      </c>
    </row>
    <row r="16" spans="2:3" x14ac:dyDescent="0.25">
      <c r="B16" t="s">
        <v>100</v>
      </c>
      <c r="C16" s="16">
        <f>'Estado de Resultados'!B33/'Estado de Situacion'!B30</f>
        <v>-8.8863996688033783E-2</v>
      </c>
    </row>
    <row r="17" spans="2:3" x14ac:dyDescent="0.25">
      <c r="B17" t="s">
        <v>101</v>
      </c>
      <c r="C17" s="17">
        <f>'Estado de Situacion'!B20-'Estado de Situacion'!B44</f>
        <v>-42208666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A28" workbookViewId="0">
      <selection activeCell="A20" sqref="A20:D21"/>
    </sheetView>
  </sheetViews>
  <sheetFormatPr defaultRowHeight="15" x14ac:dyDescent="0.25"/>
  <cols>
    <col min="1" max="1" width="48.140625" bestFit="1" customWidth="1"/>
    <col min="2" max="2" width="19.85546875" bestFit="1" customWidth="1"/>
    <col min="3" max="3" width="19.85546875" customWidth="1"/>
    <col min="4" max="5" width="15.42578125" bestFit="1" customWidth="1"/>
    <col min="6" max="7" width="9.140625" style="18"/>
    <col min="9" max="9" width="12.7109375" bestFit="1" customWidth="1"/>
  </cols>
  <sheetData>
    <row r="1" spans="1:7" x14ac:dyDescent="0.25">
      <c r="A1" s="15" t="s">
        <v>0</v>
      </c>
      <c r="B1" s="15"/>
      <c r="C1" s="15"/>
      <c r="D1" s="15"/>
      <c r="E1" s="15"/>
      <c r="F1" s="13"/>
      <c r="G1" s="13"/>
    </row>
    <row r="2" spans="1:7" x14ac:dyDescent="0.25">
      <c r="A2" s="15" t="s">
        <v>1</v>
      </c>
      <c r="B2" s="15"/>
      <c r="C2" s="15"/>
      <c r="D2" s="15"/>
      <c r="E2" s="15"/>
      <c r="F2" s="13"/>
      <c r="G2" s="13"/>
    </row>
    <row r="3" spans="1:7" x14ac:dyDescent="0.25">
      <c r="A3" s="15" t="s">
        <v>2</v>
      </c>
      <c r="B3" s="15"/>
      <c r="C3" s="15"/>
      <c r="D3" s="15"/>
      <c r="E3" s="15"/>
      <c r="F3" s="13"/>
      <c r="G3" s="13"/>
    </row>
    <row r="5" spans="1:7" x14ac:dyDescent="0.25">
      <c r="A5" s="13" t="s">
        <v>3</v>
      </c>
      <c r="B5" s="14" t="s">
        <v>5</v>
      </c>
      <c r="C5" s="14" t="s">
        <v>4</v>
      </c>
      <c r="D5" s="13" t="s">
        <v>102</v>
      </c>
      <c r="E5" s="13" t="s">
        <v>103</v>
      </c>
      <c r="F5" s="13" t="s">
        <v>104</v>
      </c>
      <c r="G5" s="13" t="s">
        <v>105</v>
      </c>
    </row>
    <row r="6" spans="1:7" x14ac:dyDescent="0.25">
      <c r="A6" s="2" t="s">
        <v>6</v>
      </c>
      <c r="B6" s="2"/>
      <c r="C6" s="2"/>
    </row>
    <row r="7" spans="1:7" x14ac:dyDescent="0.25">
      <c r="A7" t="s">
        <v>7</v>
      </c>
      <c r="B7" s="1">
        <v>588829985</v>
      </c>
      <c r="C7" s="1">
        <v>583056087</v>
      </c>
      <c r="D7" s="1">
        <f>B7-C7</f>
        <v>5773898</v>
      </c>
      <c r="G7" s="18" t="s">
        <v>106</v>
      </c>
    </row>
    <row r="8" spans="1:7" x14ac:dyDescent="0.25">
      <c r="A8" t="s">
        <v>8</v>
      </c>
      <c r="B8" s="1">
        <v>6521350</v>
      </c>
      <c r="C8" s="1">
        <v>5019301</v>
      </c>
      <c r="D8" s="1">
        <f>B8-C8</f>
        <v>1502049</v>
      </c>
      <c r="G8" s="18" t="s">
        <v>106</v>
      </c>
    </row>
    <row r="9" spans="1:7" x14ac:dyDescent="0.25">
      <c r="A9" t="s">
        <v>9</v>
      </c>
      <c r="B9" s="1">
        <v>262554</v>
      </c>
      <c r="C9" s="1">
        <v>262554</v>
      </c>
    </row>
    <row r="10" spans="1:7" x14ac:dyDescent="0.25">
      <c r="A10" t="s">
        <v>12</v>
      </c>
      <c r="B10" s="1">
        <v>635348</v>
      </c>
      <c r="C10" s="1">
        <v>614448</v>
      </c>
      <c r="D10" s="1">
        <f>B10-C10</f>
        <v>20900</v>
      </c>
      <c r="G10" s="18" t="s">
        <v>106</v>
      </c>
    </row>
    <row r="11" spans="1:7" x14ac:dyDescent="0.25">
      <c r="A11" t="s">
        <v>10</v>
      </c>
      <c r="B11" s="1">
        <v>8661323</v>
      </c>
      <c r="C11" s="1">
        <v>7398426</v>
      </c>
      <c r="D11" s="1">
        <f>B11-C11</f>
        <v>1262897</v>
      </c>
      <c r="G11" s="18" t="s">
        <v>106</v>
      </c>
    </row>
    <row r="12" spans="1:7" x14ac:dyDescent="0.25">
      <c r="A12" s="2" t="s">
        <v>11</v>
      </c>
      <c r="B12" s="3">
        <f>SUM(B7:B11)</f>
        <v>604910560</v>
      </c>
      <c r="C12" s="3">
        <f>SUM(C7:C11)</f>
        <v>596350816</v>
      </c>
    </row>
    <row r="13" spans="1:7" x14ac:dyDescent="0.25">
      <c r="B13" s="1"/>
      <c r="C13" s="1"/>
    </row>
    <row r="14" spans="1:7" x14ac:dyDescent="0.25">
      <c r="A14" s="2" t="s">
        <v>13</v>
      </c>
      <c r="B14" s="3"/>
      <c r="C14" s="3"/>
    </row>
    <row r="15" spans="1:7" x14ac:dyDescent="0.25">
      <c r="A15" t="s">
        <v>14</v>
      </c>
      <c r="B15" s="1">
        <v>8076040</v>
      </c>
      <c r="C15" s="1">
        <v>10923676</v>
      </c>
      <c r="E15" s="1">
        <f>C15-B15</f>
        <v>2847636</v>
      </c>
      <c r="F15" s="18" t="s">
        <v>106</v>
      </c>
    </row>
    <row r="16" spans="1:7" x14ac:dyDescent="0.25">
      <c r="A16" t="s">
        <v>15</v>
      </c>
      <c r="B16" s="1">
        <v>339436</v>
      </c>
      <c r="C16" s="1">
        <v>361101</v>
      </c>
      <c r="E16" s="1">
        <f>C16-B16</f>
        <v>21665</v>
      </c>
      <c r="F16" s="18" t="s">
        <v>106</v>
      </c>
    </row>
    <row r="17" spans="1:7" x14ac:dyDescent="0.25">
      <c r="A17" t="s">
        <v>16</v>
      </c>
      <c r="B17" s="1">
        <v>26144890</v>
      </c>
      <c r="C17" s="1">
        <v>26700456</v>
      </c>
      <c r="E17" s="1">
        <f>C17-B17</f>
        <v>555566</v>
      </c>
      <c r="F17" s="18" t="s">
        <v>106</v>
      </c>
    </row>
    <row r="18" spans="1:7" x14ac:dyDescent="0.25">
      <c r="A18" t="s">
        <v>17</v>
      </c>
      <c r="B18" s="1">
        <v>4418283</v>
      </c>
      <c r="C18" s="1">
        <v>6345873</v>
      </c>
      <c r="E18" s="1">
        <f>C18-B18</f>
        <v>1927590</v>
      </c>
      <c r="F18" s="18" t="s">
        <v>106</v>
      </c>
    </row>
    <row r="19" spans="1:7" x14ac:dyDescent="0.25">
      <c r="A19" t="s">
        <v>18</v>
      </c>
      <c r="B19" s="1">
        <v>1389298</v>
      </c>
      <c r="C19" s="1">
        <v>1226556</v>
      </c>
      <c r="D19" s="1">
        <f>B19-C19</f>
        <v>162742</v>
      </c>
      <c r="E19" s="1"/>
      <c r="F19" s="18" t="s">
        <v>106</v>
      </c>
    </row>
    <row r="20" spans="1:7" x14ac:dyDescent="0.25">
      <c r="A20" s="2" t="s">
        <v>19</v>
      </c>
      <c r="B20" s="3">
        <f>SUM(B15:B19)</f>
        <v>40367947</v>
      </c>
      <c r="C20" s="3">
        <f>SUM(C15:C19)</f>
        <v>45557662</v>
      </c>
      <c r="E20" s="1"/>
    </row>
    <row r="21" spans="1:7" x14ac:dyDescent="0.25">
      <c r="A21" s="2" t="s">
        <v>20</v>
      </c>
      <c r="B21" s="3">
        <f>SUM(B12,B20)</f>
        <v>645278507</v>
      </c>
      <c r="C21" s="3">
        <f>SUM(C12,C20)</f>
        <v>641908478</v>
      </c>
      <c r="E21" s="1"/>
    </row>
    <row r="22" spans="1:7" x14ac:dyDescent="0.25">
      <c r="A22" s="13" t="s">
        <v>21</v>
      </c>
      <c r="B22" s="1"/>
      <c r="C22" s="1"/>
      <c r="E22" s="1"/>
    </row>
    <row r="23" spans="1:7" x14ac:dyDescent="0.25">
      <c r="A23" s="2" t="s">
        <v>22</v>
      </c>
      <c r="B23" s="3"/>
      <c r="C23" s="3"/>
      <c r="E23" s="1"/>
    </row>
    <row r="24" spans="1:7" x14ac:dyDescent="0.25">
      <c r="A24" t="s">
        <v>23</v>
      </c>
      <c r="B24" s="1">
        <v>63317730</v>
      </c>
      <c r="C24" s="1">
        <v>63317730</v>
      </c>
      <c r="E24" s="1"/>
    </row>
    <row r="25" spans="1:7" x14ac:dyDescent="0.25">
      <c r="A25" t="s">
        <v>24</v>
      </c>
      <c r="B25" s="1">
        <v>2644710</v>
      </c>
      <c r="C25" s="1">
        <v>2644710</v>
      </c>
      <c r="E25" s="1"/>
    </row>
    <row r="26" spans="1:7" x14ac:dyDescent="0.25">
      <c r="A26" t="s">
        <v>25</v>
      </c>
      <c r="B26" s="1">
        <v>71527</v>
      </c>
      <c r="C26" s="1">
        <v>71527</v>
      </c>
      <c r="E26" s="1"/>
    </row>
    <row r="27" spans="1:7" x14ac:dyDescent="0.25">
      <c r="A27" t="s">
        <v>26</v>
      </c>
      <c r="B27" s="1">
        <v>115412781</v>
      </c>
      <c r="C27" s="1">
        <v>95412604</v>
      </c>
      <c r="E27" s="1">
        <f>B27-C27</f>
        <v>20000177</v>
      </c>
      <c r="G27" s="18" t="s">
        <v>106</v>
      </c>
    </row>
    <row r="28" spans="1:7" x14ac:dyDescent="0.25">
      <c r="A28" t="s">
        <v>27</v>
      </c>
      <c r="B28" s="1">
        <v>180325816</v>
      </c>
      <c r="C28" s="1">
        <v>170638282</v>
      </c>
      <c r="E28" s="1">
        <f>B28-C28</f>
        <v>9687534</v>
      </c>
      <c r="G28" s="18" t="s">
        <v>106</v>
      </c>
    </row>
    <row r="29" spans="1:7" x14ac:dyDescent="0.25">
      <c r="A29" t="s">
        <v>28</v>
      </c>
      <c r="B29" s="1">
        <v>-200171</v>
      </c>
      <c r="C29" s="1">
        <v>2005511</v>
      </c>
      <c r="D29" s="1">
        <f>SUM(C29,B29)</f>
        <v>1805340</v>
      </c>
      <c r="E29" s="1"/>
      <c r="G29" s="18" t="s">
        <v>106</v>
      </c>
    </row>
    <row r="30" spans="1:7" x14ac:dyDescent="0.25">
      <c r="A30" s="2" t="s">
        <v>29</v>
      </c>
      <c r="B30" s="3">
        <f>SUM(B24:B29)</f>
        <v>361572393</v>
      </c>
      <c r="C30" s="3">
        <f>SUM(C24:C29)</f>
        <v>334090364</v>
      </c>
      <c r="E30" s="1"/>
    </row>
    <row r="31" spans="1:7" x14ac:dyDescent="0.25">
      <c r="A31" s="2"/>
      <c r="B31" s="3"/>
      <c r="C31" s="3"/>
      <c r="E31" s="1"/>
    </row>
    <row r="32" spans="1:7" x14ac:dyDescent="0.25">
      <c r="A32" s="2" t="s">
        <v>30</v>
      </c>
      <c r="B32" s="2"/>
      <c r="C32" s="3"/>
      <c r="E32" s="1"/>
    </row>
    <row r="33" spans="1:7" x14ac:dyDescent="0.25">
      <c r="A33" t="s">
        <v>31</v>
      </c>
      <c r="B33" s="1">
        <v>173456969</v>
      </c>
      <c r="C33" s="1">
        <v>202898295</v>
      </c>
      <c r="D33" s="1">
        <f>C33-B33</f>
        <v>29441326</v>
      </c>
      <c r="E33" s="1"/>
      <c r="F33" s="18" t="s">
        <v>106</v>
      </c>
    </row>
    <row r="34" spans="1:7" x14ac:dyDescent="0.25">
      <c r="A34" t="s">
        <v>32</v>
      </c>
      <c r="B34" s="1">
        <v>11609257</v>
      </c>
      <c r="C34" s="1">
        <v>12461628</v>
      </c>
      <c r="D34" s="1">
        <f>C34-B34</f>
        <v>852371</v>
      </c>
      <c r="E34" s="1"/>
      <c r="F34" s="18" t="s">
        <v>106</v>
      </c>
    </row>
    <row r="35" spans="1:7" x14ac:dyDescent="0.25">
      <c r="A35" t="s">
        <v>33</v>
      </c>
      <c r="B35" s="1">
        <v>6926725</v>
      </c>
      <c r="C35" s="1">
        <v>3038583</v>
      </c>
      <c r="E35" s="1">
        <f>B35-C35</f>
        <v>3888142</v>
      </c>
      <c r="F35" s="18" t="s">
        <v>106</v>
      </c>
    </row>
    <row r="36" spans="1:7" x14ac:dyDescent="0.25">
      <c r="A36" t="s">
        <v>34</v>
      </c>
      <c r="B36" s="1">
        <v>97986</v>
      </c>
      <c r="C36" s="1">
        <v>26133</v>
      </c>
      <c r="E36" s="1">
        <f>B36-C36</f>
        <v>71853</v>
      </c>
      <c r="F36" s="18" t="s">
        <v>106</v>
      </c>
    </row>
    <row r="37" spans="1:7" x14ac:dyDescent="0.25">
      <c r="A37" t="s">
        <v>35</v>
      </c>
      <c r="B37" s="1">
        <v>1660450</v>
      </c>
      <c r="C37" s="1">
        <v>1627147</v>
      </c>
      <c r="E37" s="1">
        <f>B37-C37</f>
        <v>33303</v>
      </c>
      <c r="F37" s="18" t="s">
        <v>106</v>
      </c>
    </row>
    <row r="38" spans="1:7" x14ac:dyDescent="0.25">
      <c r="A38" s="2" t="s">
        <v>36</v>
      </c>
      <c r="B38" s="3">
        <f>SUM(B33:B37)</f>
        <v>193751387</v>
      </c>
      <c r="C38" s="3">
        <f>SUM(C33:C37)</f>
        <v>220051786</v>
      </c>
      <c r="E38" s="1"/>
    </row>
    <row r="39" spans="1:7" x14ac:dyDescent="0.25">
      <c r="C39" s="1"/>
      <c r="E39" s="1"/>
    </row>
    <row r="40" spans="1:7" x14ac:dyDescent="0.25">
      <c r="A40" s="2" t="s">
        <v>37</v>
      </c>
      <c r="B40" s="2"/>
      <c r="C40" s="3"/>
      <c r="E40" s="1"/>
    </row>
    <row r="41" spans="1:7" x14ac:dyDescent="0.25">
      <c r="A41" t="s">
        <v>38</v>
      </c>
      <c r="B41" s="1">
        <v>33278052</v>
      </c>
      <c r="C41" s="1">
        <v>25031006</v>
      </c>
      <c r="E41" s="1">
        <f>B41-C41</f>
        <v>8247046</v>
      </c>
      <c r="G41" s="18" t="s">
        <v>106</v>
      </c>
    </row>
    <row r="42" spans="1:7" x14ac:dyDescent="0.25">
      <c r="A42" t="s">
        <v>39</v>
      </c>
      <c r="B42" s="1">
        <v>40869609</v>
      </c>
      <c r="C42" s="1">
        <v>51906425</v>
      </c>
      <c r="D42" s="1">
        <f>C42-B42</f>
        <v>11036816</v>
      </c>
      <c r="E42" s="1"/>
      <c r="G42" s="18" t="s">
        <v>106</v>
      </c>
    </row>
    <row r="43" spans="1:7" x14ac:dyDescent="0.25">
      <c r="A43" t="s">
        <v>40</v>
      </c>
      <c r="B43" s="1">
        <v>15807066</v>
      </c>
      <c r="C43" s="1">
        <v>10828897</v>
      </c>
      <c r="E43" s="1">
        <f>B43-C43</f>
        <v>4978169</v>
      </c>
      <c r="G43" s="18" t="s">
        <v>106</v>
      </c>
    </row>
    <row r="44" spans="1:7" x14ac:dyDescent="0.25">
      <c r="A44" s="2" t="s">
        <v>41</v>
      </c>
      <c r="B44" s="3">
        <f>SUM(B41:B43)</f>
        <v>89954727</v>
      </c>
      <c r="C44" s="3">
        <f>SUM(C41:C43)</f>
        <v>87766328</v>
      </c>
      <c r="E44" s="1"/>
    </row>
    <row r="45" spans="1:7" x14ac:dyDescent="0.25">
      <c r="A45" s="2" t="s">
        <v>42</v>
      </c>
      <c r="B45" s="3">
        <f>SUM(B38,B44)</f>
        <v>283706114</v>
      </c>
      <c r="C45" s="3">
        <f>SUM(C38,C44)</f>
        <v>307818114</v>
      </c>
      <c r="E45" s="1"/>
    </row>
    <row r="46" spans="1:7" x14ac:dyDescent="0.25">
      <c r="A46" t="s">
        <v>43</v>
      </c>
      <c r="B46" s="1"/>
      <c r="C46" s="1"/>
      <c r="E46" s="1"/>
    </row>
    <row r="47" spans="1:7" x14ac:dyDescent="0.25">
      <c r="A47" s="2" t="s">
        <v>44</v>
      </c>
      <c r="B47" s="3">
        <f>SUM(B30,B45)</f>
        <v>645278507</v>
      </c>
      <c r="C47" s="3">
        <f>SUM(C30,C45)</f>
        <v>641908478</v>
      </c>
      <c r="E47" s="1"/>
    </row>
    <row r="48" spans="1:7" x14ac:dyDescent="0.25">
      <c r="E48" s="1"/>
    </row>
    <row r="49" spans="4:9" x14ac:dyDescent="0.25">
      <c r="D49" s="1">
        <f>SUM(D7:D47)</f>
        <v>51858339</v>
      </c>
      <c r="E49" s="1">
        <f>SUM(E7:E47)</f>
        <v>52258681</v>
      </c>
      <c r="I49" s="1">
        <f>E49-D49</f>
        <v>400342</v>
      </c>
    </row>
  </sheetData>
  <mergeCells count="3">
    <mergeCell ref="A1:E1"/>
    <mergeCell ref="A2:E2"/>
    <mergeCell ref="A3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Estado de Situacion</vt:lpstr>
      <vt:lpstr>Estado de Resultados</vt:lpstr>
      <vt:lpstr>Razones</vt:lpstr>
      <vt:lpstr>Flujos Efectivo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605268 - Carlos Andres Perez Medina</dc:creator>
  <cp:lastModifiedBy>605268 - Carlos Andres Perez Medina</cp:lastModifiedBy>
  <dcterms:created xsi:type="dcterms:W3CDTF">2018-03-04T22:03:10Z</dcterms:created>
  <dcterms:modified xsi:type="dcterms:W3CDTF">2018-03-06T00:23:55Z</dcterms:modified>
</cp:coreProperties>
</file>