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User Guide" sheetId="1" r:id="rId3"/>
    <sheet state="visible" name="Heroes" sheetId="2" r:id="rId4"/>
    <sheet state="visible" name="Max Stats" sheetId="3" r:id="rId5"/>
    <sheet state="visible" name="Classes" sheetId="4" r:id="rId6"/>
    <sheet state="visible" name="Skills" sheetId="5" r:id="rId7"/>
    <sheet state="visible" name="Soldiers" sheetId="6" r:id="rId8"/>
    <sheet state="visible" name="Training" sheetId="7" r:id="rId9"/>
    <sheet state="visible" name="Bonds &amp; Awakening" sheetId="8" r:id="rId10"/>
    <sheet state="visible" name="Leveling &amp; Alchemy" sheetId="9" r:id="rId11"/>
    <sheet state="visible" name="Experience" sheetId="10" r:id="rId12"/>
    <sheet state="hidden" name="Forge" sheetId="11" r:id="rId13"/>
    <sheet state="hidden" name="Alchemy" sheetId="12" r:id="rId14"/>
    <sheet state="visible" name="Enchantments" sheetId="13" r:id="rId15"/>
    <sheet state="visible" name="Terrain" sheetId="14" r:id="rId16"/>
    <sheet state="visible" name="Ancient Beckoning" sheetId="15" r:id="rId17"/>
    <sheet state="hidden" name="Fireworks Festival" sheetId="16" r:id="rId18"/>
    <sheet state="hidden" name="Trails in Time SC" sheetId="17" r:id="rId19"/>
    <sheet state="visible" name="Schedule" sheetId="18" r:id="rId20"/>
    <sheet state="visible" name="FAQ" sheetId="19" r:id="rId21"/>
    <sheet state="visible" name="Images" sheetId="20" r:id="rId22"/>
    <sheet state="hidden" name="Sakura Strike Force" sheetId="21" r:id="rId23"/>
    <sheet state="visible" name="Research Team Mania" sheetId="22" r:id="rId24"/>
    <sheet state="visible" name="WIP" sheetId="23" r:id="rId25"/>
  </sheets>
  <definedNames>
    <definedName hidden="1" localSheetId="2" name="Z_66945237_F99F_4543_92A7_B79DD5F886B1_.wvu.FilterData">'Max Stats'!$A$1:$AL$189</definedName>
  </definedNames>
  <calcPr/>
  <customWorkbookViews>
    <customWorkbookView activeSheetId="0" maximized="1" tabRatio="600" windowHeight="0" windowWidth="0" guid="{66945237-F99F-4543-92A7-B79DD5F886B1}" name="Sortable"/>
  </customWorkbookViews>
</workbook>
</file>

<file path=xl/comments1.xml><?xml version="1.0" encoding="utf-8"?>
<comments xmlns:r="http://schemas.openxmlformats.org/officeDocument/2006/relationships" xmlns="http://schemas.openxmlformats.org/spreadsheetml/2006/main">
  <authors>
    <author/>
  </authors>
  <commentList>
    <comment authorId="0" ref="D3">
      <text>
        <t xml:space="preserve">Damage Reduction, 100% HP:
0%
Damage Reduction, &lt; 100% HP:
7%/8%/10%/12%/14% at
2*/3*/4*/5*/6*
Damage Reduction, &lt; 66.66% HP:
14%/16%/20%/24%/28%
Damage Reduction, &lt; 33.33% HP:
20%/23%/28%/34%/40%</t>
      </text>
    </comment>
    <comment authorId="0" ref="D31">
      <text>
        <t xml:space="preserve">MDamage Reduction, 0–40% HP:
0%
MDamage Reduction, &gt; 40% HP:
5%/7%/9%/10% at
3*/4*/5*/6*
MDamage Reduction, &gt; 70% HP:
10%/13%/17%/20%
MDamage Reduction, &gt; 85% HP:
15%/19%/25%/30%</t>
      </text>
    </comment>
    <comment authorId="0" ref="D37">
      <text>
        <t xml:space="preserve">When Gizarof summons:
• Unit range +1
• When actively dealing damage, deal additional 0.1x AoE magic damage to enemies within 2 blocks and deal 1 random debuff (4* and higher)
• When killed, deals 0.2x AoE magic damage to enemies within 2 blocks and dispels 2 buffs (5*/6* only)
• When entering battle, deal 1 strong debuff to enemy (6* only)
When Gizarof deals damage or dies:
• Any from the list of when Gizarof summons
• Mobility +1 → +2 at 4*
• After taking action, restores 20% Unit HP → 30% at 5* → 40% at 6*
• Damage Dealt +20%, Damage Taken -20% → +/-30% at 4* → +/- 40% at 6*</t>
      </text>
    </comment>
    <comment authorId="0" ref="D99">
      <text>
        <t xml:space="preserve">INT Increase, 0–40% HP:
0%
INT Increase, &gt; 40% HP:
4%/5%/6%/7% at
3*/4*/5*/6*
INT Increase, &gt; 70% HP:
7%/9%/11%/14%
INT Increase, &gt; 85% HP:
10%/13%/16%/20%</t>
      </text>
    </comment>
    <comment authorId="0" ref="D109">
      <text>
        <t xml:space="preserve">PDamage Reduction, 0–40% HP:
0%
PDamage Reduction, &gt; 40% HP:
5%/6%/8%/9%/10% at
2*/3*/4*/5*/6*
PDamage Reduction, &gt; 70% HP:
10%/12%/15%/17%/20%
PDamage Reduction, &gt; 85% HP:
15%/18%/22%/26%/30%</t>
      </text>
    </comment>
    <comment authorId="0" ref="D111">
      <text>
        <t xml:space="preserve">PDamage Increase, 100% HP:
0%
PDamage Increase, &lt; 100% HP:
6%/9%/12%/15% at
3*/4*/5*/6*
PDamage Increase, &lt; 80% HP:
12%/18%/24%/30%
PDamage Increase, &lt; 40% HP:
20%/30%/40%/50%</t>
      </text>
    </comment>
  </commentList>
</comments>
</file>

<file path=xl/sharedStrings.xml><?xml version="1.0" encoding="utf-8"?>
<sst xmlns="http://schemas.openxmlformats.org/spreadsheetml/2006/main" count="11876" uniqueCount="3496">
  <si>
    <t>March 31, 2021: I quit the game for six months but now I'm back. &gt;_&gt; Sorry about that. Planning for an overhaul soon.</t>
  </si>
  <si>
    <t>Heroes</t>
  </si>
  <si>
    <t>This is the primary sheet for all information about heroes. Here you will find the following:
- Talent progression with star advancement
- Faction membership
- Full class tree including skill and T3 soldier unlocks
- Stat bonuses for soldiers (base and with max bonds)
- Bond power unlock conditions, heart bond effects, and bond material requirements
- Unique gear and Awakening skills</t>
  </si>
  <si>
    <t>Max Stats</t>
  </si>
  <si>
    <r>
      <rPr>
        <rFont val="Roboto"/>
      </rPr>
      <t xml:space="preserve">Max stats for the current max level for all heroes (with all class masteries and bonds). There may be some discrepancies based on when classes and bonds unlock. </t>
    </r>
    <r>
      <rPr>
        <rFont val="Roboto"/>
        <b/>
      </rPr>
      <t>For a sortable view, go to Data &gt; Filter Views &gt; Create new temporary filter view.</t>
    </r>
  </si>
  <si>
    <t>Classes</t>
  </si>
  <si>
    <t>A list of all classes grouped by type and sorted by: Damage &gt; Range &gt; Move &gt; Name. The heroes are listed at the top and link back to the Heroes sheet (you'll find this setup in other sheets as well; it's useful to take you right back to where you were). Scroll all the way to the right to find information on mastery (stat bonuses and total material requirements).</t>
  </si>
  <si>
    <t>Skills</t>
  </si>
  <si>
    <r>
      <rPr>
        <rFont val="Roboto"/>
      </rPr>
      <t xml:space="preserve">A list of all skills grouped by type. Use the index in the upper-left to jump to a section. </t>
    </r>
    <r>
      <rPr>
        <rFont val="Roboto"/>
        <b/>
      </rPr>
      <t>Note: Awakening skills are NOT in this sheet. Check the far right columns of the Heroes sheet instead.</t>
    </r>
  </si>
  <si>
    <t>Soldiers</t>
  </si>
  <si>
    <t>A list of all soldiers grouped by type, with their skills and combat stats with max training levels.</t>
  </si>
  <si>
    <t>Training</t>
  </si>
  <si>
    <t>A complete list of training upgrades, their material requirements, and correspondence with drops from Aniki's Gym. Use the index in the upper-left to jump to a section; within each section, there is an additional sub-index for each training node.</t>
  </si>
  <si>
    <t>Bonds &amp; Awakening</t>
  </si>
  <si>
    <t>A table of effects and upgrades for Bond Powers and Hero Awakening. At the bottom, there is an explanation for how character-specific bond and Awakening materials (seeds, Eternal Temple drops, etc.) are used.</t>
  </si>
  <si>
    <t>The first seven sheets above focus on heroes. Additionally, there are a number of sheets with miscellaneous information:</t>
  </si>
  <si>
    <t>Leveling &amp; Alchemy</t>
  </si>
  <si>
    <t>Tables for experience (increasing hero level, bond friendship, and training level); forge (resource requirements to upgrade SR and SSR equipment); and alchemy (gold yield for all item types).</t>
  </si>
  <si>
    <t>Enchantments</t>
  </si>
  <si>
    <t>Tables with enchantment effects and max achievable stat bonuses.</t>
  </si>
  <si>
    <t>Terrain</t>
  </si>
  <si>
    <t>A table of movement expenditures and defensive bonuses across different terrain types.</t>
  </si>
  <si>
    <t>Ancient Beckoning</t>
  </si>
  <si>
    <t>Reward information for Ancient Beckoning challenge event.</t>
  </si>
  <si>
    <t>Schedule</t>
  </si>
  <si>
    <t>The projected game calendar based on current and past CN events.</t>
  </si>
  <si>
    <t>FAQ</t>
  </si>
  <si>
    <t>More detailed information about various topics.</t>
  </si>
  <si>
    <t>Best viewed on desktop or in edit mode
If you find this useful, shoot me a like! (formerly Aezyx, now playing as Spiff on Rocky Valley)
Share this link!</t>
  </si>
  <si>
    <t>bitly.com/langrisserref</t>
  </si>
  <si>
    <t>Name</t>
  </si>
  <si>
    <t>Rarity</t>
  </si>
  <si>
    <t>Talents</t>
  </si>
  <si>
    <t>Factions</t>
  </si>
  <si>
    <t>Starting Class</t>
  </si>
  <si>
    <t>Left Path</t>
  </si>
  <si>
    <t>Tier 2 Class</t>
  </si>
  <si>
    <t>Tier 3 Class</t>
  </si>
  <si>
    <t>Max Base Stats
(Level 60, Max Stars/Bonds/Masteries)</t>
  </si>
  <si>
    <t>Middle Path</t>
  </si>
  <si>
    <t>Right Path</t>
  </si>
  <si>
    <t>Max Soldier Bonuses (%)</t>
  </si>
  <si>
    <t>Bonds</t>
  </si>
  <si>
    <t>Bond Power Unlocks</t>
  </si>
  <si>
    <t>Heart Bonds</t>
  </si>
  <si>
    <t>Bond &amp; Awakening Materials
(see Bonds &amp; Awakening sheet for details)</t>
  </si>
  <si>
    <t>Exclusives</t>
  </si>
  <si>
    <t>Exclusive Equipment</t>
  </si>
  <si>
    <t>Awakening Skill</t>
  </si>
  <si>
    <t>Talent Name</t>
  </si>
  <si>
    <t>Description</t>
  </si>
  <si>
    <t>2 stars
★★☆☆☆☆</t>
  </si>
  <si>
    <t>3 stars
★★★☆☆☆</t>
  </si>
  <si>
    <t>4 stars
★★★★☆☆</t>
  </si>
  <si>
    <t>5 stars
★★★★★☆</t>
  </si>
  <si>
    <t>6 stars
★★★★★★</t>
  </si>
  <si>
    <t>Class
Name</t>
  </si>
  <si>
    <t>Skill 1
(Level 1)</t>
  </si>
  <si>
    <t>Skill 2
(Level 12)</t>
  </si>
  <si>
    <t>Skill
(Level 25)</t>
  </si>
  <si>
    <t>Skill 1
(Level 35)</t>
  </si>
  <si>
    <t>Soldier 1
(Level 40)</t>
  </si>
  <si>
    <t>Skill 2
(Level 45)</t>
  </si>
  <si>
    <t>Soldier 2
(Level 50)</t>
  </si>
  <si>
    <t>HP</t>
  </si>
  <si>
    <t>ATK</t>
  </si>
  <si>
    <t>INT</t>
  </si>
  <si>
    <t>DEF</t>
  </si>
  <si>
    <t>MDEF</t>
  </si>
  <si>
    <t>SKILL</t>
  </si>
  <si>
    <t>Bond 2
(Intimacy Lv. 10)</t>
  </si>
  <si>
    <t>Bond 3
(Intimacy Lv. 15)</t>
  </si>
  <si>
    <t>Bond 4
(Intimacy Lv. 23)</t>
  </si>
  <si>
    <t>Bond 5
(Intimacy Lv. 25)</t>
  </si>
  <si>
    <t>Needed for Other Bonds</t>
  </si>
  <si>
    <t>HP/DEF/MDEF Gains Per Level</t>
  </si>
  <si>
    <t>Level 4 Heart Bond Effect
(Defensive)</t>
  </si>
  <si>
    <t>Level 7 Heart Bond Effect
(Offensive)</t>
  </si>
  <si>
    <t>Line</t>
  </si>
  <si>
    <t>Cycle</t>
  </si>
  <si>
    <t>Unique Bonding Gift</t>
  </si>
  <si>
    <t>Item Type</t>
  </si>
  <si>
    <t>Effect</t>
  </si>
  <si>
    <t>Type</t>
  </si>
  <si>
    <t>CD</t>
  </si>
  <si>
    <t>Range</t>
  </si>
  <si>
    <t>Span</t>
  </si>
  <si>
    <t>Aaron</t>
  </si>
  <si>
    <t>R</t>
  </si>
  <si>
    <t>Old But Tough</t>
  </si>
  <si>
    <r>
      <rPr>
        <rFont val="Roboto"/>
        <color rgb="FF000000"/>
        <sz val="9.0"/>
      </rPr>
      <t xml:space="preserve">Damage taken decreases when Unit HP is low. Damage taken decreased up to 20%. </t>
    </r>
    <r>
      <rPr>
        <rFont val="Roboto"/>
        <b/>
        <color rgb="FF000000"/>
        <sz val="9.0"/>
      </rPr>
      <t>[Click or hover for details.]</t>
    </r>
  </si>
  <si>
    <t>-</t>
  </si>
  <si>
    <t>Damage Taken:
Up to -23%</t>
  </si>
  <si>
    <t>Damage Taken:
Up to -28%</t>
  </si>
  <si>
    <t>Damage Taken:
Up to -34%</t>
  </si>
  <si>
    <t>Damage Taken:
Up to -40%</t>
  </si>
  <si>
    <t>✓</t>
  </si>
  <si>
    <t>High Lord</t>
  </si>
  <si>
    <t>Unbreakable Guardian</t>
  </si>
  <si>
    <t>Tenacity</t>
  </si>
  <si>
    <t>Gladiator</t>
  </si>
  <si>
    <t>Shield Bash</t>
  </si>
  <si>
    <t>General</t>
  </si>
  <si>
    <t>Power Stab</t>
  </si>
  <si>
    <t>Grand Marshal</t>
  </si>
  <si>
    <t>Reinforcement</t>
  </si>
  <si>
    <t>Phalanx</t>
  </si>
  <si>
    <t>Armor Pierce</t>
  </si>
  <si>
    <t>Heavy Cavalry</t>
  </si>
  <si>
    <t>Swordsman</t>
  </si>
  <si>
    <t>Detect</t>
  </si>
  <si>
    <t>Clear Time Rift 3-6 (Normal) with this character.</t>
  </si>
  <si>
    <t>Clear Time Rift 3-1 (Elite) with this character.</t>
  </si>
  <si>
    <t>Help with Cherie's Gate 5.</t>
  </si>
  <si>
    <t>Help with Cherie's Gate 7.</t>
  </si>
  <si>
    <t>Cherie</t>
  </si>
  <si>
    <t>Vitality</t>
  </si>
  <si>
    <t>Aka</t>
  </si>
  <si>
    <t>SSR</t>
  </si>
  <si>
    <t>Holy Protection</t>
  </si>
  <si>
    <t>When there are dead units on the battlefield, you can summon 1 [Wolf Soul]. The stats of the wolf will be based on those of the General on the battlefield.  However, they will not be allowed to surpass Aka's corresponding stats by 150%. (This effect can be used again after 3 turns.  Only 1 [Wolf Soul] can exist at once, and if it is killed, it can't be re-summoned.) When Wolf Soul dies, 10% of its stats (excluding HP) are granted to Aka, and Aka is healed for 10% of the Wolf Soul's max HP.</t>
  </si>
  <si>
    <t>Cooldown: 2 turns
Stats: 13%
Heal: 13%</t>
  </si>
  <si>
    <t>Stats: 16%
Heal: 16%</t>
  </si>
  <si>
    <t>Cooldown: 1 turns
Stats: 20%
Heal: 20%</t>
  </si>
  <si>
    <t>Shika Maidservant</t>
  </si>
  <si>
    <t>Dark Reaper</t>
  </si>
  <si>
    <t>Blood of the Shika</t>
  </si>
  <si>
    <t>Shika Animist</t>
  </si>
  <si>
    <t>Death Howl</t>
  </si>
  <si>
    <t>Shika Channeler</t>
  </si>
  <si>
    <t>Resist</t>
  </si>
  <si>
    <t>Wizard</t>
  </si>
  <si>
    <t>Bestial Outbreak</t>
  </si>
  <si>
    <t>Stone Colossus</t>
  </si>
  <si>
    <t>Shika Battle Wizard</t>
  </si>
  <si>
    <t>Wild Power</t>
  </si>
  <si>
    <t>Shika Saintess</t>
  </si>
  <si>
    <t>Iron Wall</t>
  </si>
  <si>
    <t>Bone Dino</t>
  </si>
  <si>
    <t>Javelin</t>
  </si>
  <si>
    <t>Vampire Bat</t>
  </si>
  <si>
    <t>Reach Level 30.</t>
  </si>
  <si>
    <t>Clear Gate 3 with Sophia's help.</t>
  </si>
  <si>
    <t>Clear Gate 5 with Matthew's help.</t>
  </si>
  <si>
    <t>Renata</t>
  </si>
  <si>
    <t>+60/+40/+50</t>
  </si>
  <si>
    <r>
      <rPr>
        <rFont val="Roboto"/>
        <b/>
        <sz val="9.0"/>
      </rPr>
      <t>Shika Saintess</t>
    </r>
    <r>
      <rPr>
        <rFont val="Roboto"/>
        <sz val="9.0"/>
      </rPr>
      <t xml:space="preserve">: When initiating battle, unit's damage taken is reduced by 10%.
</t>
    </r>
    <r>
      <rPr>
        <rFont val="Roboto"/>
        <b/>
        <sz val="9.0"/>
      </rPr>
      <t>Shika Channeler</t>
    </r>
    <r>
      <rPr>
        <rFont val="Roboto"/>
        <sz val="9.0"/>
      </rPr>
      <t>: When Unit HP is less than 70%, damage taken is reduced by 10% after battle begins.</t>
    </r>
  </si>
  <si>
    <r>
      <rPr>
        <rFont val="Roboto"/>
        <b/>
        <sz val="9.0"/>
      </rPr>
      <t xml:space="preserve">Shika Saintess: </t>
    </r>
    <r>
      <rPr>
        <rFont val="Roboto"/>
        <sz val="9.0"/>
      </rPr>
      <t xml:space="preserve">When attacked and entering battle, damage dealt increases by 10%.
</t>
    </r>
    <r>
      <rPr>
        <rFont val="Roboto"/>
        <b/>
        <sz val="9.0"/>
      </rPr>
      <t>Shika Channeler:</t>
    </r>
    <r>
      <rPr>
        <rFont val="Roboto"/>
        <sz val="9.0"/>
      </rPr>
      <t xml:space="preserve">  When Unit HP is below 70%, damage dealt is inreased by 10%.</t>
    </r>
  </si>
  <si>
    <t>Albedo</t>
  </si>
  <si>
    <t>Alfred</t>
  </si>
  <si>
    <t>SR</t>
  </si>
  <si>
    <t>Newcomer!
Amphibious Warrior!</t>
  </si>
  <si>
    <t xml:space="preserve">For every 1 block moved, gain 1% to all stats except for HP (up to 5% max). When passing through "Water", "Swamp", or "Depths", negate Mobility penalties for 1 block. </t>
  </si>
  <si>
    <t>Stats: +2%/block
Max: 10%
Negate penalties: 2 blocks</t>
  </si>
  <si>
    <t>Stats: +3%/block
Max: 15%
Negate penalties: 3 blocks</t>
  </si>
  <si>
    <t>Stats: +4%/block
Max: 20%
Negate penalties: 4 blocks</t>
  </si>
  <si>
    <t>Stats: +5%/block
Max: 25%
Negate penalties: 5 blocks</t>
  </si>
  <si>
    <t>Fighter</t>
  </si>
  <si>
    <t>Surf's Up</t>
  </si>
  <si>
    <t>Last Stand</t>
  </si>
  <si>
    <t>Sword's Breath</t>
  </si>
  <si>
    <t>Serpent Knight</t>
  </si>
  <si>
    <t>DEF Support (L)</t>
  </si>
  <si>
    <t>Serpent Master</t>
  </si>
  <si>
    <t>First Aid</t>
  </si>
  <si>
    <t>Tide Master</t>
  </si>
  <si>
    <t>Beach Party</t>
  </si>
  <si>
    <t>Guardian Cavalry</t>
  </si>
  <si>
    <t>Raider</t>
  </si>
  <si>
    <t>Crush</t>
  </si>
  <si>
    <t>Win 5 times in Arena with this character.</t>
  </si>
  <si>
    <t>Clear Gate 4 with Sigma's help.</t>
  </si>
  <si>
    <t>Clear Gate 5 with Clarett's help.</t>
  </si>
  <si>
    <t>Heart of the Ocean</t>
  </si>
  <si>
    <t>Accessory</t>
  </si>
  <si>
    <t>ATK +8%. Before entering battle, if the enemy hero is not an Aquatic unit, the terrain they are on is treated as Water for 1 turn. If your unit is at 100% HP, the terrain you are on is treated as Water. Lasts 1 turn. [Cooldown Trigger] The terrain you are on can only be treated as Water once every 2 turns.</t>
  </si>
  <si>
    <t>Almeda</t>
  </si>
  <si>
    <t>N→SSR</t>
  </si>
  <si>
    <t>Quip Master</t>
  </si>
  <si>
    <t>At the end of action, deal 1 random debuff* to (1, 1, 2, 2, 3, 4) enemy units within (3, 3, 3, 4, 4, 4) blocks. Also heal the allied unit with the lowest HP for (1, 1.3, 1.6, 1.9, 2.2, 2.5)x Almeda's INT.
*Debuff list: 
1-2*: ATK/INT -10%, DEF -10%, MDEF -15%, Damage dealt -10%, Damage taken +10%.
3-4*: ATK/INT -15%, DEF -15%, MDEF -20%, Damage dealt -15%, Damage taken +15%.
5-6*: ATK/INT -20%, DEF -20%, MDEF -30%, Damage dealt -20%, Damage taken +20%.</t>
  </si>
  <si>
    <t>Rarity: N → R
Heal: 1.3x INT</t>
  </si>
  <si>
    <t>Enemies: 2
Heal: 1.6x INT</t>
  </si>
  <si>
    <t>Rarity: R → SR
Enemies: Within 4 blocks
Heal: 1.9x INT</t>
  </si>
  <si>
    <t>Enemies: 3
Heal: 2.2x INT</t>
  </si>
  <si>
    <t>Rarity: SR → SSR
Enemies: 4
Heal: 2.5x INT</t>
  </si>
  <si>
    <t>Acolyte → Sister</t>
  </si>
  <si>
    <t>Heal</t>
  </si>
  <si>
    <t>Shield</t>
  </si>
  <si>
    <t>Bishop</t>
  </si>
  <si>
    <t>Meditation</t>
  </si>
  <si>
    <t>Oracle</t>
  </si>
  <si>
    <t>Mass Heal</t>
  </si>
  <si>
    <t>Dragon Blow</t>
  </si>
  <si>
    <t>Templar Knight</t>
  </si>
  <si>
    <t>Saint</t>
  </si>
  <si>
    <t>Holy Word</t>
  </si>
  <si>
    <t>Martyr</t>
  </si>
  <si>
    <t>Tornado</t>
  </si>
  <si>
    <t>Ultimate Quip</t>
  </si>
  <si>
    <t>High Elf</t>
  </si>
  <si>
    <t>Priest</t>
  </si>
  <si>
    <t>Help with Chris's Gate 3.</t>
  </si>
  <si>
    <t>Alustriel, Shelfaniel</t>
  </si>
  <si>
    <t>+50/+2/+6</t>
  </si>
  <si>
    <r>
      <rPr>
        <rFont val="Roboto"/>
        <b/>
        <sz val="9.0"/>
      </rPr>
      <t>Martyr:</t>
    </r>
    <r>
      <rPr>
        <rFont val="Roboto"/>
        <sz val="9.0"/>
      </rPr>
      <t xml:space="preserve"> When Unit HP is above 80%, unit is 10% less likely to be critically hit.
</t>
    </r>
    <r>
      <rPr>
        <rFont val="Roboto"/>
        <b/>
        <sz val="9.0"/>
      </rPr>
      <t>Oracle:</t>
    </r>
    <r>
      <rPr>
        <rFont val="Roboto"/>
        <sz val="9.0"/>
      </rPr>
      <t xml:space="preserve"> When unit has 100% HP, damage taken decreases by 10%.</t>
    </r>
  </si>
  <si>
    <r>
      <rPr>
        <rFont val="Roboto"/>
        <b/>
        <sz val="9.0"/>
      </rPr>
      <t>Martyr:</t>
    </r>
    <r>
      <rPr>
        <rFont val="Roboto"/>
        <sz val="9.0"/>
      </rPr>
      <t xml:space="preserve"> AoE damage dealt is increased by 10%.
</t>
    </r>
    <r>
      <rPr>
        <rFont val="Roboto"/>
        <b/>
        <sz val="9.0"/>
      </rPr>
      <t>Oracle:</t>
    </r>
    <r>
      <rPr>
        <rFont val="Roboto"/>
        <sz val="9.0"/>
      </rPr>
      <t xml:space="preserve"> When attacking, damage dealt is increased by 10%.</t>
    </r>
  </si>
  <si>
    <t>Intelligence</t>
  </si>
  <si>
    <t>Sand</t>
  </si>
  <si>
    <t>Newtype Weekly</t>
  </si>
  <si>
    <t>▉ ▉ ▉ ▉</t>
  </si>
  <si>
    <t>Weapon</t>
  </si>
  <si>
    <t>INT +10%. After attacking and dealing damage, reduces enemy's Mobility by 1 block and renders them unable to Guard for 1 turn.</t>
  </si>
  <si>
    <t>Roast</t>
  </si>
  <si>
    <t>Assist</t>
  </si>
  <si>
    <t>Self</t>
  </si>
  <si>
    <t>Restores HP equal to 3x Caster's INT to multiple units within the span.  Grants [Quip]: After taking action, deals 1 random debuff to 2 enemies within 4 blocks.  Lasts 2 turns.</t>
  </si>
  <si>
    <t>Altemuller</t>
  </si>
  <si>
    <t>Supreme Overlord</t>
  </si>
  <si>
    <t>Before entering battle, ATK increases by 3% and physical damage taken is decreased by 2%. Lasts 4 turns. Can be stacked up to 4 times.</t>
  </si>
  <si>
    <t>ATK: +5%
PDamage Taken: -3%</t>
  </si>
  <si>
    <t>ATK: +7%
PDamage Taken: -4%</t>
  </si>
  <si>
    <t>ATK: +10%
PDamage Taken: -5%</t>
  </si>
  <si>
    <t>✓+</t>
  </si>
  <si>
    <t>Hawk Knight</t>
  </si>
  <si>
    <t>Raging Thunder</t>
  </si>
  <si>
    <t>Parry</t>
  </si>
  <si>
    <t>Tactical Mastery</t>
  </si>
  <si>
    <t>Strong Arm</t>
  </si>
  <si>
    <t>Vanguard Lancer</t>
  </si>
  <si>
    <t>Dragon Knight</t>
  </si>
  <si>
    <t>DEF Command</t>
  </si>
  <si>
    <t>Dragon Master</t>
  </si>
  <si>
    <t>Gale</t>
  </si>
  <si>
    <t>Griffin Knight</t>
  </si>
  <si>
    <t>Dragon's Breath</t>
  </si>
  <si>
    <t>Highlander</t>
  </si>
  <si>
    <t>Endure</t>
  </si>
  <si>
    <t>Upgrade to Dragon Master.</t>
  </si>
  <si>
    <t>Clear Gate 6 with Anna's help.</t>
  </si>
  <si>
    <t>Clear Gate 7 with Emerick's help.</t>
  </si>
  <si>
    <t>Anna, Emerick, Sigma, Varna</t>
  </si>
  <si>
    <t>+80/+5/+6</t>
  </si>
  <si>
    <r>
      <rPr>
        <rFont val="Roboto"/>
        <b/>
        <sz val="9.0"/>
      </rPr>
      <t>Dragon Master:</t>
    </r>
    <r>
      <rPr>
        <rFont val="Roboto"/>
        <sz val="9.0"/>
      </rPr>
      <t xml:space="preserve"> When attacking, unit's damage taken is decreased by 10%.
</t>
    </r>
    <r>
      <rPr>
        <rFont val="Roboto"/>
        <b/>
        <sz val="9.0"/>
      </rPr>
      <t>Grand Marshal:</t>
    </r>
    <r>
      <rPr>
        <rFont val="Roboto"/>
        <sz val="9.0"/>
      </rPr>
      <t xml:space="preserve"> AoE damage taken decreases by 10%.</t>
    </r>
  </si>
  <si>
    <r>
      <rPr>
        <rFont val="Roboto"/>
        <b/>
        <sz val="9.0"/>
      </rPr>
      <t>Dragon Master:</t>
    </r>
    <r>
      <rPr>
        <rFont val="Roboto"/>
        <sz val="9.0"/>
      </rPr>
      <t xml:space="preserve"> AoE damage dealt is increased by 10%.
</t>
    </r>
    <r>
      <rPr>
        <rFont val="Roboto"/>
        <b/>
        <sz val="9.0"/>
      </rPr>
      <t>Grand Marshal:</t>
    </r>
    <r>
      <rPr>
        <rFont val="Roboto"/>
        <sz val="9.0"/>
      </rPr>
      <t xml:space="preserve"> When battling against enemies with debuffs, damage dealt is increased by 10%.</t>
    </r>
  </si>
  <si>
    <t>Goodness</t>
  </si>
  <si>
    <t>Fire</t>
  </si>
  <si>
    <t>Riguler Crown</t>
  </si>
  <si>
    <t>Helmet</t>
  </si>
  <si>
    <t>DEF &amp; MDEF +5%. Buffs you've cast on yourself last for 1 more turn.</t>
  </si>
  <si>
    <t>Supreme Battle</t>
  </si>
  <si>
    <t>PDamage</t>
  </si>
  <si>
    <t>Single</t>
  </si>
  <si>
    <t>Attacks a single enemy, dealing 1.5x damage.  If there are 2 or more enemies within a 1-ring span after battle, can attack again, but not move or move again (this act again effect cannot be triggered 2 or more times in the same round).  Upon successfully eliminating a target, this skill's cooldown is reduced by 6 turns. [Cooldown Trigger] This effect requires you to wait 1 round before it can be triggered again.</t>
  </si>
  <si>
    <t>Altina</t>
  </si>
  <si>
    <t>Intelligence Analysis</t>
  </si>
  <si>
    <t>After taking action, reduces the DEF or MDEF (whichever is highest) of 1 enemy unit within a 2 block range by 10%.  Lasts 1 turn.  Increases the DEF or MDEF (whichever is lower) of 2 friendly units within a 1 block range by 10%.  Lasts 1 turn.</t>
  </si>
  <si>
    <t>Enemies: 2
Allies: 3</t>
  </si>
  <si>
    <t>Enemy range: 3 blocks
Ally range: 2 blocks</t>
  </si>
  <si>
    <t>Enemies: 3
Allies: 4</t>
  </si>
  <si>
    <t>Enemy range: 4 blocks
Ally range: 3 blocks</t>
  </si>
  <si>
    <t>Upgrade to Wizard</t>
  </si>
  <si>
    <t>Upgrade to Imperial Emissary</t>
  </si>
  <si>
    <t>Alustriel</t>
  </si>
  <si>
    <t>Forest Spring</t>
  </si>
  <si>
    <t>With every 1 block moved, damage dealt and crit chance are increased by 1% (up to a max of 5%). When passing through defensive terrain, negate Mobility penalties for 1 block.</t>
  </si>
  <si>
    <t>Damage/Crit: +2% (up to 10%)
Negate Penalties: 2 blocks</t>
  </si>
  <si>
    <t>Damage/Crit: +3% (up to 15%)
Negate Penalties: 3 blocks</t>
  </si>
  <si>
    <t>Damage/Crit: +4% (up to 20%)
Negate Penalties: 4 blocks</t>
  </si>
  <si>
    <t>Archer</t>
  </si>
  <si>
    <t>Neutralizing Fire</t>
  </si>
  <si>
    <t>Wolf Rider</t>
  </si>
  <si>
    <t>Natural Warding</t>
  </si>
  <si>
    <t>Wolf Rider Commander</t>
  </si>
  <si>
    <t>Onrush</t>
  </si>
  <si>
    <t>Demon Hunter</t>
  </si>
  <si>
    <t>Roundabout</t>
  </si>
  <si>
    <t>Sniper</t>
  </si>
  <si>
    <t>Skill Command</t>
  </si>
  <si>
    <t>Ranger</t>
  </si>
  <si>
    <t>ATK Support</t>
  </si>
  <si>
    <t>Dark Elf Sniper</t>
  </si>
  <si>
    <t>Emerald Crusher</t>
  </si>
  <si>
    <t>Holy Pegasus</t>
  </si>
  <si>
    <t>Clear Gate 4 with Matthew's help.</t>
  </si>
  <si>
    <t>Clear Gate 5 with Almeda's help.</t>
  </si>
  <si>
    <t>+55/+4/+5</t>
  </si>
  <si>
    <r>
      <rPr>
        <rFont val="Roboto"/>
        <b/>
        <sz val="9.0"/>
      </rPr>
      <t>As Wolf Rider Commander:</t>
    </r>
    <r>
      <rPr>
        <rFont val="Roboto"/>
        <sz val="9.0"/>
      </rPr>
      <t xml:space="preserve"> When Unit HP is below 70%, damage taken after entering battle is decreased by 10%.
</t>
    </r>
    <r>
      <rPr>
        <rFont val="Roboto"/>
        <b/>
        <sz val="9.0"/>
      </rPr>
      <t>As Ranger:</t>
    </r>
    <r>
      <rPr>
        <rFont val="Roboto"/>
        <sz val="9.0"/>
      </rPr>
      <t xml:space="preserve"> AoE damage taken decreases by 10%.</t>
    </r>
  </si>
  <si>
    <r>
      <rPr>
        <rFont val="Roboto"/>
        <b/>
        <sz val="9.0"/>
      </rPr>
      <t>As Wolf Rider Commander:</t>
    </r>
    <r>
      <rPr>
        <rFont val="Roboto"/>
        <sz val="9.0"/>
      </rPr>
      <t xml:space="preserve"> When forced into battle by a melee attack, damage dealt increases by 10%.
</t>
    </r>
    <r>
      <rPr>
        <rFont val="Roboto"/>
        <b/>
        <sz val="9.0"/>
      </rPr>
      <t>As Ranger:</t>
    </r>
    <r>
      <rPr>
        <rFont val="Roboto"/>
        <sz val="9.0"/>
      </rPr>
      <t xml:space="preserve"> When attacked and entering battle, damage dealt is increased by 10%.</t>
    </r>
  </si>
  <si>
    <t>Obsession</t>
  </si>
  <si>
    <t>Wind Plume</t>
  </si>
  <si>
    <t>MDEF + 10%. When on Forest, Mountain, and Grassland terrain, attacks ignore Guard, and after battle, restores 20% HP.</t>
  </si>
  <si>
    <t>Angelica</t>
  </si>
  <si>
    <t>Analysis and Infiltration</t>
  </si>
  <si>
    <t>Before battle, your soldier class type becomes the same as the enemy's soldier class type.  After taking action, restores 50% HP to your soldiers.</t>
  </si>
  <si>
    <t>Restore: 60% HP</t>
  </si>
  <si>
    <t>Restore: 70% HP</t>
  </si>
  <si>
    <t>Restore: 80% HP</t>
  </si>
  <si>
    <t>Restore: 100% HP</t>
  </si>
  <si>
    <t>Mage</t>
  </si>
  <si>
    <t>Ready to Go</t>
  </si>
  <si>
    <t>Thunder Missile</t>
  </si>
  <si>
    <t>Mass Attack</t>
  </si>
  <si>
    <t>Inventor</t>
  </si>
  <si>
    <t>Wind Blade</t>
  </si>
  <si>
    <t>Creator</t>
  </si>
  <si>
    <t>Lifesaver</t>
  </si>
  <si>
    <t>Ice Missile</t>
  </si>
  <si>
    <t>Heavy Centurion</t>
  </si>
  <si>
    <t>ATK Break</t>
  </si>
  <si>
    <t>Upgrade to Creator.</t>
  </si>
  <si>
    <t>Help with Hein's Gate 4.</t>
  </si>
  <si>
    <t>Help with Egbert's Gate 5.</t>
  </si>
  <si>
    <t>Super Gadget Hat</t>
  </si>
  <si>
    <t>MDEF +10%.  After taking action, heals the friendly summoned unit with the lowest remaining HP for 30% of their HP.</t>
  </si>
  <si>
    <t>Angelina</t>
  </si>
  <si>
    <t>Battle Goddess</t>
  </si>
  <si>
    <t>When on terrain with defensive effects, all damage taken is reduced by 10%. On all other terrain, ATK is increased by 10%.</t>
  </si>
  <si>
    <t>Damage Taken: -13%
ATK: +13%</t>
  </si>
  <si>
    <t>Damage Taken: -16%
ATK: +16%</t>
  </si>
  <si>
    <t>Damage Taken: -20%
ATK: +20%</t>
  </si>
  <si>
    <t>Pegasus Knight</t>
  </si>
  <si>
    <t>Lightning</t>
  </si>
  <si>
    <t>Lonely Moon</t>
  </si>
  <si>
    <t>Tidal Surge</t>
  </si>
  <si>
    <t>Alternate</t>
  </si>
  <si>
    <t>ATK Intimidate</t>
  </si>
  <si>
    <t>Lobster Behemoth</t>
  </si>
  <si>
    <t>ATK Command</t>
  </si>
  <si>
    <t>Ram</t>
  </si>
  <si>
    <t>Clear Gate 3 with Matthew's help.</t>
  </si>
  <si>
    <t>Clear Gate 4 with Shelfaniel's help.</t>
  </si>
  <si>
    <t>Rachel, Shelfaniel</t>
  </si>
  <si>
    <t>+40/+4/+5</t>
  </si>
  <si>
    <r>
      <rPr>
        <rFont val="Roboto"/>
        <b/>
        <sz val="9.0"/>
      </rPr>
      <t>As Serpent Master:</t>
    </r>
    <r>
      <rPr>
        <rFont val="Roboto"/>
        <sz val="9.0"/>
      </rPr>
      <t xml:space="preserve"> When in water, physical damage taken decreases by 10%.
</t>
    </r>
    <r>
      <rPr>
        <rFont val="Roboto"/>
        <b/>
        <sz val="9.0"/>
      </rPr>
      <t>As Dragon Master:</t>
    </r>
    <r>
      <rPr>
        <rFont val="Roboto"/>
        <sz val="9.0"/>
      </rPr>
      <t xml:space="preserve"> When Unit HP is below 70%, damage taken decreases by 10% after entering battle.</t>
    </r>
  </si>
  <si>
    <r>
      <rPr>
        <rFont val="Roboto"/>
        <b/>
        <sz val="9.0"/>
      </rPr>
      <t>As Serpent Master:</t>
    </r>
    <r>
      <rPr>
        <rFont val="Roboto"/>
        <sz val="9.0"/>
      </rPr>
      <t xml:space="preserve"> When in water, physical damage dealt increases by 10%.
</t>
    </r>
    <r>
      <rPr>
        <rFont val="Roboto"/>
        <b/>
        <sz val="9.0"/>
      </rPr>
      <t>As Dragon Master:</t>
    </r>
    <r>
      <rPr>
        <rFont val="Roboto"/>
        <sz val="9.0"/>
      </rPr>
      <t xml:space="preserve"> When Unit HP is below 70%, damage dealt is increased by 10% after entering battle.</t>
    </r>
  </si>
  <si>
    <t>Flower in the Wind</t>
  </si>
  <si>
    <t>DEF +10%. When triggering Act Again, any buffs you have do not lose their turn count. (This effect can only trigger once per 3 turns)</t>
  </si>
  <si>
    <t>Breath of the Tides</t>
  </si>
  <si>
    <t>Straight</t>
  </si>
  <si>
    <t>Attacks all enemies in 3 straight lines, dealing 0.2x AoE damage and pushing them back 3 blocks. If you are in Water, you'll have a 20% chance to [Freeze] the enemy for 1 turn. If this skill hits 3 or more enemies, you can take an additional action. (This act again effect can only trigger once per round)</t>
  </si>
  <si>
    <t>Anna</t>
  </si>
  <si>
    <t>Extra Blessings</t>
  </si>
  <si>
    <t>Unit HP increases by 10%. When casting a skill on an ally, grants 1 extra random buff.</t>
  </si>
  <si>
    <t>Unit HP: +12%</t>
  </si>
  <si>
    <t>Unit HP: +14%</t>
  </si>
  <si>
    <t>Unit HP: +16%</t>
  </si>
  <si>
    <t>Unit HP: +20%</t>
  </si>
  <si>
    <t>Sister</t>
  </si>
  <si>
    <t>Regenerate</t>
  </si>
  <si>
    <t>Strengthen</t>
  </si>
  <si>
    <t>Mass Protect</t>
  </si>
  <si>
    <t>Dispel</t>
  </si>
  <si>
    <t>Mass Resist</t>
  </si>
  <si>
    <t>Summoner</t>
  </si>
  <si>
    <t>Summon Skeleton</t>
  </si>
  <si>
    <t>Upgrade to Oracle.</t>
  </si>
  <si>
    <t>Help with Varna's Gate 4.</t>
  </si>
  <si>
    <t>Help with Altemuller's Gate 7.</t>
  </si>
  <si>
    <t>Altemuller, Emerick, Varna</t>
  </si>
  <si>
    <t>Spirit</t>
  </si>
  <si>
    <t>Ares</t>
  </si>
  <si>
    <t>Fearless Will</t>
  </si>
  <si>
    <t>Increases all stats (excluding HP) by 2% for every 1 enemy within a 1-ring radius (up to a maximum of 8%). When moving, can pass through enemy units. Before dealing damage and after taking action, gain 1 Sweep Formation stack for every 1 enemy unit you pass through this turn: [Sweep Formation] Crit chance increases by 5%. Can stack up to 5 times. If a critical hit is triggered this turn, clears all previously-obtained Sweep Formation stacks after taking action.</t>
  </si>
  <si>
    <t>Stats: +3% (max +12%)
Span: 2 rings
Crit: +6%</t>
  </si>
  <si>
    <t>Stats: +4% (max +16%)
Crit: +7%</t>
  </si>
  <si>
    <t>Stats: +5% (max +20%)
Span: 3 rings
Crit: +8%</t>
  </si>
  <si>
    <t>Roar</t>
  </si>
  <si>
    <t>Sun Shade</t>
  </si>
  <si>
    <t>Resurging Gale</t>
  </si>
  <si>
    <t>Wind Whisper</t>
  </si>
  <si>
    <t>Steel Wing Warrior</t>
  </si>
  <si>
    <t>Reinforce-ment</t>
  </si>
  <si>
    <t>Emperor</t>
  </si>
  <si>
    <t>Transmigr-ation</t>
  </si>
  <si>
    <t>Masked Maid</t>
  </si>
  <si>
    <t>Noble Charge</t>
  </si>
  <si>
    <t>Heavy Infantry</t>
  </si>
  <si>
    <t>Archmage</t>
  </si>
  <si>
    <t>Upgrade to Emperor.</t>
  </si>
  <si>
    <t>Clear Gate 4 with Maiya's help.</t>
  </si>
  <si>
    <t>Clear Gate 5 with Bozel's help.</t>
  </si>
  <si>
    <t>Maiya, Licorice</t>
  </si>
  <si>
    <t>+65/+5/+4</t>
  </si>
  <si>
    <r>
      <rPr>
        <rFont val="Roboto"/>
        <b/>
        <sz val="9.0"/>
      </rPr>
      <t>As Dragon Master:</t>
    </r>
    <r>
      <rPr>
        <rFont val="Roboto"/>
        <sz val="9.0"/>
      </rPr>
      <t xml:space="preserve"> When Unit HP is below 70%, damage taken is decreased by 10% after entering battle.
</t>
    </r>
    <r>
      <rPr>
        <rFont val="Roboto"/>
        <b/>
        <sz val="9.0"/>
      </rPr>
      <t>As Emperor:</t>
    </r>
    <r>
      <rPr>
        <rFont val="Roboto"/>
        <sz val="9.0"/>
      </rPr>
      <t xml:space="preserve"> When Unit HP is above 80%, 10% less likely to receive critical damage.</t>
    </r>
  </si>
  <si>
    <r>
      <rPr>
        <rFont val="Roboto"/>
        <b/>
        <sz val="9.0"/>
      </rPr>
      <t>As Dragon Master:</t>
    </r>
    <r>
      <rPr>
        <rFont val="Roboto"/>
        <sz val="9.0"/>
      </rPr>
      <t xml:space="preserve"> When Unit HP is below 70%, damage dealt after entering battle is increased by 10%.
</t>
    </r>
    <r>
      <rPr>
        <rFont val="Roboto"/>
        <b/>
        <sz val="9.0"/>
      </rPr>
      <t>As Emperor:</t>
    </r>
    <r>
      <rPr>
        <rFont val="Roboto"/>
        <sz val="9.0"/>
      </rPr>
      <t xml:space="preserve"> When forced into battle, critical damage is increased by 10%</t>
    </r>
  </si>
  <si>
    <t>Wings</t>
  </si>
  <si>
    <t>Fearless Hurricane</t>
  </si>
  <si>
    <t>This unit gains [Fearless Hurricane]: After dealing damage, all enemies within a 2-ring span are teleported to your side and you deal 0.15x damage within a 1-ring radius.  If this unit has a [Sweep Formation] effect, it can move another 4 blocks.  Lasts 1 turn.  Also increases ATK by 20% and grants the [Ride the Wind] and [Reinforcement] effects.  Lasts 2 turns.  Can act again after use.  This next movement's Mobility is equal to remaining Mobility at the time of using this skill +4, and you can only move in a straight line.</t>
  </si>
  <si>
    <t>Arianrhod</t>
  </si>
  <si>
    <t>Steel Maiden</t>
  </si>
  <si>
    <t>When Unit HP is higher than 70%, damage taken is decreased by 5%. After taking damage or at the end of the turn, if in the Danger Zone, gain the following effect: ATK increased by 2%, damage increased by 2%, damage taken reduced by 2%, and Mobility increased by 1. Can be stacked up to 3 times.
After taking action, if Arianrhod's Unit HP is below 50%, she can take 1 additional action. ([Cooldown Trigger] This act again effect has a 4-round cooldown.)</t>
  </si>
  <si>
    <t>Damage taken above 70% HP: -8%
ATK: +3%
Damage: +3%
Damage taken: -3%
HP threshold: 55%
Act Again Cooldown: 3 rounds</t>
  </si>
  <si>
    <t>Damage taken above 70% HP: -11%
ATK: +4%
Damage: +4%
Damage taken: -4%
HP threshold: 60%</t>
  </si>
  <si>
    <t>Damage taken above 70% HP: -15%
ATK: +5%
Damage: +5%
Damage taken: -5%
HP threshold: 70%
Act Again Cooldown: 2 rounds</t>
  </si>
  <si>
    <t>Sturmlanze</t>
  </si>
  <si>
    <t>Warrior</t>
  </si>
  <si>
    <t>Hegemony</t>
  </si>
  <si>
    <t>Lance Maiden</t>
  </si>
  <si>
    <t>Total Destruction</t>
  </si>
  <si>
    <t>Adversity</t>
  </si>
  <si>
    <t>Amazon Champion</t>
  </si>
  <si>
    <t>Silver Awakener</t>
  </si>
  <si>
    <t>Fair Fight</t>
  </si>
  <si>
    <t>Anglia Hammer</t>
  </si>
  <si>
    <t>Judgment</t>
  </si>
  <si>
    <t>Upgrade to Lance Maiden</t>
  </si>
  <si>
    <t>Upgrade to Steel Maiden</t>
  </si>
  <si>
    <t>+80/+4/+6</t>
  </si>
  <si>
    <r>
      <rPr>
        <rFont val="Roboto"/>
        <b/>
        <sz val="9.0"/>
      </rPr>
      <t>Lance Maiden</t>
    </r>
    <r>
      <rPr>
        <rFont val="Roboto"/>
        <sz val="9.0"/>
      </rPr>
      <t xml:space="preserve">: AoE damage taken is reduced by 10%.
</t>
    </r>
    <r>
      <rPr>
        <rFont val="Roboto"/>
        <b/>
        <sz val="9.0"/>
      </rPr>
      <t>Steel Maiden</t>
    </r>
    <r>
      <rPr>
        <rFont val="Roboto"/>
        <sz val="9.0"/>
      </rPr>
      <t>: When forced into battle, magic damage taken is decreased by 10%.</t>
    </r>
  </si>
  <si>
    <r>
      <rPr>
        <rFont val="Roboto"/>
        <b/>
        <sz val="9.0"/>
      </rPr>
      <t>Lance Maiden</t>
    </r>
    <r>
      <rPr>
        <rFont val="Roboto"/>
        <sz val="9.0"/>
      </rPr>
      <t>: When melee attacked, damage is increased by 10%.
S</t>
    </r>
    <r>
      <rPr>
        <rFont val="Roboto"/>
        <b/>
        <sz val="9.0"/>
      </rPr>
      <t>teel Maiden</t>
    </r>
    <r>
      <rPr>
        <rFont val="Roboto"/>
        <sz val="9.0"/>
      </rPr>
      <t>: Damage dealt increases by 10% against enemies with a higher HP percentage than yours after initiating combat.</t>
    </r>
  </si>
  <si>
    <t>Grand Cross</t>
  </si>
  <si>
    <t>Deals 0.44x AoE damage to all enemies within 3 blocks and dispels 3 buffs.  After battle, grants the [Physical Barrier] effect: The first time you take physical damage, damage taken is reduced by 90%.  [Magic Barrier]: The first time you take magic damage, damage taken is reduced by 90% (This effect can only be obtained once every 3 turns).  Lasts 3 turns.</t>
  </si>
  <si>
    <t>Ashram</t>
  </si>
  <si>
    <t>The Black Knight</t>
  </si>
  <si>
    <t>For every 1 block moved, ATK increases by 1% (up to 5%), and DEF increases by 5% (up to 25%). Before entering battle, if your ATK is higher than the enemy's, you will attack the enemy first.</t>
  </si>
  <si>
    <t>ATK: +2% (max +10%)
DEF: +10% (max +50%)</t>
  </si>
  <si>
    <t>ATK: +3% (max +15%)
DEF: +15% (max +75%)</t>
  </si>
  <si>
    <t>ATK: +4% (max +20%)
DEF: +20% (max +100%)</t>
  </si>
  <si>
    <t>Knight</t>
  </si>
  <si>
    <t>Shadow Assault</t>
  </si>
  <si>
    <t>Blast</t>
  </si>
  <si>
    <t>Counterstrike</t>
  </si>
  <si>
    <t>Skeleton Knight</t>
  </si>
  <si>
    <t>Smash</t>
  </si>
  <si>
    <t>Royal Knight</t>
  </si>
  <si>
    <t>Decimate</t>
  </si>
  <si>
    <t>Orc Berserker</t>
  </si>
  <si>
    <t>Upgrade to Royal Knight.</t>
  </si>
  <si>
    <t>+60/+4/+5</t>
  </si>
  <si>
    <r>
      <rPr>
        <rFont val="Roboto"/>
        <b/>
        <sz val="9.0"/>
      </rPr>
      <t>As Dragon Master:</t>
    </r>
    <r>
      <rPr>
        <rFont val="Roboto"/>
        <sz val="9.0"/>
      </rPr>
      <t xml:space="preserve"> When Unit HP is below 70%, damage taken is decreased by 10% after entering battle.
</t>
    </r>
    <r>
      <rPr>
        <rFont val="Roboto"/>
        <b/>
        <sz val="9.0"/>
      </rPr>
      <t>As Royal Knight:</t>
    </r>
    <r>
      <rPr>
        <rFont val="Roboto"/>
        <sz val="9.0"/>
      </rPr>
      <t xml:space="preserve"> When initiating battle, unit's damage taken is decreased by 10%.</t>
    </r>
  </si>
  <si>
    <r>
      <rPr>
        <rFont val="Roboto"/>
        <b/>
        <sz val="9.0"/>
      </rPr>
      <t>As Dragon Master:</t>
    </r>
    <r>
      <rPr>
        <rFont val="Roboto"/>
        <sz val="9.0"/>
      </rPr>
      <t xml:space="preserve"> AoE damage dealt is increased by 10%.
</t>
    </r>
    <r>
      <rPr>
        <rFont val="Roboto"/>
        <b/>
        <sz val="9.0"/>
      </rPr>
      <t>As Royal Knight:</t>
    </r>
    <r>
      <rPr>
        <rFont val="Roboto"/>
        <sz val="9.0"/>
      </rPr>
      <t xml:space="preserve"> When actively attacking a unit with more HP than you, damage dealt increases by 10% after entering battle.</t>
    </r>
  </si>
  <si>
    <t>Bernhardt</t>
  </si>
  <si>
    <t>Lord's Will</t>
  </si>
  <si>
    <t>When entering battle, damage dealt increases by 10%. All enemies within 2 blocks have ATK and DEF decrease by 5%.</t>
  </si>
  <si>
    <t>Damage: +13%
Enemy ATK/DEF: -8%</t>
  </si>
  <si>
    <t>Damage: +16%
Enemy ATK/DEF: -11%</t>
  </si>
  <si>
    <t>Damage: +20%
Enemy ATK/DEF: -15%</t>
  </si>
  <si>
    <t>Sword Dance</t>
  </si>
  <si>
    <t>Brave</t>
  </si>
  <si>
    <t>Guardian Infantry</t>
  </si>
  <si>
    <t>Heavy Shield</t>
  </si>
  <si>
    <t>Imperial Power</t>
  </si>
  <si>
    <t>Rupture</t>
  </si>
  <si>
    <t>Iron Fist</t>
  </si>
  <si>
    <t>Clear Gate 6 with Leon's help.</t>
  </si>
  <si>
    <t>Clear Gate 7 with Bozel's help.</t>
  </si>
  <si>
    <t>Imelda, Vargas</t>
  </si>
  <si>
    <t>+85/+6/+5</t>
  </si>
  <si>
    <r>
      <rPr>
        <rFont val="Roboto"/>
        <b/>
        <sz val="9.0"/>
      </rPr>
      <t>As Brave:</t>
    </r>
    <r>
      <rPr>
        <rFont val="Roboto"/>
        <sz val="9.0"/>
      </rPr>
      <t xml:space="preserve"> AoE damage taken decreases by 10%.
</t>
    </r>
    <r>
      <rPr>
        <rFont val="Roboto"/>
        <b/>
        <sz val="9.0"/>
      </rPr>
      <t>As Emperor:</t>
    </r>
    <r>
      <rPr>
        <rFont val="Roboto"/>
        <sz val="9.0"/>
      </rPr>
      <t xml:space="preserve"> When attacking, unit's damage taken is decreased by 10%.</t>
    </r>
  </si>
  <si>
    <r>
      <rPr>
        <rFont val="Roboto"/>
        <b/>
        <sz val="9.0"/>
      </rPr>
      <t>As Brave:</t>
    </r>
    <r>
      <rPr>
        <rFont val="Roboto"/>
        <sz val="9.0"/>
      </rPr>
      <t xml:space="preserve"> When attacked or entering combat, damage dealt is increased by 10%.
</t>
    </r>
    <r>
      <rPr>
        <rFont val="Roboto"/>
        <b/>
        <sz val="9.0"/>
      </rPr>
      <t>As Emperor:</t>
    </r>
    <r>
      <rPr>
        <rFont val="Roboto"/>
        <sz val="9.0"/>
      </rPr>
      <t xml:space="preserve"> AoE damage dealt is increased by 10%.</t>
    </r>
  </si>
  <si>
    <t>Globe</t>
  </si>
  <si>
    <t>Overlord's Armor</t>
  </si>
  <si>
    <t>Armor</t>
  </si>
  <si>
    <t>HP +5%.  Hero Talent Span +1.</t>
  </si>
  <si>
    <t>Betty</t>
  </si>
  <si>
    <t>Sword Realm</t>
  </si>
  <si>
    <t>AoE damage taken decreased by 10%. When an ally within a 2-block radius is attacked, deal fixed damage to the attacker equal to Betty's ATK x number of allies attacked (this effect ignores immunity), and gain a 10% chance to apply 1 random debuff, then increase your ATK &amp; MDEF by 10% for 2 turns.</t>
  </si>
  <si>
    <t>AoE Damage Taken: -15%
Chance: 15%
ATK/MDEF: +13%</t>
  </si>
  <si>
    <t>AoE Damage Taken: -20%
Allies: Within 3 blocks
Chance: 20%
ATK/MDEF: +16%</t>
  </si>
  <si>
    <t>AoE Damage Taken: -30%
Chance: 30%
ATK/MDEF: +20%</t>
  </si>
  <si>
    <t>Savage Attack</t>
  </si>
  <si>
    <t>Counterattack</t>
  </si>
  <si>
    <t>Empress (Sword)</t>
  </si>
  <si>
    <t>Light Reflect</t>
  </si>
  <si>
    <t>Iron Helmet</t>
  </si>
  <si>
    <t>Sword Master</t>
  </si>
  <si>
    <t>Solidarity</t>
  </si>
  <si>
    <t>Skill Swagger</t>
  </si>
  <si>
    <t>Skill Aid</t>
  </si>
  <si>
    <t>Clear Gate 5 with Lance's help.</t>
  </si>
  <si>
    <t>Blazing Meteor</t>
  </si>
  <si>
    <t>HP +10%.  Fixed damage dealt increases as HP decreases, up to a maximum of 30%.</t>
  </si>
  <si>
    <t>Bozel</t>
  </si>
  <si>
    <t>Ancient Evil</t>
  </si>
  <si>
    <t>Replaces INT with 1.5x MDEF. After dealing damage to an enemy, 50% chance to deal 1 random debuff.</t>
  </si>
  <si>
    <t>Chance: 60%</t>
  </si>
  <si>
    <t>Chance: 80%</t>
  </si>
  <si>
    <t>Chance: 100%</t>
  </si>
  <si>
    <t>Sleep</t>
  </si>
  <si>
    <t>Fireball</t>
  </si>
  <si>
    <t>Reaper</t>
  </si>
  <si>
    <t>Decay</t>
  </si>
  <si>
    <t>Death Lord</t>
  </si>
  <si>
    <t>Seal</t>
  </si>
  <si>
    <t>Black Hole</t>
  </si>
  <si>
    <t>Dark Mage</t>
  </si>
  <si>
    <t>Dark Prince</t>
  </si>
  <si>
    <t>Dark Waltz</t>
  </si>
  <si>
    <t>Earthquake</t>
  </si>
  <si>
    <t>Summon Undead</t>
  </si>
  <si>
    <t>Upgrade to Death Lord.</t>
  </si>
  <si>
    <t>Clear Gate 6 with Egbert's help.</t>
  </si>
  <si>
    <t>Clear Gate 7 with Feraquea's help.</t>
  </si>
  <si>
    <t>Ares, Bernhardt, Egbert, Feraquea, Licorice</t>
  </si>
  <si>
    <t>+75/+4/+3</t>
  </si>
  <si>
    <r>
      <rPr>
        <rFont val="Roboto"/>
        <b/>
        <sz val="9.0"/>
      </rPr>
      <t>As Dark Prince:</t>
    </r>
    <r>
      <rPr>
        <rFont val="Roboto"/>
        <sz val="9.0"/>
      </rPr>
      <t xml:space="preserve"> When attacked with a ranged attack, physical damage taken decreases by 10%.
</t>
    </r>
    <r>
      <rPr>
        <rFont val="Roboto"/>
        <b/>
        <sz val="9.0"/>
      </rPr>
      <t>As Death Lord:</t>
    </r>
    <r>
      <rPr>
        <rFont val="Roboto"/>
        <sz val="9.0"/>
      </rPr>
      <t xml:space="preserve"> When attacked by enemies with debuffs and entering battle, damage taken decreases by 10%.</t>
    </r>
  </si>
  <si>
    <r>
      <rPr>
        <rFont val="Roboto"/>
        <b/>
        <sz val="9.0"/>
      </rPr>
      <t>As Dark Prince:</t>
    </r>
    <r>
      <rPr>
        <rFont val="Roboto"/>
        <sz val="9.0"/>
      </rPr>
      <t xml:space="preserve"> When attacked with a physical attack and entering battle, damage dealt is increased by 10%.
</t>
    </r>
    <r>
      <rPr>
        <rFont val="Roboto"/>
        <b/>
        <sz val="9.0"/>
      </rPr>
      <t>As Death Lord:</t>
    </r>
    <r>
      <rPr>
        <rFont val="Roboto"/>
        <sz val="9.0"/>
      </rPr>
      <t xml:space="preserve"> When attacked with a magical attack and entering battle, damage dealt is increased by 10%.</t>
    </r>
  </si>
  <si>
    <t>Brenda</t>
  </si>
  <si>
    <t>Paragon of Elegance</t>
  </si>
  <si>
    <t>When fighting an enemy unit that has a lower or equal percentage of HP to you, damage is increased by 10%. After the number of times you've attacked and been forced into battle reaches 5 times, after taking action, you can take an additional action and start counting toward this effect again after taking this action.</t>
  </si>
  <si>
    <t>Damage: +15%
Count: 4 times</t>
  </si>
  <si>
    <t>Damage: +20%</t>
  </si>
  <si>
    <t>Damage: +30%
Count: 3 times</t>
  </si>
  <si>
    <t>Battle God</t>
  </si>
  <si>
    <t>Def Support</t>
  </si>
  <si>
    <t>Frontal Assault</t>
  </si>
  <si>
    <t>Berserker</t>
  </si>
  <si>
    <t>Move Again</t>
  </si>
  <si>
    <t>Strike</t>
  </si>
  <si>
    <t>Ashglow Strike</t>
  </si>
  <si>
    <t>Gargoyle</t>
  </si>
  <si>
    <t>Sneak</t>
  </si>
  <si>
    <t>Help with Virash's Gate 4.</t>
  </si>
  <si>
    <t>Help with Rainforce's Gate 5.</t>
  </si>
  <si>
    <t>Shilinka</t>
  </si>
  <si>
    <t>+75/+5/+4</t>
  </si>
  <si>
    <r>
      <rPr>
        <rFont val="Roboto"/>
        <b/>
        <sz val="9.0"/>
      </rPr>
      <t>As Battle God:</t>
    </r>
    <r>
      <rPr>
        <rFont val="Roboto"/>
        <sz val="9.0"/>
      </rPr>
      <t xml:space="preserve">  When attacked with a ranged attack, physical damage taken is reduced by 10%.  
</t>
    </r>
    <r>
      <rPr>
        <rFont val="Roboto"/>
        <b/>
        <sz val="9.0"/>
      </rPr>
      <t>As Royal Knight</t>
    </r>
    <r>
      <rPr>
        <rFont val="Roboto"/>
        <sz val="9.0"/>
      </rPr>
      <t>:  When attacking, unit's damage taken is decreased by 10%.</t>
    </r>
  </si>
  <si>
    <r>
      <rPr>
        <rFont val="Roboto"/>
        <b/>
        <sz val="9.0"/>
      </rPr>
      <t xml:space="preserve">As Battle God: </t>
    </r>
    <r>
      <rPr>
        <rFont val="Roboto"/>
        <sz val="9.0"/>
      </rPr>
      <t xml:space="preserve">When battling against enemies with debuffs, damage dealt is increased by 10%. 
</t>
    </r>
    <r>
      <rPr>
        <rFont val="Roboto"/>
        <b/>
        <sz val="9.0"/>
      </rPr>
      <t>As Royal Knight:</t>
    </r>
    <r>
      <rPr>
        <rFont val="Roboto"/>
        <sz val="9.0"/>
      </rPr>
      <t xml:space="preserve"> When melee attacked and entering battle, damage is increased by 10%.</t>
    </r>
  </si>
  <si>
    <t>Lunar Memories</t>
  </si>
  <si>
    <t>HP &amp; DEF +5%.  When triggering Paragon of Elegance's act again effect, dispels 2 debuffs from you, increases your damage dealt by 10% and reduces your damage taken by 10%.  Lasts 2 turn.</t>
  </si>
  <si>
    <t>Wild Princess</t>
  </si>
  <si>
    <t>When no friendly units are within 2 blocks, all damage taken is reduced by 10%. Gain 1 more chance to act after eliminating an enemy. 4-turn cooldown.</t>
  </si>
  <si>
    <t>Damage Taken: -15%
Cooldown: 3 turns</t>
  </si>
  <si>
    <t>Damage Taken: -20%</t>
  </si>
  <si>
    <t>Damage Taken: -25%
Cooldown: 2 turns</t>
  </si>
  <si>
    <t>Legion</t>
  </si>
  <si>
    <t>Pegasus Lord</t>
  </si>
  <si>
    <t>Lightning Speed</t>
  </si>
  <si>
    <t>High Master</t>
  </si>
  <si>
    <t>Shadow Raid</t>
  </si>
  <si>
    <t>Bandit</t>
  </si>
  <si>
    <t>Smoke</t>
  </si>
  <si>
    <t>Clear Gate 6 with Keith's help.</t>
  </si>
  <si>
    <t>Clear Gate 7 with Hein's help.</t>
  </si>
  <si>
    <t>Aaron, Almeda, Hein, Keith, Lance</t>
  </si>
  <si>
    <t>+55/+3/+5</t>
  </si>
  <si>
    <r>
      <rPr>
        <rFont val="Roboto"/>
        <b/>
        <sz val="9.0"/>
      </rPr>
      <t>As Dragon Master:</t>
    </r>
    <r>
      <rPr>
        <rFont val="Roboto"/>
        <sz val="9.0"/>
      </rPr>
      <t xml:space="preserve"> When Unit HP is below 70%, damage taken decreases by 10% after entering battle.
</t>
    </r>
    <r>
      <rPr>
        <rFont val="Roboto"/>
        <b/>
        <sz val="9.0"/>
      </rPr>
      <t>As High Master:</t>
    </r>
    <r>
      <rPr>
        <rFont val="Roboto"/>
        <sz val="9.0"/>
      </rPr>
      <t xml:space="preserve"> AoE damage taken decreases by 10%.</t>
    </r>
  </si>
  <si>
    <r>
      <rPr>
        <rFont val="Roboto"/>
        <b/>
        <sz val="9.0"/>
      </rPr>
      <t>As Dragon Master:</t>
    </r>
    <r>
      <rPr>
        <rFont val="Roboto"/>
        <sz val="9.0"/>
      </rPr>
      <t xml:space="preserve"> AoE damage dealt is increased by 10%.
</t>
    </r>
    <r>
      <rPr>
        <rFont val="Roboto"/>
        <b/>
        <sz val="9.0"/>
      </rPr>
      <t>As High Master:</t>
    </r>
    <r>
      <rPr>
        <rFont val="Roboto"/>
        <sz val="9.0"/>
      </rPr>
      <t xml:space="preserve"> When attacked with a ranged attack and entering battle, damage dealt is increased by 10%.</t>
    </r>
  </si>
  <si>
    <t>1UP</t>
  </si>
  <si>
    <t>DEF &amp; MDEF +5%.  When attacking and entering battle, if you take fatal damage, you will not die.  (This effect can only be triggered once every 4 turns.)</t>
  </si>
  <si>
    <t>Raging Storm</t>
  </si>
  <si>
    <t>Attacks a single enemy, dealing 1.6x damage. After battle, 100% of your HP will be restored. When you successfully eliminate a target, cooldown is reduced by 4 turns. If the enemy is not killed, they will be stunned for 1 turn. (Cannot be dispelled.)</t>
  </si>
  <si>
    <t>Chris</t>
  </si>
  <si>
    <t>Gift</t>
  </si>
  <si>
    <t>Damage dealt increases by 10%. After taking action, dispels 1 debuff from 2 friendly units within 1 block (not including this unit) and adds 1 random buff.</t>
  </si>
  <si>
    <t>Damage: +12%</t>
  </si>
  <si>
    <t>Damage: +14%
Allies: Within 2 blocks</t>
  </si>
  <si>
    <t>Damage: +17%
Allies: 3</t>
  </si>
  <si>
    <t>Damage: +20%
Allies: 4</t>
  </si>
  <si>
    <t>Battle Angel</t>
  </si>
  <si>
    <t>Discipline</t>
  </si>
  <si>
    <t>Saintess</t>
  </si>
  <si>
    <t>Faith</t>
  </si>
  <si>
    <t>Valkyrie</t>
  </si>
  <si>
    <t>Redemption</t>
  </si>
  <si>
    <t>Exorcist</t>
  </si>
  <si>
    <t>Retribution</t>
  </si>
  <si>
    <t>MDEF Support</t>
  </si>
  <si>
    <t>Princess</t>
  </si>
  <si>
    <t>Upgrade to Valkyrie.</t>
  </si>
  <si>
    <t>Clear Gate 4 with Lance's help.</t>
  </si>
  <si>
    <t>Clear Gate 5 with Ledin's help.</t>
  </si>
  <si>
    <t>Almeda, Ledin, Leticia</t>
  </si>
  <si>
    <t>+65/+4/+6</t>
  </si>
  <si>
    <r>
      <rPr>
        <rFont val="Roboto"/>
        <b/>
        <sz val="9.0"/>
      </rPr>
      <t>As Valkyrie:</t>
    </r>
    <r>
      <rPr>
        <rFont val="Roboto"/>
        <sz val="9.0"/>
      </rPr>
      <t xml:space="preserve"> When attacked with a ranged attack, magic damage taken decreases by 10%.
</t>
    </r>
    <r>
      <rPr>
        <rFont val="Roboto"/>
        <b/>
        <sz val="9.0"/>
      </rPr>
      <t>As Princess:</t>
    </r>
    <r>
      <rPr>
        <rFont val="Roboto"/>
        <sz val="9.0"/>
      </rPr>
      <t xml:space="preserve"> When attacked with a melee attack, physical damage taken decreases by 10%.</t>
    </r>
  </si>
  <si>
    <r>
      <rPr>
        <rFont val="Roboto"/>
        <b/>
        <sz val="9.0"/>
      </rPr>
      <t>As Valkyrie:</t>
    </r>
    <r>
      <rPr>
        <rFont val="Roboto"/>
        <sz val="9.0"/>
      </rPr>
      <t xml:space="preserve"> AoE damage dealt is increased by 10%.
</t>
    </r>
    <r>
      <rPr>
        <rFont val="Roboto"/>
        <b/>
        <sz val="9.0"/>
      </rPr>
      <t>As Princess:</t>
    </r>
    <r>
      <rPr>
        <rFont val="Roboto"/>
        <sz val="9.0"/>
      </rPr>
      <t xml:space="preserve"> When attacking, damage dealt is increased by 10%.</t>
    </r>
  </si>
  <si>
    <t>Benevolence</t>
  </si>
  <si>
    <t>MDamage</t>
  </si>
  <si>
    <t>Attacks a single enemy, dealing 1.6x damage. After battle, all friendly units are healed (caster's INT x2) and 1 debuff can be dispelled. If you have melee soldiers, they will also attack. Before you attack, this unit's damage dealt will be increased by 20% and damage taken will be reduced by 20% for 2 turns. If the enemy hero is a [Demon], they will be stunned before you attack. Lasts 1 turn. (Cannot be dispelled.)</t>
  </si>
  <si>
    <t>Clarett</t>
  </si>
  <si>
    <t>Wandering Princess</t>
  </si>
  <si>
    <t>When attacking, damage is increased by 5%, and damage taken decreases by 5%. After taking action, adds any remaining mobility to yourself, up to a maximum of 2 blocks.</t>
  </si>
  <si>
    <t>Damage Dealt: +10%
Damage Taken: -10%
Movement: Max 3 blocks</t>
  </si>
  <si>
    <t>Damage Dealt: +15%
Damage Taken: -15%
Movement: Max 4 blocks</t>
  </si>
  <si>
    <t>Damage Dealt: +20%
Damage Taken: -20%
Movement: Max 5 blocks</t>
  </si>
  <si>
    <t>Ride the Wind</t>
  </si>
  <si>
    <t>Lightning Flash</t>
  </si>
  <si>
    <t>Duelist</t>
  </si>
  <si>
    <t>Clear Gate 4 with Luna's help.</t>
  </si>
  <si>
    <t>Clear Gate 5 with Sigma's help.</t>
  </si>
  <si>
    <r>
      <rPr>
        <rFont val="Roboto"/>
        <b/>
        <sz val="9.0"/>
      </rPr>
      <t>As Dragon Master:</t>
    </r>
    <r>
      <rPr>
        <rFont val="Roboto"/>
        <sz val="9.0"/>
      </rPr>
      <t xml:space="preserve"> When attacked with a melee attack, physical damage taken is reduced by 10%.
</t>
    </r>
    <r>
      <rPr>
        <rFont val="Roboto"/>
        <b/>
        <sz val="9.0"/>
      </rPr>
      <t>As Duelist:</t>
    </r>
    <r>
      <rPr>
        <rFont val="Roboto"/>
        <sz val="9.0"/>
      </rPr>
      <t xml:space="preserve"> When attacked with a ranged attack, physical damage taken is reduced by 10%.</t>
    </r>
  </si>
  <si>
    <r>
      <rPr>
        <rFont val="Roboto"/>
        <b/>
        <sz val="9.0"/>
      </rPr>
      <t>As Dragon Master:</t>
    </r>
    <r>
      <rPr>
        <rFont val="Roboto"/>
        <sz val="9.0"/>
      </rPr>
      <t xml:space="preserve"> When Unit HP is below 70%, damage dealt after entering battle is increased by 10%.
</t>
    </r>
    <r>
      <rPr>
        <rFont val="Roboto"/>
        <b/>
        <sz val="9.0"/>
      </rPr>
      <t>As Duelist:</t>
    </r>
    <r>
      <rPr>
        <rFont val="Roboto"/>
        <sz val="9.0"/>
      </rPr>
      <t xml:space="preserve">  When attacked and entering battle, damage dealt increases by 10%.</t>
    </r>
  </si>
  <si>
    <t>Gooodness</t>
  </si>
  <si>
    <t>Clotaire</t>
  </si>
  <si>
    <t>Zeal</t>
  </si>
  <si>
    <t>Deedlit</t>
  </si>
  <si>
    <t>The Forest of No Return</t>
  </si>
  <si>
    <t>For every 1 block moved this time, after taking action, you gain +2% INT &amp; DEF (max 6%).  Lasts 1 turn.  After taking action, if this unit is in the [Danger Zone] and has not dealt any damage, it can act again.  This act again effect has a 4 turn cooldown.</t>
  </si>
  <si>
    <t>INT &amp; DEF: +4% (max +12%)
Cooldown: 3 turns</t>
  </si>
  <si>
    <t xml:space="preserve">INT &amp; DEF: +6% (max +18%)
</t>
  </si>
  <si>
    <t>INT &amp; DEF: +8% (max +24%)
Cooldown: 2 turns</t>
  </si>
  <si>
    <t>Elf Master</t>
  </si>
  <si>
    <t>Gospel</t>
  </si>
  <si>
    <t>Demon Swordsman</t>
  </si>
  <si>
    <t>Wind Cutter Dagger</t>
  </si>
  <si>
    <t>Elven Sword-
fighter</t>
  </si>
  <si>
    <t>Elven Aura</t>
  </si>
  <si>
    <t>Elf Lord</t>
  </si>
  <si>
    <t>MDEF Break</t>
  </si>
  <si>
    <t>Accelerated Aid</t>
  </si>
  <si>
    <t>Sea of Miracles</t>
  </si>
  <si>
    <t>Upgrade to Elven Swordfighter.</t>
  </si>
  <si>
    <t>Upgrade to High Elf.</t>
  </si>
  <si>
    <t>+55/+4/+6</t>
  </si>
  <si>
    <r>
      <rPr>
        <rFont val="Roboto"/>
        <b/>
        <sz val="9.0"/>
      </rPr>
      <t>As Elven Swordfighter:</t>
    </r>
    <r>
      <rPr>
        <rFont val="Roboto"/>
        <sz val="9.0"/>
      </rPr>
      <t xml:space="preserve"> When initiating battle, unit's damage taken is decreased by 10%.
</t>
    </r>
    <r>
      <rPr>
        <rFont val="Roboto"/>
        <b/>
        <sz val="9.0"/>
      </rPr>
      <t>As High Elf:</t>
    </r>
    <r>
      <rPr>
        <rFont val="Roboto"/>
        <sz val="9.0"/>
      </rPr>
      <t xml:space="preserve"> Damage taken from enemies with a lower HP percentage than yours is decreased by 10% after entering battle.</t>
    </r>
  </si>
  <si>
    <r>
      <rPr>
        <rFont val="Roboto"/>
        <b/>
        <sz val="9.0"/>
      </rPr>
      <t>As Elven Swordfighter:</t>
    </r>
    <r>
      <rPr>
        <rFont val="Roboto"/>
        <sz val="9.0"/>
      </rPr>
      <t xml:space="preserve"> When forced into battle, damage dealt is increased by 10%.
</t>
    </r>
    <r>
      <rPr>
        <rFont val="Roboto"/>
        <b/>
        <sz val="9.0"/>
      </rPr>
      <t>As High Elf:</t>
    </r>
    <r>
      <rPr>
        <rFont val="Roboto"/>
        <sz val="9.0"/>
      </rPr>
      <t xml:space="preserve"> Healing effects are increased by 10%.</t>
    </r>
  </si>
  <si>
    <t>Dieharte</t>
  </si>
  <si>
    <t>Free Will</t>
  </si>
  <si>
    <t>Crit increased by 10%. After eliminating an enemy, will trigger [Smoke]: All damage taken decreased by 30%. Lasts 1 turn. 3-turn cooldown.</t>
  </si>
  <si>
    <t>Crit: +15%
Cooldown: 2 turns</t>
  </si>
  <si>
    <t>Crit: +20%</t>
  </si>
  <si>
    <t>Crit: +30%
Cooldown: 1 turn</t>
  </si>
  <si>
    <t>Sneak Attack</t>
  </si>
  <si>
    <t>Light of Hope</t>
  </si>
  <si>
    <t>Calamity</t>
  </si>
  <si>
    <t>Violent Dash</t>
  </si>
  <si>
    <t>Thousand Hooves</t>
  </si>
  <si>
    <t>Clear Gate 6 with Kirikaze's help.</t>
  </si>
  <si>
    <t>Clear Gate 7 with Tiaris's help.</t>
  </si>
  <si>
    <t>Dios, Freya, Gerold &amp; Layla, Kirikaze, Liffany, Luna, Silver Wolf, Sophia, Tiaris</t>
  </si>
  <si>
    <t>+65/+3/+5</t>
  </si>
  <si>
    <r>
      <rPr>
        <rFont val="Roboto"/>
        <b/>
        <sz val="9.0"/>
      </rPr>
      <t>As Royal Knight:</t>
    </r>
    <r>
      <rPr>
        <rFont val="Roboto"/>
        <sz val="9.0"/>
      </rPr>
      <t xml:space="preserve"> When attacking, unit's damage taken decreases by 10%.
</t>
    </r>
    <r>
      <rPr>
        <rFont val="Roboto"/>
        <b/>
        <sz val="9.0"/>
      </rPr>
      <t>As High Master:</t>
    </r>
    <r>
      <rPr>
        <rFont val="Roboto"/>
        <sz val="9.0"/>
      </rPr>
      <t xml:space="preserve"> When attacked, take 10% less magic damage.</t>
    </r>
  </si>
  <si>
    <r>
      <rPr>
        <rFont val="Roboto"/>
        <b/>
        <sz val="9.0"/>
      </rPr>
      <t>As Royal Knight:</t>
    </r>
    <r>
      <rPr>
        <rFont val="Roboto"/>
        <sz val="9.0"/>
      </rPr>
      <t xml:space="preserve"> When Unit HP is below 70%, Crit damage increases by 10%.
</t>
    </r>
    <r>
      <rPr>
        <rFont val="Roboto"/>
        <b/>
        <sz val="9.0"/>
      </rPr>
      <t>As High Master:</t>
    </r>
    <r>
      <rPr>
        <rFont val="Roboto"/>
        <sz val="9.0"/>
      </rPr>
      <t xml:space="preserve"> When attacked and entering battle, Crit damage increases by 10%.</t>
    </r>
  </si>
  <si>
    <t>Golden Lion</t>
  </si>
  <si>
    <t>MDEF +10%. When eliminating an enemy on this turn, stuns 1 enemy within 3 blocks for 1 turn after taking action.</t>
  </si>
  <si>
    <t>Prodigal Son</t>
  </si>
  <si>
    <t>Attacks directly, ignoring enemy Guard skills to deal 1.3x damage.  Increases Crit by 20%.  When landing a critical hit, restores HP equal to 30% of damage after battle.  Before battle, steals up to 2 buffs from the enemy.  Even if the attack does not eliminate the enemy, it will activate all of your effects that usually only trigger after killing a target.</t>
  </si>
  <si>
    <t>Dios</t>
  </si>
  <si>
    <t>Piercing Shots</t>
  </si>
  <si>
    <t>Before initiating combat, 50% chance to reduce enemy's DEF by 20%. Lasts 1 turn.</t>
  </si>
  <si>
    <t>Chance: 70%
Enemy DEF: -25%</t>
  </si>
  <si>
    <t>Chance: 100%
Enemy DEF: -30%</t>
  </si>
  <si>
    <t>Sharpshooter</t>
  </si>
  <si>
    <t>Boost</t>
  </si>
  <si>
    <t>Aqua Blast</t>
  </si>
  <si>
    <t>Bow Knight</t>
  </si>
  <si>
    <t>Snare</t>
  </si>
  <si>
    <t>Bow Master</t>
  </si>
  <si>
    <t>Aim</t>
  </si>
  <si>
    <t>Grand Knight</t>
  </si>
  <si>
    <t>Rout</t>
  </si>
  <si>
    <t>Help with Silver Wolf's Gate 4.</t>
  </si>
  <si>
    <t>Help with Dieharte's Gate 7.</t>
  </si>
  <si>
    <t>Freya</t>
  </si>
  <si>
    <t>Deliberation</t>
  </si>
  <si>
    <t>Egbert</t>
  </si>
  <si>
    <t>Raging Inferno</t>
  </si>
  <si>
    <t>When dealing damage, deals fixed damage once to the enemy (Damage = 1x own INT).</t>
  </si>
  <si>
    <t>Fixed Damage: 1.2x INT</t>
  </si>
  <si>
    <t>Fixed Damage: 1.4x INT</t>
  </si>
  <si>
    <t>Fixed Damage: 1.6x INT</t>
  </si>
  <si>
    <t>Fixed Damage: 2x INT</t>
  </si>
  <si>
    <t>Acid Burns</t>
  </si>
  <si>
    <t>Mind Bore</t>
  </si>
  <si>
    <t>Hermit</t>
  </si>
  <si>
    <t>Lightning Strike</t>
  </si>
  <si>
    <t>Summon Flaming Bone Archer</t>
  </si>
  <si>
    <t>Desiccate</t>
  </si>
  <si>
    <t>Dark Master</t>
  </si>
  <si>
    <t>Forget</t>
  </si>
  <si>
    <t>Upgrade to Dark Master.</t>
  </si>
  <si>
    <t>Clear Gate 4 with Jessica's help.</t>
  </si>
  <si>
    <t>Angelica, Bozel, Jessica</t>
  </si>
  <si>
    <t>+45/+4/+5</t>
  </si>
  <si>
    <r>
      <rPr>
        <rFont val="Roboto"/>
        <b/>
        <sz val="9.0"/>
      </rPr>
      <t>As Dark Master:</t>
    </r>
    <r>
      <rPr>
        <rFont val="Roboto"/>
        <sz val="9.0"/>
      </rPr>
      <t xml:space="preserve"> When attacked by enemies with debuffs, damage taken is reduced by 10%.
</t>
    </r>
    <r>
      <rPr>
        <rFont val="Roboto"/>
        <b/>
        <sz val="9.0"/>
      </rPr>
      <t>As Hermit:</t>
    </r>
    <r>
      <rPr>
        <rFont val="Roboto"/>
        <sz val="9.0"/>
      </rPr>
      <t xml:space="preserve"> When unit's HP is below 70%, damage taken is decreased by 10%.</t>
    </r>
  </si>
  <si>
    <r>
      <rPr>
        <rFont val="Roboto"/>
        <b/>
        <sz val="9.0"/>
      </rPr>
      <t>As Dark Master:</t>
    </r>
    <r>
      <rPr>
        <rFont val="Roboto"/>
        <sz val="9.0"/>
      </rPr>
      <t xml:space="preserve"> When attacked with a ranged attack and entering battle, damage dealt increases by 10%.
</t>
    </r>
    <r>
      <rPr>
        <rFont val="Roboto"/>
        <b/>
        <sz val="9.0"/>
      </rPr>
      <t>As Hermit:</t>
    </r>
    <r>
      <rPr>
        <rFont val="Roboto"/>
        <sz val="9.0"/>
      </rPr>
      <t xml:space="preserve"> Damage dealt increases by 10% against enemies whose HP percentage is lower than yours after entering battle.</t>
    </r>
  </si>
  <si>
    <t>Black Crystal Ball</t>
  </si>
  <si>
    <t>Garb of Firewalking</t>
  </si>
  <si>
    <t>HP &amp; DEF +5%. When attacked and dealt damage, gain "Skill range +1 and Span +1" for 1 turn.</t>
  </si>
  <si>
    <t>Elwin</t>
  </si>
  <si>
    <t>Brave's Will</t>
  </si>
  <si>
    <t>When initiating combat, damage increases by 10%. After battle, 40% chance to restore HP (30% of hero's damage dealt).</t>
  </si>
  <si>
    <t>Damage: +15%
Chance: 60%</t>
  </si>
  <si>
    <t>Damage: +20%
Chance: 80%</t>
  </si>
  <si>
    <t>Damage: +30%
Chance: 100%</t>
  </si>
  <si>
    <t>Sun Slash</t>
  </si>
  <si>
    <t>Hero</t>
  </si>
  <si>
    <t>Eternal Light</t>
  </si>
  <si>
    <t>Sword Soul</t>
  </si>
  <si>
    <t>DEF Break</t>
  </si>
  <si>
    <t>Barb</t>
  </si>
  <si>
    <t>Clear Gate 6 with Hein's help.</t>
  </si>
  <si>
    <t>Clear Gate 7 with Liana's help.</t>
  </si>
  <si>
    <t>Hein, Lana, Ledin, Leon, Liana</t>
  </si>
  <si>
    <t>+90/+6/+4</t>
  </si>
  <si>
    <r>
      <rPr>
        <rFont val="Roboto"/>
        <b/>
        <sz val="9.0"/>
      </rPr>
      <t>As Hero:</t>
    </r>
    <r>
      <rPr>
        <rFont val="Roboto"/>
        <sz val="9.0"/>
      </rPr>
      <t xml:space="preserve"> When Unit HP is above 80%, damage taken decreases by 10% after entering battle.
</t>
    </r>
    <r>
      <rPr>
        <rFont val="Roboto"/>
        <b/>
        <sz val="9.0"/>
      </rPr>
      <t>As Grand Marshal:</t>
    </r>
    <r>
      <rPr>
        <rFont val="Roboto"/>
        <sz val="9.0"/>
      </rPr>
      <t xml:space="preserve"> When battling against enemies with a lower HP percentage than yours, damage taken decreases by 10% after entering battle.</t>
    </r>
  </si>
  <si>
    <r>
      <rPr>
        <rFont val="Roboto"/>
        <b/>
        <sz val="9.0"/>
      </rPr>
      <t>As Hero:</t>
    </r>
    <r>
      <rPr>
        <rFont val="Roboto"/>
        <sz val="9.0"/>
      </rPr>
      <t xml:space="preserve"> When Unit HP is above 80%, damage dealt is increased by 10% after entering battle.
</t>
    </r>
    <r>
      <rPr>
        <rFont val="Roboto"/>
        <b/>
        <sz val="9.0"/>
      </rPr>
      <t>As Grand Marshal:</t>
    </r>
    <r>
      <rPr>
        <rFont val="Roboto"/>
        <sz val="9.0"/>
      </rPr>
      <t xml:space="preserve"> Damage dealt to enemies with a lower HP percentage than yours increases by 10% after entering battle.</t>
    </r>
  </si>
  <si>
    <t>Errant Knight</t>
  </si>
  <si>
    <t>ATK +10%. When dealing skill damage, 30% chance to decrease cooldown by 5.</t>
  </si>
  <si>
    <t>Emerick</t>
  </si>
  <si>
    <t>Wise Veil</t>
  </si>
  <si>
    <t>When attacking, ATK increases by 10%. When attacked, damage taken decreases by 10%. All enemies within 2 blocks have Mobility decreased by 1 and can't Guard their allies.</t>
  </si>
  <si>
    <t>ATK: +12%
Damage Taken: -12%</t>
  </si>
  <si>
    <t>ATK: +14%
Damage Taken: -14%</t>
  </si>
  <si>
    <t>ATK: +17%
Damage Taken: -17%
Enemy Mobility: -2</t>
  </si>
  <si>
    <t>ATK: +20%
Damage Taken: -20%</t>
  </si>
  <si>
    <t>Knight Master</t>
  </si>
  <si>
    <t>Charge</t>
  </si>
  <si>
    <t>DEF Intimidate</t>
  </si>
  <si>
    <t>Clear Gate 4 with Anna's help.</t>
  </si>
  <si>
    <t>Clear Gate 5 with Altemuller's help.</t>
  </si>
  <si>
    <t>+85/+5/+3</t>
  </si>
  <si>
    <r>
      <rPr>
        <rFont val="Roboto"/>
        <b/>
        <sz val="9.0"/>
      </rPr>
      <t>As Knight Master:</t>
    </r>
    <r>
      <rPr>
        <rFont val="Roboto"/>
        <sz val="9.0"/>
      </rPr>
      <t xml:space="preserve"> When attacking, unit's damage taken decreases by 10%.
</t>
    </r>
    <r>
      <rPr>
        <rFont val="Roboto"/>
        <b/>
        <sz val="9.0"/>
      </rPr>
      <t>As Grand Marshal:</t>
    </r>
    <r>
      <rPr>
        <rFont val="Roboto"/>
        <sz val="9.0"/>
      </rPr>
      <t xml:space="preserve"> When attacked and entering battle, physical damage taken decreases by 10%.</t>
    </r>
  </si>
  <si>
    <r>
      <rPr>
        <rFont val="Roboto"/>
        <b/>
        <sz val="9.0"/>
      </rPr>
      <t>As Knight Master:</t>
    </r>
    <r>
      <rPr>
        <rFont val="Roboto"/>
        <sz val="9.0"/>
      </rPr>
      <t xml:space="preserve"> When Unit HP is below 70%, damage dealt is increased by 10%.
</t>
    </r>
    <r>
      <rPr>
        <rFont val="Roboto"/>
        <b/>
        <sz val="9.0"/>
      </rPr>
      <t>As Grand Marshal:</t>
    </r>
    <r>
      <rPr>
        <rFont val="Roboto"/>
        <sz val="9.0"/>
      </rPr>
      <t xml:space="preserve"> When Unit HP is above 80%, damage dealt is increased by 10%.</t>
    </r>
  </si>
  <si>
    <t>Farsight</t>
  </si>
  <si>
    <t>HP +10%. After taking action, causes all enemies within a 2-block radius to receive a random debuff.</t>
  </si>
  <si>
    <t>Emilia</t>
  </si>
  <si>
    <t>Divine Inheritance</t>
  </si>
  <si>
    <r>
      <rPr>
        <rFont val="Roboto"/>
        <color rgb="FF000000"/>
        <sz val="9.0"/>
      </rPr>
      <t xml:space="preserve">Magic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</si>
  <si>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MDamage Taken:
Up to -20%
Revive: 20% HP</t>
  </si>
  <si>
    <t>MDamage Taken:
Up to -25%
Revive: 25% HP</t>
  </si>
  <si>
    <t>MDamage Taken:
Up to -30%
Revive: 30% HP</t>
  </si>
  <si>
    <t>Holy Spear</t>
  </si>
  <si>
    <t>Holy Guard</t>
  </si>
  <si>
    <t>Holy Lancer</t>
  </si>
  <si>
    <t>Holy Shield</t>
  </si>
  <si>
    <t>Holy Spear Commander</t>
  </si>
  <si>
    <t>Broken Blade</t>
  </si>
  <si>
    <t>Paladin</t>
  </si>
  <si>
    <t>Templar</t>
  </si>
  <si>
    <t>Consecration</t>
  </si>
  <si>
    <t>Justice</t>
  </si>
  <si>
    <t>Upgrade to Holy Spear Commander.</t>
  </si>
  <si>
    <t>Clear Gate 4 with Vargas's help.</t>
  </si>
  <si>
    <t>Clear Gate 5 with Young Jessica's help.</t>
  </si>
  <si>
    <t>+100/+6/+4</t>
  </si>
  <si>
    <r>
      <rPr>
        <rFont val="Roboto"/>
        <b/>
        <sz val="9.0"/>
      </rPr>
      <t>As Holy Spear Commander:</t>
    </r>
    <r>
      <rPr>
        <rFont val="Roboto"/>
        <sz val="9.0"/>
      </rPr>
      <t xml:space="preserve"> When this unit's HP is above 80%, it is 10% less likely to receive critical damage.
</t>
    </r>
    <r>
      <rPr>
        <rFont val="Roboto"/>
        <b/>
        <sz val="9.0"/>
      </rPr>
      <t>As Templar:</t>
    </r>
    <r>
      <rPr>
        <rFont val="Roboto"/>
        <sz val="9.0"/>
      </rPr>
      <t xml:space="preserve"> When attacking, damage taken is decreased by 10%.</t>
    </r>
  </si>
  <si>
    <r>
      <rPr>
        <rFont val="Roboto"/>
        <b/>
        <sz val="9.0"/>
      </rPr>
      <t>As Holy Spear Commander:</t>
    </r>
    <r>
      <rPr>
        <rFont val="Roboto"/>
        <sz val="9.0"/>
      </rPr>
      <t xml:space="preserve"> When attacked, damage dealt is increased by 10%.
</t>
    </r>
    <r>
      <rPr>
        <rFont val="Roboto"/>
        <b/>
        <sz val="9.0"/>
      </rPr>
      <t>As Templar:</t>
    </r>
    <r>
      <rPr>
        <rFont val="Roboto"/>
        <sz val="9.0"/>
      </rPr>
      <t xml:space="preserve"> When attacking, damage dealt is increased by 10%.</t>
    </r>
  </si>
  <si>
    <t>Divine Sanctuary</t>
  </si>
  <si>
    <t>Active</t>
  </si>
  <si>
    <t>[Passive] Takes all attacks for adjacent friendly units. After you trigger Unflinching, heals hero for an additional 100% HP and grants [Superhuman Bravery]: The higher Unit HP is, the more physical damage taken is reduced. Damage taken can be reduced by up to 30%. Lasts 3 turns. 
[Command] Crit damage taken by all friendly units within 2 blocks reduced by 30% and fixed damage taken reduced by 20%. 
[Active] Guard span increases to 2 blocks, Command span increases to 3 blocks, and you gain the Advanced Holy Guard effect: Increases ATK by 1.6 times your MDEF. When attacked by a ranged unit within 2 blocks, you can counterattack. Lasts 4 turns. (This effect cannot be dispelled.)</t>
  </si>
  <si>
    <t>Estelle</t>
  </si>
  <si>
    <t>Maiden of Light</t>
  </si>
  <si>
    <t>Takes physical damage for nearby friendly units. Grants the following effects after your active attacks deal damage: Increases ATK and DEF by 5%, increases guard range to 2 blocks. Lasts for 2 rounds. After taking action, increases the damage of 1 ally within 1 block by 10% for 1 round.</t>
  </si>
  <si>
    <t>ATK/DEF: +8%
Allies: 2 within 2 blocks
Ally Effect: 2 turns</t>
  </si>
  <si>
    <t>ATK/DEF: +11%
Allies: 3</t>
  </si>
  <si>
    <t>ATK/DEF: +15%
Allies: 4 within 3 blocks</t>
  </si>
  <si>
    <t>Bracer</t>
  </si>
  <si>
    <t>Whirlwind Staff</t>
  </si>
  <si>
    <t>Steel Titan</t>
  </si>
  <si>
    <t>Vanguard</t>
  </si>
  <si>
    <t>Cheer</t>
  </si>
  <si>
    <t>Divine Blossom</t>
  </si>
  <si>
    <t>Skein Staff</t>
  </si>
  <si>
    <t>Waveform Master</t>
  </si>
  <si>
    <t>Phoenix Wave</t>
  </si>
  <si>
    <t>Upgrade to Divine Blossom.</t>
  </si>
  <si>
    <t>Upgrade to Waveform Master.</t>
  </si>
  <si>
    <t>+100/+7/+2</t>
  </si>
  <si>
    <r>
      <rPr>
        <rFont val="Roboto"/>
        <b/>
        <sz val="9.0"/>
      </rPr>
      <t>As Divine Blossom:</t>
    </r>
    <r>
      <rPr>
        <rFont val="Roboto"/>
        <sz val="9.0"/>
      </rPr>
      <t xml:space="preserve"> When Unit HP is above 80%, damage taken decreases by 10% after entering battle.
</t>
    </r>
    <r>
      <rPr>
        <rFont val="Roboto"/>
        <b/>
        <sz val="9.0"/>
      </rPr>
      <t>As Waveform Master:</t>
    </r>
    <r>
      <rPr>
        <rFont val="Roboto"/>
        <sz val="9.0"/>
      </rPr>
      <t xml:space="preserve"> AoE damage taken decreases by 10%.</t>
    </r>
  </si>
  <si>
    <r>
      <rPr>
        <rFont val="Roboto"/>
        <b/>
        <sz val="9.0"/>
      </rPr>
      <t>As Divine Blossom:</t>
    </r>
    <r>
      <rPr>
        <rFont val="Roboto"/>
        <sz val="9.0"/>
      </rPr>
      <t xml:space="preserve"> When Unit HP is above 80%, damage dealt is increased by 10% after entering battle.
</t>
    </r>
    <r>
      <rPr>
        <rFont val="Roboto"/>
        <b/>
        <sz val="9.0"/>
      </rPr>
      <t>As Waveform Master:</t>
    </r>
    <r>
      <rPr>
        <rFont val="Roboto"/>
        <sz val="9.0"/>
      </rPr>
      <t xml:space="preserve"> AoE damage dealt is increased by 10%.</t>
    </r>
  </si>
  <si>
    <t>Enduring Hope</t>
  </si>
  <si>
    <t>Heals all nearby units for 30% of their Max HP. ATK/INT/DEF/MDEF/SKILL are increased by 12.66%. Mobility is increased by 1. Lasts 6 turns.</t>
  </si>
  <si>
    <t>Feraquea</t>
  </si>
  <si>
    <t>Morph</t>
  </si>
  <si>
    <t>When attacking, hero will be transformed into the same unit type as the enemy hero. If unit transformation occurs on this turn, you are granted 1 more action and ATK is increased by 5%. Lasts 1 turn. 4-turn cooldown.</t>
  </si>
  <si>
    <t>ATK: +10%</t>
  </si>
  <si>
    <t>ATK: +15%
Cooldown: 3 turns</t>
  </si>
  <si>
    <t>ATK: +20%</t>
  </si>
  <si>
    <t>ATK: +25%
Cooldown: 2 turns</t>
  </si>
  <si>
    <t>Plunder</t>
  </si>
  <si>
    <t>Ninja</t>
  </si>
  <si>
    <t>Sly Stride</t>
  </si>
  <si>
    <t>Dark Phantom</t>
  </si>
  <si>
    <t>Mist Dancer</t>
  </si>
  <si>
    <t>Shapeshifter</t>
  </si>
  <si>
    <t>Maneuver</t>
  </si>
  <si>
    <t>Wraith Queen</t>
  </si>
  <si>
    <t>MDEF Intimidate</t>
  </si>
  <si>
    <t>Upgrade to Wraith Queen.</t>
  </si>
  <si>
    <t>Clear Gate 3 with Bozel's help.</t>
  </si>
  <si>
    <t>Clear Gate 4 with Zerida's help.</t>
  </si>
  <si>
    <t>+65/+4/+4</t>
  </si>
  <si>
    <r>
      <rPr>
        <rFont val="Roboto"/>
        <b/>
        <sz val="9.0"/>
      </rPr>
      <t>As Wraith Queen:</t>
    </r>
    <r>
      <rPr>
        <rFont val="Roboto"/>
        <sz val="9.0"/>
      </rPr>
      <t xml:space="preserve"> AoE damage taken decreases by 10%.
</t>
    </r>
    <r>
      <rPr>
        <rFont val="Roboto"/>
        <b/>
        <sz val="9.0"/>
      </rPr>
      <t>As Dark Phantom:</t>
    </r>
    <r>
      <rPr>
        <rFont val="Roboto"/>
        <sz val="9.0"/>
      </rPr>
      <t xml:space="preserve"> When entering battle against an enemy with a lower HP percentage, damage taken is decreased by 10%.</t>
    </r>
  </si>
  <si>
    <r>
      <rPr>
        <rFont val="Roboto"/>
        <b/>
        <sz val="9.0"/>
      </rPr>
      <t>As Wraith Queen:</t>
    </r>
    <r>
      <rPr>
        <rFont val="Roboto"/>
        <sz val="9.0"/>
      </rPr>
      <t xml:space="preserve"> When attacked with a ranged attack and entering battle, damage dealt is increased by 10%.
</t>
    </r>
    <r>
      <rPr>
        <rFont val="Roboto"/>
        <b/>
        <sz val="9.0"/>
      </rPr>
      <t>As Dark Phantom:</t>
    </r>
    <r>
      <rPr>
        <rFont val="Roboto"/>
        <sz val="9.0"/>
      </rPr>
      <t xml:space="preserve"> When attacked with a melee attack and entering battle, damage dealt is increased by 10%.</t>
    </r>
  </si>
  <si>
    <t>Nightmare Casque</t>
  </si>
  <si>
    <t>HP +5%. When battling units you have class priority over, ATK increases by an extra 10%.</t>
  </si>
  <si>
    <t>Demon Within</t>
  </si>
  <si>
    <t>Directly deals 0.2x physical damage to a single enemy.  This hero's soldiers are switched with teh enemy hero's soldiers.  Enemy soldier change effect is canceled after taking damage 2 times.  Lasts 3 turns.  (This effect cannot be dispelled.  Soldier change only affects soldier class advantage relationship).</t>
  </si>
  <si>
    <t>Florentia</t>
  </si>
  <si>
    <t>Upgrade to Imperial Chancellor</t>
  </si>
  <si>
    <t>Clear Gate 4 with Tsubame's help.</t>
  </si>
  <si>
    <t>Clear Gate 5 with Licorice's help.</t>
  </si>
  <si>
    <t>Sorrowful Choice</t>
  </si>
  <si>
    <t>Chance of being critically hit reduced by 10%. Before entering battle, if HP is above 100%, deals fixed damage to the enemy. (Damage = 2x hero's DEF)</t>
  </si>
  <si>
    <t>Crit Taken: -20%
HP Condition: &gt; 90%</t>
  </si>
  <si>
    <t>Crit Taken: -30%
HP Condition: &gt; 80%</t>
  </si>
  <si>
    <t>Crit Taken: -40%
HP Condition: &gt; 70%</t>
  </si>
  <si>
    <t>Crit Taken: -50%
HP Condition: &gt; 50%</t>
  </si>
  <si>
    <t>Protect</t>
  </si>
  <si>
    <t>Iron Rose</t>
  </si>
  <si>
    <t>Lance Phalanx</t>
  </si>
  <si>
    <t>Royal Vanguard</t>
  </si>
  <si>
    <t>Power of Hope</t>
  </si>
  <si>
    <t>Unicorn Knight</t>
  </si>
  <si>
    <t>Upgrade to Royal Vanguard.</t>
  </si>
  <si>
    <t>Clear Gate 4 with Dios's help.</t>
  </si>
  <si>
    <t>Clear Gate 5 with Dieharte's help.</t>
  </si>
  <si>
    <t>Silver Wolf</t>
  </si>
  <si>
    <t>+100/+5/+4</t>
  </si>
  <si>
    <r>
      <rPr>
        <rFont val="Roboto"/>
        <b/>
        <sz val="9.0"/>
      </rPr>
      <t>As Royal Vanguard:</t>
    </r>
    <r>
      <rPr>
        <rFont val="Roboto"/>
        <sz val="9.0"/>
      </rPr>
      <t xml:space="preserve"> When receiving damage, take 10% less physical damage.
</t>
    </r>
    <r>
      <rPr>
        <rFont val="Roboto"/>
        <b/>
        <sz val="9.0"/>
      </rPr>
      <t>As Valkyrie:</t>
    </r>
    <r>
      <rPr>
        <rFont val="Roboto"/>
        <sz val="9.0"/>
      </rPr>
      <t xml:space="preserve"> When attacked, take 10% less magic damage.</t>
    </r>
  </si>
  <si>
    <r>
      <rPr>
        <rFont val="Roboto"/>
        <b/>
        <sz val="9.0"/>
      </rPr>
      <t>As Royal Vanguard:</t>
    </r>
    <r>
      <rPr>
        <rFont val="Roboto"/>
        <sz val="9.0"/>
      </rPr>
      <t xml:space="preserve"> When initiating combat, soldiers deal 20% more damage.
</t>
    </r>
    <r>
      <rPr>
        <rFont val="Roboto"/>
        <b/>
        <sz val="9.0"/>
      </rPr>
      <t>As Valkyrie:</t>
    </r>
    <r>
      <rPr>
        <rFont val="Roboto"/>
        <sz val="9.0"/>
      </rPr>
      <t xml:space="preserve"> When attacked, soldiers deal 20% more damage.</t>
    </r>
  </si>
  <si>
    <t>Crown of Thorns</t>
  </si>
  <si>
    <t>MDEF +10%. Before being forced into battle, deals fixed damage to the enemy equal to 2x the hero's MDEF.</t>
  </si>
  <si>
    <t>Gerold &amp; Layla</t>
  </si>
  <si>
    <t>Moonlit Oath</t>
  </si>
  <si>
    <t>Layla's damage is not reduced in melee battles. Ranged attacks heal allies for 0.5x of the sum of G&amp;L's ATK and INT and dispel one debuff. Melee attacks heal this unit for 10% of the damage dealt and grant debuff immunity. Lasts 1 turn.</t>
  </si>
  <si>
    <t>Ranged Heals: 0.8x ATK + INT
Melee Heals: 15% damage dealt</t>
  </si>
  <si>
    <t>Ranged Heals: 1.1x ATK + INT
Melee Heals: 20% damage dealt</t>
  </si>
  <si>
    <t>Ranged Heals: 1.5x ATK + INT
Melee Heals: 30% damage dealt</t>
  </si>
  <si>
    <t>Demonic Arts</t>
  </si>
  <si>
    <t>Dark Knight</t>
  </si>
  <si>
    <t>Herald</t>
  </si>
  <si>
    <t>Augment</t>
  </si>
  <si>
    <t>Royal Envoy</t>
  </si>
  <si>
    <t>Clear Gate 3 with Tiaris's help.</t>
  </si>
  <si>
    <t>Tiaris</t>
  </si>
  <si>
    <r>
      <rPr>
        <rFont val="Roboto"/>
        <b/>
        <sz val="9.0"/>
      </rPr>
      <t>As Dark Knight:</t>
    </r>
    <r>
      <rPr>
        <rFont val="Roboto"/>
        <sz val="9.0"/>
      </rPr>
      <t xml:space="preserve"> When this unit has more than 5 buffs, damage taken during battle is decreased by 10%.
</t>
    </r>
    <r>
      <rPr>
        <rFont val="Roboto"/>
        <b/>
        <sz val="9.0"/>
      </rPr>
      <t>As Royal Envoy:</t>
    </r>
    <r>
      <rPr>
        <rFont val="Roboto"/>
        <sz val="9.0"/>
      </rPr>
      <t xml:space="preserve"> When this unit has a debuff, damage taken during battle is decreased by 10%.</t>
    </r>
  </si>
  <si>
    <r>
      <rPr>
        <rFont val="Roboto"/>
        <b/>
        <sz val="9.0"/>
      </rPr>
      <t>As Dark Knight:</t>
    </r>
    <r>
      <rPr>
        <rFont val="Roboto"/>
        <sz val="9.0"/>
      </rPr>
      <t xml:space="preserve"> When actively using a melee attack, damage dealt is increased by 10%.
</t>
    </r>
    <r>
      <rPr>
        <rFont val="Roboto"/>
        <b/>
        <sz val="9.0"/>
      </rPr>
      <t>As Royal Envoy:</t>
    </r>
    <r>
      <rPr>
        <rFont val="Roboto"/>
        <sz val="9.0"/>
      </rPr>
      <t xml:space="preserve"> When actively using a ranged attack, damage dealt is increased by 10%.</t>
    </r>
  </si>
  <si>
    <t>Layla's Blessing</t>
  </si>
  <si>
    <t>Transform</t>
  </si>
  <si>
    <t>[Stance Shift] When used, Layla grants all of her power to Gerold (changing into a single Dark Knight Cavalry unit) and this unit gains Grand Augmentation: Hero's damage is considered as physical damage and 50% of INT is added to ATK.  Lasts 2 turns.  After using, you can move an extra 3 blocks and attack again.  When used, this skill is replaced with Gerold's Ward:
[Stance Shift] When used, Gerold grants all of his power to Layla (changing into a single Layla unit) and this unit gains Arcane Expertise: Hero's damage is considered as magic damage and 50% of ATK is added to INT.  Lasts 2 turns.  After using, you can move an extra 3 blocks and attack again.  After use, replaces this skill with [Layla's Blessing].</t>
  </si>
  <si>
    <t>Gizarof</t>
  </si>
  <si>
    <t>Dark Will</t>
  </si>
  <si>
    <r>
      <rPr>
        <rFont val="Roboto"/>
        <color rgb="FF000000"/>
        <sz val="9.0"/>
      </rPr>
      <t xml:space="preserve">Increases HP by 10%. After intentionally dealing damage to an enemy, if Gizarof summons a "Construct" to the battlefield, a random "Renovation" of the "Construct" is carried out once. When hero dies, summons a "Construct" and carries out 2 random "Renovations" on it. </t>
    </r>
    <r>
      <rPr>
        <rFont val="Roboto"/>
        <b/>
        <color rgb="FF000000"/>
        <sz val="9.0"/>
      </rPr>
      <t>[Click or hover for "Renovation" details.]</t>
    </r>
  </si>
  <si>
    <t>HP: +13%
3 "Renovations" on death</t>
  </si>
  <si>
    <t>HP: +16%
4 "Renovations" on death</t>
  </si>
  <si>
    <t>HP: +20%
5 "Renovations" on death</t>
  </si>
  <si>
    <t>Summon Construct</t>
  </si>
  <si>
    <t>Wizard (Demon)</t>
  </si>
  <si>
    <t>Magic Marshal</t>
  </si>
  <si>
    <t>Swan Song</t>
  </si>
  <si>
    <t>Hellfire Archer</t>
  </si>
  <si>
    <t>Dark Dragon Breath</t>
  </si>
  <si>
    <t>Scientist</t>
  </si>
  <si>
    <t>Thunder Storm</t>
  </si>
  <si>
    <t>Mad Scientist</t>
  </si>
  <si>
    <t>Thunder Dragon Breath</t>
  </si>
  <si>
    <t>Upgrade to Mad Scientist.</t>
  </si>
  <si>
    <t>Clear Gate 3 with Omega's help.</t>
  </si>
  <si>
    <t>Clear Gate 4 with Lambda's help.</t>
  </si>
  <si>
    <t>Rainforce</t>
  </si>
  <si>
    <r>
      <rPr>
        <rFont val="Roboto"/>
        <b/>
        <sz val="9.0"/>
      </rPr>
      <t>As Magic Marshal:</t>
    </r>
    <r>
      <rPr>
        <rFont val="Roboto"/>
        <sz val="9.0"/>
      </rPr>
      <t xml:space="preserve"> When unit HP is at 100%, it is 10% less likely to be critically hit.
</t>
    </r>
    <r>
      <rPr>
        <rFont val="Roboto"/>
        <b/>
        <sz val="9.0"/>
      </rPr>
      <t>As Mad Scientist:</t>
    </r>
    <r>
      <rPr>
        <rFont val="Roboto"/>
        <sz val="9.0"/>
      </rPr>
      <t xml:space="preserve"> When actively entering battle, damage taken is decreased by 10%.</t>
    </r>
  </si>
  <si>
    <r>
      <rPr>
        <rFont val="Roboto"/>
        <b/>
        <sz val="9.0"/>
      </rPr>
      <t>As Magic Marshal:</t>
    </r>
    <r>
      <rPr>
        <rFont val="Roboto"/>
        <sz val="9.0"/>
      </rPr>
      <t xml:space="preserve"> When unit HP is at 100%, Crit is increased by 10%.
</t>
    </r>
    <r>
      <rPr>
        <rFont val="Roboto"/>
        <b/>
        <sz val="9.0"/>
      </rPr>
      <t>As Mad Scientist:</t>
    </r>
    <r>
      <rPr>
        <rFont val="Roboto"/>
        <sz val="9.0"/>
      </rPr>
      <t xml:space="preserve"> When fighting enemies with a lower HP percentage than yours, damage is increased by 10% after entering battle.</t>
    </r>
  </si>
  <si>
    <t>Scepter of Destruction</t>
  </si>
  <si>
    <t>INT &amp; HP +5%.  After actively using a skill, if one of Gizarof's summoned "Constructs" is on the battlefield, a random "Renovation" of the "Construct" is carried out 1 time.</t>
  </si>
  <si>
    <t>Ultimate Construct</t>
  </si>
  <si>
    <t>None</t>
  </si>
  <si>
    <t>Construct</t>
  </si>
  <si>
    <t>Can be used if there is a Construct on the battlefield.  Eliminates the Construct and deals 0.2x magic AoE damage to enemies within 3 blocks while afflicting them with 2 random debuffs.  After this, summons 1 Ultimate Construct.  The Ultimate Construct inherits 100% of the summoner's Max HP, and its remaining attributes are equal to 100% of the summoner's corresponding stats at that moment.  Before the original Construct is destroyed, stats are additionally increased by 4% for each Strengthening Component possessed.  When the Ultimate Construct enters battle, attack frequency will greatly increase and it will inherit all components effects of the original Construct.  When summoned, it will gain a chance to take action.</t>
  </si>
  <si>
    <t>Grenier</t>
  </si>
  <si>
    <t>When attacked, 50% chance to increase ATK &amp; DEF by 5% after battle. Lasts 2 turns. Can be stacked up to 2 times.</t>
  </si>
  <si>
    <t>Rarity: N → R
Chance: 60%
ATK/DEF: +6%</t>
  </si>
  <si>
    <t>Chance: 70%
ATK/DEF: +7%</t>
  </si>
  <si>
    <t>Rarity: R → SR
Chance: 80%
ATK/DEF: +8%</t>
  </si>
  <si>
    <t>Chance: 90%
ATK/DEF: +9%</t>
  </si>
  <si>
    <t>Rarity: SR → SSR
Chance: 100%
ATK/DEF: +10%
Stacks: 3</t>
  </si>
  <si>
    <t>Lord → High Lord</t>
  </si>
  <si>
    <t>Guard</t>
  </si>
  <si>
    <t>Assault</t>
  </si>
  <si>
    <t>Dream of Light</t>
  </si>
  <si>
    <t>Block</t>
  </si>
  <si>
    <t>Precaution</t>
  </si>
  <si>
    <t>Preemptive Counterattack</t>
  </si>
  <si>
    <t>Bolt Ranger</t>
  </si>
  <si>
    <t>Upgrade to Grand Marshal.</t>
  </si>
  <si>
    <t>Help with Hein's Gate 3.</t>
  </si>
  <si>
    <t>Help with Ledin's Gate 5.</t>
  </si>
  <si>
    <t>+90/+6/+3</t>
  </si>
  <si>
    <r>
      <rPr>
        <rFont val="Roboto"/>
        <b/>
        <sz val="9.0"/>
      </rPr>
      <t>As Grand Marshal:</t>
    </r>
    <r>
      <rPr>
        <rFont val="Roboto"/>
        <sz val="9.0"/>
      </rPr>
      <t xml:space="preserve"> When attacked and entering battle, magic damage taken decreases by 10%.
</t>
    </r>
    <r>
      <rPr>
        <rFont val="Roboto"/>
        <b/>
        <sz val="9.0"/>
      </rPr>
      <t>As Bow Master:</t>
    </r>
    <r>
      <rPr>
        <rFont val="Roboto"/>
        <sz val="9.0"/>
      </rPr>
      <t xml:space="preserve"> When attacked and entering battle, physical damage taken decreases by 10%.</t>
    </r>
  </si>
  <si>
    <r>
      <rPr>
        <rFont val="Roboto"/>
        <b/>
        <sz val="9.0"/>
      </rPr>
      <t>As Grand Marshal:</t>
    </r>
    <r>
      <rPr>
        <rFont val="Roboto"/>
        <sz val="9.0"/>
      </rPr>
      <t xml:space="preserve"> When attacked with a melee attack, damage dealt increased by 10%.
</t>
    </r>
    <r>
      <rPr>
        <rFont val="Roboto"/>
        <b/>
        <sz val="9.0"/>
      </rPr>
      <t>As Bow Master:</t>
    </r>
    <r>
      <rPr>
        <rFont val="Roboto"/>
        <sz val="9.0"/>
      </rPr>
      <t xml:space="preserve"> When attacked with a ranged attack, damage dealt increased by 10%.</t>
    </r>
  </si>
  <si>
    <t>Crown of Dreams</t>
  </si>
  <si>
    <t>MDEF +5%.  When you have 7 or more buffs, counterattack damage increases by 50%.</t>
  </si>
  <si>
    <t>Hein</t>
  </si>
  <si>
    <t>Gained Knowledge</t>
  </si>
  <si>
    <t>After taking action, INT increases by 2%. Lasts 4 turns. Can be stacked up to 4 times.</t>
  </si>
  <si>
    <t>INT: +3%</t>
  </si>
  <si>
    <t>INT: +4%</t>
  </si>
  <si>
    <t>INT: +5%</t>
  </si>
  <si>
    <t>INT: +6%</t>
  </si>
  <si>
    <t>Cleanse</t>
  </si>
  <si>
    <t>Teleport</t>
  </si>
  <si>
    <t>Meteor</t>
  </si>
  <si>
    <t>Upgrade to Wizard.</t>
  </si>
  <si>
    <t>Clear Gate 3 with Elwin's help.</t>
  </si>
  <si>
    <t>Clear Gate 4 with Cherie's help.</t>
  </si>
  <si>
    <t>Angelica, Elwin, Grenier, Laird, Liana, Scott</t>
  </si>
  <si>
    <t>+50/+3+5</t>
  </si>
  <si>
    <r>
      <rPr>
        <rFont val="Roboto"/>
        <b/>
        <sz val="9.0"/>
      </rPr>
      <t>As Wizard:</t>
    </r>
    <r>
      <rPr>
        <rFont val="Roboto"/>
        <sz val="9.0"/>
      </rPr>
      <t xml:space="preserve"> When this unit has 7 buffs, damage taken decreases by 10% after entering battle. [Ed: Each stack of his talent counts as a buff.]
</t>
    </r>
    <r>
      <rPr>
        <rFont val="Roboto"/>
        <b/>
        <sz val="9.0"/>
      </rPr>
      <t>As Martyr:</t>
    </r>
    <r>
      <rPr>
        <rFont val="Roboto"/>
        <sz val="9.0"/>
      </rPr>
      <t xml:space="preserve"> When unit has 100% HP, damage taken decreases by 10%.</t>
    </r>
  </si>
  <si>
    <r>
      <rPr>
        <rFont val="Roboto"/>
        <b/>
        <sz val="9.0"/>
      </rPr>
      <t>As Wizard:</t>
    </r>
    <r>
      <rPr>
        <rFont val="Roboto"/>
        <sz val="9.0"/>
      </rPr>
      <t xml:space="preserve"> When this unit has over 7 buffs, damage dealt increases by 10% after entering battle. [Ed: Each stack of his talent counts as a buff.]
</t>
    </r>
    <r>
      <rPr>
        <rFont val="Roboto"/>
        <b/>
        <sz val="9.0"/>
      </rPr>
      <t>As Martyr:</t>
    </r>
    <r>
      <rPr>
        <rFont val="Roboto"/>
        <sz val="9.0"/>
      </rPr>
      <t xml:space="preserve"> When unit has 100% HP, damage dealt is increased by 10%.</t>
    </r>
  </si>
  <si>
    <t>Cherie Figure</t>
  </si>
  <si>
    <t>My, my, my Princess?</t>
  </si>
  <si>
    <t>HP +5%.  Hero talent buff stacks +1.  Gain Princess Alliance Fusion Power effect.</t>
  </si>
  <si>
    <t>Ultimate Magister</t>
  </si>
  <si>
    <t>Attacks multiple enemy units within the span, dealing 0.2x AoE damage.  Also affects all blocks hit with the [Runic Ruins] effect for 2 rounds: "When a single enemy unit moves to this block, their Mobility is reduced by 2 for 1 turn". With each stack of Hein's talent [Gained Knowledge], this skill will gain 1 range or 1 span (up to 4 blocks in range and a 4-block span—max range and span are achieved at 4 stacks).</t>
  </si>
  <si>
    <t>Helena</t>
  </si>
  <si>
    <t>Crystal Knight</t>
  </si>
  <si>
    <t>For every 1 block moved, damage is increased by 1% (up to 5%).  If there are no friendly units within 2 blocks, DEF is increased by 10%.  After taking action, all blocks you passed through this turn gain [Crystal Radiance] effect for 1 round: When enemy player heroes move to this block, after taking action, they have a 50% to be afflicted with a random equipment skill nullification effect (excluding Max HP effects).  Lasts 2 turns.  When the target is not a player hero, effect changes to random stat reduced by 25%.  Lasts 1 turn.  When passing through terrain with a friendly [Crystal Radiance] effect, Mobility is not consumed (not effective when moving again).  When moving, can pass through enemy units.</t>
  </si>
  <si>
    <t>DMG: +2% (max 10%)
DEF: +15%
Nullification chance: 60%</t>
  </si>
  <si>
    <t>DMG: +3% (max 15%)
DEF: +20%
Nullification chance: 80%</t>
  </si>
  <si>
    <t>DMG: +4% (max 20%)
DEF: +25%
Nullification chance: 100%</t>
  </si>
  <si>
    <t>Crystal Blossom</t>
  </si>
  <si>
    <t xml:space="preserve">Attacks a single enemy, dealing 1.6x damage.  After battle, nullifies enemy weapon skills.  Lasts 2 turns.  Cannot be dispelled.  When the target is not a player hero, this effect changes, reducing damage dealt by 30%.  Lasts 2 turns.  Cannot be dispelled.  After battle, deals 0.2x AoE damage to all enemies within 2 blocks.  Terrain hit is effected by Crystal Radiance for 1 round.  </t>
  </si>
  <si>
    <t>Hiei</t>
  </si>
  <si>
    <t>Jagan Eye</t>
  </si>
  <si>
    <t>When attacking and entering battle, ATK &amp; Crit Chance +7%.  Before battle, reduces 1 enemy stat by 15% for 1 turn.  When attacked by an AoE skill, if you are positioned on the edge of the skill span, take no damage this time.  (This effect can only trigger once per battle)</t>
  </si>
  <si>
    <t>ATK &amp; Crit Chance: +9%
Stat reduction: 20%</t>
  </si>
  <si>
    <t>ATK &amp; Crit Chance: +12%
Stat reduction: 25%</t>
  </si>
  <si>
    <t>ATK &amp; Crit Chance: +15%
Stat reduction: 30%
AoE effect: Twice per battle</t>
  </si>
  <si>
    <t>Demon Bandit</t>
  </si>
  <si>
    <t>Sword of the Darkness Flame</t>
  </si>
  <si>
    <t>Glacier Child</t>
  </si>
  <si>
    <t>Jagan Master</t>
  </si>
  <si>
    <t>Dragon of the Darkness Flame</t>
  </si>
  <si>
    <t>Flames of the Demon World</t>
  </si>
  <si>
    <t>Fist of the Mortal Flame</t>
  </si>
  <si>
    <t>Darkness Flame</t>
  </si>
  <si>
    <t>Back Stab</t>
  </si>
  <si>
    <t>Upgrade to Jagan Master</t>
  </si>
  <si>
    <t>Upgrade to Darkness Flame</t>
  </si>
  <si>
    <t>Hilda</t>
  </si>
  <si>
    <t>Ilucia</t>
  </si>
  <si>
    <t>Floating Petals</t>
  </si>
  <si>
    <t>When in water, this unit's movement type becomes [Aquatic]. It takes 10% reduced physical damage and does not die when taking fatal damage, recovering 10% HP instead. This effect triggers only 1 time per battle. After being forced into battle, the enemy's terrain is treated as Water for 2 turns.  If the enemy is already in Water, there is a 20% chance that the enemy will be unable to take action for 1 turn.</t>
  </si>
  <si>
    <t>PDamage Taken: -15%
HP Recovery: 13%
Chance: 30%</t>
  </si>
  <si>
    <t>PDamage Taken: -20%
HP Recovery: 16%
Chance: 40%</t>
  </si>
  <si>
    <t>PDamage Taken: -30%
HP Recovery: 20%
Chance: 50%</t>
  </si>
  <si>
    <t>Sailor</t>
  </si>
  <si>
    <t>Triton</t>
  </si>
  <si>
    <t>Enduring Journey</t>
  </si>
  <si>
    <t>Chain Hook</t>
  </si>
  <si>
    <t>Ephemeral Illusion</t>
  </si>
  <si>
    <t>Highland Warrior</t>
  </si>
  <si>
    <t>Upgrade to Serpent Master.</t>
  </si>
  <si>
    <t>Clear Gate 4 with Knight of Mystery's help.</t>
  </si>
  <si>
    <t>Clear Gate 5 with Oliver's help.</t>
  </si>
  <si>
    <t>Frozen Clutch</t>
  </si>
  <si>
    <t>Active (Guard)</t>
  </si>
  <si>
    <t xml:space="preserve">[Passive] Takes all physical attacks for adjacent friendly units.  When in water, ATK is equal to 1.4x DEF.  
[Active] Guard range is increased to 2 blocks.  Grants the [Tidal Surge] and [Frozen Clutch] effects: [Command] All enemies within 2 blocks are treated as being in water, and they cannot trigger effects that allow them to act again.  Lasts 2 turns. </t>
  </si>
  <si>
    <t>Imelda</t>
  </si>
  <si>
    <t>Queen's Gauntlet</t>
  </si>
  <si>
    <t>Unit damage increased by 10%. After taking action, casts [Iron Fist] on 1 friendly unit within 1 block (not including this unit): Damage in battle increases by 10%, loses 10% HP after battle.</t>
  </si>
  <si>
    <t>Unit Damage: +12%
Allies: 2</t>
  </si>
  <si>
    <t>Unit Damage: +14%
Ally Damage: +15%
Range: Within 2 blocks</t>
  </si>
  <si>
    <t>Unit Damage: +17%
Allies: 3</t>
  </si>
  <si>
    <t>Unit Damage: +20%
Ally Damage: +20%
Allies: 4</t>
  </si>
  <si>
    <t>Freeze Strike</t>
  </si>
  <si>
    <t>Regrowth</t>
  </si>
  <si>
    <t>Blizzard</t>
  </si>
  <si>
    <t>Queen</t>
  </si>
  <si>
    <t>Clear Gate 5 with Bernhardt's help.</t>
  </si>
  <si>
    <t>Vargas</t>
  </si>
  <si>
    <t>+35/+3/+6</t>
  </si>
  <si>
    <r>
      <rPr>
        <rFont val="Roboto"/>
        <b/>
        <sz val="9.0"/>
      </rPr>
      <t>As Queen:</t>
    </r>
    <r>
      <rPr>
        <rFont val="Roboto"/>
        <sz val="9.0"/>
      </rPr>
      <t xml:space="preserve"> AoE damage taken decreases by 10%.
</t>
    </r>
    <r>
      <rPr>
        <rFont val="Roboto"/>
        <b/>
        <sz val="9.0"/>
      </rPr>
      <t>As Oracle:</t>
    </r>
    <r>
      <rPr>
        <rFont val="Roboto"/>
        <sz val="9.0"/>
      </rPr>
      <t xml:space="preserve"> When attacked with a melee attack, physical damage taken decreases by 10%.</t>
    </r>
  </si>
  <si>
    <r>
      <rPr>
        <rFont val="Roboto"/>
        <b/>
        <sz val="9.0"/>
      </rPr>
      <t>As Queen:</t>
    </r>
    <r>
      <rPr>
        <rFont val="Roboto"/>
        <sz val="9.0"/>
      </rPr>
      <t xml:space="preserve"> AoE damage increases by 10%.
</t>
    </r>
    <r>
      <rPr>
        <rFont val="Roboto"/>
        <b/>
        <sz val="9.0"/>
      </rPr>
      <t>As Oracle:</t>
    </r>
    <r>
      <rPr>
        <rFont val="Roboto"/>
        <sz val="9.0"/>
      </rPr>
      <t xml:space="preserve"> When attacking, damage dealt increases by 10%.</t>
    </r>
  </si>
  <si>
    <t>Gorgeous Red</t>
  </si>
  <si>
    <t>MDEF +10%. After taking action, makes 4 allies within 2 blocks immune to fixed damage.  Lasts 1 turn.</t>
  </si>
  <si>
    <t>Queen's Whip</t>
  </si>
  <si>
    <t>Directly deals 0.1x magic damage to a single friendly unit on the battlefield, dispels all debuffs, and increases their Mobility by 2.  Also significantly increases offensive stats (all damage dealt, fixed damage, Crit, crit damage, INT, ATK, and SKILL increase by 10%).  Lasts 2 turns (This effect cannot be dispelled)</t>
  </si>
  <si>
    <t>Iris</t>
  </si>
  <si>
    <t>Lovely Heart</t>
  </si>
  <si>
    <t>After taking action, other allied units within a 2-block radius gain Dream Kiss: After taking action, restore HP equal to 1x Iris' INT for 2 turns.</t>
  </si>
  <si>
    <t>Restore: 1.5x INT</t>
  </si>
  <si>
    <t>Restore: 2x INT</t>
  </si>
  <si>
    <t>Restore: 2.5x INT</t>
  </si>
  <si>
    <t>Restore: 3x INT</t>
  </si>
  <si>
    <t>Noble Maiden</t>
  </si>
  <si>
    <t>Dolly</t>
  </si>
  <si>
    <t>Dream Kiss</t>
  </si>
  <si>
    <t>MDEF Command</t>
  </si>
  <si>
    <t>Koubu (Mage)</t>
  </si>
  <si>
    <t>Koubu-Kai (Mage)</t>
  </si>
  <si>
    <t>Sorceress</t>
  </si>
  <si>
    <t>Le Jardin d'Iris</t>
  </si>
  <si>
    <t>Upgrade to Dream Kiss.</t>
  </si>
  <si>
    <t>Upgrade to Koubu-Kai (Mage).</t>
  </si>
  <si>
    <t>+45/+3/+5</t>
  </si>
  <si>
    <r>
      <rPr>
        <rFont val="Roboto"/>
        <b/>
        <sz val="9.0"/>
      </rPr>
      <t>As Dream Kiss:</t>
    </r>
    <r>
      <rPr>
        <rFont val="Roboto"/>
        <sz val="9.0"/>
      </rPr>
      <t xml:space="preserve"> When unit's HP is less than 50%, reduces damage taken by 10%.
</t>
    </r>
    <r>
      <rPr>
        <rFont val="Roboto"/>
        <b/>
        <sz val="9.0"/>
      </rPr>
      <t>As Koubu-Kai:</t>
    </r>
    <r>
      <rPr>
        <rFont val="Roboto"/>
        <sz val="9.0"/>
      </rPr>
      <t xml:space="preserve"> When unit's HP is above 80%, it is 10% less likely to receive critical damage.</t>
    </r>
  </si>
  <si>
    <r>
      <rPr>
        <rFont val="Roboto"/>
        <b/>
        <sz val="9.0"/>
      </rPr>
      <t>As Dream Kiss:</t>
    </r>
    <r>
      <rPr>
        <rFont val="Roboto"/>
        <sz val="9.0"/>
      </rPr>
      <t xml:space="preserve"> When attacking and entering battle, damage dealt by soldiers increases by 20%.
</t>
    </r>
    <r>
      <rPr>
        <rFont val="Roboto"/>
        <b/>
        <sz val="9.0"/>
      </rPr>
      <t>As Koubu-Kai:</t>
    </r>
    <r>
      <rPr>
        <rFont val="Roboto"/>
        <sz val="9.0"/>
      </rPr>
      <t xml:space="preserve"> When attacking and entering battle, damage dealt is increased by 10%.</t>
    </r>
  </si>
  <si>
    <t>Jessica</t>
  </si>
  <si>
    <t>Magic Master</t>
  </si>
  <si>
    <t>When Unit HP is 100%, INT increases by 5%. 15% of INT is added to MDEF.</t>
  </si>
  <si>
    <t>INT: +7%
MDEF: +20% of INT</t>
  </si>
  <si>
    <t>INT: +9%
MDEF: +25% of INT</t>
  </si>
  <si>
    <t>INT: +12%
MDEF: +30% of INT</t>
  </si>
  <si>
    <t>INT: +15%
MDEF: +40% of INT</t>
  </si>
  <si>
    <t>Help with Lester's Gate 4.</t>
  </si>
  <si>
    <t>Egbert, Lester, Young Jessica, Yulia</t>
  </si>
  <si>
    <t>+30/+3/+6</t>
  </si>
  <si>
    <r>
      <rPr>
        <rFont val="Roboto"/>
        <b/>
        <sz val="9.0"/>
      </rPr>
      <t>As Wizard:</t>
    </r>
    <r>
      <rPr>
        <rFont val="Roboto"/>
        <sz val="9.0"/>
      </rPr>
      <t xml:space="preserve"> When unit's HP is at 100%, damage taken is decreased by 10%.</t>
    </r>
  </si>
  <si>
    <r>
      <rPr>
        <rFont val="Roboto"/>
        <b/>
        <sz val="9.0"/>
      </rPr>
      <t>As Wizard:</t>
    </r>
    <r>
      <rPr>
        <rFont val="Roboto"/>
        <sz val="9.0"/>
      </rPr>
      <t xml:space="preserve"> When unit's HP is at 100%, damage dealt is increased by 10%.</t>
    </r>
  </si>
  <si>
    <t>Joshua</t>
  </si>
  <si>
    <t>Dark Initiate</t>
  </si>
  <si>
    <t>Crit chance increased by 10%. After dealing a critical hit, deals fixed damage to the enemy. (Damage is equal to 1x Hero ATK.)</t>
  </si>
  <si>
    <t>Crit: +13%
Fixed Damage: 1.3x ATK</t>
  </si>
  <si>
    <t>Crit: +16%
Fixed Damage: 1.6x ATK</t>
  </si>
  <si>
    <t>Crit: +20%
Fixed Damage: 2x ATK</t>
  </si>
  <si>
    <t>Double Tap</t>
  </si>
  <si>
    <t>Ruthless</t>
  </si>
  <si>
    <t>Executor</t>
  </si>
  <si>
    <t>Ninjutsu</t>
  </si>
  <si>
    <t>Black Fang</t>
  </si>
  <si>
    <t>Starbright Sonata</t>
  </si>
  <si>
    <t>Magic Eye</t>
  </si>
  <si>
    <t>Dark Demise</t>
  </si>
  <si>
    <t>Shadow</t>
  </si>
  <si>
    <t>Phantom Raid</t>
  </si>
  <si>
    <t>Upgrade to Shadow.</t>
  </si>
  <si>
    <t>Upgrade to Black Fang.</t>
  </si>
  <si>
    <t>+70/+4/+4</t>
  </si>
  <si>
    <r>
      <rPr>
        <rFont val="Roboto"/>
        <b/>
        <sz val="9.0"/>
      </rPr>
      <t>As Black Fang:</t>
    </r>
    <r>
      <rPr>
        <rFont val="Roboto"/>
        <sz val="9.0"/>
      </rPr>
      <t xml:space="preserve"> When unit has 100% HP, it is 10% less likely to receive critical damage.
</t>
    </r>
    <r>
      <rPr>
        <rFont val="Roboto"/>
        <b/>
        <sz val="9.0"/>
      </rPr>
      <t>As Shadow:</t>
    </r>
    <r>
      <rPr>
        <rFont val="Roboto"/>
        <sz val="9.0"/>
      </rPr>
      <t xml:space="preserve"> When unit has 100% HP, damage taken decreases by 10%.</t>
    </r>
  </si>
  <si>
    <r>
      <rPr>
        <rFont val="Roboto"/>
        <b/>
        <sz val="9.0"/>
      </rPr>
      <t>As Black Fang:</t>
    </r>
    <r>
      <rPr>
        <rFont val="Roboto"/>
        <sz val="9.0"/>
      </rPr>
      <t xml:space="preserve"> When unit has 100% HP, Crit is increased by 10%.
</t>
    </r>
    <r>
      <rPr>
        <rFont val="Roboto"/>
        <b/>
        <sz val="9.0"/>
      </rPr>
      <t>As Shadow:</t>
    </r>
    <r>
      <rPr>
        <rFont val="Roboto"/>
        <sz val="9.0"/>
      </rPr>
      <t xml:space="preserve"> When unit has 100% HP, damage dealt increases by 10%.</t>
    </r>
  </si>
  <si>
    <t>True Black Fang</t>
  </si>
  <si>
    <t>Crit increased by 30%.  Attack all enemies in 3 straight lines, dealing 0.3x AoE damage.  Extra effect against [Mages].  Critical hits apply 1 random debuff.  When attacking, teleports to the furthest point in the skill's casting radius.  After battle, gains the chance to move another 3 blocks.</t>
  </si>
  <si>
    <t>Jugler</t>
  </si>
  <si>
    <t>Sacred Beast Sanctuary</t>
  </si>
  <si>
    <t>Unit's mobility type is changed to [Terrain Master]. Damage taken is reduced by 1% for every soldier killed. Heals other friendly units after taking damage. (Recovered HP is equal to 10% of Jugler's Unit HP.)</t>
  </si>
  <si>
    <t>Damage Taken: -1.5%
Heal: 15% Unit HP</t>
  </si>
  <si>
    <t>Damage Taken: -2%
Heal: 20% Unit HP</t>
  </si>
  <si>
    <t>Damage Taken: -3%
Heal: 30% Unit HP</t>
  </si>
  <si>
    <t>Sacred Beast</t>
  </si>
  <si>
    <t>Sacred Beast Aegis</t>
  </si>
  <si>
    <t>Cerberus</t>
  </si>
  <si>
    <t>Behemoth</t>
  </si>
  <si>
    <t>Mark of the Sacred Beast</t>
  </si>
  <si>
    <t>Beast Shock</t>
  </si>
  <si>
    <t>Scylla</t>
  </si>
  <si>
    <t>Hydra</t>
  </si>
  <si>
    <t>Master of Ice</t>
  </si>
  <si>
    <t>Tiamat</t>
  </si>
  <si>
    <t>Battle Cry</t>
  </si>
  <si>
    <t>Bahamut</t>
  </si>
  <si>
    <t>Great Dragon Barrier</t>
  </si>
  <si>
    <t>Upgrade to Bahamut.</t>
  </si>
  <si>
    <t>Clear Gate 4 with Sophia's help.</t>
  </si>
  <si>
    <t>Clear Gate 5 with Liffany's help.</t>
  </si>
  <si>
    <t>Pierre, Sophia</t>
  </si>
  <si>
    <t>+100/+3/+5</t>
  </si>
  <si>
    <r>
      <rPr>
        <rFont val="Roboto"/>
        <b/>
        <sz val="9.0"/>
      </rPr>
      <t>As Behemoth:</t>
    </r>
    <r>
      <rPr>
        <rFont val="Roboto"/>
        <sz val="9.0"/>
      </rPr>
      <t xml:space="preserve"> When attacking, unit's damage taken decreases by 10%.
</t>
    </r>
    <r>
      <rPr>
        <rFont val="Roboto"/>
        <b/>
        <sz val="9.0"/>
      </rPr>
      <t>As Hydra:</t>
    </r>
    <r>
      <rPr>
        <rFont val="Roboto"/>
        <sz val="9.0"/>
      </rPr>
      <t xml:space="preserve"> When Unit HP is above 80%, unit is 10% less likely to be critically hit.
</t>
    </r>
    <r>
      <rPr>
        <rFont val="Roboto"/>
        <b/>
        <sz val="9.0"/>
      </rPr>
      <t>As Bahamut:</t>
    </r>
    <r>
      <rPr>
        <rFont val="Roboto"/>
        <sz val="9.0"/>
      </rPr>
      <t xml:space="preserve"> When unit has 100% HP, damage taken decreases by 10%.</t>
    </r>
  </si>
  <si>
    <r>
      <rPr>
        <rFont val="Roboto"/>
        <b/>
        <sz val="9.0"/>
      </rPr>
      <t>As Behemoth:</t>
    </r>
    <r>
      <rPr>
        <rFont val="Roboto"/>
        <sz val="9.0"/>
      </rPr>
      <t xml:space="preserve"> When Unit HP is below 70%, damage dealt is increased by 10%.
</t>
    </r>
    <r>
      <rPr>
        <rFont val="Roboto"/>
        <b/>
        <sz val="9.0"/>
      </rPr>
      <t>As Hydra:</t>
    </r>
    <r>
      <rPr>
        <rFont val="Roboto"/>
        <sz val="9.0"/>
      </rPr>
      <t xml:space="preserve"> When attacked with a melee attack, damage dealt is increased by 10%.
</t>
    </r>
    <r>
      <rPr>
        <rFont val="Roboto"/>
        <b/>
        <sz val="9.0"/>
      </rPr>
      <t>As Bahamut:</t>
    </r>
    <r>
      <rPr>
        <rFont val="Roboto"/>
        <sz val="9.0"/>
      </rPr>
      <t xml:space="preserve"> When attacked, damage dealt by soldiers increases by 20%.</t>
    </r>
  </si>
  <si>
    <t>Jugler's Gift</t>
  </si>
  <si>
    <t>HP +5%. After battle, restores your unit's HP by 10% and ignores the cost limit of skills.</t>
  </si>
  <si>
    <t>Sacred Beast Hymn</t>
  </si>
  <si>
    <t>Teleports to the skill's casting point and directly gain [Triton's] active effect, [Great Dragon Barrier]'s active effect, and [Beast Shock]'s enemy immobilization and Guard effects, then casts [Master of Ice] once.</t>
  </si>
  <si>
    <t>Kazuma Kuwabara</t>
  </si>
  <si>
    <t>Love is Justice</t>
  </si>
  <si>
    <t>After taking action, if there is a female allied unit or an allied unit named "Yusuke Urameshi" within 1 block of you, physical damage received is reduced by 10% for 1 turn. After battle, if HP is less than 20%, recover 30% HP.</t>
  </si>
  <si>
    <t>Range: Within 2 blocks
PDamage Taken: -15%
HP Condition: &lt; 25%</t>
  </si>
  <si>
    <t>PDamage Taken: -20%
HP Condition: &lt; 30%</t>
  </si>
  <si>
    <t>Range: Within 3 blocks
PDamage Taken: -25%
HP Condition: &lt; 35%</t>
  </si>
  <si>
    <t>PDamage Taken: -30%
HP Condition: &lt; 40%</t>
  </si>
  <si>
    <t>Juvenile Delinquent</t>
  </si>
  <si>
    <t>Deathmatch</t>
  </si>
  <si>
    <t>Spirit Swordsman</t>
  </si>
  <si>
    <t>Dimension Sword Wielder</t>
  </si>
  <si>
    <t>ATK Support (L)</t>
  </si>
  <si>
    <t>Dimension Slice</t>
  </si>
  <si>
    <t>Spirit Sword Wielder</t>
  </si>
  <si>
    <t>Health First</t>
  </si>
  <si>
    <t>Dauntless Fighter</t>
  </si>
  <si>
    <t>Upgrade to Dauntless Fighter.</t>
  </si>
  <si>
    <t>Upgrade to Dimension Sword Master.</t>
  </si>
  <si>
    <t>Keith</t>
  </si>
  <si>
    <t>Cautious Defender</t>
  </si>
  <si>
    <t>When attacked, physical damage taken is decreased by 15%.</t>
  </si>
  <si>
    <t>Damage Taken: -18%</t>
  </si>
  <si>
    <t>Damage Taken: -22%</t>
  </si>
  <si>
    <t>Damage Taken: -26%</t>
  </si>
  <si>
    <t>Damage Taken: -30%</t>
  </si>
  <si>
    <t>Wind Pressure</t>
  </si>
  <si>
    <t>Windride</t>
  </si>
  <si>
    <t>Griffin Rider</t>
  </si>
  <si>
    <t>Cherie, Lester</t>
  </si>
  <si>
    <t>Kirikaze</t>
  </si>
  <si>
    <t>Dual Wield</t>
  </si>
  <si>
    <t>Crit increased by 5%. Restores HP (15% of damage dealt) after landing a critical hit in battle. Critical hits grant a 50% chance to decrease skill cooldowns by 1 turn.</t>
  </si>
  <si>
    <t>Crit: +7%
Chance: 60%</t>
  </si>
  <si>
    <t>Crit: +9%
Restore: 20% damage dealt</t>
  </si>
  <si>
    <t>Crit: +12%
Chance: 80%</t>
  </si>
  <si>
    <t>Crit: +15%
Restore: 30% damage dealt
Chance: 100%</t>
  </si>
  <si>
    <t>Mind's Eye</t>
  </si>
  <si>
    <t>Air Slash</t>
  </si>
  <si>
    <t>Riposte</t>
  </si>
  <si>
    <t>Sword Saint</t>
  </si>
  <si>
    <t>Flash</t>
  </si>
  <si>
    <t>Deadly</t>
  </si>
  <si>
    <t>Clear Gate 4 with Lewin's help.</t>
  </si>
  <si>
    <t>Dieharte, Lewin</t>
  </si>
  <si>
    <r>
      <rPr>
        <rFont val="Roboto"/>
        <b/>
        <sz val="9.0"/>
      </rPr>
      <t>As Sword Saint:</t>
    </r>
    <r>
      <rPr>
        <rFont val="Roboto"/>
        <sz val="9.0"/>
      </rPr>
      <t xml:space="preserve"> When Unit HP is above 80%, damage taken decreases by 10% after entering battle.
</t>
    </r>
    <r>
      <rPr>
        <rFont val="Roboto"/>
        <b/>
        <sz val="9.0"/>
      </rPr>
      <t>As Shadow:</t>
    </r>
    <r>
      <rPr>
        <rFont val="Roboto"/>
        <sz val="9.0"/>
      </rPr>
      <t xml:space="preserve"> When attacked, take 10% less magic damage.</t>
    </r>
  </si>
  <si>
    <r>
      <rPr>
        <rFont val="Roboto"/>
        <b/>
        <sz val="9.0"/>
      </rPr>
      <t>As Sword Saint:</t>
    </r>
    <r>
      <rPr>
        <rFont val="Roboto"/>
        <sz val="9.0"/>
      </rPr>
      <t xml:space="preserve"> When Unit HP is above 80%, Crit Damage increases by 10%.
</t>
    </r>
    <r>
      <rPr>
        <rFont val="Roboto"/>
        <b/>
        <sz val="9.0"/>
      </rPr>
      <t>As Shadow:</t>
    </r>
    <r>
      <rPr>
        <rFont val="Roboto"/>
        <sz val="9.0"/>
      </rPr>
      <t xml:space="preserve"> When Unit HP is below 70%, Crit Damage increases by 10%.</t>
    </r>
  </si>
  <si>
    <t>Bamboo Hat</t>
  </si>
  <si>
    <t>DEF &amp; MDEF +5%. When unit is at 100% HP, gains +30% SKILL.</t>
  </si>
  <si>
    <t>Klose</t>
  </si>
  <si>
    <t>White Wings</t>
  </si>
  <si>
    <t>Healing effects increased by 10%. After taking action, 1 ally within 1 block obtains a random immunity effect for 1 round.</t>
  </si>
  <si>
    <t>Healing: +15%
Allies: 2</t>
  </si>
  <si>
    <t>Healing: +20%
Allies: 3
Range: 2</t>
  </si>
  <si>
    <t>Healing: +25%
Allies: 4</t>
  </si>
  <si>
    <t>Healing: +30%
Duration: 2 turns</t>
  </si>
  <si>
    <t>Starglow</t>
  </si>
  <si>
    <t>Liberl Princess</t>
  </si>
  <si>
    <t>Queen of Liberl</t>
  </si>
  <si>
    <t>Aurora Ring</t>
  </si>
  <si>
    <t>Upgrade to Queen of Liberl.</t>
  </si>
  <si>
    <t>+65/+5/+5</t>
  </si>
  <si>
    <r>
      <rPr>
        <rFont val="Roboto"/>
        <b/>
        <sz val="9.0"/>
      </rPr>
      <t>As Queen of Liberl:</t>
    </r>
    <r>
      <rPr>
        <rFont val="Roboto"/>
        <sz val="9.0"/>
      </rPr>
      <t xml:space="preserve"> When attacked, reduces magic damage by 10% after entering battle.
</t>
    </r>
    <r>
      <rPr>
        <rFont val="Roboto"/>
        <b/>
        <sz val="9.0"/>
      </rPr>
      <t>As Valkyrie:</t>
    </r>
    <r>
      <rPr>
        <rFont val="Roboto"/>
        <sz val="9.0"/>
      </rPr>
      <t xml:space="preserve"> When attacked, reduces physical damage by 10% after entering battle.</t>
    </r>
  </si>
  <si>
    <r>
      <rPr>
        <rFont val="Roboto"/>
        <b/>
        <sz val="9.0"/>
      </rPr>
      <t>As Queen of Liberl:</t>
    </r>
    <r>
      <rPr>
        <rFont val="Roboto"/>
        <sz val="9.0"/>
      </rPr>
      <t xml:space="preserve"> When attacking, increases damage dealt by 10% after entering battle.
</t>
    </r>
    <r>
      <rPr>
        <rFont val="Roboto"/>
        <b/>
        <sz val="9.0"/>
      </rPr>
      <t>As Valkyrie:</t>
    </r>
    <r>
      <rPr>
        <rFont val="Roboto"/>
        <sz val="9.0"/>
      </rPr>
      <t xml:space="preserve"> AoE damage dealt is increased by 10%.</t>
    </r>
  </si>
  <si>
    <t>Knight of Mystery</t>
  </si>
  <si>
    <t>Kingdom Defender</t>
  </si>
  <si>
    <t>For every 1 block moved, damage increases by 1% (up to 5%) and MDEF increases by 5% (up to 25%). When you have moved 35 blocks, all skill cooldowns are reset at the end of the turn.</t>
  </si>
  <si>
    <t>Damage: 2% (up to 10%)
Cooldown: 30 blocks</t>
  </si>
  <si>
    <t>Damage: 3% (up to 15%)
Cooldown: 25 blocks</t>
  </si>
  <si>
    <t>Damage: 4% (up to 20%)
Cooldown: 20 blocks</t>
  </si>
  <si>
    <t>Arcane Knight</t>
  </si>
  <si>
    <t>Siphon</t>
  </si>
  <si>
    <t>Backtrack</t>
  </si>
  <si>
    <t>Arcane Knight Captain</t>
  </si>
  <si>
    <t>Arcane Knight Commander</t>
  </si>
  <si>
    <t>Heavensguard</t>
  </si>
  <si>
    <t>Broken Spear</t>
  </si>
  <si>
    <t>Unicorn Master</t>
  </si>
  <si>
    <t>Thunderzone</t>
  </si>
  <si>
    <t>Upgrade to Arcane Knight Commander.</t>
  </si>
  <si>
    <t>Clear Gate 4 with Lanford's help.</t>
  </si>
  <si>
    <t>Clear Gate 5 with Landius's help.</t>
  </si>
  <si>
    <t>Ilucia, Oliver, Sage of the Trees</t>
  </si>
  <si>
    <t>+55/+40/+50</t>
  </si>
  <si>
    <r>
      <rPr>
        <rFont val="Roboto"/>
        <b/>
        <sz val="9.0"/>
      </rPr>
      <t>As Arcane Knight Commander:</t>
    </r>
    <r>
      <rPr>
        <rFont val="Roboto"/>
        <sz val="9.0"/>
      </rPr>
      <t xml:space="preserve"> All damage taken is reduced by 10% when initiating battle.  
</t>
    </r>
    <r>
      <rPr>
        <rFont val="Roboto"/>
        <b/>
        <sz val="9.0"/>
      </rPr>
      <t>As Unicorn Master</t>
    </r>
    <r>
      <rPr>
        <rFont val="Roboto"/>
        <sz val="9.0"/>
      </rPr>
      <t>: AoE damage taken is reduced by 10%.</t>
    </r>
  </si>
  <si>
    <r>
      <rPr>
        <rFont val="Roboto"/>
        <b/>
        <sz val="9.0"/>
      </rPr>
      <t>As Arcane Knight Commander</t>
    </r>
    <r>
      <rPr>
        <rFont val="Roboto"/>
        <sz val="9.0"/>
      </rPr>
      <t xml:space="preserve">: If the unit's HP falls below 70%, damage is increased by 10%.  
</t>
    </r>
    <r>
      <rPr>
        <rFont val="Roboto"/>
        <b/>
        <sz val="9.0"/>
      </rPr>
      <t>As Unicorn Master</t>
    </r>
    <r>
      <rPr>
        <rFont val="Roboto"/>
        <sz val="9.0"/>
      </rPr>
      <t>: AoE Damage is increased by 10%.</t>
    </r>
  </si>
  <si>
    <t>Kurama</t>
  </si>
  <si>
    <t>Plant Manipulation</t>
  </si>
  <si>
    <t>If you are positioned in "Forest", "Mountain", "Grassland", "Cave, or "Water", INT &amp; MDEF increase by 10%, and at the end of turn gain a 40% chance to reduce the cooldown of all skills by 1.</t>
  </si>
  <si>
    <t>INT &amp; MDEF: +13%
Chance: 60%</t>
  </si>
  <si>
    <t>INT &amp; MDEF: +16%
Chance: 80%</t>
  </si>
  <si>
    <t>INT &amp; MDEF: +20%
Chance: 100%</t>
  </si>
  <si>
    <t>Demon Thief</t>
  </si>
  <si>
    <t>Demonic Plant</t>
  </si>
  <si>
    <t>Yoko Reincarnation</t>
  </si>
  <si>
    <t>Fruits of Worlds Past</t>
  </si>
  <si>
    <t>Power of the Past</t>
  </si>
  <si>
    <t>Plant Manipulator</t>
  </si>
  <si>
    <t>Thorns of the Magic Rose</t>
  </si>
  <si>
    <t>Rose Whip Thorn Wheel</t>
  </si>
  <si>
    <t>Upgrade to Thorns of the Magic Rose.</t>
  </si>
  <si>
    <t>Upgrade to Power of the Past.</t>
  </si>
  <si>
    <t>Rose Whip Blossom</t>
  </si>
  <si>
    <t>Deals 0.2x damage to all enemies within 4 blocks of you and inflicts the [Demonic Seed] effect: "After taking action for the turn, take fixed damage equal to 2x Kurama's INT.  When attacked by the Demonic Plant skill, MDEF is reduced by 50%".  Grants [Rose Whip Blossom]: Located within 4 blocks of Kurama. If under the effects of [Demonic Seed], the enemy takes Kurama's INT x2 as fixed damage before dealing damage.  Lasts 2 turns.  When cast in [Yoko] status, this skill's range and effect increase by 1.</t>
  </si>
  <si>
    <t>Laird</t>
  </si>
  <si>
    <t>Knight's Faith</t>
  </si>
  <si>
    <t>When actively entering the battle with 80% HP or higher, ATK &amp; DEF increase by 10%.</t>
  </si>
  <si>
    <t>ATK/DEF: +15%</t>
  </si>
  <si>
    <t>ATK/DEF: +20%</t>
  </si>
  <si>
    <t>ATK/DEF: +25%</t>
  </si>
  <si>
    <t>ATK/DEF: +30%</t>
  </si>
  <si>
    <t>Help with Leon's Gate 7.</t>
  </si>
  <si>
    <t>Leon</t>
  </si>
  <si>
    <t>+60/+4/+2</t>
  </si>
  <si>
    <t>Lambda</t>
  </si>
  <si>
    <t>Sacred Tree's Sigh</t>
  </si>
  <si>
    <t>When an ally is within 2 blocks, INT increases by 5%. When casting an AoE skill, skill span +1. When casting a skill in a line, skill span +1. In addition, AoE damage is increased by 5%.</t>
  </si>
  <si>
    <t>INT: +8%
AoE Damage: +8%</t>
  </si>
  <si>
    <t>INT: +11%
AoE Damage: +11%</t>
  </si>
  <si>
    <t>INT: +15%
AoE Damage: +15%</t>
  </si>
  <si>
    <t>Tree Talker</t>
  </si>
  <si>
    <t>Sacred Tree Shield</t>
  </si>
  <si>
    <t>Forest Sage</t>
  </si>
  <si>
    <t>White Dragon's Breath</t>
  </si>
  <si>
    <t>Holy Missile</t>
  </si>
  <si>
    <t>Upgrade to Forest Sage.</t>
  </si>
  <si>
    <t>Help with Rachel's Gate 4.</t>
  </si>
  <si>
    <t>Gizarof, Omega, Virash</t>
  </si>
  <si>
    <t>+35/+2/+7</t>
  </si>
  <si>
    <r>
      <rPr>
        <rFont val="Roboto"/>
        <b/>
        <sz val="9.0"/>
      </rPr>
      <t>As Forest Sage:</t>
    </r>
    <r>
      <rPr>
        <rFont val="Roboto"/>
        <sz val="9.0"/>
      </rPr>
      <t xml:space="preserve"> Damage taken from enemies whose HP is higher than yours is decreased by 10% after entering battle.
</t>
    </r>
    <r>
      <rPr>
        <rFont val="Roboto"/>
        <b/>
        <sz val="9.0"/>
      </rPr>
      <t>As Wizard:</t>
    </r>
    <r>
      <rPr>
        <rFont val="Roboto"/>
        <sz val="9.0"/>
      </rPr>
      <t xml:space="preserve"> When unit's HP is below 50%, damage taken is decreased by 10%.</t>
    </r>
  </si>
  <si>
    <r>
      <rPr>
        <rFont val="Roboto"/>
        <b/>
        <sz val="9.0"/>
      </rPr>
      <t>As Forest Sage:</t>
    </r>
    <r>
      <rPr>
        <rFont val="Roboto"/>
        <sz val="9.0"/>
      </rPr>
      <t xml:space="preserve"> When unit's HP is above 80%, damage dealt is increased by 10% after entering battle.
</t>
    </r>
    <r>
      <rPr>
        <rFont val="Roboto"/>
        <b/>
        <sz val="9.0"/>
      </rPr>
      <t>As Wizard:</t>
    </r>
    <r>
      <rPr>
        <rFont val="Roboto"/>
        <sz val="9.0"/>
      </rPr>
      <t xml:space="preserve"> Damage dealt increases by 10% to enemies with a lower HP than yours after entering battle.</t>
    </r>
  </si>
  <si>
    <t>Yggdrassil Blossom</t>
  </si>
  <si>
    <t>INT +5%. When you use a skill, for each target damaged, there is a 10% chance that the skill cooldown will be reduced by 5.</t>
  </si>
  <si>
    <t>Lana</t>
  </si>
  <si>
    <t>Arcane Extension</t>
  </si>
  <si>
    <t>MDamage increases by 10% and range increases by 1 when casting skills.</t>
  </si>
  <si>
    <t>MDamage: +15%</t>
  </si>
  <si>
    <t>MDamage: +20%</t>
  </si>
  <si>
    <t>MDamage: +30%</t>
  </si>
  <si>
    <t>Heaven's Sanction</t>
  </si>
  <si>
    <t>Dark Princess</t>
  </si>
  <si>
    <t>Clear Gate 7 with Elwin's help.</t>
  </si>
  <si>
    <t>Sonya</t>
  </si>
  <si>
    <t>+40/+3/+5</t>
  </si>
  <si>
    <r>
      <rPr>
        <rFont val="Roboto"/>
        <b/>
        <sz val="9.0"/>
      </rPr>
      <t>As Martyr:</t>
    </r>
    <r>
      <rPr>
        <rFont val="Roboto"/>
        <sz val="9.0"/>
      </rPr>
      <t xml:space="preserve"> When unit has 100% HP, damage taken decreases by 10%.
</t>
    </r>
    <r>
      <rPr>
        <rFont val="Roboto"/>
        <b/>
        <sz val="9.0"/>
      </rPr>
      <t>As Dark Princess:</t>
    </r>
    <r>
      <rPr>
        <rFont val="Roboto"/>
        <sz val="9.0"/>
      </rPr>
      <t xml:space="preserve"> When attacked by enemies with debuffs, damage taken decreases by 10%.</t>
    </r>
  </si>
  <si>
    <r>
      <rPr>
        <rFont val="Roboto"/>
        <b/>
        <sz val="9.0"/>
      </rPr>
      <t>As Martyr:</t>
    </r>
    <r>
      <rPr>
        <rFont val="Roboto"/>
        <sz val="9.0"/>
      </rPr>
      <t xml:space="preserve"> When attacked with a magic attack and entering battle, damage dealt is increased by 10%.
</t>
    </r>
    <r>
      <rPr>
        <rFont val="Roboto"/>
        <b/>
        <sz val="9.0"/>
      </rPr>
      <t>As Dark Princess:</t>
    </r>
    <r>
      <rPr>
        <rFont val="Roboto"/>
        <sz val="9.0"/>
      </rPr>
      <t xml:space="preserve"> When attacked with a physical attack and entering battle, damage dealt is increased by 10%.</t>
    </r>
  </si>
  <si>
    <t>Black Cat</t>
  </si>
  <si>
    <t>Black Bride</t>
  </si>
  <si>
    <t>HP +5%. Before entering battle, inflicts one random powerful debuff on the attacking unit.</t>
  </si>
  <si>
    <t>Elemental Destruction</t>
  </si>
  <si>
    <t>Attacks a single enemy, dealing 1.5x damage.  Before entering battle, soldier range is increased by 1.  After battle, heals this unit for 30% of the damage dealt.  Super effective against [Infantry], [Cavalry], [Lancers], and [Fliers].</t>
  </si>
  <si>
    <t>Lance</t>
  </si>
  <si>
    <t>Battlefield Mastery</t>
  </si>
  <si>
    <t>When battling against Fliers and Cavalry, ATK &amp; DEF increase by 10%.</t>
  </si>
  <si>
    <t>Imperial Blaze</t>
  </si>
  <si>
    <t>Clear Gate 4 with Narm's help.</t>
  </si>
  <si>
    <t>Clear Gate 5 with Cherie's help.</t>
  </si>
  <si>
    <t>Betty, Cherie, Narm</t>
  </si>
  <si>
    <t>+60/+3/+5</t>
  </si>
  <si>
    <r>
      <rPr>
        <rFont val="Roboto"/>
        <b/>
        <sz val="9.0"/>
      </rPr>
      <t>As Dragon Master:</t>
    </r>
    <r>
      <rPr>
        <rFont val="Roboto"/>
        <sz val="9.0"/>
      </rPr>
      <t xml:space="preserve"> When unit has 100% HP, damage taken decreases by 10%.
</t>
    </r>
    <r>
      <rPr>
        <rFont val="Roboto"/>
        <b/>
        <sz val="9.0"/>
      </rPr>
      <t>As Royal Knight:</t>
    </r>
    <r>
      <rPr>
        <rFont val="Roboto"/>
        <sz val="9.0"/>
      </rPr>
      <t xml:space="preserve"> When attacked and entering battle, magic damage taken decreases by 10%.</t>
    </r>
  </si>
  <si>
    <r>
      <rPr>
        <rFont val="Roboto"/>
        <b/>
        <sz val="9.0"/>
      </rPr>
      <t>As Dragon Master:</t>
    </r>
    <r>
      <rPr>
        <rFont val="Roboto"/>
        <sz val="9.0"/>
      </rPr>
      <t xml:space="preserve"> When unit has 100% HP, damage dealt increases by 10%.
</t>
    </r>
    <r>
      <rPr>
        <rFont val="Roboto"/>
        <b/>
        <sz val="9.0"/>
      </rPr>
      <t>As Royal Knight:</t>
    </r>
    <r>
      <rPr>
        <rFont val="Roboto"/>
        <sz val="9.0"/>
      </rPr>
      <t xml:space="preserve"> When Unit HP is below 70%, damage dealt is increased by 10%.</t>
    </r>
  </si>
  <si>
    <t>Crown of Kalxath</t>
  </si>
  <si>
    <t>HP +5%. When your unit is formed of mixed forces, unit damage increases by an additional 10%.</t>
  </si>
  <si>
    <t>Landius</t>
  </si>
  <si>
    <t>United Will</t>
  </si>
  <si>
    <t>After taking action, if there is an ally within 1 block, ATK increases by 10% and 5% of ATK is added to DEF &amp; MDEF. Lasts 1 turn. When hit by a ranged attack, reduces damage taken by 10% and launches a counterattack within 2 blocks.</t>
  </si>
  <si>
    <t>Condition: Within 2 blocks
ATK: +13%
DEF/MDEF: +8% ATK
Damage Taken: -13%</t>
  </si>
  <si>
    <t>ATK: +16%
DEF/MDEF: +11% ATK
Damage Taken: -16%</t>
  </si>
  <si>
    <t>Condition: Within 3 blocks
ATK: +20%
DEF/MDEF: +15% ATK
Damage Taken: -20%</t>
  </si>
  <si>
    <t>Indomitable</t>
  </si>
  <si>
    <t>Resplendent Legend</t>
  </si>
  <si>
    <t>Tranquility</t>
  </si>
  <si>
    <t>Knight of Mystery, Lanford, Listell, Rachel</t>
  </si>
  <si>
    <t>+100/+4/+3</t>
  </si>
  <si>
    <r>
      <rPr>
        <rFont val="Roboto"/>
        <b/>
        <sz val="9.0"/>
      </rPr>
      <t>As Grand Marshal:</t>
    </r>
    <r>
      <rPr>
        <rFont val="Roboto"/>
        <sz val="9.0"/>
      </rPr>
      <t xml:space="preserve"> When Unit HP is less than 70%, reduces damage taken by 10% after battle begins.
</t>
    </r>
    <r>
      <rPr>
        <rFont val="Roboto"/>
        <b/>
        <sz val="9.0"/>
      </rPr>
      <t>As Royal Knight:</t>
    </r>
    <r>
      <rPr>
        <rFont val="Roboto"/>
        <sz val="9.0"/>
      </rPr>
      <t xml:space="preserve"> When attacked, after entering battle, reduces physical damage taken by 10%.</t>
    </r>
  </si>
  <si>
    <r>
      <rPr>
        <rFont val="Roboto"/>
        <b/>
        <sz val="9.0"/>
      </rPr>
      <t>As Grand Marshal:</t>
    </r>
    <r>
      <rPr>
        <rFont val="Roboto"/>
        <sz val="9.0"/>
      </rPr>
      <t xml:space="preserve"> When Unit HP is less than 70%, increases damage dealt by 10% after battle begins.
</t>
    </r>
    <r>
      <rPr>
        <rFont val="Roboto"/>
        <b/>
        <sz val="9.0"/>
      </rPr>
      <t>As Royal Knight:</t>
    </r>
    <r>
      <rPr>
        <rFont val="Roboto"/>
        <sz val="9.0"/>
      </rPr>
      <t xml:space="preserve"> When attacking, increases damage dealt by 10%.</t>
    </r>
  </si>
  <si>
    <t>Peace of Mind</t>
  </si>
  <si>
    <t>[Passive] Take all attacks for friendly units you are next to and cannot be displaced.
[Command] All friendly units within 2 blocks take 15% less ranged damage, have 30% less chance of being critically hit, and healing effects on them are increased by 15%.
[Active] Guard range increased to 2 blocks and Command range increased to 3 blocks. All enemy units within a 2-block radius cannot benefit from Move Again effects. Lasts 3 turns.</t>
  </si>
  <si>
    <t>Lanford</t>
  </si>
  <si>
    <t>Untarnished</t>
  </si>
  <si>
    <t>All allies within 2 blocks have their stats increased by 5% (excluding HP). This effect doesn't stack with Command.</t>
  </si>
  <si>
    <t>Stat Increase: +8%</t>
  </si>
  <si>
    <t>Stat Increase: +11%</t>
  </si>
  <si>
    <t>Stat Increase: +15%</t>
  </si>
  <si>
    <t>Chain Lightning</t>
  </si>
  <si>
    <t>Ace Tactics</t>
  </si>
  <si>
    <t>Chivalry</t>
  </si>
  <si>
    <t>Upgrade to Sword Saint.</t>
  </si>
  <si>
    <t>Knight of Mystery, Wiler</t>
  </si>
  <si>
    <t>+70/+5/+4</t>
  </si>
  <si>
    <r>
      <rPr>
        <rFont val="Roboto"/>
        <b/>
        <sz val="9.0"/>
      </rPr>
      <t>As Sword Saint:</t>
    </r>
    <r>
      <rPr>
        <rFont val="Roboto"/>
        <sz val="9.0"/>
      </rPr>
      <t xml:space="preserve"> When attacking, unit's damage taken is reduced by 10%.
</t>
    </r>
    <r>
      <rPr>
        <rFont val="Roboto"/>
        <b/>
        <sz val="9.0"/>
      </rPr>
      <t>As Knight Master:</t>
    </r>
    <r>
      <rPr>
        <rFont val="Roboto"/>
        <sz val="9.0"/>
      </rPr>
      <t xml:space="preserve"> For every 1 block the unit moves before an attack, damage taken is reduced by 3% (max 15%).</t>
    </r>
  </si>
  <si>
    <r>
      <rPr>
        <rFont val="Roboto"/>
        <b/>
        <sz val="9.0"/>
      </rPr>
      <t>As Sword Saint or Knight Master:</t>
    </r>
    <r>
      <rPr>
        <rFont val="Roboto"/>
        <sz val="9.0"/>
      </rPr>
      <t xml:space="preserve"> Damage dealt to enemies whose HP percentage is lower than yours increases by 10% after entering battle.</t>
    </r>
  </si>
  <si>
    <t xml:space="preserve">Lanford's Second Election </t>
  </si>
  <si>
    <t>DEF +10%. Hero's Talent Span +1.</t>
  </si>
  <si>
    <t>Ledin</t>
  </si>
  <si>
    <t>King's Will</t>
  </si>
  <si>
    <t>Damage taken decreases by 5%. When attacked with a melee attack with hero's HP above 100%, attacks 2 times.</t>
  </si>
  <si>
    <t>Damage Taken: -8%
HP Condition: &gt; 90%</t>
  </si>
  <si>
    <t>Damage Taken: -11%
HP Condition: &gt; 75%</t>
  </si>
  <si>
    <t>Damage Taken: -15%
HP Condition: &gt; 50%</t>
  </si>
  <si>
    <t>Divine Guard</t>
  </si>
  <si>
    <t>King</t>
  </si>
  <si>
    <t>Vindication</t>
  </si>
  <si>
    <t>Burning Sun</t>
  </si>
  <si>
    <t>Clear Gate 6 with Chris's help.</t>
  </si>
  <si>
    <t>Chris, Grenier, Narm</t>
  </si>
  <si>
    <t>+130/+4/+4</t>
  </si>
  <si>
    <r>
      <rPr>
        <rFont val="Roboto"/>
        <b/>
        <sz val="9.0"/>
      </rPr>
      <t>As Templar:</t>
    </r>
    <r>
      <rPr>
        <rFont val="Roboto"/>
        <sz val="9.0"/>
      </rPr>
      <t xml:space="preserve"> When receiving damage, take 10% less magic damage.
</t>
    </r>
    <r>
      <rPr>
        <rFont val="Roboto"/>
        <b/>
        <sz val="9.0"/>
      </rPr>
      <t>As King:</t>
    </r>
    <r>
      <rPr>
        <rFont val="Roboto"/>
        <sz val="9.0"/>
      </rPr>
      <t xml:space="preserve"> When receiving damage, take 10% less physical damage.</t>
    </r>
  </si>
  <si>
    <r>
      <rPr>
        <rFont val="Roboto"/>
        <b/>
        <sz val="9.0"/>
      </rPr>
      <t>As Templar:</t>
    </r>
    <r>
      <rPr>
        <rFont val="Roboto"/>
        <sz val="9.0"/>
      </rPr>
      <t xml:space="preserve"> When receiving damage from buffed units, deal 10% more damage.
</t>
    </r>
    <r>
      <rPr>
        <rFont val="Roboto"/>
        <b/>
        <sz val="9.0"/>
      </rPr>
      <t>As King:</t>
    </r>
    <r>
      <rPr>
        <rFont val="Roboto"/>
        <sz val="9.0"/>
      </rPr>
      <t xml:space="preserve"> When initiating combat, deal 10% more damage.</t>
    </r>
  </si>
  <si>
    <t>Trial of Faith</t>
  </si>
  <si>
    <t>DEF &amp; MDEF +5%. After killing an enemy, gain effect, "Block 1 instance of fatal damage, then restore Hero's HP to its previous amount.  Only 1 revival can be triggered in this status," for 1 turn.  (This effect can only trigger once per 2 turns.)</t>
  </si>
  <si>
    <t>Righteous Duel</t>
  </si>
  <si>
    <t>[Passive] Take all attacks for adjacent friendly units.
[Active] Designates 1 enemy and teleports them to the nearest empty block within a 1-block range of you.  You also gain [Almighty Guard] effect: Replaces your ATK with your MDEF + DEF x1 and Guard range increases to 2 blocks.  Lasts 4 turns (this effect cannot be dispelled).  Afterwards, deals 1.2x physical damage to the target.  After battle, gain the [Righteous Duel] effect: All adjacent enemies within 1 block suffer -3 Mobility and are unable to Guard.  Lasts 2 turns.</t>
  </si>
  <si>
    <t>Epic Knight</t>
  </si>
  <si>
    <t>With every 1 block moved, damage increases by 1%, DEF increases by 5%. Can move another 3 blocks again after attacking.</t>
  </si>
  <si>
    <t>Damage: +2%/block
DEF: +10%/block</t>
  </si>
  <si>
    <t>Damage: +3%/block
DEF: +15%/block</t>
  </si>
  <si>
    <t>Damage: +4%/block
DEF: +20%/block</t>
  </si>
  <si>
    <t>Strike Master</t>
  </si>
  <si>
    <t>Imperial Charge</t>
  </si>
  <si>
    <t>Clear Gate 6 with Laird's help.</t>
  </si>
  <si>
    <t>Bernhardt, Laird, Lana, Rohga</t>
  </si>
  <si>
    <t>+75/+3/+4</t>
  </si>
  <si>
    <r>
      <rPr>
        <rFont val="Roboto"/>
        <b/>
        <sz val="9.0"/>
      </rPr>
      <t>As Strike Master:</t>
    </r>
    <r>
      <rPr>
        <rFont val="Roboto"/>
        <sz val="9.0"/>
      </rPr>
      <t xml:space="preserve"> When Unit HP is below 70%, damage taken decreases by 10% after entering battle.
</t>
    </r>
    <r>
      <rPr>
        <rFont val="Roboto"/>
        <b/>
        <sz val="9.0"/>
      </rPr>
      <t>As Royal Knight:</t>
    </r>
    <r>
      <rPr>
        <rFont val="Roboto"/>
        <sz val="9.0"/>
      </rPr>
      <t xml:space="preserve"> Damage taken from enemies whose HP percentage is higher than yours decreases by 10% after entering battle.</t>
    </r>
  </si>
  <si>
    <r>
      <rPr>
        <rFont val="Roboto"/>
        <b/>
        <sz val="9.0"/>
      </rPr>
      <t>As Strike Master:</t>
    </r>
    <r>
      <rPr>
        <rFont val="Roboto"/>
        <sz val="9.0"/>
      </rPr>
      <t xml:space="preserve"> When Unit HP is below 70%, damage dealt is increased by 10% after entering battle.
</t>
    </r>
    <r>
      <rPr>
        <rFont val="Roboto"/>
        <b/>
        <sz val="9.0"/>
      </rPr>
      <t>As Royal Knight:</t>
    </r>
    <r>
      <rPr>
        <rFont val="Roboto"/>
        <sz val="9.0"/>
      </rPr>
      <t xml:space="preserve"> Damage dealt to enemies whose HP percentage is higher than yours increases by 10% after entering battle.</t>
    </r>
  </si>
  <si>
    <t>Blue Dragon Carapace</t>
  </si>
  <si>
    <t>DEF +10%. After taking damage, terrain will no longer affect Mobility. Lasts 1 turn.</t>
  </si>
  <si>
    <t>Blue Dragon Strike</t>
  </si>
  <si>
    <t>Attacks a single enemy, dealing 1.7x damage. After attacking and ending your turn, all enemies within 1 ring of Leon take 0.3x AoE damage, are moved randomly to another location on the battlefield (within the AoE span), and receive a debuff.</t>
  </si>
  <si>
    <t>Leonhardt</t>
  </si>
  <si>
    <t>Asura Sword</t>
  </si>
  <si>
    <t>When there are no allies within 3 blocks, all attributes of the unit are increased by 10% except for HP. If you deal damage to 2 or more enemies in one hit, recovers 20% HP and can act 1 more time. (Act again chance has a 4-turn cooldown.)</t>
  </si>
  <si>
    <t>Stat Increase: +13% if no allies within 2 blocks
Heal: 30% HP
Cooldown: 3 turns</t>
  </si>
  <si>
    <t>Stat Increase: +16%
Heal: 40% HP</t>
  </si>
  <si>
    <t>Stat Increase: +20% if no allies within 1 block
Heal: 50% HP
Cooldown: 2 turns</t>
  </si>
  <si>
    <t>Zero Storm</t>
  </si>
  <si>
    <t>Bladelord</t>
  </si>
  <si>
    <t>Instant Transfer</t>
  </si>
  <si>
    <t>Ethereal Fire Machete</t>
  </si>
  <si>
    <t>Lieutenant</t>
  </si>
  <si>
    <t>Asura</t>
  </si>
  <si>
    <t>Fusion – Dark Emperor Sword</t>
  </si>
  <si>
    <t>Upgrade to Bladelord.</t>
  </si>
  <si>
    <t>Upgrade to Asura.</t>
  </si>
  <si>
    <t>+75/+5/+5</t>
  </si>
  <si>
    <r>
      <rPr>
        <rFont val="Roboto"/>
        <b/>
        <sz val="9.0"/>
      </rPr>
      <t>As Bladelord:</t>
    </r>
    <r>
      <rPr>
        <rFont val="Roboto"/>
        <sz val="9.0"/>
      </rPr>
      <t xml:space="preserve"> When battling enemies with a lower HP percentage than yours, damage taken is decreased by 10% after entering battle.
</t>
    </r>
    <r>
      <rPr>
        <rFont val="Roboto"/>
        <b/>
        <sz val="9.0"/>
      </rPr>
      <t>As Asura:</t>
    </r>
    <r>
      <rPr>
        <rFont val="Roboto"/>
        <sz val="9.0"/>
      </rPr>
      <t xml:space="preserve"> When this unit's HP is above 80%, it is 10% less likely to receive critical damage.</t>
    </r>
  </si>
  <si>
    <r>
      <rPr>
        <rFont val="Roboto"/>
        <b/>
        <sz val="9.0"/>
      </rPr>
      <t>As Bladelord:</t>
    </r>
    <r>
      <rPr>
        <rFont val="Roboto"/>
        <sz val="9.0"/>
      </rPr>
      <t xml:space="preserve"> When battling enemies with a lower HP percentage than yours, damage is increased by 10% after entering battle.
</t>
    </r>
    <r>
      <rPr>
        <rFont val="Roboto"/>
        <b/>
        <sz val="9.0"/>
      </rPr>
      <t>As Asura:</t>
    </r>
    <r>
      <rPr>
        <rFont val="Roboto"/>
        <sz val="9.0"/>
      </rPr>
      <t xml:space="preserve"> When this unit's HP is above 80%, Crit is increased by 10%.</t>
    </r>
  </si>
  <si>
    <t>Lester</t>
  </si>
  <si>
    <t>Naval Expert</t>
  </si>
  <si>
    <t>During water battles, unit's ATK increases by 10%.</t>
  </si>
  <si>
    <t>Unit's ATK: +15%</t>
  </si>
  <si>
    <t>Unit's ATK: +20%</t>
  </si>
  <si>
    <t>Unit's ATK: +25%</t>
  </si>
  <si>
    <t>Unit's ATK: +30%</t>
  </si>
  <si>
    <t>Pirate</t>
  </si>
  <si>
    <t>Bloodbath</t>
  </si>
  <si>
    <t>Clear Gate 4 with Keith's help.</t>
  </si>
  <si>
    <t>Clear Gate 5 with Jessica's help.</t>
  </si>
  <si>
    <t>+80/+3/+3</t>
  </si>
  <si>
    <r>
      <rPr>
        <rFont val="Roboto"/>
        <b/>
        <sz val="9.0"/>
      </rPr>
      <t>As Serpent Master:</t>
    </r>
    <r>
      <rPr>
        <rFont val="Roboto"/>
        <sz val="9.0"/>
      </rPr>
      <t xml:space="preserve"> When in water, physical damage taken is decreased by 10%.</t>
    </r>
  </si>
  <si>
    <r>
      <rPr>
        <rFont val="Roboto"/>
        <b/>
        <sz val="9.0"/>
      </rPr>
      <t>As Serpent Master:</t>
    </r>
    <r>
      <rPr>
        <rFont val="Roboto"/>
        <sz val="9.0"/>
      </rPr>
      <t xml:space="preserve"> When in water, physical damage dealt is increased by 10%.</t>
    </r>
  </si>
  <si>
    <t>Leticia</t>
  </si>
  <si>
    <t>Love Support</t>
  </si>
  <si>
    <t>When entering battle, if an ally is within 2 blocks, ATK &amp; DEF increase by 5%. After taking action, Mobility of 1 ally within 1 block increases by 1. Lasts 1 turn.</t>
  </si>
  <si>
    <t>ATK/DEF: +7%
Allies: 2</t>
  </si>
  <si>
    <t>ATK/DEF: +9%
Allies: 3</t>
  </si>
  <si>
    <t>ATK/DEF: +12%
Allies: Within 2 blocks</t>
  </si>
  <si>
    <t>ATK/DEF: +15%
Allies: 4</t>
  </si>
  <si>
    <t>Sprint</t>
  </si>
  <si>
    <t>Upgrade to Knight Master.</t>
  </si>
  <si>
    <t>Help with Chris's Gate 4.</t>
  </si>
  <si>
    <t>Help with Narm's Gate 5.</t>
  </si>
  <si>
    <t>Lewin</t>
  </si>
  <si>
    <t>Origin of Light</t>
  </si>
  <si>
    <t>Before actively attacking, unit's ATK &amp; DEF increase by 5%. Lasts 1 turn. 50% chance to restore 30% HP after battle.</t>
  </si>
  <si>
    <t>Unit's ATK/DEF: +7%
Chance: 60%</t>
  </si>
  <si>
    <t>Unit's ATK/DEF: +9%
Chance: 70%</t>
  </si>
  <si>
    <t>Unit's ATK/DEF: +12%
Chance: 80%</t>
  </si>
  <si>
    <t>Unit's ATK/DEF: +15%
Chance: 100%</t>
  </si>
  <si>
    <t>Help with Kirikaze's Gate 3.</t>
  </si>
  <si>
    <t>Help with Luna's Gate 6.</t>
  </si>
  <si>
    <t>Kirikaze, Luna</t>
  </si>
  <si>
    <t>Liana</t>
  </si>
  <si>
    <t>Holy Sister</t>
  </si>
  <si>
    <t>After taking action, dispels 1 debuff from allies within 1 block and heals for (1.5x own INT) HP.</t>
  </si>
  <si>
    <t>Allies: Within 2 blocks
Heal: 2x INT</t>
  </si>
  <si>
    <t>Heal: 2.5x INT</t>
  </si>
  <si>
    <t>Dispel: 2 debuffs
Heal: 3x INT</t>
  </si>
  <si>
    <t>Act Again</t>
  </si>
  <si>
    <t>Prophet</t>
  </si>
  <si>
    <t>Prayer</t>
  </si>
  <si>
    <t>Summon Sky Archer</t>
  </si>
  <si>
    <t>Upgrade to Prophet.</t>
  </si>
  <si>
    <t>Elwin, Scott, Young Jessica</t>
  </si>
  <si>
    <t>+65/+4/+5</t>
  </si>
  <si>
    <r>
      <rPr>
        <rFont val="Roboto"/>
        <b/>
        <sz val="9.0"/>
      </rPr>
      <t>As Prophet:</t>
    </r>
    <r>
      <rPr>
        <rFont val="Roboto"/>
        <sz val="9.0"/>
      </rPr>
      <t xml:space="preserve"> When Unit HP is below 50%, damage taken decreases by 10%.
</t>
    </r>
    <r>
      <rPr>
        <rFont val="Roboto"/>
        <b/>
        <sz val="9.0"/>
      </rPr>
      <t>As Hermit:</t>
    </r>
    <r>
      <rPr>
        <rFont val="Roboto"/>
        <sz val="9.0"/>
      </rPr>
      <t xml:space="preserve"> When attacked with a ranged attack, magic damage taken decreases by 10%.</t>
    </r>
  </si>
  <si>
    <r>
      <rPr>
        <rFont val="Roboto"/>
        <b/>
        <sz val="9.0"/>
      </rPr>
      <t>As Prophet:</t>
    </r>
    <r>
      <rPr>
        <rFont val="Roboto"/>
        <sz val="9.0"/>
      </rPr>
      <t xml:space="preserve"> When attacking, damage dealt is increased by 10%.
</t>
    </r>
    <r>
      <rPr>
        <rFont val="Roboto"/>
        <b/>
        <sz val="9.0"/>
      </rPr>
      <t>As Hermit:</t>
    </r>
    <r>
      <rPr>
        <rFont val="Roboto"/>
        <sz val="9.0"/>
      </rPr>
      <t xml:space="preserve"> When attacked with a physical attack and entering battle, damage dealt is increased by 10%.</t>
    </r>
  </si>
  <si>
    <t>White Cat</t>
  </si>
  <si>
    <t>Licorice</t>
  </si>
  <si>
    <t>Might of the Demon God</t>
  </si>
  <si>
    <t>Healing increased by 10%. AoE skills grant affected blocks the [Breath of Life] effect for 1 round: When friendly units move to this block, 1 debuff is removed from them after taking action and they are healed. The amount healed is equal to Licorice's INT x1.</t>
  </si>
  <si>
    <t>Healing: +13%</t>
  </si>
  <si>
    <t>Healing: +16%</t>
  </si>
  <si>
    <t>Healing: +20%
Duration: 2 turns</t>
  </si>
  <si>
    <t>Apostle</t>
  </si>
  <si>
    <t>Demon Oracle</t>
  </si>
  <si>
    <t>Demonic Advent</t>
  </si>
  <si>
    <t>Princess of Darkness</t>
  </si>
  <si>
    <t>Force of Darkness</t>
  </si>
  <si>
    <t>Leviathan</t>
  </si>
  <si>
    <t>Dark Saint</t>
  </si>
  <si>
    <t>Fated Martyr</t>
  </si>
  <si>
    <t>Spiritbinder</t>
  </si>
  <si>
    <t>Clear Gate 4 with Ares's help.</t>
  </si>
  <si>
    <t>Renata, Florentia</t>
  </si>
  <si>
    <t>Dark Despair</t>
  </si>
  <si>
    <t>Deals 0.3x AoE damage to all enemies within a 5-block radius and applies 1 random debuff.  Restores HP of multiple friendly units within range equal to caster's INT x3 and dispels 1 debuff.</t>
  </si>
  <si>
    <t>Liffany</t>
  </si>
  <si>
    <t>Magic Explosion</t>
  </si>
  <si>
    <t>After taking action, casts Magic Bomb on 1 enemy within 3 blocks: After taking action, takes fixed damage equal to 2x Liffany's INT.</t>
  </si>
  <si>
    <t>Fixed Damage: 2.5x INT</t>
  </si>
  <si>
    <t>Fixed Damage: 3x INT</t>
  </si>
  <si>
    <t>Enemies: 2
Fixed Damage: 3.5x INT</t>
  </si>
  <si>
    <t>Fixed Damage: 4x INT</t>
  </si>
  <si>
    <t>Summon Bomb</t>
  </si>
  <si>
    <t>Clear Gate 4 with Pierre's help.</t>
  </si>
  <si>
    <r>
      <rPr>
        <rFont val="Roboto"/>
        <b/>
        <sz val="9.0"/>
      </rPr>
      <t>As Wizard:</t>
    </r>
    <r>
      <rPr>
        <rFont val="Roboto"/>
        <sz val="9.0"/>
      </rPr>
      <t xml:space="preserve"> When Unit HP is at 100%, damage taken is decreased by 10%.
</t>
    </r>
    <r>
      <rPr>
        <rFont val="Roboto"/>
        <b/>
        <sz val="9.0"/>
      </rPr>
      <t>As Hermit:</t>
    </r>
    <r>
      <rPr>
        <rFont val="Roboto"/>
        <sz val="9.0"/>
      </rPr>
      <t xml:space="preserve"> When attacked by enemies with debuffs, after entering battle, damage taken is decreased by 10%.</t>
    </r>
  </si>
  <si>
    <r>
      <rPr>
        <rFont val="Roboto"/>
        <b/>
        <sz val="9.0"/>
      </rPr>
      <t>As Wizard:</t>
    </r>
    <r>
      <rPr>
        <rFont val="Roboto"/>
        <sz val="9.0"/>
      </rPr>
      <t xml:space="preserve"> When Unit HP is at 100%, damage dealt is increased by 10%.
</t>
    </r>
    <r>
      <rPr>
        <rFont val="Roboto"/>
        <b/>
        <sz val="9.0"/>
      </rPr>
      <t>As Hermit:</t>
    </r>
    <r>
      <rPr>
        <rFont val="Roboto"/>
        <sz val="9.0"/>
      </rPr>
      <t xml:space="preserve"> When battling against enemies with debuffs, damage dealt is increased by 10%.</t>
    </r>
  </si>
  <si>
    <t>Fairy Wings</t>
  </si>
  <si>
    <t>INT +5%. After attacking, can move 2 more blocks.</t>
  </si>
  <si>
    <t>Magic Vortex</t>
  </si>
  <si>
    <t>Directly deals 0.1x AoE damage to a single enemy and, taking the target as the center of the attack, teleports all enemies in a 3-block radius to the target's side.  Reduces the target's Mobility by 3 and afflicts them with [Ultimate Bomb]: When this status ends, deals 4x Liffany's INT as fixed damage to self and friendly units within 2 blocks. Lasts 2 turns. (The Ultimate Bomb effect cannot be dispelled and its fixed damage ignores invulnerability.)</t>
  </si>
  <si>
    <t>Listell</t>
  </si>
  <si>
    <t>Blood Queen</t>
  </si>
  <si>
    <t>Hero's INT is equal to 1.5x MDEF. Unit ignores its class disadvantage. After dealing damage, inflicts "Curse of Wounding" on the target for 1 turn: Whenever the target is healed, this curse cancels out the healing effect and deals damage equal to 20% of the amount nullified.</t>
  </si>
  <si>
    <t>Damage: 30% of healing nullified</t>
  </si>
  <si>
    <t>Damage: 40% of healing nullified</t>
  </si>
  <si>
    <t>Damage: 50% of healing nullified</t>
  </si>
  <si>
    <t>Blood Banshee</t>
  </si>
  <si>
    <t>Demon God's Bulwark</t>
  </si>
  <si>
    <t>Demon General</t>
  </si>
  <si>
    <t>Demonic Guard</t>
  </si>
  <si>
    <t>Demon God</t>
  </si>
  <si>
    <t>Bloody Deluge</t>
  </si>
  <si>
    <t>Blood Dance</t>
  </si>
  <si>
    <t>Blood Master</t>
  </si>
  <si>
    <t>Blood Empress</t>
  </si>
  <si>
    <t>Reaper's Touch</t>
  </si>
  <si>
    <t>Sage of the Trees</t>
  </si>
  <si>
    <t>+30/+5/+3</t>
  </si>
  <si>
    <r>
      <rPr>
        <rFont val="Roboto"/>
        <b/>
        <sz val="9.0"/>
      </rPr>
      <t>As Blood Empress:</t>
    </r>
    <r>
      <rPr>
        <rFont val="Roboto"/>
        <sz val="9.0"/>
      </rPr>
      <t xml:space="preserve"> Reduces AoE damage taken by 10%.
</t>
    </r>
    <r>
      <rPr>
        <rFont val="Roboto"/>
        <b/>
        <sz val="9.0"/>
      </rPr>
      <t>As Demon God:</t>
    </r>
    <r>
      <rPr>
        <rFont val="Roboto"/>
        <sz val="9.0"/>
      </rPr>
      <t xml:space="preserve"> When HP is less than 50%, reduces damage taken by 10%.</t>
    </r>
  </si>
  <si>
    <r>
      <rPr>
        <rFont val="Roboto"/>
        <b/>
        <sz val="9.0"/>
      </rPr>
      <t>As Blood Empress:</t>
    </r>
    <r>
      <rPr>
        <rFont val="Roboto"/>
        <sz val="9.0"/>
      </rPr>
      <t xml:space="preserve"> When attacked and entering battle, increases damage dealt by 10%.
</t>
    </r>
    <r>
      <rPr>
        <rFont val="Roboto"/>
        <b/>
        <sz val="9.0"/>
      </rPr>
      <t>As Demon God:</t>
    </r>
    <r>
      <rPr>
        <rFont val="Roboto"/>
        <sz val="9.0"/>
      </rPr>
      <t xml:space="preserve"> When HP is less than 50%, increases damage dealt by 10%.</t>
    </r>
  </si>
  <si>
    <t>Luna</t>
  </si>
  <si>
    <t>Wind Protection</t>
  </si>
  <si>
    <t>MDEF increases by 10%. Friendly units within 2 blocks take 15% less MDamage.</t>
  </si>
  <si>
    <t>MDEF: +13%
MDamage Taken: -20%</t>
  </si>
  <si>
    <t>MDEF: +16%
MDamage Taken: -25%</t>
  </si>
  <si>
    <t>MDEF: +20%
MDamage Taken: -30%</t>
  </si>
  <si>
    <t>Wind Spiral</t>
  </si>
  <si>
    <t>Snipe</t>
  </si>
  <si>
    <t>Pegasus Master</t>
  </si>
  <si>
    <t>Queen's Ascension</t>
  </si>
  <si>
    <t>Clear Gate 6 with Dieharte's help.</t>
  </si>
  <si>
    <t>Clarett, Lewin</t>
  </si>
  <si>
    <t>+90/+4/+3</t>
  </si>
  <si>
    <r>
      <rPr>
        <rFont val="Roboto"/>
        <b/>
        <sz val="9.0"/>
      </rPr>
      <t>As Pegasus Master:</t>
    </r>
    <r>
      <rPr>
        <rFont val="Roboto"/>
        <sz val="9.0"/>
      </rPr>
      <t xml:space="preserve"> When attacking, damage taken is decreased by 10%.
</t>
    </r>
    <r>
      <rPr>
        <rFont val="Roboto"/>
        <b/>
        <sz val="9.0"/>
      </rPr>
      <t>As Bow Master:</t>
    </r>
    <r>
      <rPr>
        <rFont val="Roboto"/>
        <sz val="9.0"/>
      </rPr>
      <t xml:space="preserve"> When Unit HP is below 70%, damage taken is decreased by 10%.</t>
    </r>
  </si>
  <si>
    <r>
      <rPr>
        <rFont val="Roboto"/>
        <b/>
        <sz val="9.0"/>
      </rPr>
      <t>As Pegasus Master:</t>
    </r>
    <r>
      <rPr>
        <rFont val="Roboto"/>
        <sz val="9.0"/>
      </rPr>
      <t xml:space="preserve"> When attacked in melee, damage dealt increases by 10%.
</t>
    </r>
    <r>
      <rPr>
        <rFont val="Roboto"/>
        <b/>
        <sz val="9.0"/>
      </rPr>
      <t>As Bow Master:</t>
    </r>
    <r>
      <rPr>
        <rFont val="Roboto"/>
        <sz val="9.0"/>
      </rPr>
      <t xml:space="preserve"> When attacked at range, damage dealt increases by 10%.</t>
    </r>
  </si>
  <si>
    <t>Wind God Realm</t>
  </si>
  <si>
    <t>Upon use, gain [Advanced Wind Spiral]: "Your ATK is substituted with MDEF x 1.5.  (Cannot be dispelled.)" for 6 turns. Also gain [Wind God Realm]: Within 2 blocks of your position, other non-Flier allies may move up to an additional 2 blocks without any movement expenditure (ignores terrain penalty). [Ed: For example, if Leon uses Chivalry, he can move up to 5 blocks afterward if 2 of those blocks are within her aura. This effect also stacks with an effect such as Alustriel's talent, which has a similarly worded description.] Lasts 2 turns. After use, you can move an extra 3 blocks and attack again.</t>
  </si>
  <si>
    <t>Maiya</t>
  </si>
  <si>
    <t>Super Maid</t>
  </si>
  <si>
    <t>When an enemy unit is within 2 blocks, INT increases by 5%.  Before actively dealing damage to enemies, gain a 50% chance to dispel 1 of the enemy's buffs and increase the damage they take by 5%.  Lasts 1 turn.  After taking action, dispels 1 debuff from an ally within 2 blocks.</t>
  </si>
  <si>
    <t>INT: +8%
Enemy Dispel: 60%
Enemy Damage Taken: +10%</t>
  </si>
  <si>
    <t>INT: +11% when an enemy is within 3 blocks
Enemy Dispel: 80%
Enemy Damage Taken: +15%
Ally DIspel: Within 3 blocks</t>
  </si>
  <si>
    <t>INT: +15%
Enemy Dispel: 100%
Enemy Damage Taken: +20%</t>
  </si>
  <si>
    <t>Housekeeper</t>
  </si>
  <si>
    <t>Royal Maid</t>
  </si>
  <si>
    <t>Ultimate Training Regimen</t>
  </si>
  <si>
    <t>Ice Dragon's Breath</t>
  </si>
  <si>
    <t>Clear Gate 5 with Ares's help.</t>
  </si>
  <si>
    <t>Ultra Purge</t>
  </si>
  <si>
    <t>Deals 0.3x AoE damage to all enemies within a 5-block radius and dispels 1 buff effect. If an effect is dispelled, afflicts the enemy with 1 powerful debuff. If a Demon is among the targets, dispelling and debuffing continues until there are no buff effects remaining on this target. At the same time, reduces all Cooldown Triggers of all friendly units in range by 1 turn and dispels 1 debuff effect. If a Holy unit is among the targets, dispelling and buffing will continue until there are no debuff effects remaining on this target.</t>
  </si>
  <si>
    <t>Matthew (Cavalry)</t>
  </si>
  <si>
    <t>Bonds of Friendship</t>
  </si>
  <si>
    <t>When entering battle, if an ally is within 2 blocks, 30% chance to trigger ATK &amp; DEF +10%.</t>
  </si>
  <si>
    <t>Rarity: N → R
Chance: 40%</t>
  </si>
  <si>
    <t>Chance: 50%
ATK/DEF: +15%</t>
  </si>
  <si>
    <t>Rarity: R → SR
Chance: 60%</t>
  </si>
  <si>
    <t>Rarity: SR → SSR
ATK/DEF: +20% if an ally is within 3 blocks
Chance: 100%</t>
  </si>
  <si>
    <t>Rookie → Fighter</t>
  </si>
  <si>
    <t>Scions of Light</t>
  </si>
  <si>
    <t>Matthew's Bonds open once you reach a certain Total Intimacy level. This is the sum of all your Intimacy levels across all other characters. The Total Intimacy requirements are: Bond 1/2/3/4/5 – Total Intimacy 12/32/52/72/92.</t>
  </si>
  <si>
    <t>Aka, Alustriel, Listell</t>
  </si>
  <si>
    <r>
      <rPr>
        <rFont val="Roboto"/>
        <b/>
        <sz val="9.0"/>
      </rPr>
      <t>As Hero:</t>
    </r>
    <r>
      <rPr>
        <rFont val="Roboto"/>
        <sz val="9.0"/>
      </rPr>
      <t xml:space="preserve"> When this unit has over 5 buffs, damage taken decreases by 10% after entering battle.
</t>
    </r>
    <r>
      <rPr>
        <rFont val="Roboto"/>
        <b/>
        <sz val="9.0"/>
      </rPr>
      <t>As Other T3:</t>
    </r>
    <r>
      <rPr>
        <rFont val="Roboto"/>
        <sz val="9.0"/>
      </rPr>
      <t xml:space="preserve"> When attacking, unit's damage taken decreases by 10%.</t>
    </r>
  </si>
  <si>
    <r>
      <rPr>
        <rFont val="Roboto"/>
        <b/>
        <sz val="9.0"/>
      </rPr>
      <t>As Hero:</t>
    </r>
    <r>
      <rPr>
        <rFont val="Roboto"/>
        <sz val="9.0"/>
      </rPr>
      <t xml:space="preserve"> When this unit has over 5 buffs, damage dealt is increased by 10% after entering battle.
</t>
    </r>
    <r>
      <rPr>
        <rFont val="Roboto"/>
        <b/>
        <sz val="9.0"/>
      </rPr>
      <t>As Other T3:</t>
    </r>
    <r>
      <rPr>
        <rFont val="Roboto"/>
        <sz val="9.0"/>
      </rPr>
      <t xml:space="preserve"> When attacked and entering battle, damage dealt is increased by 10%.</t>
    </r>
  </si>
  <si>
    <t>Kizuna Band</t>
  </si>
  <si>
    <t>When an ally is within 2 blocks, increases ATK, DEF, and MDEF by 10%.</t>
  </si>
  <si>
    <t>Sword of Destruction</t>
  </si>
  <si>
    <t>Summon</t>
  </si>
  <si>
    <t>Activate to reduce Max HP by 30% and summon a Sword Shade to your side, with stats identical to your own at the time of summoning. The shade has the skills Air Slash, ATK Command, and Sword Dance. When the shade dies, your Max HP returns to normal.</t>
  </si>
  <si>
    <t>Matthew (Flier)</t>
  </si>
  <si>
    <t>Matthew (Archer)</t>
  </si>
  <si>
    <t>Matthew (Assassin)</t>
  </si>
  <si>
    <t>Melania</t>
  </si>
  <si>
    <t>Blessed Princess</t>
  </si>
  <si>
    <t>When a friendly unit is within 2 blocks of you, INT and MDEF are increased by 10%. When other heroes Guard Melania, they are healed for HP equal to Melania's INT x3.</t>
  </si>
  <si>
    <t>INT/MDEF: +12%</t>
  </si>
  <si>
    <t>Narm</t>
  </si>
  <si>
    <t>Diversionary Tactics</t>
  </si>
  <si>
    <t>When attacking, ATK increases by 5%, target's Mobility decreases by 3. Lasts 1 turn. 3-turn cooldown.</t>
  </si>
  <si>
    <t>ATK: +7%</t>
  </si>
  <si>
    <t>ATK: +10%
Cooldown: 2 turns</t>
  </si>
  <si>
    <t>ATK: +12%</t>
  </si>
  <si>
    <t>ATK: +15%
Cooldown: 1 turn</t>
  </si>
  <si>
    <t>Deadeye</t>
  </si>
  <si>
    <t>Upgrade to Ranger.</t>
  </si>
  <si>
    <t>Clear Gate 3 with Lance's help.</t>
  </si>
  <si>
    <t>Lance, Leticia, Maiya</t>
  </si>
  <si>
    <t>+65/+3/+6</t>
  </si>
  <si>
    <r>
      <rPr>
        <rFont val="Roboto"/>
        <b/>
        <sz val="9.0"/>
      </rPr>
      <t>As Ranger:</t>
    </r>
    <r>
      <rPr>
        <rFont val="Roboto"/>
        <sz val="9.0"/>
      </rPr>
      <t xml:space="preserve"> When attacked by enemies with debuffs, damage taken is reduced by 10%.
</t>
    </r>
    <r>
      <rPr>
        <rFont val="Roboto"/>
        <b/>
        <sz val="9.0"/>
      </rPr>
      <t>As Pegasus Master:</t>
    </r>
    <r>
      <rPr>
        <rFont val="Roboto"/>
        <sz val="9.0"/>
      </rPr>
      <t xml:space="preserve"> When attacked with a ranged attack, physical damage taken is reduced by 10%.</t>
    </r>
  </si>
  <si>
    <r>
      <rPr>
        <rFont val="Roboto"/>
        <b/>
        <sz val="9.0"/>
      </rPr>
      <t>As Ranger:</t>
    </r>
    <r>
      <rPr>
        <rFont val="Roboto"/>
        <sz val="9.0"/>
      </rPr>
      <t xml:space="preserve"> When Unit HP is above 80%, Crit Damage increases by 10%.
</t>
    </r>
    <r>
      <rPr>
        <rFont val="Roboto"/>
        <b/>
        <sz val="9.0"/>
      </rPr>
      <t>As Pegasus Master:</t>
    </r>
    <r>
      <rPr>
        <rFont val="Roboto"/>
        <sz val="9.0"/>
      </rPr>
      <t xml:space="preserve"> When attacked with a melee attack, after entering battle, damage dealt is increased by 10%.</t>
    </r>
  </si>
  <si>
    <t>Valkyrie Pulsar</t>
  </si>
  <si>
    <t>MDEF +10%.  Hero talent [Cooldown Trigger] reduced by 1 turn.</t>
  </si>
  <si>
    <t>Noemi</t>
  </si>
  <si>
    <t>Magic Tailor</t>
  </si>
  <si>
    <t>When this unit has less than 3 debuffs, INT is increased by 5%.  After taking action for the first time and when this hero dies, applies [Magic Garments] to all friendly units: When unit is below 80%, the next instance of damage you take is reduced by 20% (This effect cannot be dispelled).</t>
  </si>
  <si>
    <t>INT: +8%
Damage Reduction: -30%</t>
  </si>
  <si>
    <t>INT: +11%
Damage Reduction: -40%</t>
  </si>
  <si>
    <t>INT: +15%
Damage Reduction: -50%</t>
  </si>
  <si>
    <t>Oliver</t>
  </si>
  <si>
    <t>Lone Hero</t>
  </si>
  <si>
    <t>All stats (excluding HP) increase by 5%. For every 1 friendly unit within 2 blocks of you, all stats (excluding HP) are reduced by 5% (Max 5%). Before you enter a battle, if your SKILL is better than an enemy's, you can steal 1 buff.</t>
  </si>
  <si>
    <t>Stats: +10%
Max reduction: 10%</t>
  </si>
  <si>
    <t>Stats: +15%
Max reduction: 15%</t>
  </si>
  <si>
    <t>Stats: +20%
Max reduction: 20%</t>
  </si>
  <si>
    <t>Stats: +25%
Max reduction: 25%</t>
  </si>
  <si>
    <t>Siege Knight</t>
  </si>
  <si>
    <t>Siege Master</t>
  </si>
  <si>
    <t>Knowing Strike</t>
  </si>
  <si>
    <t>Dragoon</t>
  </si>
  <si>
    <t>Upgrade to Siege Master.</t>
  </si>
  <si>
    <t>Help with Knight of Mystery's Gate 4.</t>
  </si>
  <si>
    <t>Help with Shelfaniel's Gate 4.</t>
  </si>
  <si>
    <t>Handicraft Hero Lesson</t>
  </si>
  <si>
    <t>HP &amp; MDEF +5%.  Upon landing a critical hit, afflicts the enemy with 1 strong debuff and steals 1 buff effect.</t>
  </si>
  <si>
    <t>Olivier</t>
  </si>
  <si>
    <t>Amber Love</t>
  </si>
  <si>
    <t>When unit is at 100% HP, ATK increases by 10%. After taking action, damage taken by 1 ally within 1 block is reduced by 10%. This effect lasts 2 turns.</t>
  </si>
  <si>
    <t>ATK: +15%
Allies: 2</t>
  </si>
  <si>
    <t>ATK: +20%
Allies: 3
Range: 2</t>
  </si>
  <si>
    <t>ATK: +25%
Allies: 4</t>
  </si>
  <si>
    <t>ATK: +30%
Allies: 5
Range: 3</t>
  </si>
  <si>
    <t>Roaring Bomb</t>
  </si>
  <si>
    <t>Noble</t>
  </si>
  <si>
    <t>Erebonian Prince</t>
  </si>
  <si>
    <t>Excitation</t>
  </si>
  <si>
    <t>Musician</t>
  </si>
  <si>
    <t>Bard</t>
  </si>
  <si>
    <t>Heartless Requiem</t>
  </si>
  <si>
    <t>Upgrade to Erebonian Prince.</t>
  </si>
  <si>
    <t>Upgrade to Bard.</t>
  </si>
  <si>
    <t>+70/+4/+5</t>
  </si>
  <si>
    <r>
      <rPr>
        <rFont val="Roboto"/>
        <b/>
        <sz val="9.0"/>
      </rPr>
      <t>As Bard:</t>
    </r>
    <r>
      <rPr>
        <rFont val="Roboto"/>
        <sz val="9.0"/>
      </rPr>
      <t xml:space="preserve"> When attacked and entering battle, magic damage taken is reduced by 10%.
</t>
    </r>
    <r>
      <rPr>
        <rFont val="Roboto"/>
        <b/>
        <sz val="9.0"/>
      </rPr>
      <t>As Erebonian Prince:</t>
    </r>
    <r>
      <rPr>
        <rFont val="Roboto"/>
        <sz val="9.0"/>
      </rPr>
      <t xml:space="preserve"> When attacked by enemies with a higher HP percentage than yours, damage taken is decreased by 10% after entering battle.</t>
    </r>
  </si>
  <si>
    <r>
      <rPr>
        <rFont val="Roboto"/>
        <b/>
        <sz val="9.0"/>
      </rPr>
      <t>As Bard:</t>
    </r>
    <r>
      <rPr>
        <rFont val="Roboto"/>
        <sz val="9.0"/>
      </rPr>
      <t xml:space="preserve"> When attacked with a ranged attack, after entering battle, damage dealt is increased by 10%.
</t>
    </r>
    <r>
      <rPr>
        <rFont val="Roboto"/>
        <b/>
        <sz val="9.0"/>
      </rPr>
      <t>As Erebonian Prince:</t>
    </r>
    <r>
      <rPr>
        <rFont val="Roboto"/>
        <sz val="9.0"/>
      </rPr>
      <t xml:space="preserve"> When attacking enemies with a higher HP percentage than yours, damage dealt is increased by 10% after entering battle.</t>
    </r>
  </si>
  <si>
    <t>Omega</t>
  </si>
  <si>
    <t>Shadow Comet</t>
  </si>
  <si>
    <t>When fighting an enemy unit that is at or above 100% HP, ATK and Crit are increased by 10%. After eliminating an enemy unit, teleport back to the pre-attack position and can move 1 additional space.</t>
  </si>
  <si>
    <t>ATK/Crit: +13%
Enemy HP: ≥ 90%
Move: 2 spaces</t>
  </si>
  <si>
    <t>ATK/Crit: +16%
Enemy HP: ≥ 80%</t>
  </si>
  <si>
    <t>ATK/Crit: +20%
Enemy HP: ≥ 70%
Move: 3 spaces</t>
  </si>
  <si>
    <t>Cold Blood</t>
  </si>
  <si>
    <t>Focused Snipe</t>
  </si>
  <si>
    <t>Surprise Attack</t>
  </si>
  <si>
    <t>Clear Gate 5 with Lambda's help.</t>
  </si>
  <si>
    <r>
      <rPr>
        <rFont val="Roboto"/>
        <b/>
        <sz val="9.0"/>
      </rPr>
      <t>As High Master:</t>
    </r>
    <r>
      <rPr>
        <rFont val="Roboto"/>
        <sz val="9.0"/>
      </rPr>
      <t xml:space="preserve"> When attacked with a melee attack, physical damage taken is decreased by 10%.
</t>
    </r>
    <r>
      <rPr>
        <rFont val="Roboto"/>
        <b/>
        <sz val="9.0"/>
      </rPr>
      <t>As Ranger:</t>
    </r>
    <r>
      <rPr>
        <rFont val="Roboto"/>
        <sz val="9.0"/>
      </rPr>
      <t xml:space="preserve"> When unit is above 80% HP, chance of taking a critical attack is reduced by 10%.</t>
    </r>
  </si>
  <si>
    <r>
      <rPr>
        <rFont val="Roboto"/>
        <b/>
        <sz val="9.0"/>
      </rPr>
      <t>As High Master:</t>
    </r>
    <r>
      <rPr>
        <rFont val="Roboto"/>
        <sz val="9.0"/>
      </rPr>
      <t xml:space="preserve"> When attacked with a melee attack and entering battle, damage dealt is increased by 10%.
</t>
    </r>
    <r>
      <rPr>
        <rFont val="Roboto"/>
        <b/>
        <sz val="9.0"/>
      </rPr>
      <t>As Ranger:</t>
    </r>
    <r>
      <rPr>
        <rFont val="Roboto"/>
        <sz val="9.0"/>
      </rPr>
      <t xml:space="preserve"> When unit is above 80% HP, Crit damage is increased by 10%.</t>
    </r>
  </si>
  <si>
    <t>Parn</t>
  </si>
  <si>
    <t>SR→SSR</t>
  </si>
  <si>
    <t>After taking damage, gain the [Rapid Advance] effect: Gain +1% ATK &amp; SKILL and 1 Mobility for 2 turns. Can stack up to 2 times. When you have a Mobility increase buff, damage dealt is increased by 10%.</t>
  </si>
  <si>
    <t>ATK/SKILL: +2%
Damage: +14%</t>
  </si>
  <si>
    <t>Damage: +17%</t>
  </si>
  <si>
    <t>Rarity: SR → SSR
ATK/SKILL: +3%
Max stacks: 3
Damage: +20%</t>
  </si>
  <si>
    <t>Upgrade to Hero.</t>
  </si>
  <si>
    <t>Upgrade to Strike Master.</t>
  </si>
  <si>
    <t>Pierre</t>
  </si>
  <si>
    <t>Naval Instructor</t>
  </si>
  <si>
    <t>During water battles, ATK &amp; DEF increase by 5%. When ending your turn in water, restores 20% HP.</t>
  </si>
  <si>
    <t>ATK/DEF: +7%
Heal: 25% HP</t>
  </si>
  <si>
    <t>ATK/DEF: +9%
Heal: 30% HP</t>
  </si>
  <si>
    <t>ATK/DEF: +12%
Heal: 35% HP</t>
  </si>
  <si>
    <t>ATK/DEF: +15%
Heal: 40% HP</t>
  </si>
  <si>
    <t>DEF Support</t>
  </si>
  <si>
    <t>Help with Jugler's Gate 5.</t>
  </si>
  <si>
    <t>Pirotess</t>
  </si>
  <si>
    <t>Visitor from the Dark Kingdom</t>
  </si>
  <si>
    <t>When unit HP is less than 100%, ATK and SKILL increase by 10%. Before entering battle, if your SKILL is higher than the enemy's, you inflict 1 strong debuff.</t>
  </si>
  <si>
    <t>ATK/SKILL: +15%</t>
  </si>
  <si>
    <t>ATK/SKILL: +20%</t>
  </si>
  <si>
    <t>ATK/SKILL: +25%</t>
  </si>
  <si>
    <t>ATK/SKILL: +30%</t>
  </si>
  <si>
    <t>Upgrade to Nightmare Assassin.</t>
  </si>
  <si>
    <t>Rachel</t>
  </si>
  <si>
    <t>Arcane Vessel</t>
  </si>
  <si>
    <t>Increases damage dealt by 10%. After actively dealing damage, dispels 1 debuff from all allies within 2 blocks and heals for 1.5x Rachel's INT.</t>
  </si>
  <si>
    <t>Damage: +15%
Heal: 2x INT</t>
  </si>
  <si>
    <t>Damage: +20%
Dispel/Heal Range: Within 3 blocks
Heal: 2.5x INT</t>
  </si>
  <si>
    <t>Damage: +30%
Dispel: 2 debuffs
Heal: 3x INT</t>
  </si>
  <si>
    <t>Arcane Core</t>
  </si>
  <si>
    <t>Arcane Blast</t>
  </si>
  <si>
    <t>Demolish</t>
  </si>
  <si>
    <t>Clear Gate 4 with Angelina's help.</t>
  </si>
  <si>
    <t>Clear Gate 5 with Landius' help.</t>
  </si>
  <si>
    <t>Lambda, Landius</t>
  </si>
  <si>
    <r>
      <rPr>
        <rFont val="Roboto"/>
        <b/>
        <sz val="9.0"/>
      </rPr>
      <t>As Arcane Core:</t>
    </r>
    <r>
      <rPr>
        <rFont val="Roboto"/>
        <sz val="9.0"/>
      </rPr>
      <t xml:space="preserve"> When attacked after entering battle, magic damage taken is decreased by 10%.
</t>
    </r>
    <r>
      <rPr>
        <rFont val="Roboto"/>
        <b/>
        <sz val="9.0"/>
      </rPr>
      <t>As Oracle:</t>
    </r>
    <r>
      <rPr>
        <rFont val="Roboto"/>
        <sz val="9.0"/>
      </rPr>
      <t xml:space="preserve"> AoE damage taken is reduced by 10%.</t>
    </r>
  </si>
  <si>
    <r>
      <rPr>
        <rFont val="Roboto"/>
        <b/>
        <sz val="9.0"/>
      </rPr>
      <t>As Arcane Core:</t>
    </r>
    <r>
      <rPr>
        <rFont val="Roboto"/>
        <sz val="9.0"/>
      </rPr>
      <t xml:space="preserve"> When Unit HP is 100%, increases damage dealt by 10%.
</t>
    </r>
    <r>
      <rPr>
        <rFont val="Roboto"/>
        <b/>
        <sz val="9.0"/>
      </rPr>
      <t>As Oracle:</t>
    </r>
    <r>
      <rPr>
        <rFont val="Roboto"/>
        <sz val="9.0"/>
      </rPr>
      <t xml:space="preserve"> Healing Effects +10%.</t>
    </r>
  </si>
  <si>
    <t>Protective Rune Suit</t>
  </si>
  <si>
    <t>HP +5%. When hit with a melee attack and entering battle, deals fixed damage to the enemy 1 time. Damage = 1x Hero's INT.</t>
  </si>
  <si>
    <t>Runic Void</t>
  </si>
  <si>
    <t>Deal 0.3x AoE damage to all enemies within a 5-block radius. Damage increases as you get closer to your target. Damage is increased by 10% for every 1 block (up to 50%). Inflicts 5 [Arcane Resonance] stacks on the enemy: After taking action on your next turn, take fixed damage equal to Rachel's INT x0.5. Can be stacked. Lasts 2 turns.</t>
  </si>
  <si>
    <t>Otherworldly Force</t>
  </si>
  <si>
    <t xml:space="preserve">Each time you deal damage to the enemy, gain Otherworldly Force: All stats except for HP +1%. Can be stacked up to 7 times. After taking action, if you have 7 stacks of Otherworldly Force, you can take 1 extra action. After taking this action, you are teleported to the nearest ally and all Otherworldly Force effects are removed from you. </t>
  </si>
  <si>
    <t>Stat Increase: +2%</t>
  </si>
  <si>
    <t>Stat Increase: +3%</t>
  </si>
  <si>
    <t>Stat Increase: +4%</t>
  </si>
  <si>
    <t>Otherworldly Ronin</t>
  </si>
  <si>
    <t>Sonic Blade</t>
  </si>
  <si>
    <t>Eclipse</t>
  </si>
  <si>
    <t>Otherworldly Noble</t>
  </si>
  <si>
    <t>Otherworldly Prince</t>
  </si>
  <si>
    <t>Star Stab</t>
  </si>
  <si>
    <t>Upgrade to Otherworldly Prince.</t>
  </si>
  <si>
    <t>Clear Gate 4 with Gizarof's help.</t>
  </si>
  <si>
    <t>Brenda, Shilinka, Virash</t>
  </si>
  <si>
    <t>Lunar Flare</t>
  </si>
  <si>
    <t>Attacks all enemies along 3 lines, dealing 0.2x AoE damage and applying "Burn": At the end of the next turn, take fixed damage equal to 1x Rainforce's ATK.  Lasts 2 turns.  When attacking, teleports ot the furthest point in the skill's casting radius.  If this attack hits 2 or more enemies, this skill triggers a [Teleport] effect: Teleports enemies hit to a random position and adds an additional stack of [Burn].  If this attack hits 3 or more enemies, this skill's cooldown is cleared and it adds an additional stack of [Burn].</t>
  </si>
  <si>
    <t>Rean</t>
  </si>
  <si>
    <t>Ashen Chevalier</t>
  </si>
  <si>
    <t>After using this skill, restores 20% HP, and all stats, excluding HP, are increased by 1%. Can be stacked up to 5 times.
When friendly units die, the cooldowns of all of skills are reduced by 1 turn and enters [Ogre] form: Damage increased by 30%, damage taken reduced by 30%, Mobility increased by 1. After dealing damage to an enemy unit, afflicts them with 1 random debuff. Lasts 2 turns. If already in [Ogre] form, this effect prolongs [Ogre] form by 2 turns instead. After [Ogre] form ends, cannot use active skills for 2 turns. (If more than 2 friendly units have died, [Ogre] form becomes permanent. This effect ignores immunity and cannot be dispelled.)</t>
  </si>
  <si>
    <t>Autumn Leaf Cutter</t>
  </si>
  <si>
    <t>Arc Slash</t>
  </si>
  <si>
    <t>http://localhost:3000/heroes/ledin</t>
  </si>
  <si>
    <t>Ashen Awakener</t>
  </si>
  <si>
    <t>Ashen Hero</t>
  </si>
  <si>
    <t>Gale EX</t>
  </si>
  <si>
    <t>Griffon Knight</t>
  </si>
  <si>
    <t>Upgrade to Ashen Hero</t>
  </si>
  <si>
    <r>
      <rPr>
        <rFont val="Roboto"/>
        <b/>
        <sz val="9.0"/>
      </rPr>
      <t>Sword Saint</t>
    </r>
    <r>
      <rPr>
        <rFont val="Roboto"/>
        <sz val="9.0"/>
      </rPr>
      <t xml:space="preserve">: When unit's HP is less than 50%, reduces damage taken by 10%.
</t>
    </r>
    <r>
      <rPr>
        <rFont val="Roboto"/>
        <b/>
        <sz val="9.0"/>
      </rPr>
      <t>Ashen Hero</t>
    </r>
    <r>
      <rPr>
        <rFont val="Roboto"/>
        <sz val="9.0"/>
      </rPr>
      <t>: When unit HP is less than 70%, reduces damage taken by 10% after battle begins.</t>
    </r>
  </si>
  <si>
    <r>
      <rPr>
        <rFont val="Roboto"/>
        <b/>
        <sz val="9.0"/>
      </rPr>
      <t>Sword Saint</t>
    </r>
    <r>
      <rPr>
        <rFont val="Roboto"/>
        <sz val="9.0"/>
      </rPr>
      <t xml:space="preserve">: When unit's HP is less than 50%, damage is increased by 10%.
</t>
    </r>
    <r>
      <rPr>
        <rFont val="Roboto"/>
        <b/>
        <sz val="9.0"/>
      </rPr>
      <t>Ashen Hero</t>
    </r>
    <r>
      <rPr>
        <rFont val="Roboto"/>
        <sz val="9.0"/>
      </rPr>
      <t>: When unit HP is less than 70%, increased damage dealt by 10% after battle begins.</t>
    </r>
  </si>
  <si>
    <t>Azure Flame Slash</t>
  </si>
  <si>
    <t>Attacks multiple enemies within range, dealing 0.3x AoE damage, and has a 50% chance to inflict 1 random debuff.  Also afflicts the enemy with 2 stacks of Burn: After taking action on your next turn, take fixed damage equal to 1x Rean's ATK.  Lasts 2 turns.  When in [Ogre] status, this skill becomes Termination Slash - Dawn, skill span increases by 1, damage coefficient increases to 0.36x, and the chance to apply debuffs increases to 100%.  When in [Ogre] status, applies Burn, dealing fixed damage that ignores immunity.</t>
  </si>
  <si>
    <t>Vengeful Dragon's Seal</t>
  </si>
  <si>
    <t>If any friendly unit is attacked by an enemy within a 1-ring range, you gain +1 Mobility.  Lasts 1 turn.  The attacker is afflicted with [Dragon Seal]: When attacked by Renata, you cannot be Guarded, damage taken is increased by 20%, and you cannot trigger act again effects.  Lasts 2 turns.</t>
  </si>
  <si>
    <t>Damage: +25%</t>
  </si>
  <si>
    <t>Damage: +30%</t>
  </si>
  <si>
    <t>Mobility: +2
Damage: +40%</t>
  </si>
  <si>
    <t>Clear Gate 4 with Licorice's help.</t>
  </si>
  <si>
    <t>Clear Gate 5 with Aka's help.</t>
  </si>
  <si>
    <t>Thunderous Flash</t>
  </si>
  <si>
    <t>Attacks a single enemy, dealing 1.6x damage.  If the target unit's movement type is [Flying], attacks the enemy first before battle.  If the target has a "Dragon Seal" effect, grants [Unflinching] before battle: Grants 20% HP upon taking damage that would otherwise have been fatal.  Only triggers 1 time per battle.  Lasts 2 turns.</t>
  </si>
  <si>
    <t>Renne</t>
  </si>
  <si>
    <t>Angel of Death</t>
  </si>
  <si>
    <t>When entering battle with an enemy with a debuff, INT, DEF, and MDEF increase by 5%. After dealing damage to an enemy, afflicts them with 1 random debuff.</t>
  </si>
  <si>
    <t>INT/DEF/MDEF: +8%</t>
  </si>
  <si>
    <t>INT/DEF/MDEF: +11%</t>
  </si>
  <si>
    <t>INT/DEF/MDEF: +15%
Debuffs: 2</t>
  </si>
  <si>
    <t>Shadow Spear</t>
  </si>
  <si>
    <t>Calamity Throw</t>
  </si>
  <si>
    <t>Tea Party Host</t>
  </si>
  <si>
    <t>Dark Matter</t>
  </si>
  <si>
    <t>Renne – Annihilation</t>
  </si>
  <si>
    <t>Upgrade to Angel of Death.</t>
  </si>
  <si>
    <t>+35/+4/+5</t>
  </si>
  <si>
    <r>
      <rPr>
        <rFont val="Roboto"/>
        <b/>
        <sz val="9.0"/>
      </rPr>
      <t>As Wizard:</t>
    </r>
    <r>
      <rPr>
        <rFont val="Roboto"/>
        <sz val="9.0"/>
      </rPr>
      <t xml:space="preserve"> When attacked by enemies with debuffs, after entering battle, damage taken is decreased by 10%.
</t>
    </r>
    <r>
      <rPr>
        <rFont val="Roboto"/>
        <b/>
        <sz val="9.0"/>
      </rPr>
      <t>As Angel of Death:</t>
    </r>
    <r>
      <rPr>
        <rFont val="Roboto"/>
        <sz val="9.0"/>
      </rPr>
      <t xml:space="preserve"> When Unit HP is below 70%, damage taken is decreased by 10% after entering battle.</t>
    </r>
  </si>
  <si>
    <r>
      <rPr>
        <rFont val="Roboto"/>
        <b/>
        <sz val="9.0"/>
      </rPr>
      <t>As Wizard:</t>
    </r>
    <r>
      <rPr>
        <rFont val="Roboto"/>
        <sz val="9.0"/>
      </rPr>
      <t xml:space="preserve"> AoE damage dealt is increased by 10%.
</t>
    </r>
    <r>
      <rPr>
        <rFont val="Roboto"/>
        <b/>
        <sz val="9.0"/>
      </rPr>
      <t>As Angel of Death:</t>
    </r>
    <r>
      <rPr>
        <rFont val="Roboto"/>
        <sz val="9.0"/>
      </rPr>
      <t xml:space="preserve"> When Unit HP is below 70%, damage dealt is increased by 10% after entering battle.</t>
    </r>
  </si>
  <si>
    <t>Pater Mater</t>
  </si>
  <si>
    <t>Attacks all enemies in 3 straight lines, dealing 0.3x AoE damage and inflicts a [Displacement] effect: Pushes targets back 1 block.  Reduces the DEF or MDEF of enemies hit (whichever is highest) by 30% for 2 turns.</t>
  </si>
  <si>
    <t>Rohga</t>
  </si>
  <si>
    <t>Ferocious</t>
  </si>
  <si>
    <t>Crit increased by 10%, Crit Damage increases by 10%.</t>
  </si>
  <si>
    <t>Crit: +12%
Crit Damage: +12%</t>
  </si>
  <si>
    <t>Crit: +14%
Crit Damage: +14%</t>
  </si>
  <si>
    <t>Crit: +16%
Crit Damage: +16%</t>
  </si>
  <si>
    <t>Crit: +20%
Crit Damage: +20%</t>
  </si>
  <si>
    <t>Upgrade to High Master.</t>
  </si>
  <si>
    <t>Help with Sonya's Gate 4.</t>
  </si>
  <si>
    <t>Help with Leon's Gate 5.</t>
  </si>
  <si>
    <t>My Little Sister Can't Be This Cute</t>
  </si>
  <si>
    <t>Rozalia</t>
  </si>
  <si>
    <t>Glorious Faith</t>
  </si>
  <si>
    <t>When entering battle with HP above 50%, ATK and DEF increase by 5%.  Before entering battle, or after taking action, if there are enemies within a 2 ring range, obtain [Faith]: Damage dealt is increased by 2% and damage taken is reduced by 2%.  Can be stacked up to 3 times (This effect cannot be dispelled).</t>
  </si>
  <si>
    <t>ATK, DEF: +10%
[Faith] Damage dealt: +3%
[Faith] Damage reduced: -3%</t>
  </si>
  <si>
    <t>ATK, DEF: +15%
[Faith] Damage dealt: +4%
[Faith] Damage reduced: -4%</t>
  </si>
  <si>
    <t>ATK, DEF: +20%
[Faith] Damage dealt: +5%
[Faith] Damage reduced: -5%</t>
  </si>
  <si>
    <t>Rozenciel</t>
  </si>
  <si>
    <t>Guardian of the World</t>
  </si>
  <si>
    <t>When a friendly unit is within 1 block, INT increases by 10%.  Unit is not affected by melee damage penalty.  When hero dies, dispels all debuffs from allies within a 3-block radius.  Also affects all blocks hit with the [Dazzling Light] effect for 4 rounds: When enemy units with [Flying] or [Cavalry] movement types, or enemies who treat all passable terrain as Plains move onto this block, they consume 1 additional point of Mobility.  When friendly units with [Infantry] or [Aquatic] movement types move into this block, after attacking, they can move another 2 blocks.</t>
  </si>
  <si>
    <t>Clear Gate 5 with Listell's help.</t>
  </si>
  <si>
    <t>Wave Whisper</t>
  </si>
  <si>
    <t>[Command] All friendly units within 2 blocks take 15% less ranged damage, have a 30% less chance of being critically hit, and healing effects on them are increased by 15%.
Attacks all enemies in 3 straight lines, dealing 0.36x AoE damage.  Inflicts a [Displacement] effect: Pushes back all targets 2 blocks.  Also effects all blocks hit with the [Dazzling Light] effect for 2 rounds: When enemy units with [Flying] or [Cavalry] movement types, or enemies who treat all passable terrain as Plains move onto this block, they consume 1 additional point of Mobility.  When friendly units with [Infantry] or [Aquatic] movement types move onto this block, after attacking, they can move another 2 blocks.</t>
  </si>
  <si>
    <t>Sakura Shinguji</t>
  </si>
  <si>
    <t>Reiken-Arataka</t>
  </si>
  <si>
    <t>After killing an enemy, all stats except for HP increase by 4%. Stackable up to 4 times (effects cannot be dispelled). When entering battle, if your SKILL is greater than the enemy's, you will attack first.</t>
  </si>
  <si>
    <t>Stat Increase: +6%</t>
  </si>
  <si>
    <t>Stat Increase: +10%</t>
  </si>
  <si>
    <t>Koubu</t>
  </si>
  <si>
    <t>Koubu-Kai</t>
  </si>
  <si>
    <t>Hyakka Ryoran</t>
  </si>
  <si>
    <t>Hokushin Itto-Ryu</t>
  </si>
  <si>
    <t>Ouka Houshin</t>
  </si>
  <si>
    <t>Evilslayer</t>
  </si>
  <si>
    <t>Upgrade to Sakura Koubu</t>
  </si>
  <si>
    <t>Upgrade to Evilslayer</t>
  </si>
  <si>
    <r>
      <rPr>
        <rFont val="Roboto"/>
        <b/>
        <sz val="9.0"/>
      </rPr>
      <t>As Evilslayer:</t>
    </r>
    <r>
      <rPr>
        <rFont val="Roboto"/>
        <sz val="9.0"/>
      </rPr>
      <t xml:space="preserve"> When attacked with a melee attack, physical damage taken is decreased by 10%.
</t>
    </r>
    <r>
      <rPr>
        <rFont val="Roboto"/>
        <b/>
        <sz val="9.0"/>
      </rPr>
      <t>As Koubi-Kai:</t>
    </r>
    <r>
      <rPr>
        <rFont val="Roboto"/>
        <sz val="9.0"/>
      </rPr>
      <t xml:space="preserve"> When Unit HP is less than 50%, damage taken is decreased by 10%.</t>
    </r>
  </si>
  <si>
    <r>
      <rPr>
        <rFont val="Roboto"/>
        <b/>
        <sz val="9.0"/>
      </rPr>
      <t>As Evilslayer:</t>
    </r>
    <r>
      <rPr>
        <rFont val="Roboto"/>
        <sz val="9.0"/>
      </rPr>
      <t xml:space="preserve"> When attacked with a melee attack, damage dealt is increased by 10%.
</t>
    </r>
    <r>
      <rPr>
        <rFont val="Roboto"/>
        <b/>
        <sz val="9.0"/>
      </rPr>
      <t>As Koubu-Kai:</t>
    </r>
    <r>
      <rPr>
        <rFont val="Roboto"/>
        <sz val="9.0"/>
      </rPr>
      <t xml:space="preserve"> Damage dealt increases by 10% to enemies with a higher HP percentage than yours after entering battle.</t>
    </r>
  </si>
  <si>
    <t>Sakura Rising</t>
  </si>
  <si>
    <t>2 Ring</t>
  </si>
  <si>
    <t>Attacks all enemies in a 2-ring radius, dealing 0.36x AoE damage.  Renders targets unable to be healed for 1 turn and inflicts [Bleed]: After moving on your next turn, take fixed damage equal to 2x the attacker's ATK.  Lasts 2 turns.  For every 1 enemy hit, you gain 1 Reiken-Arataka effect after this battle (can gain up to 2).</t>
  </si>
  <si>
    <t>Scott</t>
  </si>
  <si>
    <t>Cautious Tactician</t>
  </si>
  <si>
    <t>When entering combat with HP above 50%, damage taken is decreased by 15%.</t>
  </si>
  <si>
    <t>Help with Liana's Gate 7.</t>
  </si>
  <si>
    <t>+60/+4/+3</t>
  </si>
  <si>
    <r>
      <rPr>
        <rFont val="Roboto"/>
        <b/>
        <sz val="9.0"/>
      </rPr>
      <t>As Knight Master:</t>
    </r>
    <r>
      <rPr>
        <rFont val="Roboto"/>
        <sz val="9.0"/>
      </rPr>
      <t xml:space="preserve"> When fighting enemies with a lower HP percentage than yours, damage taken after entering battle is decreased by 10%.</t>
    </r>
  </si>
  <si>
    <r>
      <rPr>
        <rFont val="Roboto"/>
        <b/>
        <sz val="9.0"/>
      </rPr>
      <t>As Knight Master:</t>
    </r>
    <r>
      <rPr>
        <rFont val="Roboto"/>
        <sz val="9.0"/>
      </rPr>
      <t xml:space="preserve"> When unit's HP is greater than 80%, damage is increased by 10%.</t>
    </r>
  </si>
  <si>
    <t>Serena</t>
  </si>
  <si>
    <t>Brave March</t>
  </si>
  <si>
    <t>When Unit HP is at or above 90%, all damage taken is reduced by 15%. Takes all attacks directed at allies within 1 block who have lost all their soldiers.</t>
  </si>
  <si>
    <t>HP Condition: 85%
Damage Taken: -18%</t>
  </si>
  <si>
    <t>HP Condition: 80%
Damage Taken: -22%
Guard: Within 2 blocks</t>
  </si>
  <si>
    <t>HP Condition: 70%
Damage Taken: -26%</t>
  </si>
  <si>
    <t>HP Condition: 60%
Damage Taken: -30%
Guard: Within 3 blocks</t>
  </si>
  <si>
    <t>Gladiator Commander</t>
  </si>
  <si>
    <t>Entrench-
ment</t>
  </si>
  <si>
    <t>Clear Gate 3 with Wiler's help.</t>
  </si>
  <si>
    <t>Clear Gate 5 with Shelfaniel's help.</t>
  </si>
  <si>
    <t>Wiler</t>
  </si>
  <si>
    <t>+110/+4/+4</t>
  </si>
  <si>
    <r>
      <rPr>
        <rFont val="Roboto"/>
        <b/>
        <sz val="9.0"/>
      </rPr>
      <t>As Royal Vanguard:</t>
    </r>
    <r>
      <rPr>
        <rFont val="Roboto"/>
        <sz val="9.0"/>
      </rPr>
      <t xml:space="preserve"> AoE damage taken is decreased by 10%.
</t>
    </r>
    <r>
      <rPr>
        <rFont val="Roboto"/>
        <b/>
        <sz val="9.0"/>
      </rPr>
      <t>As Gladiator Commander:</t>
    </r>
    <r>
      <rPr>
        <rFont val="Roboto"/>
        <sz val="9.0"/>
      </rPr>
      <t xml:space="preserve"> When actively entering battle, unit takes 10% decreased damage.</t>
    </r>
  </si>
  <si>
    <r>
      <rPr>
        <rFont val="Roboto"/>
        <b/>
        <sz val="9.0"/>
      </rPr>
      <t>As Royal Vanguard:</t>
    </r>
    <r>
      <rPr>
        <rFont val="Roboto"/>
        <sz val="9.0"/>
      </rPr>
      <t xml:space="preserve"> When attacked and entering battle, damage is increased by 10%.
</t>
    </r>
    <r>
      <rPr>
        <rFont val="Roboto"/>
        <b/>
        <sz val="9.0"/>
      </rPr>
      <t>As Gladiator Commander:</t>
    </r>
    <r>
      <rPr>
        <rFont val="Roboto"/>
        <sz val="9.0"/>
      </rPr>
      <t xml:space="preserve"> When actively entering battle, damage is increased by 10%.</t>
    </r>
  </si>
  <si>
    <t>Dawnguard</t>
  </si>
  <si>
    <t>DEF +10%. All friendly units within 3 blocks with less than 80% HP are treated as Fallen Soldiers. [Ed: This activates Serena's talent.]</t>
  </si>
  <si>
    <t>Shalltear Bloodfallen</t>
  </si>
  <si>
    <t>Shelfaniel</t>
  </si>
  <si>
    <t>Magic Lineage</t>
  </si>
  <si>
    <r>
      <rPr>
        <rFont val="Roboto"/>
        <color rgb="FF000000"/>
        <sz val="9.0"/>
      </rPr>
      <t xml:space="preserve">INT is increased up to 10% based on the unit's current HP. Whenever a skill is used to deal damage, the cooldown of this skill is reduced by 1. </t>
    </r>
    <r>
      <rPr>
        <rFont val="Roboto"/>
        <b/>
        <color rgb="FF000000"/>
        <sz val="9.0"/>
      </rPr>
      <t>[Click or hover for details.]</t>
    </r>
  </si>
  <si>
    <t>INT: Up to +13%
Cooldown: -2</t>
  </si>
  <si>
    <t>INT: Up to +16%</t>
  </si>
  <si>
    <t>INT: Up to +20%
Cooldown: -3</t>
  </si>
  <si>
    <t>Empress</t>
  </si>
  <si>
    <t>Goddess Glow</t>
  </si>
  <si>
    <t>Upgrade to Empress.</t>
  </si>
  <si>
    <t>Clear Gate 3 with Almeda's help.</t>
  </si>
  <si>
    <t>Angelina, Lanford, Oliver, Serena</t>
  </si>
  <si>
    <t>+40/+2/+7</t>
  </si>
  <si>
    <r>
      <rPr>
        <rFont val="Roboto"/>
        <b/>
        <sz val="9.0"/>
      </rPr>
      <t>As Empress:</t>
    </r>
    <r>
      <rPr>
        <rFont val="Roboto"/>
        <sz val="9.0"/>
      </rPr>
      <t xml:space="preserve"> When attacked by an enemy with debuffs, damage taken decreases by 10%.
</t>
    </r>
    <r>
      <rPr>
        <rFont val="Roboto"/>
        <b/>
        <sz val="9.0"/>
      </rPr>
      <t>As Wizard:</t>
    </r>
    <r>
      <rPr>
        <rFont val="Roboto"/>
        <sz val="9.0"/>
      </rPr>
      <t xml:space="preserve"> When Unit HP is above 80%, damage taken decreases by 10% after entering battle.</t>
    </r>
  </si>
  <si>
    <r>
      <rPr>
        <rFont val="Roboto"/>
        <b/>
        <sz val="9.0"/>
      </rPr>
      <t>As Empress:</t>
    </r>
    <r>
      <rPr>
        <rFont val="Roboto"/>
        <sz val="9.0"/>
      </rPr>
      <t xml:space="preserve"> When Unit HP is above 80%, damage dealt increases by 10% after entering battle.
</t>
    </r>
    <r>
      <rPr>
        <rFont val="Roboto"/>
        <b/>
        <sz val="9.0"/>
      </rPr>
      <t>As Wizard:</t>
    </r>
    <r>
      <rPr>
        <rFont val="Roboto"/>
        <sz val="9.0"/>
      </rPr>
      <t xml:space="preserve"> Damage dealt increases by 10% to enemies with a lower HP percentage than yours after entering battle.</t>
    </r>
  </si>
  <si>
    <t>Caconsis's Crown</t>
  </si>
  <si>
    <t>MDEF +10%. 30% chance after taking action to gain +1 skill range and +1 span. Lasts 1 turn.</t>
  </si>
  <si>
    <t>Eternal Loneliness</t>
  </si>
  <si>
    <t>After taking action, if there is an allied unit within a 2-block radius, damage is increased by 10% and damage received is reduced by 10% for 1 turn. When not in the [Slumber] state, fatal damage received does not result in death but instead restores HP to 100% and then puts you in [Slumber]: "Cannot take action, and restores 20% HP after the effect ends." Lasts 3 turns. (This effect cannot be dispelled, ignores immunity, and only triggers once per battle.)</t>
  </si>
  <si>
    <t>Ephemeral Flower</t>
  </si>
  <si>
    <t>Avenger</t>
  </si>
  <si>
    <t>Wings of Annihilation</t>
  </si>
  <si>
    <t>Fleeting Flash</t>
  </si>
  <si>
    <t>Broken Dream</t>
  </si>
  <si>
    <t>Upgrade to Wings of Annihilation.</t>
  </si>
  <si>
    <t>Clear Gate 4 with Brenda's help.</t>
  </si>
  <si>
    <t>Clear Gate 5 with Rainforce's help.</t>
  </si>
  <si>
    <t>Bloody Grip</t>
  </si>
  <si>
    <t>Attacks a single enemy, dealing 1.6x damage.  Melee soldiers will also attack.  Restores HP equal to 30% of damage after battle.  This attack ignores 20% DEF for each enemy adjacent to the target (up to 40%).  If there are no enemies within 2 blocks of the target, you can act again after defeating the target. (This act again effect can only trigger once per round)</t>
  </si>
  <si>
    <t>Sigma</t>
  </si>
  <si>
    <t>Solitary Will</t>
  </si>
  <si>
    <t>When attacking, ATK increases by 5%. If you haven't attacked this round and you are on a defense-increasing terrain, you can take 1 additional action. At the same time, obtain the Snipe status: Unit range +1, cannot move. (Cannot be dispelled, can act again. 4-turn cooldown.)</t>
  </si>
  <si>
    <t>ATK: +8%
Cooldown: 3 turns</t>
  </si>
  <si>
    <t>ATK: +11%
Range: +2</t>
  </si>
  <si>
    <t>ATK: +15%
Cooldown: 2 turns</t>
  </si>
  <si>
    <t>Ranger's Heart</t>
  </si>
  <si>
    <t>Vindicator</t>
  </si>
  <si>
    <t>Legendary End</t>
  </si>
  <si>
    <t>Strong Wind Snipe</t>
  </si>
  <si>
    <t>Help with Varna's Gate 5.</t>
  </si>
  <si>
    <t>Alfred, Clarett, Lambda, Omega, Rainforce</t>
  </si>
  <si>
    <t>Precision Scope</t>
  </si>
  <si>
    <t>HP +5%.  After taking action, has a 25% chance to increase your ATK by 20%.  Lasts 4 turns.</t>
  </si>
  <si>
    <t>Ranger's Eye</t>
  </si>
  <si>
    <t>All</t>
  </si>
  <si>
    <t>Applies [Ranger's Mark]: Damage taken from Sigma increased by 15%.  Cannot be dispelled.  Ignores immunity.  After Sigma actively deals damage to targets with [Ranger's Mark], Ranger's Mark is cleared and skill is replaced with [Windsear Strike]: Attacks a single enemy unit, dealing 1.5x battle damage.  Extra effective against [Fliers].  After use, this skill is replaced with [Ranger's Eye].</t>
  </si>
  <si>
    <t>Wolf's Nature</t>
  </si>
  <si>
    <t>For every buff, ATK &amp; DEF increase by 3%, at most by 9%. If attack critically hits, steals 1 buff from target.</t>
  </si>
  <si>
    <t>ATK/DEF: +4%, at most +12%</t>
  </si>
  <si>
    <t>ATK/DEF: +5%, at most +15%
Steal: 2 buffs</t>
  </si>
  <si>
    <t>ATK/DEF: +6%, at most +18%</t>
  </si>
  <si>
    <t>ATK/DEF: +7%, at most +21%</t>
  </si>
  <si>
    <t>Clear Gate 4 with Freya's help.</t>
  </si>
  <si>
    <t>Dios, Pierre</t>
  </si>
  <si>
    <r>
      <rPr>
        <rFont val="Roboto"/>
        <b/>
        <sz val="9.0"/>
      </rPr>
      <t>As Shadow:</t>
    </r>
    <r>
      <rPr>
        <rFont val="Roboto"/>
        <sz val="9.0"/>
      </rPr>
      <t xml:space="preserve"> When attacking, unit's damage taken decreases by 10%.
</t>
    </r>
    <r>
      <rPr>
        <rFont val="Roboto"/>
        <b/>
        <sz val="9.0"/>
      </rPr>
      <t>As Ranger:</t>
    </r>
    <r>
      <rPr>
        <rFont val="Roboto"/>
        <sz val="9.0"/>
      </rPr>
      <t xml:space="preserve"> When attacked and entering battle, physical damage taken decreases by 10%.</t>
    </r>
  </si>
  <si>
    <r>
      <rPr>
        <rFont val="Roboto"/>
        <b/>
        <sz val="9.0"/>
      </rPr>
      <t>As Shadow:</t>
    </r>
    <r>
      <rPr>
        <rFont val="Roboto"/>
        <sz val="9.0"/>
      </rPr>
      <t xml:space="preserve"> When attacked and entering battle, Crit Damage increases by 10%.
</t>
    </r>
    <r>
      <rPr>
        <rFont val="Roboto"/>
        <b/>
        <sz val="9.0"/>
      </rPr>
      <t>As Ranger:</t>
    </r>
    <r>
      <rPr>
        <rFont val="Roboto"/>
        <sz val="9.0"/>
      </rPr>
      <t xml:space="preserve"> When Unit HP is above 80%, Crit Damage increases by 10%.</t>
    </r>
  </si>
  <si>
    <t>Mask of Righteousness</t>
  </si>
  <si>
    <t>MDEF +5%. When initiating battle, if you have twice as many buffs as the enemy, you can attack first.</t>
  </si>
  <si>
    <t>Demon Blood</t>
  </si>
  <si>
    <t>After eliminating a unit, can move another 3 blocks. Meanwhile, ATK/INT/DEF/MDEF increase by 10%. Lasts 3 turns. Can be stacked 2 times.</t>
  </si>
  <si>
    <t>ATK/DEF: +12%</t>
  </si>
  <si>
    <t>ATK/DEF: +14%</t>
  </si>
  <si>
    <t>ATK/DEF: +17%</t>
  </si>
  <si>
    <t>Grand Master</t>
  </si>
  <si>
    <t>Clear Gate 4 with Rohga's help.</t>
  </si>
  <si>
    <t>Clear Gate 5 with Lana's help.</t>
  </si>
  <si>
    <r>
      <rPr>
        <rFont val="Roboto"/>
        <b/>
        <sz val="9.0"/>
      </rPr>
      <t>As Grand Knight:</t>
    </r>
    <r>
      <rPr>
        <rFont val="Roboto"/>
        <sz val="9.0"/>
      </rPr>
      <t xml:space="preserve"> With every block moved before attacking, damage taken decreases by 3% (max 15%).
</t>
    </r>
    <r>
      <rPr>
        <rFont val="Roboto"/>
        <b/>
        <sz val="9.0"/>
      </rPr>
      <t>As Unicorn Master:</t>
    </r>
    <r>
      <rPr>
        <rFont val="Roboto"/>
        <sz val="9.0"/>
      </rPr>
      <t xml:space="preserve"> When attacked, magic damage taken decreases by 10%.</t>
    </r>
  </si>
  <si>
    <r>
      <rPr>
        <rFont val="Roboto"/>
        <b/>
        <sz val="9.0"/>
      </rPr>
      <t>As Grand Knight:</t>
    </r>
    <r>
      <rPr>
        <rFont val="Roboto"/>
        <sz val="9.0"/>
      </rPr>
      <t xml:space="preserve"> With every block moved before attacking, damage dealt is increased by 3% (max 15%).
</t>
    </r>
    <r>
      <rPr>
        <rFont val="Roboto"/>
        <b/>
        <sz val="9.0"/>
      </rPr>
      <t>As Unicorn Master:</t>
    </r>
    <r>
      <rPr>
        <rFont val="Roboto"/>
        <sz val="9.0"/>
      </rPr>
      <t xml:space="preserve"> When Unit HP is above 80%, damage dealt is increased by 10%.</t>
    </r>
  </si>
  <si>
    <t>Bone Dino Feeding Manual</t>
  </si>
  <si>
    <t>Dark Dawn</t>
  </si>
  <si>
    <t>ATK &amp; INT +10%. When actively hitting an enemy with a melee attack, deals fixed damage to the enemy 1 time. Damage = 2x Hero's INT. When actively hitting an enemy with a ranged attack, after battle, deals fixed damage to the enemy 1 time. Damage = 2x ATK.</t>
  </si>
  <si>
    <t>Chaos Helix</t>
  </si>
  <si>
    <t>Attacks a single enemy, dealing 1.6x damage. Melee soldiers will also attack. If the enemy's DEF is lower than their MDEF, 70% of INT is added to ATK before battle. Otherwise, before battle, adds 70% of ATK to INT and deal magic damage. Additionally inflicts the enemy with [Curse of Wounding]: Prevents the target from being healed, dealing damage equal to 20% of healing instead. Lasts 2 turns. If the enemy hero is a Holy unit, before battle, their Skill Range is reduced by 1 for 1 turn.</t>
  </si>
  <si>
    <t>Sophia</t>
  </si>
  <si>
    <t>Merciful Heart</t>
  </si>
  <si>
    <t>Grants buff when skills are cast on allies: Received Heal Effect +10%, DEF increases by 15%. Lasts 2 turns.</t>
  </si>
  <si>
    <t>Received Heal: +20%
DEF: +17%</t>
  </si>
  <si>
    <t>DEF: +20%</t>
  </si>
  <si>
    <t>Received Heal: +30%
DEF: +25%</t>
  </si>
  <si>
    <t>DEF: +30%</t>
  </si>
  <si>
    <t>Rewind</t>
  </si>
  <si>
    <t>Clear Gate 4 with Jugler's help.</t>
  </si>
  <si>
    <t>Aka, Jugler</t>
  </si>
  <si>
    <t>+40/+3/+6</t>
  </si>
  <si>
    <r>
      <rPr>
        <rFont val="Roboto"/>
        <b/>
        <sz val="9.0"/>
      </rPr>
      <t>As Prophet:</t>
    </r>
    <r>
      <rPr>
        <rFont val="Roboto"/>
        <sz val="9.0"/>
      </rPr>
      <t xml:space="preserve"> When Unit HP is above 80%, you are 10% less likely to be critically hit.
</t>
    </r>
    <r>
      <rPr>
        <rFont val="Roboto"/>
        <b/>
        <sz val="9.0"/>
      </rPr>
      <t>As Martyr:</t>
    </r>
    <r>
      <rPr>
        <rFont val="Roboto"/>
        <sz val="9.0"/>
      </rPr>
      <t xml:space="preserve"> When Unit HP is below 50%, damage taken decreases by 10%.</t>
    </r>
  </si>
  <si>
    <r>
      <rPr>
        <rFont val="Roboto"/>
        <b/>
        <sz val="9.0"/>
      </rPr>
      <t>As Prophet:</t>
    </r>
    <r>
      <rPr>
        <rFont val="Roboto"/>
        <sz val="9.0"/>
      </rPr>
      <t xml:space="preserve"> When attacked, damage dealt increases by 10%.
</t>
    </r>
    <r>
      <rPr>
        <rFont val="Roboto"/>
        <b/>
        <sz val="9.0"/>
      </rPr>
      <t>As Martyr:</t>
    </r>
    <r>
      <rPr>
        <rFont val="Roboto"/>
        <sz val="9.0"/>
      </rPr>
      <t xml:space="preserve"> When attacking, soldiers' damage dealt increases by 20%.</t>
    </r>
  </si>
  <si>
    <t>Lost Light</t>
  </si>
  <si>
    <t>HP +5%.  When casting skills on friendly units, additionally applies: ATK and INT increased by 15% and MDEF increased by 20%.  Lasts 2 turns.</t>
  </si>
  <si>
    <t>Sumire Kanzaki</t>
  </si>
  <si>
    <t>Gorgeous Solo</t>
  </si>
  <si>
    <t>When using normal attacks, hero range increases by 1. For every soldier killed, gain 1% ATK and SKILL.</t>
  </si>
  <si>
    <t>ATK/SKL: +2%</t>
  </si>
  <si>
    <t>ATK/SKL: +3%</t>
  </si>
  <si>
    <t>ATK/SKL: +4%</t>
  </si>
  <si>
    <t>Phoenix Dance</t>
  </si>
  <si>
    <t>Kanzaki Fujin-Ryu</t>
  </si>
  <si>
    <t>Butterfly Dance</t>
  </si>
  <si>
    <t>Top Star</t>
  </si>
  <si>
    <t>Upgrade to Koubi-Kai.</t>
  </si>
  <si>
    <t>Upgrade to Phoenix Dance</t>
  </si>
  <si>
    <t>Wyvern Dance</t>
  </si>
  <si>
    <t>Deals 0.36x AoE damag to all enemies within 2 rings. After, grants you [Wyvern Dance]: Unit normal attack range +1. Before entering battle, if your SKILL is higher than the enemy's, you will strike first and enter [Super Guard]: When friendly units within 2 blocks are attacked, you enter the battle instead of them. Lasts 2 turns.</t>
  </si>
  <si>
    <t>Healing Light</t>
  </si>
  <si>
    <t>After taking action, other friendly units within 2 blocks (not including this unit) gain [Restoration]: After battle, 50% chance to recover HP equal to 3x Tiaris' INT.</t>
  </si>
  <si>
    <t>Holy Knight</t>
  </si>
  <si>
    <t>Maiden Knight</t>
  </si>
  <si>
    <t>Attack Blessing</t>
  </si>
  <si>
    <t>Miracle</t>
  </si>
  <si>
    <t>Catapult</t>
  </si>
  <si>
    <t>Upgrade to Maiden Knight.</t>
  </si>
  <si>
    <t>Clear Gate 6 with Gerold &amp; Layla's help.</t>
  </si>
  <si>
    <t>Clear Gate 7 with Dieharte's help.</t>
  </si>
  <si>
    <t>Dieharte, Gerold &amp; Layla</t>
  </si>
  <si>
    <t>+45/+2/+7</t>
  </si>
  <si>
    <r>
      <rPr>
        <rFont val="Roboto"/>
        <b/>
        <sz val="9.0"/>
      </rPr>
      <t>As Maiden Knight:</t>
    </r>
    <r>
      <rPr>
        <rFont val="Roboto"/>
        <sz val="9.0"/>
      </rPr>
      <t xml:space="preserve"> When unit has 100%, damage taken decreases by 10%.
</t>
    </r>
    <r>
      <rPr>
        <rFont val="Roboto"/>
        <b/>
        <sz val="9.0"/>
      </rPr>
      <t>As Unicorn Master:</t>
    </r>
    <r>
      <rPr>
        <rFont val="Roboto"/>
        <sz val="9.0"/>
      </rPr>
      <t xml:space="preserve"> When attacked with a ranged attack, physical damage taken decreases by 10%.</t>
    </r>
  </si>
  <si>
    <r>
      <rPr>
        <rFont val="Roboto"/>
        <b/>
        <sz val="9.0"/>
      </rPr>
      <t>As Maiden Knight:</t>
    </r>
    <r>
      <rPr>
        <rFont val="Roboto"/>
        <sz val="9.0"/>
      </rPr>
      <t xml:space="preserve"> When attacking, damage dealt is increased by 10%.
</t>
    </r>
    <r>
      <rPr>
        <rFont val="Roboto"/>
        <b/>
        <sz val="9.0"/>
      </rPr>
      <t>As Unicorn Master:</t>
    </r>
    <r>
      <rPr>
        <rFont val="Roboto"/>
        <sz val="9.0"/>
      </rPr>
      <t xml:space="preserve"> When attacked with a magical attack and entering battle, damage dealt is increased by 10%.</t>
    </r>
  </si>
  <si>
    <t>Toguro Brothers</t>
  </si>
  <si>
    <t>Body Manipulation</t>
  </si>
  <si>
    <t>After taking action, gain [Body Boost]: ATK &amp; SKILL +0.5%.  Can stack up to 15 times.  This effect can be obtained both before attacking and entering battle and after killing an enemy</t>
  </si>
  <si>
    <t>ATK &amp; SKILL: +1%</t>
  </si>
  <si>
    <t>ATK &amp; SKILL: +1.5%</t>
  </si>
  <si>
    <t>ATK &amp; SKILL: +2%</t>
  </si>
  <si>
    <t>Assassin Brother</t>
  </si>
  <si>
    <t>Finger Shot</t>
  </si>
  <si>
    <t>80% Power</t>
  </si>
  <si>
    <t>100% Power</t>
  </si>
  <si>
    <t>Fighting Stance - Shield</t>
  </si>
  <si>
    <t>Ha!</t>
  </si>
  <si>
    <t>Fighting Stance - Sword</t>
  </si>
  <si>
    <t>Upgrade to Fighting Stance - Sword</t>
  </si>
  <si>
    <t>Upgrade to Power 100%</t>
  </si>
  <si>
    <t>Flesh and Steel Blast</t>
  </si>
  <si>
    <t>Attacks a single enemy, dealing 1x damage.  Before attacking, damage increases by 20% for every block moved (up to 60%), and inflicts a [Displacement] effect: Pushes the target back 2 blocks.  When pushed into another unit or unpassable terrain, the enemy is stunned.  Lasts 1 turn.  Upon eliminating a target, cooldowns are reduced by 4 turns.  Grants [Battle Will] after battle: Before entering battle, restores HP equal to ATK x1.  Lasts 2 turns.  If in [120%] status, healing is increased to ATK x1.5.</t>
  </si>
  <si>
    <t>Tsubame</t>
  </si>
  <si>
    <t>Superhuman Bravery</t>
  </si>
  <si>
    <r>
      <rPr>
        <rFont val="Roboto"/>
        <color rgb="FF000000"/>
        <sz val="9.0"/>
      </rPr>
      <t xml:space="preserve">Physical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</si>
  <si>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PDamage Taken:
Up to -18%
Revive: 18% HP</t>
  </si>
  <si>
    <t>PDamage Taken:
Up to -22%
Revive: 21% HP</t>
  </si>
  <si>
    <t>PDamage Taken:
Up to -26%
Revive: 25% HP</t>
  </si>
  <si>
    <t>PDamage Taken:
Up to -30%
Revive: 30% HP</t>
  </si>
  <si>
    <t>Clear Gate 4 with Imelda's help.</t>
  </si>
  <si>
    <t>Emilia, Imelda</t>
  </si>
  <si>
    <t>+115/+5/+3</t>
  </si>
  <si>
    <r>
      <rPr>
        <rFont val="Roboto"/>
        <b/>
        <sz val="9.0"/>
      </rPr>
      <t>As Royal Vanguard:</t>
    </r>
    <r>
      <rPr>
        <rFont val="Roboto"/>
        <sz val="9.0"/>
      </rPr>
      <t xml:space="preserve"> When attacked by enemies with debuffs, damage taken decreases by 10%.
</t>
    </r>
    <r>
      <rPr>
        <rFont val="Roboto"/>
        <b/>
        <sz val="9.0"/>
      </rPr>
      <t>As Brave:</t>
    </r>
    <r>
      <rPr>
        <rFont val="Roboto"/>
        <sz val="9.0"/>
      </rPr>
      <t xml:space="preserve"> When attacking, damage taken decreases by 10%.</t>
    </r>
  </si>
  <si>
    <r>
      <rPr>
        <rFont val="Roboto"/>
        <b/>
        <sz val="9.0"/>
      </rPr>
      <t>As Royal Vanguard:</t>
    </r>
    <r>
      <rPr>
        <rFont val="Roboto"/>
        <sz val="9.0"/>
      </rPr>
      <t xml:space="preserve"> When attacked, damage dealt increases by 10%.
</t>
    </r>
    <r>
      <rPr>
        <rFont val="Roboto"/>
        <b/>
        <sz val="9.0"/>
      </rPr>
      <t>As Brave:</t>
    </r>
    <r>
      <rPr>
        <rFont val="Roboto"/>
        <sz val="9.0"/>
      </rPr>
      <t xml:space="preserve"> When attacking, damage dealt increases by 10%.</t>
    </r>
  </si>
  <si>
    <t>Bronzing Oil</t>
  </si>
  <si>
    <t>Varna</t>
  </si>
  <si>
    <t>Strong Support</t>
  </si>
  <si>
    <t>After taking action, grants a buff when casting skills on allies within 2 blocks: AoE damage increases by 10%. Lasts 1 turn.</t>
  </si>
  <si>
    <t>AoE Damage: +12%</t>
  </si>
  <si>
    <t>AoE Damage: +14%</t>
  </si>
  <si>
    <t>AoE Damage: +17%</t>
  </si>
  <si>
    <t>AoE Damage: +20%</t>
  </si>
  <si>
    <t>Thousand Arrows</t>
  </si>
  <si>
    <t>Anna, Sigma</t>
  </si>
  <si>
    <r>
      <rPr>
        <rFont val="Roboto"/>
        <b/>
        <sz val="9.0"/>
      </rPr>
      <t>As Ranger:</t>
    </r>
    <r>
      <rPr>
        <rFont val="Roboto"/>
        <sz val="9.0"/>
      </rPr>
      <t xml:space="preserve"> Reduces AoE damage taken by 10%.
</t>
    </r>
    <r>
      <rPr>
        <rFont val="Roboto"/>
        <b/>
        <sz val="9.0"/>
      </rPr>
      <t>As Dragon Master:</t>
    </r>
    <r>
      <rPr>
        <rFont val="Roboto"/>
        <sz val="9.0"/>
      </rPr>
      <t xml:space="preserve"> When attacked by enemies with debuffs, damage taken is reduced by 10%.</t>
    </r>
  </si>
  <si>
    <r>
      <rPr>
        <rFont val="Roboto"/>
        <b/>
        <sz val="9.0"/>
      </rPr>
      <t>As Ranger:</t>
    </r>
    <r>
      <rPr>
        <rFont val="Roboto"/>
        <sz val="9.0"/>
      </rPr>
      <t xml:space="preserve"> When Unit HP is 100%, increases damage dealt by 10%.
</t>
    </r>
    <r>
      <rPr>
        <rFont val="Roboto"/>
        <b/>
        <sz val="9.0"/>
      </rPr>
      <t>As Dragon Master:</t>
    </r>
    <r>
      <rPr>
        <rFont val="Roboto"/>
        <sz val="9.0"/>
      </rPr>
      <t xml:space="preserve"> When this unit has more than 5 buffs, increases its damage by 10% during battle.</t>
    </r>
  </si>
  <si>
    <t>Wingstriker Helmet</t>
  </si>
  <si>
    <t>MDEF +10%.  When using AoE damage skills, effective range is increased by 1.  [Cooldown Trigger] When using AoE skills to deal damage, this effect's cooldown is triggered.  This effect can trigger again after 4 turns.</t>
  </si>
  <si>
    <t>Virash</t>
  </si>
  <si>
    <t>Crimzonian Zeal</t>
  </si>
  <si>
    <r>
      <rPr>
        <rFont val="Roboto"/>
        <color rgb="FF000000"/>
        <sz val="9.0"/>
      </rPr>
      <t xml:space="preserve">The lower this unit's HP is, the higher its physical damage (Max Increase: 20%). This unit can take fatal damage without dying up to 3 times ("Unyielding"). After taking fatal damage the first time, receive buff: "The Immortal". This buff prevents the hero from dying for 1 turn unless all Unyielding effects are expended. When the buff expires, the unit dies at the end of the turn. (This effect cannot be immunized or dispelled.) </t>
    </r>
    <r>
      <rPr>
        <rFont val="Roboto"/>
        <b/>
        <color rgb="FF000000"/>
        <sz val="9.0"/>
      </rPr>
      <t>[Click or hover for details.]</t>
    </r>
  </si>
  <si>
    <t>PDamage: Up to +30%
Unyielding: 4 times
Duration: 2 turns</t>
  </si>
  <si>
    <t>PDamage: Up to +40%
Unyielding: 5 times</t>
  </si>
  <si>
    <t>PDamage: Up to +50%
Unyielding: 6 times
Duration: 3 turns</t>
  </si>
  <si>
    <t>Sealord Gladiator</t>
  </si>
  <si>
    <t>Sealord Vindicator</t>
  </si>
  <si>
    <t>Backbreaker</t>
  </si>
  <si>
    <t>Upgrade to Sealord Vindicator.</t>
  </si>
  <si>
    <r>
      <rPr>
        <rFont val="Roboto"/>
        <b/>
        <sz val="9.0"/>
      </rPr>
      <t>As Sealord Vindicator:</t>
    </r>
    <r>
      <rPr>
        <rFont val="Roboto"/>
        <sz val="9.0"/>
      </rPr>
      <t xml:space="preserve"> If the unit's HP is below 70%, all damage taken will be reduced by 10%.
</t>
    </r>
    <r>
      <rPr>
        <rFont val="Roboto"/>
        <b/>
        <sz val="9.0"/>
      </rPr>
      <t>As Sword Master:</t>
    </r>
    <r>
      <rPr>
        <rFont val="Roboto"/>
        <sz val="9.0"/>
      </rPr>
      <t xml:space="preserve"> All damage taken is reduced by 10% when initiating battle.</t>
    </r>
  </si>
  <si>
    <r>
      <rPr>
        <rFont val="Roboto"/>
        <b/>
        <sz val="9.0"/>
      </rPr>
      <t>As Sealord Vindicator:</t>
    </r>
    <r>
      <rPr>
        <rFont val="Roboto"/>
        <sz val="9.0"/>
      </rPr>
      <t xml:space="preserve"> All damage is increased by 10% when forced into battle.
</t>
    </r>
    <r>
      <rPr>
        <rFont val="Roboto"/>
        <b/>
        <sz val="9.0"/>
      </rPr>
      <t>As Sword Master:</t>
    </r>
    <r>
      <rPr>
        <rFont val="Roboto"/>
        <sz val="9.0"/>
      </rPr>
      <t xml:space="preserve"> All damage dealt is increased by 10% when fighting units that have a debuff.</t>
    </r>
  </si>
  <si>
    <t>Blitz Bulwark</t>
  </si>
  <si>
    <t>DEF +10%.  When hero triggers an effect that prevents fatal damage, 1 random buff is gained.</t>
  </si>
  <si>
    <t>Tactical Genius</t>
  </si>
  <si>
    <t>When using a support skill, range increases by 1. All soldier stats increase by 5%. When hero dies, dispels 2 debuffs on all allies within 3 blocks and grants them "Desperate Prayer": Before entering combat, restores HP equal to 5x Wiler's INT for 1 turn.</t>
  </si>
  <si>
    <t>Soldier Stats: +10%
Death Effect Range: 4
Duration: 2 turns</t>
  </si>
  <si>
    <t>Soldier Stats: +15%</t>
  </si>
  <si>
    <t>Skill Range: +2
Soldier Stats: +20%
Death Effect Range: 5
Duration: 3 turns</t>
  </si>
  <si>
    <t>Scholar</t>
  </si>
  <si>
    <t>Mage Warrior</t>
  </si>
  <si>
    <t>Tactician</t>
  </si>
  <si>
    <t>Tactical Retreat</t>
  </si>
  <si>
    <t>Regroup</t>
  </si>
  <si>
    <t>Upgrade to Tactician.</t>
  </si>
  <si>
    <t>Clear Gate 3 with Serena's help.</t>
  </si>
  <si>
    <t>Clear Gate 5 with Lanford's help.</t>
  </si>
  <si>
    <t>+30/+2/+5</t>
  </si>
  <si>
    <r>
      <rPr>
        <rFont val="Roboto"/>
        <b/>
        <sz val="9.0"/>
      </rPr>
      <t>As Tactician:</t>
    </r>
    <r>
      <rPr>
        <rFont val="Roboto"/>
        <sz val="9.0"/>
      </rPr>
      <t xml:space="preserve"> When unit has 100% HP, damage taken decreases by 10%.
</t>
    </r>
    <r>
      <rPr>
        <rFont val="Roboto"/>
        <b/>
        <sz val="9.0"/>
      </rPr>
      <t>As Prophet:</t>
    </r>
    <r>
      <rPr>
        <rFont val="Roboto"/>
        <sz val="9.0"/>
      </rPr>
      <t xml:space="preserve"> AoE damage taken is decreased by 10%.</t>
    </r>
  </si>
  <si>
    <r>
      <rPr>
        <rFont val="Roboto"/>
        <b/>
        <sz val="9.0"/>
      </rPr>
      <t xml:space="preserve">As Tactician: </t>
    </r>
    <r>
      <rPr>
        <rFont val="Roboto"/>
        <sz val="9.0"/>
      </rPr>
      <t xml:space="preserve">When unit has 100% HP, damage dealt increases by 10%.
</t>
    </r>
    <r>
      <rPr>
        <rFont val="Roboto"/>
        <b/>
        <sz val="9.0"/>
      </rPr>
      <t>As Prophet:</t>
    </r>
    <r>
      <rPr>
        <rFont val="Roboto"/>
        <sz val="9.0"/>
      </rPr>
      <t xml:space="preserve"> When attacking, damage dealt is increased by 10%.</t>
    </r>
  </si>
  <si>
    <t>High Stakes</t>
  </si>
  <si>
    <t>Consumes 99% of hero's remaining HP, triggering the hero talent's death effect. (Cannot affect the caster.) At the same time, affected units deal 15% increased damage and take 15% less damage. Duration is equal to that provided by talent.</t>
  </si>
  <si>
    <t>Young Jessica</t>
  </si>
  <si>
    <t>Avatar of the Goddess</t>
  </si>
  <si>
    <t>Damage increases as you get further from your target. Damage is increased by 2% for every 1 block. If you stand in place this turn, after taking action, you gain 1 Mobility for 1 turn.</t>
  </si>
  <si>
    <t>Damage: +4%/block</t>
  </si>
  <si>
    <t>Damage: +6%/block</t>
  </si>
  <si>
    <t>Damage: +8%/block
Mobility: +2</t>
  </si>
  <si>
    <t>Divine Bestowment</t>
  </si>
  <si>
    <t>Breath of the Goddess</t>
  </si>
  <si>
    <t>Clear Gate 5 with Liana's help.</t>
  </si>
  <si>
    <t>+35/+3/+7</t>
  </si>
  <si>
    <r>
      <rPr>
        <rFont val="Roboto"/>
        <b/>
        <sz val="9.0"/>
      </rPr>
      <t>As Martyr:</t>
    </r>
    <r>
      <rPr>
        <rFont val="Roboto"/>
        <sz val="9.0"/>
      </rPr>
      <t xml:space="preserve"> When attacked and entering battle, damage received is reduced by 10%.
</t>
    </r>
    <r>
      <rPr>
        <rFont val="Roboto"/>
        <b/>
        <sz val="9.0"/>
      </rPr>
      <t>As Wizard:</t>
    </r>
    <r>
      <rPr>
        <rFont val="Roboto"/>
        <sz val="9.0"/>
      </rPr>
      <t xml:space="preserve"> When attacked by enemies with debuffs, after entering battle, damage taken is decreased by 10%.</t>
    </r>
  </si>
  <si>
    <r>
      <rPr>
        <rFont val="Roboto"/>
        <b/>
        <sz val="9.0"/>
      </rPr>
      <t>As Martyr:</t>
    </r>
    <r>
      <rPr>
        <rFont val="Roboto"/>
        <sz val="9.0"/>
      </rPr>
      <t xml:space="preserve"> When Unit HP is below 70%, damage dealt is increased by 10%.
</t>
    </r>
    <r>
      <rPr>
        <rFont val="Roboto"/>
        <b/>
        <sz val="9.0"/>
      </rPr>
      <t>As Wizard:</t>
    </r>
    <r>
      <rPr>
        <rFont val="Roboto"/>
        <sz val="9.0"/>
      </rPr>
      <t xml:space="preserve"> When attacked and entering battle, damage dealt increases by 10%.</t>
    </r>
  </si>
  <si>
    <t>Scryer</t>
  </si>
  <si>
    <t>HP +5%.  After taking action, if this unit has not dealt any damage this turn or moved, it can act again.  This act again effect has a 4-turn cooldown.</t>
  </si>
  <si>
    <t>Yulia</t>
  </si>
  <si>
    <t>Eternal Legend</t>
  </si>
  <si>
    <t>When unit HP is at or above 95%, gain the effect: Damage +10% and unable to be killed by deadly damage (triggers a max of once per battle). Each time unit enters battle, 40% chance to restore HP equal to 30% of damage dealt.</t>
  </si>
  <si>
    <t>HP Condition: 90%
Damage: +15%
Limit: 2 times per battle
Recovery chance: 60%</t>
  </si>
  <si>
    <t>HP Condition: 80%
Damage: +20%
Recovery chance: 80%</t>
  </si>
  <si>
    <t>HP Condition: 70%
Damage: +30%
Limit: 3 times per battle
Recovery chance: 100%</t>
  </si>
  <si>
    <t>Holy Swordsman</t>
  </si>
  <si>
    <t>Blade of Light</t>
  </si>
  <si>
    <t>Blade of the Goddess</t>
  </si>
  <si>
    <t>Holy Justice</t>
  </si>
  <si>
    <t>Langrisser Elf</t>
  </si>
  <si>
    <t>Langrisser Princess</t>
  </si>
  <si>
    <t>Godly Menace</t>
  </si>
  <si>
    <t>Upgrade to Blade of the Goddess.</t>
  </si>
  <si>
    <t>Clear Gate 5 with Zerida's help.</t>
  </si>
  <si>
    <r>
      <rPr>
        <rFont val="Roboto"/>
        <b/>
        <sz val="9.0"/>
      </rPr>
      <t>As Blade of the Goddess:</t>
    </r>
    <r>
      <rPr>
        <rFont val="Roboto"/>
        <sz val="9.0"/>
      </rPr>
      <t xml:space="preserve"> When battling an enemy with a lower HP percentage than yours, damage taken after entering battle is decreased by 10%.
</t>
    </r>
    <r>
      <rPr>
        <rFont val="Roboto"/>
        <b/>
        <sz val="9.0"/>
      </rPr>
      <t>As Langrisser Princess:</t>
    </r>
    <r>
      <rPr>
        <rFont val="Roboto"/>
        <sz val="9.0"/>
      </rPr>
      <t xml:space="preserve"> When attacking and entering battle, damage taken is reduced by 10%.</t>
    </r>
  </si>
  <si>
    <r>
      <rPr>
        <rFont val="Roboto"/>
        <b/>
        <sz val="9.0"/>
      </rPr>
      <t>As Blade of the Goddess:</t>
    </r>
    <r>
      <rPr>
        <rFont val="Roboto"/>
        <sz val="9.0"/>
      </rPr>
      <t xml:space="preserve"> When battling an enemy with a lower HP percentage than yours, damage dealt after entering battle is increased by 10%.
</t>
    </r>
    <r>
      <rPr>
        <rFont val="Roboto"/>
        <b/>
        <sz val="9.0"/>
      </rPr>
      <t>As Langrisser Princess:</t>
    </r>
    <r>
      <rPr>
        <rFont val="Roboto"/>
        <sz val="9.0"/>
      </rPr>
      <t xml:space="preserve"> When attacked and entering battle, damage dealt is increased by 10%.</t>
    </r>
  </si>
  <si>
    <t>Yusuke Urameshi</t>
  </si>
  <si>
    <t>Partner Power</t>
  </si>
  <si>
    <t>When there are allied units within 2 blocks, ATK &amp; DEF +5%. When an allied units dies, restores 15% HP and gains [Anger]: All stats except for HP increase by 10%. Mobility +1, and unit Range +1 for 1 turn. (Cannot be dispelled)</t>
  </si>
  <si>
    <t>ATK &amp; DEF: +8%
Restores: 20% HP
Duration: 2 turns</t>
  </si>
  <si>
    <t>ATK &amp; DEF: +11%
Restores: 25% HP</t>
  </si>
  <si>
    <t>ATK &amp; DEF: +15%
Restores: 30% HP
Duration: 3 turns</t>
  </si>
  <si>
    <t>Psychic Eruption</t>
  </si>
  <si>
    <t>Spirit Gun</t>
  </si>
  <si>
    <t>Spirit Psychic</t>
  </si>
  <si>
    <t>Spirit Detective</t>
  </si>
  <si>
    <t>Hybrid Fiend</t>
  </si>
  <si>
    <t>Hundred Strike Punch</t>
  </si>
  <si>
    <t>Demon King</t>
  </si>
  <si>
    <t>Demon Domination</t>
  </si>
  <si>
    <t>Upgrade to Spirit Detective.</t>
  </si>
  <si>
    <t>Upgrade to Demon King.</t>
  </si>
  <si>
    <t>+70/+6/+6</t>
  </si>
  <si>
    <r>
      <rPr>
        <rFont val="Roboto"/>
        <b/>
        <sz val="9.0"/>
      </rPr>
      <t>As Spirit Detective:</t>
    </r>
    <r>
      <rPr>
        <rFont val="Roboto"/>
        <sz val="9.0"/>
      </rPr>
      <t xml:space="preserve"> When attacked by a unit with higher HP percentage, damage received is decreased by 10%.
</t>
    </r>
    <r>
      <rPr>
        <rFont val="Roboto"/>
        <b/>
        <sz val="9.0"/>
      </rPr>
      <t>As Demon King:</t>
    </r>
    <r>
      <rPr>
        <rFont val="Roboto"/>
        <sz val="9.0"/>
      </rPr>
      <t xml:space="preserve"> When attacked, magic damage received is decreased by 10%.</t>
    </r>
  </si>
  <si>
    <r>
      <rPr>
        <rFont val="Roboto"/>
        <b/>
        <sz val="9.0"/>
      </rPr>
      <t>As Spirit Detective:</t>
    </r>
    <r>
      <rPr>
        <rFont val="Roboto"/>
        <sz val="9.0"/>
      </rPr>
      <t xml:space="preserve"> When attacking a unit with higher HP percentage, damage dealt is increased by 10% after entering battle.
</t>
    </r>
    <r>
      <rPr>
        <rFont val="Roboto"/>
        <b/>
        <sz val="9.0"/>
      </rPr>
      <t>As Demon King:</t>
    </r>
    <r>
      <rPr>
        <rFont val="Roboto"/>
        <sz val="9.0"/>
      </rPr>
      <t xml:space="preserve"> When Unit HP is below 70%, damage dealt is increased by 10% after entering battle.</t>
    </r>
  </si>
  <si>
    <t>Vitality (B4/5)
Zeal (Heart)</t>
  </si>
  <si>
    <t>Dark Tincture</t>
  </si>
  <si>
    <t>Attacks a single enemy, dealing 1.4x damage. If you have Melee Soldiers, they will also attack. If in [Majin Form], this skill gains 1 range and deals an additional 30% damage, and after successfully eliminating the target, its cooldown is reduced by 3 turns. If the target is not eliminated, they will be unable to receive healing for 2 turns. This effect cannot be dispelled.</t>
  </si>
  <si>
    <t>Zerida</t>
  </si>
  <si>
    <t>Hide &amp; Seek</t>
  </si>
  <si>
    <t>Crit increased by 10%. After taking action, if outside the Danger Zone, enter [Stealth]: Crit increased by 15%, Crit Damage increased by 15%, damage taken decreased by 15%, and Mobility increased by 1. Lasts 1 turn.</t>
  </si>
  <si>
    <t>Crit: +13%
[Stealth] Crit: +20%
Crit Damage: +20%
Damage Taken: -20%
Mobility: +2</t>
  </si>
  <si>
    <t>Crit: +16%
[Stealth] Crit: +25%
Crit Damage: +25%
Damage Taken: -25%
Mobility: +3</t>
  </si>
  <si>
    <t>Crit: +20%
[Stealth] Crit: +30%
Crit Damage: +30%
Damage Taken: -30%
Mobility: +4</t>
  </si>
  <si>
    <t>Killing Blow</t>
  </si>
  <si>
    <t>Wielder of Alhazard</t>
  </si>
  <si>
    <t>Chaos' Chosen</t>
  </si>
  <si>
    <t>Obliterate</t>
  </si>
  <si>
    <t>Alhazard Bloodthirster</t>
  </si>
  <si>
    <t>Upgrade to Chaos' Chosen.</t>
  </si>
  <si>
    <t>Feraquea, Yulia</t>
  </si>
  <si>
    <r>
      <rPr>
        <rFont val="Roboto"/>
        <b/>
        <sz val="9.0"/>
      </rPr>
      <t>As Chaos' Chosen:</t>
    </r>
    <r>
      <rPr>
        <rFont val="Roboto"/>
        <sz val="9.0"/>
      </rPr>
      <t xml:space="preserve"> When Unit HP is below 50%, damage taken decreases by 10%.
</t>
    </r>
    <r>
      <rPr>
        <rFont val="Roboto"/>
        <b/>
        <sz val="9.0"/>
      </rPr>
      <t>As Shadow:</t>
    </r>
    <r>
      <rPr>
        <rFont val="Roboto"/>
        <sz val="9.0"/>
      </rPr>
      <t xml:space="preserve"> When Unit HP equals 100%, damage taken decreases by 10%.</t>
    </r>
  </si>
  <si>
    <r>
      <rPr>
        <rFont val="Roboto"/>
        <b/>
        <sz val="9.0"/>
      </rPr>
      <t>As Chaos' Chosen:</t>
    </r>
    <r>
      <rPr>
        <rFont val="Roboto"/>
        <sz val="9.0"/>
      </rPr>
      <t xml:space="preserve"> When attacked with a physical attack and entering battle, damage dealt increased by 10%.
</t>
    </r>
    <r>
      <rPr>
        <rFont val="Roboto"/>
        <b/>
        <sz val="9.0"/>
      </rPr>
      <t>As Shadow:</t>
    </r>
    <r>
      <rPr>
        <rFont val="Roboto"/>
        <sz val="9.0"/>
      </rPr>
      <t xml:space="preserve"> When attacked with a magical attack and entering battle, damage dealt increased by 10%.</t>
    </r>
  </si>
  <si>
    <t>Scarlet Embrace</t>
  </si>
  <si>
    <t>HP +5%. After taking action, if no friendly units are within a 2-block radius, restores 20% HP and dispels 1 debuff.</t>
  </si>
  <si>
    <t>Class</t>
  </si>
  <si>
    <t>LV</t>
  </si>
  <si>
    <t>B4</t>
  </si>
  <si>
    <t>B5</t>
  </si>
  <si>
    <t>HB</t>
  </si>
  <si>
    <t>HP_INI</t>
  </si>
  <si>
    <t>HP_UP</t>
  </si>
  <si>
    <t>ATK_INI</t>
  </si>
  <si>
    <t>ATK_UP</t>
  </si>
  <si>
    <t>INT_INI</t>
  </si>
  <si>
    <t>INT_UP</t>
  </si>
  <si>
    <t>DEF_INI</t>
  </si>
  <si>
    <t>DEF_UP</t>
  </si>
  <si>
    <t>MDEF_INI</t>
  </si>
  <si>
    <t>MDEF_UP</t>
  </si>
  <si>
    <t>SKILL_INI</t>
  </si>
  <si>
    <t>HP_STAR</t>
  </si>
  <si>
    <t>ATK_STAR</t>
  </si>
  <si>
    <t>INT_STAR</t>
  </si>
  <si>
    <t>DEF_STAR</t>
  </si>
  <si>
    <t>MDEF_STAR</t>
  </si>
  <si>
    <t>SKILL_STAR</t>
  </si>
  <si>
    <t>HP_MAST</t>
  </si>
  <si>
    <t>ATK_MAST</t>
  </si>
  <si>
    <t>INT_MAST</t>
  </si>
  <si>
    <t>DEF_MAST</t>
  </si>
  <si>
    <t>MDEF_MAST</t>
  </si>
  <si>
    <t>SKILL_MAST</t>
  </si>
  <si>
    <t>HP_HB</t>
  </si>
  <si>
    <t>DEF_HB</t>
  </si>
  <si>
    <t>MDEF_HB</t>
  </si>
  <si>
    <t>Elven Swordfighter</t>
  </si>
  <si>
    <t>649</t>
  </si>
  <si>
    <t>100</t>
  </si>
  <si>
    <t>80</t>
  </si>
  <si>
    <t>13</t>
  </si>
  <si>
    <t>70</t>
  </si>
  <si>
    <t>11</t>
  </si>
  <si>
    <t>60</t>
  </si>
  <si>
    <t>10</t>
  </si>
  <si>
    <t>53</t>
  </si>
  <si>
    <t>8</t>
  </si>
  <si>
    <t>43</t>
  </si>
  <si>
    <t>716</t>
  </si>
  <si>
    <t>110</t>
  </si>
  <si>
    <t>57</t>
  </si>
  <si>
    <t>9</t>
  </si>
  <si>
    <t>Matthew</t>
  </si>
  <si>
    <t>Hero (Archer)</t>
  </si>
  <si>
    <t>Hero (Assassin)</t>
  </si>
  <si>
    <t>Hero (Cavalry)</t>
  </si>
  <si>
    <t>Hero (Flier)</t>
  </si>
  <si>
    <t>Nightmare Assassin</t>
  </si>
  <si>
    <t>Dragoncaller</t>
  </si>
  <si>
    <t>587</t>
  </si>
  <si>
    <t>90</t>
  </si>
  <si>
    <t>76</t>
  </si>
  <si>
    <t>12</t>
  </si>
  <si>
    <t>89</t>
  </si>
  <si>
    <t>14</t>
  </si>
  <si>
    <t>48</t>
  </si>
  <si>
    <t>551</t>
  </si>
  <si>
    <t>85</t>
  </si>
  <si>
    <t>63</t>
  </si>
  <si>
    <t>95</t>
  </si>
  <si>
    <t>15</t>
  </si>
  <si>
    <t>46</t>
  </si>
  <si>
    <t>7</t>
  </si>
  <si>
    <t>Class Name or Group</t>
  </si>
  <si>
    <t>Tier</t>
  </si>
  <si>
    <t>Damage</t>
  </si>
  <si>
    <r>
      <rPr>
        <rFont val="Roboto"/>
        <b/>
        <sz val="9.0"/>
      </rPr>
      <t>Move
(</t>
    </r>
    <r>
      <rPr>
        <rFont val="Roboto"/>
        <b/>
        <sz val="6.0"/>
      </rPr>
      <t>* Flying</t>
    </r>
    <r>
      <rPr>
        <rFont val="Roboto"/>
        <b/>
        <sz val="9.0"/>
      </rPr>
      <t>)</t>
    </r>
  </si>
  <si>
    <t>Key Stat 1</t>
  </si>
  <si>
    <t>Key
Stat 2</t>
  </si>
  <si>
    <t>Key
Stat 3</t>
  </si>
  <si>
    <t>Toguro Bros.</t>
  </si>
  <si>
    <t>Mastery Bonuses</t>
  </si>
  <si>
    <t>Materials</t>
  </si>
  <si>
    <t>Battle Practice</t>
  </si>
  <si>
    <t>Survival</t>
  </si>
  <si>
    <t>Magic</t>
  </si>
  <si>
    <t>Clergy</t>
  </si>
  <si>
    <t>Power</t>
  </si>
  <si>
    <t>Defense</t>
  </si>
  <si>
    <t>Agility</t>
  </si>
  <si>
    <t>Memory</t>
  </si>
  <si>
    <t>Intelligenz</t>
  </si>
  <si>
    <t>Cleverness</t>
  </si>
  <si>
    <t>Fighting Skills</t>
  </si>
  <si>
    <t>Horsemanship</t>
  </si>
  <si>
    <t>Forest Patrol</t>
  </si>
  <si>
    <t>Invocation</t>
  </si>
  <si>
    <t>Fearlessness</t>
  </si>
  <si>
    <t>Fortitude</t>
  </si>
  <si>
    <t>Loyalty</t>
  </si>
  <si>
    <t>Discreteness</t>
  </si>
  <si>
    <t>Vision</t>
  </si>
  <si>
    <t>Soul</t>
  </si>
  <si>
    <t>Bodyguard</t>
  </si>
  <si>
    <t>Samurai</t>
  </si>
  <si>
    <t>Warlock</t>
  </si>
  <si>
    <t>Courage</t>
  </si>
  <si>
    <t>Order</t>
  </si>
  <si>
    <t>Impartiality</t>
  </si>
  <si>
    <t>Freedom</t>
  </si>
  <si>
    <t>Purpose</t>
  </si>
  <si>
    <t>Hope</t>
  </si>
  <si>
    <t>Kindness</t>
  </si>
  <si>
    <t>Master</t>
  </si>
  <si>
    <t>Overlord</t>
  </si>
  <si>
    <t>Fate</t>
  </si>
  <si>
    <t>World</t>
  </si>
  <si>
    <t>Miracles</t>
  </si>
  <si>
    <t>Glory</t>
  </si>
  <si>
    <t>Time</t>
  </si>
  <si>
    <t>Chaos</t>
  </si>
  <si>
    <t>Mystery</t>
  </si>
  <si>
    <t>Training Scrolls</t>
  </si>
  <si>
    <t>Basic Materials (Ribbon)</t>
  </si>
  <si>
    <t>Basic Materials (Scroll)</t>
  </si>
  <si>
    <t>Level 35 Materials (Crest)</t>
  </si>
  <si>
    <t>Level 40 Materials (Scroll)</t>
  </si>
  <si>
    <t>Level 45 Materials (Emblem)</t>
  </si>
  <si>
    <t>Level 50 Materials (Scroll)</t>
  </si>
  <si>
    <t>Level 55 Materials (Seal)</t>
  </si>
  <si>
    <t>Rookie</t>
  </si>
  <si>
    <t>Physical</t>
  </si>
  <si>
    <t>Fighter
Juvenile Delinquent</t>
  </si>
  <si>
    <t>Swordsman
Ashen Awakener</t>
  </si>
  <si>
    <t>Blade of Light
Demon Swordsman</t>
  </si>
  <si>
    <t>Brave
Empress (Sword)
Gladiator Commander</t>
  </si>
  <si>
    <t>Hero
Ashen Hero</t>
  </si>
  <si>
    <t>Sword Master
Emperor
Bladelord</t>
  </si>
  <si>
    <t>Sword Saint
Asura</t>
  </si>
  <si>
    <t>Blade of the Goddess
Elven Swordfighter</t>
  </si>
  <si>
    <t>Lord</t>
  </si>
  <si>
    <t>High Lord
Bracer</t>
  </si>
  <si>
    <t>General
Kanzaki Fujin-Ryu</t>
  </si>
  <si>
    <t>Grand Marshal
Divine Blossom
Top Star</t>
  </si>
  <si>
    <t>Royal Vanguard
Waveform Master</t>
  </si>
  <si>
    <t>Knight
Assassin Brother</t>
  </si>
  <si>
    <t>Highlander
Grand Knight
Fighting Stance - Shield</t>
  </si>
  <si>
    <t>Royal Knight
Fighting Stance - Sword</t>
  </si>
  <si>
    <t>Strike Master
Grand Master</t>
  </si>
  <si>
    <t>Pirate
Sailor</t>
  </si>
  <si>
    <t>Serpent Knight
Scylla
Sealord Gladiator</t>
  </si>
  <si>
    <t>Sniper
Noble</t>
  </si>
  <si>
    <t>Bow Master
Bard</t>
  </si>
  <si>
    <t>Bandit
Demon Bandit
Otherworldly Ronin</t>
  </si>
  <si>
    <t>Ninja
Otherworldly Noble</t>
  </si>
  <si>
    <t>✓*</t>
  </si>
  <si>
    <t>Raider
Glacier Child</t>
  </si>
  <si>
    <t>3*</t>
  </si>
  <si>
    <t>High Master
Jagan Master</t>
  </si>
  <si>
    <t>Shadow
Otherworldly Prince</t>
  </si>
  <si>
    <t>Acolyte</t>
  </si>
  <si>
    <t>Apostle
Sister
Scholar</t>
  </si>
  <si>
    <t>Spirit Psychic
Silver Awakener</t>
  </si>
  <si>
    <t>Bishop
Noble Maiden</t>
  </si>
  <si>
    <t>Saint
Tree Talker</t>
  </si>
  <si>
    <t>Spirit Detective
Steel Maiden</t>
  </si>
  <si>
    <t>Martyr
Empress
Forest Sage</t>
  </si>
  <si>
    <t>Oracle
Dream Kiss</t>
  </si>
  <si>
    <t>Princess
Tactician</t>
  </si>
  <si>
    <t>Mage
Elf Master</t>
  </si>
  <si>
    <t>Archmage
Elf Lord
Housekeeper</t>
  </si>
  <si>
    <t>Summoner
Inventor
Scientist</t>
  </si>
  <si>
    <t>Unicorn Knight
Koubu (Mage)</t>
  </si>
  <si>
    <t>Hermit
Creator
Mad Scientist</t>
  </si>
  <si>
    <t>Wizard
High Elf
Queen</t>
  </si>
  <si>
    <t>Unicorn Master
Koubu-Kai (Mage)</t>
  </si>
  <si>
    <t>Wielder of Alhazard
Flames of the Demon World</t>
  </si>
  <si>
    <t>4*</t>
  </si>
  <si>
    <t>Chaos' Chosen
Darkness Flame</t>
  </si>
  <si>
    <t>Angel of Death
Power of the Past</t>
  </si>
  <si>
    <t>FUSION POWERS</t>
  </si>
  <si>
    <t>PHYSICAL DAMAGE</t>
  </si>
  <si>
    <t>MAGIC DAMAGE</t>
  </si>
  <si>
    <t>Roselia</t>
  </si>
  <si>
    <t>CURE</t>
  </si>
  <si>
    <t>ASSIST</t>
  </si>
  <si>
    <t>SUMMON</t>
  </si>
  <si>
    <t>TRANSFORM</t>
  </si>
  <si>
    <t>ACTIVE</t>
  </si>
  <si>
    <t>PASSIVE</t>
  </si>
  <si>
    <t>Count</t>
  </si>
  <si>
    <t>Cost</t>
  </si>
  <si>
    <t>Fusion Powers increase ATK/INT/DEF/MDEF by 20%/20%/20%/30% for all members of a faction. SSR casters grant additional effects; for these, only the most recently applied can be active on any one unit. All effects last 4 turns.</t>
  </si>
  <si>
    <t>••</t>
  </si>
  <si>
    <t>For mixed units (the hero and soldier are of a different type), damage dealt increases by 15%.</t>
  </si>
  <si>
    <t>When battling against enemies with more than 3 debuffs, damage dealt increases by 15%.</t>
  </si>
  <si>
    <t>When using single-target skills, damage is increased by 15%</t>
  </si>
  <si>
    <t>No additional effect.</t>
  </si>
  <si>
    <t>When Unit HP is above 80%, damage increases by 15%.</t>
  </si>
  <si>
    <t xml:space="preserve">When using skills, gain a damage increase effect according to skill cooldown time.  For every 1 turn of cooldown time, damage is increased by 3% (up to 20%). </t>
  </si>
  <si>
    <t>When using skills, damage is increased by 12%.</t>
  </si>
  <si>
    <t>When attacking, damage dealt increases by 5% for every 1 block moved before battle (up to 15%).</t>
  </si>
  <si>
    <t>Damage increases by 20% when battling against disadvantaged troops.</t>
  </si>
  <si>
    <t>Damage increases by 15% when Unit HP is lower than 80%.</t>
  </si>
  <si>
    <t>When unit has 5 or more buffs, damage dealt increases by 15%.</t>
  </si>
  <si>
    <t>When attacking and the percentage of Unit HP is higher than the enemy's, increases damage dealt by 15%.</t>
  </si>
  <si>
    <t>When there is no friendly unit 1 block adjacent to you, your damage increases by 10% and restores 20% of Unit HP after taking action. After annihilating an enemy, you receive a chance to move 2 more blocks.</t>
  </si>
  <si>
    <t>After dealing damage to an enemy, deals extra fixed damage (15% of enemy's current HP).</t>
  </si>
  <si>
    <t>Damage increases by 15% against enemies over which you do not have class advantage.</t>
  </si>
  <si>
    <t>When a friendly unit is within 2 blocks, damage dealt increases by 15%.</t>
  </si>
  <si>
    <t>Increases AoE damage by 20%.</t>
  </si>
  <si>
    <t>After killing an enemy, cooldown time of all skills is reduced by 1. When you die, the cooldown of all allied skills is reduced by 1.</t>
  </si>
  <si>
    <t>Unit's mobility type is changed to [Terrain Master]. If terrain increases DEF, damage dealt in battle increases by 15%.</t>
  </si>
  <si>
    <t>Transmigration</t>
  </si>
  <si>
    <t>For every 1 enemy within 3 blocks, damage dealt is increased by 5% (up to 20%).</t>
  </si>
  <si>
    <t>Damage increases by 20% when being attacked.</t>
  </si>
  <si>
    <t>Attacks a single enemy, dealing 1.5x damage. Melee soldiers will also attack.</t>
  </si>
  <si>
    <t>Deals 0.35x AoE damage to all enemies within 2 blocks and reduces the damage they deal by 20%.  Lasts 2 turns.</t>
  </si>
  <si>
    <t>Attacks a single enemy, dealing 1.5x damage on land, and 2x damage in water.</t>
  </si>
  <si>
    <t>Attacks a single enemy, dealing 1.5x damage. After battle, decreases enemy's DEF by 30%. Lasts 2 turns.</t>
  </si>
  <si>
    <t>Attacks a single enemy, dealing 1.1x damage and pushing the target 2 blocks.  For every block you move before you attack, the Damage you deal will be increased by 20% (Max increase: 60%).  Before battle, afflicts the enemy with [Curse of Wounding]: Prevents the target from being healed, dealing damage equal to 20% of healing instead.  Lasts 1 turn.  (This effect can't be dispelled).</t>
  </si>
  <si>
    <t>Attacks a single enemy, dealing 1x damage. Enemy cannot be healed. Lasts 1 turn. Before attacking, damage increase by 20% with every block moved (up to 60%).</t>
  </si>
  <si>
    <t>•</t>
  </si>
  <si>
    <t>Attacks a single enemy unit, dealing 1.2x damage. If target is not guarded, they will be moved 1 block behind you after the attack. [Ed: The displacement effect does not occur if the "Crimzonian Zeal" unyielding effect is triggered for the first time.]</t>
  </si>
  <si>
    <t>Attacks a single enemy unit and deals 1.5x damage. Before entering battle, you receive the [Beast Shock] effect: Adds 40% of DEF and MDEF to ATK and makes all enemy units 1 block adjacent to you unable to move or guard. Lasts 1 turn.</t>
  </si>
  <si>
    <t>Attacks a single enemy, dealing 1.5x damage. After battle, enemy's damage dealt is reduced by 20%. Lasts 2 turns.</t>
  </si>
  <si>
    <t>Attacks a single enemy, dealing 1.4x damage. If you have melee soldiers, they will also attack. If there are no friendly units within 3 blocks of you, this attack ignores Guard effects, and you can move another 2 blocks after defeating the enemy.</t>
  </si>
  <si>
    <t>Attacks a single enemy, dealing 1.3x damage. Grants [Divine Guard]: Replaces ATK with 1x (DEF+MDEF). Lasts 2 turns. After battle, restores 50% of damage dealt.</t>
  </si>
  <si>
    <t>1 Ring</t>
  </si>
  <si>
    <t>Attacks all enemies in 1 surrounding circle, dealing 0.3x AoE damage and causing enemies to Bleed: "After moving on your next turn, take fixed damage equal to 2x the attacker's ATK.  Lasts 2 turns."</t>
  </si>
  <si>
    <t>Ignores guard and attacks enemy hero directly, dealing 1.3x damage. Before battle, drains at most 2 buffs from the enemy.</t>
  </si>
  <si>
    <t>4 (Straight)</t>
  </si>
  <si>
    <t>Directly deals 0.25x damage to a single enemy. Pulls the target nearby, decreases target's Mobility by 2 blocks. Lasts 1 turn.</t>
  </si>
  <si>
    <t>Attacks a single enemy, dealing 1.4x damage. Crit increases by 20%. If this skill kills an enemy, its cooldown is reduced by 4 turns. Deals fixed damage before this unit attacks. When landing a critical hit, this skills deals fixed damage again (damage is equal to 1x hero's ATK).</t>
  </si>
  <si>
    <t>Attacks a single enemy, dealing 1.7x damage. Before entering battle, grants the [Windride] effect for 2 turns. After eliminating a target, replaces this skill with [Decimate].</t>
  </si>
  <si>
    <t>1 Line</t>
  </si>
  <si>
    <t>Crit chance increased by 15%. Attacks all enemies in a line, dealing 0.35x AoE damage and dispelling 2 buffs.</t>
  </si>
  <si>
    <t>Attacks a single enemy, dealing 1.3x damage. Before battle, damage dealt increases by 30%. After battle, prevents enemy from receiving any buffs. Lasts 2 turns.</t>
  </si>
  <si>
    <t>[Passive] Grants 20% HP upon taking damage that would otherwise have been fatal. After triggering this effect, replaces this skill with [Counterstrike]. [Physical Damage] Attacks a single enemy, dealing 1.5x damage. Before entering battle, you gain [Realm of Darkness]: Reduces the ATK &amp; DEF of all enemy units within 3 blocks by 10% and increases their chances of being critically hit by 10%. Lasts 2 turns. After use, replaces this skill with [Counterstrike] and enter cooldown.</t>
  </si>
  <si>
    <t>Attacks an enemy unit, dealing 1.3x damage. Melee soldiers also attack. Before battle, turn 2 enemy buffs into random debuffs.</t>
  </si>
  <si>
    <t>Attacks a single enemy, dealing 1x damage. Has a 40% chance of carrying out 2 attacks.</t>
  </si>
  <si>
    <t>Deals 0.36x AoE damage to enemies within 2 blocks and debuffs each target. Grants [Windride] after battle: When HP is above 50%, damage taken from melee attacks decreases by 15%. Lasts 2 turns.</t>
  </si>
  <si>
    <t>Deals 0.3x AoE damage to yourself and all enemies within 4 blocks (cannot die when casting this skill).  After battle, gain [Dark Dragon]:  "Mobility +1, Crit Damage +20%, and you can act again after attacking (Act Again effect can only trigger once per turn)."  Lasts 3 turns.  Once the effect has ended, you become [Stunned] for 1 turn.  (None of this skill's effects can be dispelled, and they ignore immunity.</t>
  </si>
  <si>
    <t>Teleport to the skill casting location, then deal 0.3x AoE damage to enemies within a 2-block radius and steal 1 buff. If you land a critical hit, apply 1 extra strong debuff.</t>
  </si>
  <si>
    <t>Attacks a single enemy, dealing 1.3x damage, with a bonus when battling against Fliers. Before battle, dispels a max of 3 debuffs. Gain 10% bonus damage for each 1 debuff dispelled, and after battle, dispels all debuffs on the target.</t>
  </si>
  <si>
    <t>Deals 0.2x AoE damage to all enemies within 3 blocks of you and reduces their soldier range by 1 for 2 turns.  If enemies hit are in Water, they will be unable to use active skills for 2 turns.  After battle, grants the [Tidal Surge] effect: The terrain you are on will be regarded as Water.  Lasts 2 turns.</t>
  </si>
  <si>
    <t>Attacks all enemies along a line, dealing 0.25x AoE damage. Has a 25% chance of stunning the enemy. Lasts for 1 turn.</t>
  </si>
  <si>
    <t>Attacks an enemy unit, dealing 1.3x damage.  When equipped with melee soldiers, the soldiers will attack too.  Also pushes the target back 2 blocks and reduces their ATK and SKILL by 20% for 2 turns.</t>
  </si>
  <si>
    <t>Attacks an enemy unit, dealing 1.4x damage.  Critical hits deal [Evil Fire] to both the enemy and yourself after battle: "All damage taken +15% and any healing received is converted into damage equal to 50% of the healing amount.  Lasts 2 turns.  (This effect cannot be dispelled)".  Negative effects are ignored if you are under the [Dark Dragon] effect.</t>
  </si>
  <si>
    <t>Attacks a single enemy, dealing 1.4x damage. Crit increased by 20%.</t>
  </si>
  <si>
    <t>Attacks a single enemy, dealing 1.3x damage. If the enemy is Weakened [Ed: Has a debuff?], ignores 20% of enemy's DEF before attacking, and after attacking, reduce this skill's cooldown by 2 turns.</t>
  </si>
  <si>
    <t>Attacks a single enemy, dealing 1.7x damage. Before battle, adds 20% of ATK to DEF and deactivates enemy passive skills. Lasts 2 turns.</t>
  </si>
  <si>
    <t>2 Rings</t>
  </si>
  <si>
    <t>Deals 0.3x AoE damage to all enemies within 2 blocks and dispels 2 buffs. At the same time, affected enemies cannot receive "Act Again" effects. Lasts for 3 turns. (Cannot be dispelled.)</t>
  </si>
  <si>
    <t>Deals 0.35x AoE damage to all enemies within 5 blocks and reduces their crit rate by 30%. At the same time, affected enemies cannot receive "Act Again" buffs. Lasts for 2 turns.</t>
  </si>
  <si>
    <t>Attacks an enemy unit, dealing 1.3x damage.  All damage taken by this unit before battle is reduced by 20% for 1 turn.  If in [Majin] state, this skill deals +30% damage, and damage taken is reduced by 20%.  After successfully eliminating the target, its cooldown is reduced by 2 turns.</t>
  </si>
  <si>
    <t>3 Lines</t>
  </si>
  <si>
    <t>Attacks all enemies along 3 lines, dealing 0.36x AoE damage and causing enemy SKILL to decrease by 30%, "Damage taken" to increase by 30% and inflicts Heal Reversal: "All healing effects are turned into damage equal to 30% of the healing amount.  Lasts 2 turns."</t>
  </si>
  <si>
    <t>Attacks an enemy, dealing 0.8x damage. For every block moved before attacking, damage dealt is increased by 20% (up to 60%). After taking action, gain another chance to move 2 blocks. When this hero is equipped with melee soldiers, the soldiers will also attack.</t>
  </si>
  <si>
    <t>Attacks a single enemy, dealing 1.2x damage. Before entering battle, DEF &amp; MDEF of unit increase by 30%. Lasts 2 turns.</t>
  </si>
  <si>
    <t>Attacks a single enemy, dealing 1.5x damage. Before battle, grants the [Holy Guard] effect: Replaces ATK with 1.6x MDEF. When attacked by a ranged attack within 2 blocks, you can counterattack. Lasts 2 turns.</t>
  </si>
  <si>
    <t>Attacks a single target for 1.4x damage. If your unit's soldiers are dead when entering combat, this attack will deal damage directly to the enemy hero.</t>
  </si>
  <si>
    <t>Attacks an enemy unit, dealing 1.3x damage. +10% SKILL for every 1 block moved before battle (max +30%).</t>
  </si>
  <si>
    <t>Attacks a single enemy, dealing 1.5x damage. If the enemy is defeated, the cooldown of this skill is decreased by 3.</t>
  </si>
  <si>
    <t>Attacks a single enemy, dealing 1.6x damage. After annihilating the target, skill cooldown decreases by 3 turns. You can take action again, but are inflicted with the Low Morale effect: "Damage dealt -50%." Lasts 1 turn.</t>
  </si>
  <si>
    <t>Attacks a single enemy, dealing 1.6x damage. Grants [Gale] and [Windride] after battle. Lasts 2 turns.</t>
  </si>
  <si>
    <t>Crit chance increased by 10%. Attacks multiple enemies within range, dealing 0.3x AoE damage and inflicts 1 random debuff.  Deals additional damage to Mages.</t>
  </si>
  <si>
    <t>Deals 1.2x damage. If this attack is not guarded, swaps position with the target after battle. Reduces damage taken by 20%. Lasts 2 turns.</t>
  </si>
  <si>
    <t>Deals 0.25x AoE damage to all enemy units within 4 blocks adjacent to you and treats the terrain they are on as [Water]. Lasts 2 turns. Grants the effect [Tidal Surge]: The terrain you are on will be regarded as [Water]. Lasts 2 turns.</t>
  </si>
  <si>
    <t>Attacks a single enemy, dealing 1.25x damage. When you are on defensive terrain, deals fixed damage once before battle begins. (Damage is equal to 1x Hero's ATK.)</t>
  </si>
  <si>
    <t>Attacks a single enemy, dealing 1.4x damage. Dispels 3 enemy buffs before battle. Before entering battle, critical damage is increased by 8% for every enemy within a 2-ring span (up to 32%). Upon eliminating an enemy, this skill's cooldown is reduced by 3 turns.</t>
  </si>
  <si>
    <t>Attacks a single enemy, dealing 1.5x damage. Before battle, Unit DEF &amp; MDEF increase by 30%.</t>
  </si>
  <si>
    <t>Attacks all enemies along 1 line, dealing 0.3x AoE damage and causing enemies to Bleed: "After moving on your next turn, take fixed damage equal to 2x the Attacker's ATK.  Lasts 2 turns"</t>
  </si>
  <si>
    <t>Crit chance increased by 30%. Deals 0.3x AoE damage to all enemies within 4 blocks. Deals additional damage to Mages. After battle, grants a chance to move another 3 blocks.</t>
  </si>
  <si>
    <t>Deals 0.35x AoE damage to all enemies within 2 blocks.  You then gain Nirvana: "Blocks 1 fatal attack, and then heals 10% of Hero's HP.  This status triggers for a max of 1 revival" and Lance Phalanx: "DEF increases by 20%."  Takes physical damage for friendly units within 2 blocks.  After melee battles, triggers "Barb" and "Fixed Damage" for 2 turns.</t>
  </si>
  <si>
    <t>Deals 0.35x AoE damage to all enemies within 3 blocks. In addition, before being cast, dispels all debuffs casted on you. After battle, restores 100% HP. Grants [Steel Titan] and [Immunity] for 2 rounds.</t>
  </si>
  <si>
    <t>Ignores guard and attacks enemy hero directly, dealing 1.1x damage. After battle, drains at most 3 buffs from the enemy.</t>
  </si>
  <si>
    <t>Attacks a single enemy, dealing 1.5x damage. Before battle, grants buff [Power Stab]: Replaces ATK with 1.6x DEF. Lasts 2 turns.</t>
  </si>
  <si>
    <t>Attacks a single enemy, dealing 1.5x damage. Grants [Windride] after battle: When HP is above 50%, damage taken from melee attacks decreases by 15%. Lasts 2 turns.</t>
  </si>
  <si>
    <t>Attacks a single enemy, dealing 1.2x damage and pushing the target 2 blocks. Decreases Mobility by 2 and disables guard. Lasts 1 turn.</t>
  </si>
  <si>
    <t>Ignores guard and attacks enemy hero directly, dealing 1.2x damage. Crit increased by 20%.</t>
  </si>
  <si>
    <t>Attacks a single enemy, dealing 1.3x damage. Before battle, dispels 2 enemy buffs and decreases their ATK by 20%. Lasts 1 turn.</t>
  </si>
  <si>
    <t>Attacks multiple enemies within range, dealing 0.3x AoE damage and reduces their damage dealt by 20%. Lasts for 2 turns.</t>
  </si>
  <si>
    <t>Attacks a single enemy, dealing 1x damage. Pushes the target back 2 blocks and renders them unable to act for 1 turn.</t>
  </si>
  <si>
    <t>Attacks a single enemy, dealing 1.2x damage. When you are on defensive terrain, casts "Stun" on enemies before battle begins. Lasts 1 turn.</t>
  </si>
  <si>
    <t>Attacks a single enemy, dealing 1.4x damage. Before entering battle, reduces the enemy's ATK &amp; INT by 20% for 2 turns.</t>
  </si>
  <si>
    <t>Ignores guard and attacks enemy hero directly, dealing 1.3x damage.</t>
  </si>
  <si>
    <t>Attacks a single enemy, dealing 1x damage. Before entering battle, stuns enemy for 1 turn.</t>
  </si>
  <si>
    <t>Atacks all enemies in a line, dealing 0.4 AoE damage. Grants [Steel Titan] for 2 turns.</t>
  </si>
  <si>
    <t>Attacks a single enemy, dealing 1.4x damage. Pushes the target back 2 blocks, decreases Mobility by 20% and disables guard. Lasts 2 turns.</t>
  </si>
  <si>
    <t>Attacks a single enemy, dealing 1.4x damage. Enemy's Mobility decreases by 2. Lasts 1 turn. (Cannot be dispelled.)</t>
  </si>
  <si>
    <t>Attacks a single enemy, dealing 1.4x damage. 50% chance to nullify enemy's attack in the next turn. Lasts 1 turn. (Cannot be dispelled.)</t>
  </si>
  <si>
    <t>Attacks all enemies in a straight line, dealing 0.18x AoE damage. Upon landing a critical hit, this skill's cooldown is reduced by 1.</t>
  </si>
  <si>
    <t>Attacks a single enemy, dealing 1.3x damage.  When equipped with melee soldiers, the soldiers will attack too.  If in [Majin] state, this skill gains +1 Range and deals +30% damage, and after successfully eliminating the target, its cooldown is reduced by 2 turns.</t>
  </si>
  <si>
    <t>Attacks all enemies in a straight line, dealing 0.33x AoE damage. When attacking, teleport to the furthest point in the skill's casting radius. If this attack hits 2 or more enemies, this skill randomly swaps the positions of enemies hit.</t>
  </si>
  <si>
    <t>Attacks all enemies in 1 straight line, dealing 0.25x AoE damage.  When attacking, teleports to the furthest point in the skill's casting radius.</t>
  </si>
  <si>
    <t>Attacks a single enemy, dealing 1.5x damage. After battle, restores HP (30% damage).</t>
  </si>
  <si>
    <t>Attacks an enemy unit, dealing 1.5x damage.  When moving after battle, all passable terrain is treated as "Water" for 1 turn.</t>
  </si>
  <si>
    <t>Deals 0.36x AoE damage to all enemies within 1 block. Prevents enemy from being healed. Lasts 1 turn.</t>
  </si>
  <si>
    <t>Attacks an enemy unit, dealing 1.2x damage that ignores Guard.  Before battle, dispel 2 enemy buffs.  Critical hits deal 1 instance of [Fixed Damage] to the enemy and yourself after battle (damage = Hero's ATK x 2).  Negative effects are ignored if you are under [Dark Dragon] effect.</t>
  </si>
  <si>
    <t>Attacks a single enemy, dealing 1.8x damage. Before battle, dispels 5 buffs from enemies. Afflicted enemies cannot be healed. Lasts 2 turns. Cannot be dispelled.</t>
  </si>
  <si>
    <t>Attacks a single enemy, dealing 0.8x damage. The farther you are from the target, the higher the damage will be. Damage dealt will increase by 15% for each additional block (up to 90%). After battle, Mobility +2. Lasts 1 turn.</t>
  </si>
  <si>
    <t>Deals 0.3x damage to enemies within range and dispels 1 buff. Can move again after battle.</t>
  </si>
  <si>
    <t>Attacks a single enemy, dealing 1.7x damage. After battle, enemy's Mobiliy -2 and cannot guard. Lasts 2 turns. Cannot be dispelled.</t>
  </si>
  <si>
    <t>3 lines</t>
  </si>
  <si>
    <t>Attacks all enemies in 3 straight lines, dealing 0.35x AoE damage and inflicts a [Displacement] effect: Pushes targets back 2 blocks.</t>
  </si>
  <si>
    <t>Deals 0.3x AoE damage to all enemies within 1 block. Gains [Steel Titan] for 2 turns.</t>
  </si>
  <si>
    <t>Deals 0.3x AoE damage to nearby enemies and debuffs each target.</t>
  </si>
  <si>
    <t>Deals 0.25x AoE damage to all enemies within 1 block of yourself. In addition, reduces the cooldown of all skills by 1 turn.</t>
  </si>
  <si>
    <t>Attacks multiple enemies within range, dealing 0.3x AoE damage. Enemy cannot be healed. Lasts 2 turns.</t>
  </si>
  <si>
    <t>Attacks multiple enemies within range, dealing 0.36x AoE damage. Deals additional damage to mages and holy units. Reduces targets' MDEF by 30% for 2 turns.</t>
  </si>
  <si>
    <t>Attacks multiple enemies within range, dealing 0.36x AoE damage. Deals 2 random debuffs to each unit.</t>
  </si>
  <si>
    <t>Attacks multiple enemies within range, dealing 0.3x AoE damage, with a bonus against Lancers. Enemy's Mobility decreases by 2 blocks. Lasts 1 turn.</t>
  </si>
  <si>
    <t>Deals 0.1x AoE damage to all enemies within 2 blocks and another 50% of user's HP as fixed damage when turn ends. However, the hero loses the same amount of HP.</t>
  </si>
  <si>
    <t>Attacks multiple enemies within range, dealing 0.3x AoE damage and dispels 1 buff. Deals additional damage to Demons. Restores HP of multiple friendly units within range equal to caster's INT x3 and dispels 1 debuff.</t>
  </si>
  <si>
    <t xml:space="preserve">Attacks a single enemy, dealing 1.1x damage. For every block you move before attacking, the damage you deal increases by 10% (up to 50%). Inflicts a super-powerful debuff on the enemy that cannot be dispelled. Lasts 1 turn. If you have Melee Soldiers, they will also attack.
</t>
  </si>
  <si>
    <t>Attacks all enemies along a line, dealing 0.33x AoE damage. In addition, inflicts 2 random debuffs.</t>
  </si>
  <si>
    <t>Attacks a single enemy, dealing 1.5x damage, with a bonus when battling against Demons. Dispels 2 buffs from the target after battle.</t>
  </si>
  <si>
    <t>Attacks all enemies within 3 straight lines, dealing 0.36x times AoE damage. Extra effective against Holy units. Also inflicts 1 random debuff effect.</t>
  </si>
  <si>
    <t>Attacks a single enemy, dealing 1.5x damage. In addition, reduces enemy's healing effects by 100%. Lasts for 2 turns. (Cannot be dispelled.)</t>
  </si>
  <si>
    <t>Attacks a single enemy, dealing 1.3x damage. Ignores 30% of enemy MDEF. After battle, restores 50% of damage dealt as HP.</t>
  </si>
  <si>
    <t>Attacks multiple enemies within range, dealing 0.3x AoE damage. Prevents enemy from receiving buffs. Lasts 2 turns.</t>
  </si>
  <si>
    <t>Increases Crit by 15%. Deals 0.3x damage to surrounding enemies and inflicts 1 debuff.  Effective against [Demons]</t>
  </si>
  <si>
    <t>Attacks an enemy unit, dealing 1.3x damage and applying [Demon Seed]: "After taking action for the turn, take [Fixed Damage] equal to 2x Kurama's INT; when attacked by the Demonic Plant skill, MDEF is reduced by 50%"  When in [Yoko] state, this skill gains +1 Range and soldiers can attack alongside.</t>
  </si>
  <si>
    <t xml:space="preserve">Attacks multiple enemies within range, dealing 0.3x AoE damage. 50% chance to silence the enemy for 1 turn. Lasts 2 turns. </t>
  </si>
  <si>
    <t>Attacks a single enemy, dealing 1.5x damage. After battle, restores ally's HP (20% of damage dealt). Melee soldiers also attack.</t>
  </si>
  <si>
    <t>Attacks all enemies in 3 straight lines, dealing 0.36x AoE damage. Extra effective against Demons. Also dispels 1 buff.</t>
  </si>
  <si>
    <t>Attacks multiple enemies within range, dealing 0.4x AoE damage. Ineffective against Fliers. Enemy's ATK, INT, and DEF decrease by 20%. Lasts 2 turns.</t>
  </si>
  <si>
    <t>Attacks a single enemy, dealing 1.6x damage. Melee soldiers will also attack. Before battle, grants you [Elven Forest]: [Command] When all friendly units within 2 blocks move, all passable terrain is treated as "Forest". Unit is not affected by terrain mobility penalties, and after taking action, 30% of their HP is restored. Lasts 2 turns.</t>
  </si>
  <si>
    <t>Attacks a single enemy, dealing 1.5x damage, with a bonus when battling against Infantry.</t>
  </si>
  <si>
    <t>Attacks multiple enemies within range, dealing 0.3x AoE damage. Deactivates all enemy passive skills. Lasts 2 turns.</t>
  </si>
  <si>
    <t>Attacks a single enemy, dealing 1.5x damage, with a bonus when battling against Lancers.</t>
  </si>
  <si>
    <t>Attacks a single enemy, dealing 1.6x damage.  Before battle, grants the effect: Before battle, deals fixed damage to the enemy equal to 2x your INT and restore HP equal to 2x your INT.  Lasts 2 turns.  After battle, gain the Godly Menace effect: All enemies within a 2-block span suffer -3 mobility and are unable to guard.  Lasts 1 turn.</t>
  </si>
  <si>
    <t>Crit increased by 50%. Attacks multiple enemies within range, deals 0.35x AoE damage, with bonus against Demons.</t>
  </si>
  <si>
    <t>Attacks a single enemy, dealing 1.6x damage.  Before battle, dispels 5 enemy debuffs and renders them unable to receive buffs.  Lasts 2 turns.  Cannot be dispelled.</t>
  </si>
  <si>
    <t>Attacks a single enemy, dealing 1.5x, with a bonus when battling against Demons. After battle, heals ally with the lowest HP (4x caster's INT).</t>
  </si>
  <si>
    <t>Attacks all enemies along 1 line, dealing 0.33x AoE damage. Deals additional damage to Demons. In addition, dispels 1 buff.</t>
  </si>
  <si>
    <t>Attacks all enemies within 3 straight lines, dealing 0.36x times AoE damage. Super effective against Lancers. Also reduces the enemy's Mobility by 1 for 2 turns.</t>
  </si>
  <si>
    <t>Attacks all enemies along 1 line, dealing 0.33x AoE damage. Deals additional damage to Lancers. In addition, decreases enemy's Mobility by 1 block. Lasts 2 turns.</t>
  </si>
  <si>
    <t>Attacks a single enemy, dealing 1.5x damage, with a bonus when battling against Cavalry.</t>
  </si>
  <si>
    <t>Attacks multiple enemies within range, dealing 0.36x AoE damage, with a bonus when battling against Infantry. Enemy loses 20% HP after taking action in the next turn.</t>
  </si>
  <si>
    <t>Attacks multiple enemies within range, dealing 0.3x AoE damage. Enemy's MDamage taken increases by 20%. Lasts 2 turns.</t>
  </si>
  <si>
    <t>Directly deals 0.2x damage to a single enemy and adds a debuff: The enemy's healing effects deal 35% of their healing as damage. Lasts 2 turns. (This effect cannot be dispelled.)</t>
  </si>
  <si>
    <t>Attacks a single enemy, dealing 1.5x damage. After battle, restores all allies' HP (2x caster's INT). Melee soldiers also attack.</t>
  </si>
  <si>
    <t>Attacks a single enemy, dealing 1.3x damage. If the enemy has 3 or more debuff statuses, this attack reduces the enemy's MDEF by 100% and the enemy cannot counter.</t>
  </si>
  <si>
    <t>Deals 0.3x AoE damage to all enemies within 2 blocks and dispels 2 buffs.</t>
  </si>
  <si>
    <t>Deals 0.2x AoE damage to all enemies within a 4-block radius and gain [Rose Whip Thorn Wheel]: "After the enemy takes action, enemies within the 4-block radius of Kurama take [Fixed Damage] equal to 2x his Int"  Lasts 2 turns.  When in [Yoko] state, Rose Whip Thorn Wheel and its effect gain +1 span.</t>
  </si>
  <si>
    <t>Attacks a single enemy, dealing 1.5x damage. Effective against Holy units.</t>
  </si>
  <si>
    <t>Attacks an enemy, dealing 1.5x damage. After battle, heals this unit for 30% of the damage dealt.</t>
  </si>
  <si>
    <t>Directly deals 0.25x damage to a single enemy. Dispels 3 buffs. Enemy cannot move during the next turn. (Cannot be dispelled.)</t>
  </si>
  <si>
    <t>Attacks multiple enemies within range, dealing 0.36x AoE damage and dispels 1 buff.</t>
  </si>
  <si>
    <t>Attacks all enemies within 3 straight lines, dealing 0.36x times AoE damage. Extra effective against Cavalry units. Also causes enemy DEF to decrease 20% for 2 turns.</t>
  </si>
  <si>
    <t>Attacks all enemies along 1 line, dealing 0.33x AoE damage. Extra effective against Cavalry. Also causes enemy DEF to decrease by 20% for 2 turns.</t>
  </si>
  <si>
    <t>Attacks multiple enemies within range, dealing 0.3x AoE damage, with a bonus when battling against Cavalry. Enemy's DEF decreases by 20%. Lasts 2 turns.</t>
  </si>
  <si>
    <t>3 Ring</t>
  </si>
  <si>
    <t>Deals 0.33x AoE damage to all enemies within a 3-ring span. Super effective against [Cavalry]. Also reduces the enemy’s DEF by 20% for 2 turns.</t>
  </si>
  <si>
    <t>Attacks multiple enemies within range, dealing 0.3x AoE damage, with a bonus when battling against Fliers. Enemy's ATK decreases by 20%. Lasts 2 turns.</t>
  </si>
  <si>
    <t>Attacks multiple enemies within range, dealing 0.3x AoE damage, dispels 1 enemy buff within range, and casts 1 random debuff.</t>
  </si>
  <si>
    <t>Attacks all enemies along 3 lines, dealing 0.36x AoE damage. Deals additional damage to Fliers. In addition, decreases enemy's ATK &amp; INT by 20%. Lasts 2 turns.</t>
  </si>
  <si>
    <t>Attacks a single enemy, dealing 1.5x damage, with a bonus when battling against Fliers.</t>
  </si>
  <si>
    <t>Attacks a single enemy, dealing 1.3x damage. Melee soldiers will also attack. Before battle, dispels 1 enemy buff and reduces their ATK &amp; INT by 20% for 1 turn.</t>
  </si>
  <si>
    <t>Restores 100% of Unit HP.</t>
  </si>
  <si>
    <t>Restores HP to a single unit (5x caster's INT). Dispels 1 debuff.</t>
  </si>
  <si>
    <t>Restores HP of multiple units within range (3x caster's INT). Dispels 1 debuff.</t>
  </si>
  <si>
    <t>Restores HP of multiple units within range (4x caster's INT) and restores 20% of Unit HP after taking action. Lasts 2 turns.</t>
  </si>
  <si>
    <t>Allows 1 ally that has taken action to act again. Restores ally's HP with the least HP (2x caster's INT).</t>
  </si>
  <si>
    <t>Increases unit damage by 10%. Lasts 1 turn. When cast, can move an extra 2 blocks and attack.</t>
  </si>
  <si>
    <t>Active skill. Sacrifices all soldiers, rendering them unable to be healed. When attacking, increases damage dealt by 30% and grants immunity to all debuffs. Also restores HP equal to 50% of damage dealt. This effect cannot be dispelled and lasts for 1 turn.</t>
  </si>
  <si>
    <t>Drags a friendly unit to your side and swaps positions. After use, can move an addition 2 blocks and act again.</t>
  </si>
  <si>
    <t>When attacking, increases damage dealt by 30% and reduces damage taken by half. Lasts 2 turns.</t>
  </si>
  <si>
    <t>Grants your unit Augment: All PDamage you deal is considered as MDamage. 10% of your INT is added to ATK. Lasts 4 turns.</t>
  </si>
  <si>
    <t>Active Skill. Dispels up to 5 debuffs on multiple units within range and gains the following effect: Immune to fixed damage. After taking action, restores 50% HP for 2 rounds.</t>
  </si>
  <si>
    <t>Upon use, all Aquatic Heroes within a 3 block radius treat all passable terrain as "Water" when moving for 2 turns.</t>
  </si>
  <si>
    <t>Can be used if there is a Wolf Soul on the battlefield.  Kills the Wolf Soul and makes 1 of your units move to where the Wolf Soul was previously.  If this unit has already completed an action, it can move again.  (Can't be used on units you aren't using.)</t>
  </si>
  <si>
    <t>Your ATK or INT is increased by 50% (whichever is lower) for 3 turns.  Can move an additional 2 blocks after use and attack again.</t>
  </si>
  <si>
    <t>Increases multiple units' ATK, INT, DEF, MDEF, and SKL by 10.66%. Lasts for 6 turns.</t>
  </si>
  <si>
    <t>Restores 20% Unit HP and increases Unit ATK by 30%. Grants buffs [Immunity] (impervious to all debuffs), [Blast], and [Reinforcement]. Lasts 2 turns. When cast, you can move another 3 blocks and attack.</t>
  </si>
  <si>
    <t>Troop's Crit and Crit Damage increases by 15%. Lasts 2 turns. When cast, can move an extra 2 blocks and attack.</t>
  </si>
  <si>
    <t>Can be used if there is a Wolf Soul on the battlefield.  Kills hte Wolf Soul and deals 0.2x physical AoE damage and 0.2x magic damage to enemies within 3 blocks.  There is also a chance that they'll be afflicted with 2 debuffs.</t>
  </si>
  <si>
    <t>Grants your unit Demonic Arts: All MDamage you deal is considered as PDamage. 10% of your ATK is added to INT.  Lasts 4 turns.</t>
  </si>
  <si>
    <t>Dispels up to 3 debuffs of allies within range. Restores HP (1.5x INT).</t>
  </si>
  <si>
    <t>Moves you to any block within 4 blocks of your current position and grants: "After taking action, heals all allied units within a 2-block radius for HP equal to 2x Iris' INT." Lasts 2 turns.</t>
  </si>
  <si>
    <t>Heals the HP of multiple units within range by 30%, increases their Mobility by 1, and grants them the Regenerate buff.  Lasts 2 turns.</t>
  </si>
  <si>
    <t>[Passive] When equipped with ranged soldiers, unit's movement type is changed to [Flying]. [Assist] Teleports you to any block in range and grants you +2 Mobility and the [Deathblow] effect: Before initiating battle i f at least 1 enemy is within a 1-block range of the target, this attack directly attacks the enemy hero. Lasts 1 turn.</t>
  </si>
  <si>
    <t>Increases ATK/INT/DEF of a single unit by 20% and grants immunity to debuffs. Lasts 2 turns.</t>
  </si>
  <si>
    <t>Moves you to any block within 7 blocks of your current position and gives you +1 Mobility. Damage taken by units is reduced by 30% and they gain the Blade's Breath buff: After actively entering battle, deals 0.1x AoE damage to all enemies within 1 block. Lasts for 1 turn.</t>
  </si>
  <si>
    <t>Teleports 1 friendly unit to any 1 block within 5 blocks of the target's current position. They do not suffer mobility penalties from terrain, deal 20% increased damage, and take 20% reduced damage for 2 turns.</t>
  </si>
  <si>
    <t>ATK &amp; INT of multiple units within range increase by 20%. Immune: ATK &amp; INT Down, Deactivate Active Skills. Lasts 2 turns.</t>
  </si>
  <si>
    <t>DEF of multiple units within range increases by 20%. Immune: DEF &amp; MDEF Down, Cannot Be Healed. Lasts 2 turns.</t>
  </si>
  <si>
    <t>MDEF of multiple units within range increases by 30%. Immune: Stun, Cannot Receive Buffs, Mobility Down. Lasts 2 turns.</t>
  </si>
  <si>
    <t>Damage of multiple units within range increases by 15% and damage taken is decreased by 15%. Lasts 2 turns. Heals affected allies for 3x caster's INT.</t>
  </si>
  <si>
    <t>Terrain you are standing on will be regarded as [Forest]. Lasts 1 turn. Can attack again after use.</t>
  </si>
  <si>
    <t>Activate to wipe out all target soldiers and summon an Angyn #1 with the same stats as the soldiers.</t>
  </si>
  <si>
    <t>Restores 10% HP of a single ally every time after battle. Lasts 2 turns.</t>
  </si>
  <si>
    <t>Activate to cause 1 unit who has already acted and whose soldiers are dead to act again, while also healing for 5x the caster's INT.</t>
  </si>
  <si>
    <t>Unit MDEF increases by 30%. Immune: Stun, Cannot Receive Buffs, Mobility Down. Lasts 2 turns.</t>
  </si>
  <si>
    <t>Decreases CD by 3 turns for all skills of allies within range. Restores HP (3x caster's INT).</t>
  </si>
  <si>
    <t>Removes up to 2 debuffs from units within range and heals them for an amount equal to 2x the caster's INT. Reduces the cooldown of all skills by 1 turn and increases damage dealt by 15% for 2 turns.</t>
  </si>
  <si>
    <t>Unit DEF increases by 20%. Immune: DEF &amp; MDEF Down, Cannot Be Healed. Lasts 2 turns.</t>
  </si>
  <si>
    <t>Mobility of all allies within range +1. ATK &amp; INT increase by 20%. Immune: Mobility Down, Deactivate Passive Skills. Lasts 2 turns.</t>
  </si>
  <si>
    <t>Unit ATK &amp; INT increase by 20%. Immune: ATK &amp; INT Down, Deactivate Active Skills. Lasts 2 turns.</t>
  </si>
  <si>
    <t>ATK increases by 20%. Lasts 1 turn. When cast, you can move another 3 blocks and attack.</t>
  </si>
  <si>
    <t>Activate to teleport all allied units within range that are below 100% HP back to your side while healing for 3x the caster's INT.</t>
  </si>
  <si>
    <t>Teleports 1 friendly unit to any 1 block within 7 blocks of the target's current position. (Invalid for non-player units.)</t>
  </si>
  <si>
    <t>All passable terrains are treated as Water. Lasts 2 turns. When cast, can move an extra 2 blocks and attack.</t>
  </si>
  <si>
    <t>Can only be used when a Wolf Soul is on the battlefield.  Eliminates the Wolf Soul and grants all friendly units within 3 blocks of the caster +2 Mobility, as well as 30% increased ATK and INT for 2 turns.</t>
  </si>
  <si>
    <t>Replaces ATK with 1.5x MDEF. Lasts 4 turns. When cast, you can move another 3 blocks and attack.</t>
  </si>
  <si>
    <t>Summons 1 Magic Bomb. (The bomb inherits 2x the summoner's INT at the moment of summoning.)</t>
  </si>
  <si>
    <t>Summon a Construct and carry out 1 random "Renovation". (The Contruct inherits 100% of the summoner's HP and its remaining attributes are equal to 100% of the summoner's corresponding stats at that moment.</t>
  </si>
  <si>
    <t>Summons a Flaming Bone Archer.</t>
  </si>
  <si>
    <t>Summon 1 unit of Skeletons.</t>
  </si>
  <si>
    <t>Summon a Sky Archer.</t>
  </si>
  <si>
    <t>Summon a Necromancer.</t>
  </si>
  <si>
    <t>Use to gain 3 extra blocks of movement and an extra attack, while also entering the [120%] state: "All stats except for HP +20%" (cannot stack with Fusion Power).  For every 1 block moved before attacking, ATK increases by 5% (up to a maximum of 15%).  Can block 1 instance of fatal damage and restores 20% HP.  (Only triggers once in the effect duration).  After attacking, move an extra 5 blocks".  Lasts 2 turns.  After effect has ended, lose 90% of remaining HP.</t>
  </si>
  <si>
    <t xml:space="preserve">All of your healing increase effects are replaced with damage increase effects and you enter the [Demonic Advent] status: In this form, [Breath of Life] becomes [Breath of Darkness].  When enemy units move to affected blocks, they are afflicted with 1 random debuff after taking action and take fixed damage once.  This damage is equal to Licorice's INT x1.2.  Can act again after using this skill (Cannot move).  Using this skill in [Demonic Advent] status cancels [Demonic Advent]. </t>
  </si>
  <si>
    <t>Use to reduce the cooldown of all your skills by 3 turns. Grants Divine Bestowment: Mobility -3. When using skills, unit range increases by 3. After taking action, heals self for 1.5x INT and dispels 1 debuff. When using this skill while Divine Bestowment is active, removes Divine Bestowment and allows you to act again.</t>
  </si>
  <si>
    <t>After using, enter [Yoko] state: The ground wherever you stand is treated as "Grassland"; ignore melee damage mitigation; when attacking, ignore 20% of enemy's MDEF.  Lasts 2 turns.  After the effect has ended, you are unable to counterattack when attacked for 2 turns.</t>
  </si>
  <si>
    <t>[Passive] After being attacked, gain the [Erupt] state: Mobility +1 and deal +30% damage when attacking for 1 turn.
[Transform] Use to recover 30% HP.  Also enter the [Majin] state: Directly gain the [Erupt] effect; After battle, restores HP equal to 30% of damage dealt by the unit.  Lasts 3 turns.  After the state ends, you deal -30% damage and suffer -1 Mobility for 2 turns.</t>
  </si>
  <si>
    <t>[Passive] Takes magic damage for adjacent allies. [Active] Increases Guard's range to 2 blocks. Whenever this unit receives [MDamage] from 2 blocks away, it performs a counterattack. This effect lasts for 2 turns.</t>
  </si>
  <si>
    <t>[Passive] Suffers all attacks instead of nearby allies. [Active] Guard Range increases to 2 blocks, Crit received decreases by 20%, and grants [Divine Guard]; Replaces ATK with 1x (DEF+MDEF). Lasts 2 turns.</t>
  </si>
  <si>
    <t>[Passive] Takes [MDamage] for friendly adjacent units. [Active] The range of Guard increases to 2 blocks. Grants "Great Dragon Barrier": Converts 1.4x MDEF into ATK and renders all friendly units within 2 blocks immune to fixed damage. Lasts 2 turns.</t>
  </si>
  <si>
    <t>When allies within 2 blocks are under physical attack, enters the battle instead of them. Lasts 2 turns.</t>
  </si>
  <si>
    <t>[Passive] Block 1 instance of fatal damage and restores 10% HP. (Can only trigger once per battle.) [Active] Take all physical damage for allies within a 2-block radius and gain the [Healthy] effect: Your DEF is replaced by 0.6x your ATK. Lasts 2 turns.</t>
  </si>
  <si>
    <t>[Passive] Take all attacks for friendly units you are next to. [Active] Guard Range increases to 2 blocks, and you gain the [Holy Guard] effect: Replaces ATK with 1.6x MDEF, and when attacked by a ranged attack within 2 blocks, you can counterattack. Lasts 2 turns.</t>
  </si>
  <si>
    <t>[Passive] Takes physical attack instead of nearby ally. [Active] Guard Range increases to 2 blocks, ATK increases by 20%, grants buff [Block]. Lasts 2 turns.</t>
  </si>
  <si>
    <t>[Passive] Takes magic damage for friendly units within 1 block. [Active] Guard range increases to 2 blocks. Takes 20% less magic damage and gains [Iron Rose]: Substitutes DEF with 80% of MDEF and deals fixed damage to the enemy equivalent to 250% of MDEF when battle ends. Lasts 2 turns.</t>
  </si>
  <si>
    <t>[Passive] Takes physical attack instead of nearby ally. [Active] Guard Range increases to 2 blocks. DEF increases by 20%. When attacked with a melee attack, always triggers [Barb] Fixed Damage after battle. Lasts 2 turns.</t>
  </si>
  <si>
    <t>[Passive] All passable terrain is treated as "Forest", and units will not be affected by Mobility reduction caused by terrain. [Active] Grants [Command] to self: All allies within 2 blocks get the Sacred Tree Shield effect. Lasts 2 turns.</t>
  </si>
  <si>
    <t>[Passive] Takes physical attack instead of nearby ally. [Active] Guard Range increases to 2 blocks, grants buffs [Block] and [Barb]. Lasts 2 turns.</t>
  </si>
  <si>
    <t>[Passive] Bears all attacks for allied units within 1 block. [Command] Friendly units within 2 blocks are 30% less likely to be critically hit and also take 15% less ranged damage. [Active] Guard range increases to 2 blocks and Command range increases to 3 blocks. Lasts 2 turns.</t>
  </si>
  <si>
    <t>[Passive] Takes [PDamage] for adjacent friendly units. When in water, converts 1.4x DEF into ATK. [Active] The range of Guard increases to 2 blocks. Grants the effect [Tidal Surge]: The terrain you are on will be regarded as [Water]. Lasts 2 turns.</t>
  </si>
  <si>
    <t>[Passive] Takes physical attack instead of nearby ally. [Active] Guard Range increases to 2 blocks, decrease Received Crit by 20%, grants buff [Power Stab]: Replaces ATK with 1.6x DEF. Lasts 2 turns.</t>
  </si>
  <si>
    <t>After taking action, increases the Mobility of 1 adjacent friendly unit by 1 and grants immunity to Mobility reduction effects and Curse of Wounding (healing taken is converted into damage). Lasts 1 turn.</t>
  </si>
  <si>
    <t>When HP is below 70%, ATK &amp; DEF increase by 10%.</t>
  </si>
  <si>
    <t>Before battle, 50% chance to reduce enemy's ATK &amp; INT by 20%. Lasts 1 turn.</t>
  </si>
  <si>
    <t>ATK &amp; INT of all allies within 2 blocks increases by 10%.</t>
  </si>
  <si>
    <t>After taking action, decreases ATK &amp; INT of all enemies within 2 surrounding blocks by 15%. Lasts 1 turn.</t>
  </si>
  <si>
    <t>After taking action, ATK &amp; INT of 1 nearby ally increase by 15%. Grants immunity to ATK &amp; INT reduction, effects that silence active skills. Lasts 1 turn.</t>
  </si>
  <si>
    <t>After taking action, increases damage dealt of 2 friendly units within 2 blocks (not including this unit) by 15%. Immune to ATK &amp; INT reduction and effects that silence active skills. Lasts 1 turn.</t>
  </si>
  <si>
    <t>When attacking, if the target has 100% HP, deals fixed damage 1 time before battle. (Damage is equal to Hero's ATK x2.)</t>
  </si>
  <si>
    <t>When attacking, damage increases by 10%. After battle, gain another chance to move. The number of blocks you can move will be equal to the number of blocks moved before battle. This move again effect has a 2-round cooldown.</t>
  </si>
  <si>
    <t>When attacked with a melee attack, after battle, if Unit HP is above 50%, triggers [Barb]: Deals FIxed Damage once to the enemy (Damage = 2.5x Hero's DEF)</t>
  </si>
  <si>
    <t>Before initiating combat, dispels 1 buff from the enemy, decreases enemy's ATK &amp; DEF by 10%. Lasts 1 turn.</t>
  </si>
  <si>
    <t>When initiating combat, if Unit HP is above 80%, damage taken is decreased by 30% during battle.</t>
  </si>
  <si>
    <t>When attacked with a melee attack, 30% chance to decrease physical damage taken by 30%.</t>
  </si>
  <si>
    <t>When Unit HP is lower than enemy HP, when entering battle, ATK &amp; DEF increase by 10%.</t>
  </si>
  <si>
    <t>When entering battle, this skill reflects 15% of damage received back to the attacker. After battle, heals all other allies for a percentage of this hero's Max HP (equal to 50% of the percentage of damage reflected).</t>
  </si>
  <si>
    <t>When entering battle, Unit ATK increases by 7%.</t>
  </si>
  <si>
    <t>Before attacking, for every 1 block moved, ATK increases by 5% (up to 15%).</t>
  </si>
  <si>
    <t>After battle, 40% chance to restore HP of all other allies (15% of their Max HP).</t>
  </si>
  <si>
    <t>Takes physical damage for adjacent allies. When attacked, increases ATK by 12%.</t>
  </si>
  <si>
    <t>When HP percentage is higher than the enemy's, ATK increases by 12% when entering battle.</t>
  </si>
  <si>
    <t>When initiating combat, ATK increases by 12%.</t>
  </si>
  <si>
    <t>When entering battle, unit's ATK &amp; SKILL increase by 12%, DEF &amp; MDEF decrease by 7%.</t>
  </si>
  <si>
    <t>Before battle, 50% chance to reduce enemy's DEF by 20%. Lasts 1 turn.</t>
  </si>
  <si>
    <t>DEF of all allies within 2 blocks increases by 10%.</t>
  </si>
  <si>
    <t>After taking action, decreases DEF of all enemies within 2 blocks by 15%. Lasts 1 turn.</t>
  </si>
  <si>
    <t>After taking action, DEF of 1 nearby ally increases by 15%. Immune: DEF &amp; MDEF Down, Cannot Be Healed. Lasts 1 turn.</t>
  </si>
  <si>
    <t>After taking action, decreases damage taken of 2 friendly units within 2 blocks by 15%. Immune to DEF &amp; MDEF reduction effects and healing negation debuffs. Lasts 1 turn.</t>
  </si>
  <si>
    <t>Takes magic damage for adjacent allies. After taking action, if this unit has dealt damage this turn, this skill restores 30% of the unit's Max HP.</t>
  </si>
  <si>
    <t>Crit increased by 10%. When damage is dealt, 50% chance to nullify enemy's passive skills; 100% chance if Crit. Lasts 2 turns.</t>
  </si>
  <si>
    <t>When entering battle, DEF increases by 7%.</t>
  </si>
  <si>
    <t>After taking action, if this unit has not dealt damage this turn, it is healed for 20% of its HP and it gains [Tidal Surge]: All terrain is treated as Water for 2 turns.</t>
  </si>
  <si>
    <t>Entrenchment</t>
  </si>
  <si>
    <t>Immune to displacement effects. While guarding, unit restores 20% of Max HP upon taking damage that would otherwise be fatal. Can trigger twice per battle.</t>
  </si>
  <si>
    <t>When equipped with melee soldiers, this unit's movement type is changed to [Flying]. After being forced into battle, the enemy deals fixed damage to itself equal to the enemy hero's (ATK + INT) x1 and heals Shilinka for the same amount. If Shilinka is in the [Slumber] status, this effect is doubled.</t>
  </si>
  <si>
    <t>When entering battle with Unit HP higher than 90%, if your DEF is higher than the enemy's, you will strike the enemy first.</t>
  </si>
  <si>
    <t>When actively attacking, damage increases by 15%. After battle, restores 2x the caster's INT as HP to the friendly unit with the lowest HP (not including this unit).</t>
  </si>
  <si>
    <t>After attacking, 20% chance to attack again.</t>
  </si>
  <si>
    <t>30% chance to trigger when entering battle, reducing enemy's Range by 1.  (This effect can only trigger once per 2 turns)</t>
  </si>
  <si>
    <t>When attacked with a melee attack, 25% chance to damage taken decreased by 50%.</t>
  </si>
  <si>
    <t>When entering combat, dispels 1 enemy buff, decreases enemy DEF by 20%. Lasts 1 turn.</t>
  </si>
  <si>
    <t>Upon attacking and entering battle, MDEF +10%.</t>
  </si>
  <si>
    <t>[Passive] Grants 20% HP upon taking damage that would otherwise have been fatal. Can be triggered once per battle.</t>
  </si>
  <si>
    <t>When attacked with a ranged attack, 25% chance to reduce damage taken by 50%.</t>
  </si>
  <si>
    <t>When Unit HP is above 90%, DEF &amp; MDEF increase by 10%.</t>
  </si>
  <si>
    <t>When Unit HP is lower than 50%, when entering battle, DEF &amp; MDEF increase by 10%.</t>
  </si>
  <si>
    <t>When Unit HP is above 90%, ATK &amp; DEF increase by 10%.</t>
  </si>
  <si>
    <t>Received Heal Effect +15%. Before being attacked with a melee attack, Unit ATK &amp; DEF increase by 10%.</t>
  </si>
  <si>
    <t>When initiating a melee attack, hero's damage is reduced by 20%. After taking action, if your soldiers are all dead, you can act again. This effect has a 3-turn cooldown.</t>
  </si>
  <si>
    <t>Before battle, 50% chance to reduce enemy MDEF by 25%. Lasts 1 turn.</t>
  </si>
  <si>
    <t>MDEF of all allies within 2 blocks increases by 15%.</t>
  </si>
  <si>
    <t>After taking action, increases MDamage taken by all enemies within 3 blocks by 20%. Lasts 1 turn.</t>
  </si>
  <si>
    <t>After taking action, MDEF of 1 nearby ally increases by 20%. Immune: Stun, Cannot Receive Buffs, Mobility Down. Lasts 1 turn.</t>
  </si>
  <si>
    <t>When Troop HP is above 90%, INT &amp; MDEF increase by 10% when entering battle.</t>
  </si>
  <si>
    <t>Crit increased by 15%. When damage is dealt, nullify enemy's passive skills. Lasts 2 turns.</t>
  </si>
  <si>
    <t>When initiating combat, damage increases by 10%. If remaining Mobility is not zero, can move again after attacking.</t>
  </si>
  <si>
    <t>When on Forest, Mountain, and Grassland terrain, soldier damage is not reduced in melee battles. When entering battle with a melee attack, damage taken is reduced by 20%.</t>
  </si>
  <si>
    <t>All passable terrains are treated as Plains. If the terrain increases DEF, ATK increases by the same value.</t>
  </si>
  <si>
    <t>When nearby allies are under attack, enters the battle instead of them. When attacked, adds 7% of ATK to DEF.</t>
  </si>
  <si>
    <t>When initiating combat, DEF increases by 12%.</t>
  </si>
  <si>
    <t>When forced into battle, 10% chance to attack before the enemy. For every 10 points of SKILL you have, this chance is increased by an additional 1%.</t>
  </si>
  <si>
    <t>Physical damage taken decreased by 5%. When nearby allies are under physical attack, enters the battle instead of them.</t>
  </si>
  <si>
    <t>After taking action, restores Unit HP within 2 blocks by 2x own INT.</t>
  </si>
  <si>
    <t>After taking action, restores 20% Unit HP.</t>
  </si>
  <si>
    <t>Physical damage increases by 5% for every 1 block moved before attacking (up to a max of 25%).</t>
  </si>
  <si>
    <t>Crit chance is increased by 10%. After dealing damage, if this unit has a [Sweep Formation] effect, it can move another 4 blocks. This move again effect has a 1-round cooldown.</t>
  </si>
  <si>
    <t>When attacking, damage increases by 10%. After battle, you may move another 2 blocks. The bonus movement opportunity has a 1-turn cooldown.</t>
  </si>
  <si>
    <t>When actively dealing damage, deals additional fixed damage to the enemy. (Damage = 2x hero's ATK)</t>
  </si>
  <si>
    <t>Crit Damage increases by 20%. When critically attacking and entering battle, grants "All damage taken decreased by 30%" after battle. Lasts 1 turn.</t>
  </si>
  <si>
    <t>Takes all damage for adjacent friendly units. When attacked, there is a 30% chance to dispel 1 buff from the enemy before battle.</t>
  </si>
  <si>
    <t>When dealing damage to enemies, 50% chance to deactivate enemy's active skills. Lasts 2 turns.</t>
  </si>
  <si>
    <t>After taking action, increases the SKILL of 1 nearby ally by 20%. Also grants immunity to "healing reversal" (healing applied converted into damage) and "inability to Act Again" for 1 turn.</t>
  </si>
  <si>
    <t>Increases skill of all allies within 3 blocks by 20%</t>
  </si>
  <si>
    <t>After taking action, reduces the SKILL of all enemy units within 3 blocks by 20% for 1 turn.</t>
  </si>
  <si>
    <t>Crit increased by 10%. Can move again if enemy is eliminated in battle.</t>
  </si>
  <si>
    <t>Before initiating combat, 30% chance to decrease damage taken by 30%. Lasts 1 turn.</t>
  </si>
  <si>
    <t>When attacking, Crit increased by 10%.  Damage taken decreased by 20%.</t>
  </si>
  <si>
    <t>If Crit Damage is dealt when entering battle, 1 extra fixed damage can be triggered after battle. (Damage = 2x hero's ATK)</t>
  </si>
  <si>
    <t>For every 1 allied unit within 2 surrounding blocks, DEF &amp; MDEF increase by 5%, up to 15%.</t>
  </si>
  <si>
    <t>Increases all damage by 10% and adds 10% of ATK to DEF.</t>
  </si>
  <si>
    <t>When entering battle with a melee attack, after battle, 30% chance to restore HP (30% of damage dealt in this battle).</t>
  </si>
  <si>
    <t>When attacking and entering battle, if unit's SKILL is more than 2x that of the enemy, this attack ignores Guard. If it is more than 3x that of the enemy, deals damage directly to the enemy hero.</t>
  </si>
  <si>
    <t>After attacking an enemy, deal 0.1x AoE damage to all enemies within 1 circle.</t>
  </si>
  <si>
    <t>When attacked, DEF increases by 5%. Lasts 1 turn. Can be stacked.</t>
  </si>
  <si>
    <t>When equipped with melee soldiers, soldier range is increase by 1. When using Maid-type soldiers, gain immunity to fixed damage.</t>
  </si>
  <si>
    <t>For every 1 block moved before battle, Crit increases by 5%, Crit Damage increases by 5% (up to 15%).</t>
  </si>
  <si>
    <t>After this troop dealing damage, deals damage to enemies within 2 blocks (0.1x hero's ATK). 50% chance to deal a random debuff to each target.</t>
  </si>
  <si>
    <t>When HP is above 50%, damage taken is decreased by 15%.</t>
  </si>
  <si>
    <t>Training Unlock</t>
  </si>
  <si>
    <t>Move</t>
  </si>
  <si>
    <t>Skills (→Training Max)</t>
  </si>
  <si>
    <t>Stats</t>
  </si>
  <si>
    <t>Base
HP</t>
  </si>
  <si>
    <t>Base
ATK</t>
  </si>
  <si>
    <t>Base
DEF</t>
  </si>
  <si>
    <t>Base
MDEF</t>
  </si>
  <si>
    <t>Max
HP</t>
  </si>
  <si>
    <t>Max
ATK</t>
  </si>
  <si>
    <t>Max
DEF</t>
  </si>
  <si>
    <t>Max
MDEF</t>
  </si>
  <si>
    <t>Infantry</t>
  </si>
  <si>
    <t>Basic Infantry.</t>
  </si>
  <si>
    <t>Elite Infantry</t>
  </si>
  <si>
    <t>When initiating combat, damage taken is decreased by 10%(→20%).</t>
  </si>
  <si>
    <t>Maid</t>
  </si>
  <si>
    <t>When Soldier HP is above 80%, ATK increases by 10%(→20%).</t>
  </si>
  <si>
    <t>Orc</t>
  </si>
  <si>
    <t>When initiating combat, ATK increases by 10%(→20%).</t>
  </si>
  <si>
    <t>When initiating combat, Crit increased by 10%(→20%).</t>
  </si>
  <si>
    <t>When attacked, and Soldier HP is above 80%, DEF increases by 15%(→45%).</t>
  </si>
  <si>
    <t>When initiating combat, Soldier ATK increases by 10%(→30%). When attacked, Soldier DEF increases by 10%(→30%).</t>
  </si>
  <si>
    <t>When Soldier HP is above 80%, ATK increases by 15%(→45%).</t>
  </si>
  <si>
    <t>Yes</t>
  </si>
  <si>
    <t>Crit increased by 10%(→30%). ATK increases by 5%(→15%).</t>
  </si>
  <si>
    <t>Cyborg Vessel</t>
  </si>
  <si>
    <t>When attacking, can engage in ranged attacks along with hero, and soldiers deal +10%(→30%) damage.</t>
  </si>
  <si>
    <t>Cyclops</t>
  </si>
  <si>
    <t>When attacking enemies with lower HP, after entering battle, ATK &amp; DEF increase by 10%(→30%).</t>
  </si>
  <si>
    <t>Dark Guard</t>
  </si>
  <si>
    <t>When initiating combat, after battle, deals damage equal to 5%(→15%) Max HP to the enemy. Restores 10%(→30%) Soldier HP.</t>
  </si>
  <si>
    <t>Empress's Personal Guard</t>
  </si>
  <si>
    <t>When attacked, soldiers gain +1 range and +10%(→30%) ATK, and take 10%(→30%) less magic damage.</t>
  </si>
  <si>
    <t>ATK increases by 5%(→15%), damage taken decreased by 5%(→15%). [Ed: Leonhardt must unlock this soldier through class advancement.]</t>
  </si>
  <si>
    <t>Before entering battle, soldier ATK, DEF, and MDEF increase by 15%(→45%) in exchange for 10%(→5%) of the unit's current HP. [Ed: Clarett, Maiya, and Olivier must unlock this soldier through class advancement.]</t>
  </si>
  <si>
    <t>Lancer</t>
  </si>
  <si>
    <t>Basic Lancer.</t>
  </si>
  <si>
    <t>Amazon</t>
  </si>
  <si>
    <t>Elite Lancer</t>
  </si>
  <si>
    <t>When attacked, damage dealt increases by 10%(→20%).</t>
  </si>
  <si>
    <t>Rock Golem</t>
  </si>
  <si>
    <t>When Soldier HP is below 70%, DEF increases by 10%(→20%).</t>
  </si>
  <si>
    <t>Physical damage taken decreased by 10%(→30%).</t>
  </si>
  <si>
    <t>When Soldier HP is below 70%, DEF increases by 10%(→30%).</t>
  </si>
  <si>
    <t>When Soldier HP is below 70%, ATK increases by 15%(→45%).</t>
  </si>
  <si>
    <t>When initiating combat, ATK increases by 10%(→30%). 30%(→75%) chance to reduce enemy's DEF by 20%. Lasts 1 turn. [Ed: Estelle, Yulia, and Serena must unlock this soldier through class advancement.]</t>
  </si>
  <si>
    <t>Crystal Molder</t>
  </si>
  <si>
    <t>After taking action, restores 10%(→30%) of soldiers' HP. When forced into battle by a magic attack, unit reflects 10%(→30%) damage.</t>
  </si>
  <si>
    <t>Dark Centurion</t>
  </si>
  <si>
    <t>When attacked, and Soldier HP is above 10%, 30%(→100%) chance to trigger [Barb] damage after battle.</t>
  </si>
  <si>
    <t>When attacked, ATK &amp; DEF increase by 10%(→30%).</t>
  </si>
  <si>
    <t>Treant Guard</t>
  </si>
  <si>
    <t>Healing received by soldiers increased by 10%(→30%). When Soldier HP is at 100%, ATK, DEF, and MDEF increase by 15%(→45%).</t>
  </si>
  <si>
    <t>Lava Titan</t>
  </si>
  <si>
    <t>After taking action, casts [Burn] on 1 enemy within 2 blocks: Loses 10%(→30%) HP after attack.</t>
  </si>
  <si>
    <t>Cavalry</t>
  </si>
  <si>
    <t>Basic Cavalry.</t>
  </si>
  <si>
    <t>Wolf</t>
  </si>
  <si>
    <t>Elite Cavalry</t>
  </si>
  <si>
    <t>Horned Dino</t>
  </si>
  <si>
    <t>When Soldier HP is 100%, ATK increases by 10%(→20%).</t>
  </si>
  <si>
    <t>When battling against Demons, ATK &amp; DEF increase by 20%(→30%).</t>
  </si>
  <si>
    <t>When initiating combat, damage taken is decreased by 15%(→45%).</t>
  </si>
  <si>
    <t>ATK increases by 7%(→20%).</t>
  </si>
  <si>
    <t>When initiating combat, ATK &amp; DEF increase by 10%(→30%).</t>
  </si>
  <si>
    <t>Soldier ATK increases by 5%(→15%) (up to 15%(→45%)) with each block passed before attacking. [Ed: Knight of Mystery must unlock this soldier through class advancement.]</t>
  </si>
  <si>
    <t>Hell Hound</t>
  </si>
  <si>
    <t>When initiating combat, after battle, increases enemies' damage taken within 2 blocks by 10%(→20%).</t>
  </si>
  <si>
    <t>Royal Cavalry</t>
  </si>
  <si>
    <t>When Soldier HP is above 80%, physical damage taken is decreased by 15%(→45%).</t>
  </si>
  <si>
    <t>Scorpio</t>
  </si>
  <si>
    <t>When attacking, Soldier ATK +5%(→15%) and Crit +10%(→30%). [Passive] Damage taken is reduced by 10%(→30%) when fighting in Desert, Sand Dunes, and Caves.</t>
  </si>
  <si>
    <t>When battling against Demons, ATK/DEF increase by 15%(→45%). MDEF increases by 15%(→45%). [Ed: Landius and Deedlit must unlock this soldier through class advancement.]</t>
  </si>
  <si>
    <t>Unicorn</t>
  </si>
  <si>
    <t>Normal attacks deal [MDamage]. Unit movement status is changed to Terrain Master. When fighting on Forest, Mountain, and Grassland terrain, ATK &amp; MDEF +10%(→30%).</t>
  </si>
  <si>
    <t>Hawk Rider</t>
  </si>
  <si>
    <t>Basic Flier.</t>
  </si>
  <si>
    <t>When Soldier HP is above 80%, damage taken decreases by 10%(→20%).</t>
  </si>
  <si>
    <t>Lesser Imp</t>
  </si>
  <si>
    <t>When attacking units with 100% HP, after entering battle, ATK increases by 10%(→20%).</t>
  </si>
  <si>
    <t>Pegasus Rider</t>
  </si>
  <si>
    <t>When attacked with a ranged attack, damage taken is decreased by 20%(→30%).</t>
  </si>
  <si>
    <t>When Soldier HP is above 80%, ATK &amp; DEF increase by 10%(→30%).</t>
  </si>
  <si>
    <t>After initiating combat, Soldiers can restore HP (15%(→45%) of damage dealt) after battle.</t>
  </si>
  <si>
    <t>Angel</t>
  </si>
  <si>
    <t>[MDamage] taken decreases by 15%(→45%). When Soldier HP is above 50%, ATK &amp; DEF increase by 7%(→20%).</t>
  </si>
  <si>
    <t>When Soldier HP is above 50%, before initiating combat, 30%(→100%) chance to decrease damage taken by 50%. [Ed: Narm and Rachel must unlock this soldier through class advancement.]</t>
  </si>
  <si>
    <t>When Soldier HP is above 50%, ATK increases by 10%(→30%). When Soldier HP is below 50%, DEF increases by 10%(→30%).</t>
  </si>
  <si>
    <t>When attacking, Soldier ATK +10%(→30%). When attacked at range, Soldier DEF &amp; MDEF +10%(→30%). [Ed: Ares and Knight of Mystery must unlock this soldier through class advancement.]</t>
  </si>
  <si>
    <t>Merman</t>
  </si>
  <si>
    <t>Basic Aquatic unit.</t>
  </si>
  <si>
    <t>Lobster</t>
  </si>
  <si>
    <t>When attacking troops with 100% HP, after entering battle, ATK increases by 10%(→20%).</t>
  </si>
  <si>
    <t>Merman Lord</t>
  </si>
  <si>
    <t>During water battles, ATK increases by 10%(→20%).</t>
  </si>
  <si>
    <t>During water battles, damage taken is decreased by 15%(→50%).</t>
  </si>
  <si>
    <t>During water battles, ATK &amp; DEF increase by 10%(→30%).</t>
  </si>
  <si>
    <t>Lizardman</t>
  </si>
  <si>
    <t>During water battles, ATK increases by 15%(→45%).</t>
  </si>
  <si>
    <t>Tidal Elf</t>
  </si>
  <si>
    <t>Normal attacks deal [MDamage]. When in water, physical damage taken by soldiers is decreased by 15%(→45%), and ATK increases by 7%(→20%).</t>
  </si>
  <si>
    <t>When in water and when Unit HP is above 50%, after entering battle, ATK increases by 15%(→45%).</t>
  </si>
  <si>
    <t>Basic Archer.</t>
  </si>
  <si>
    <t>Crossbow Rider</t>
  </si>
  <si>
    <t>Basic Archer with increased Mobility.</t>
  </si>
  <si>
    <t>Ballista</t>
  </si>
  <si>
    <t>Increases normal attack range by 1. When initiating combat, damage dealt is decreased by 35%(→20%).</t>
  </si>
  <si>
    <t>Dark Elf</t>
  </si>
  <si>
    <t>Elf</t>
  </si>
  <si>
    <t>ATK increases by 10%(→20%) in [Woods] and [Mountain] terrain.</t>
  </si>
  <si>
    <t>When initiating combat, 20%(→30%) chance to reduce enemy's DEF by 20%.</t>
  </si>
  <si>
    <t>When attacking units with 100% HP, after entering battle, ATK &amp; DEF increase by 15%(→45%).</t>
  </si>
  <si>
    <t>ATK &amp; DEF increase by 10%(→30%) in [Woods] and [Mountain] terrain.</t>
  </si>
  <si>
    <t>Before initiating combat, 30%(→75%) chance to reduce enemy's Mobility by 2 and decrease enemy DEF by 20%. Lasts 1 turn.</t>
  </si>
  <si>
    <t>Increases normal attack range by 1. When initiating combat, damage dealt is decreased by 30%(→10%). 7%(→20%) chance to deal a strong debuff. [Ed: Tiaris and Wiler must unlock this soldier through class advancement.]</t>
  </si>
  <si>
    <t>Dwarf Adventurer</t>
  </si>
  <si>
    <t>Hero skills all become linear skills. Unit damage dealt +5%(→15%).</t>
  </si>
  <si>
    <t>Firebrand Sniper</t>
  </si>
  <si>
    <t>When initiating combat, ATK increases by 10%(→30%). Deals extra damage equal to 5%(→15%) enemy's max HP after battle.</t>
  </si>
  <si>
    <t>Sky Archer</t>
  </si>
  <si>
    <t>Terrain has no effect on Mobility. [Ed: This means your unit has flier mobility regardless of hero class.] When initiating combat, ATK increases by 10%(→30%).</t>
  </si>
  <si>
    <t>When HP is above 50%, before forced into battle, 30%(→100%) chance to decrease damage taken by 50%. [Ed: Grenier must unlock this soldier through class advancement.]</t>
  </si>
  <si>
    <t>Thief</t>
  </si>
  <si>
    <t>Basic Assassin.</t>
  </si>
  <si>
    <t>Ambusher</t>
  </si>
  <si>
    <t>Increases Crit by 20%(→30%).</t>
  </si>
  <si>
    <t>Kunoichi</t>
  </si>
  <si>
    <t>Crit increased by 20%(→30%). Critical hits deal 1 random debuff to enemies.</t>
  </si>
  <si>
    <t>Crit increased by 15%(→45%). Critical hits deal 1 strong debuff to enemies. [Ed: This effect works with AoE skills. Feraquea, Joshua, and Olivier must unlock this soldier through class advancement.]</t>
  </si>
  <si>
    <t>Unit's damage is not reduced in melee battles. ATK increases by 7%(→20%) during melee attacks, Crit increased by 7%(→20%) during ranged attacks.</t>
  </si>
  <si>
    <t>Shinobi</t>
  </si>
  <si>
    <t>Crit increased by 10%(→30%). Critical hits deal extra damage after battle (7%(→20%) of enemy unit's Max HP).</t>
  </si>
  <si>
    <t>Earth Elf Knight</t>
  </si>
  <si>
    <t>Crit increased by 10%(→30%). Upon landing a critical hit, steals 1 buff from the enemy and applies 1 strong debuff.</t>
  </si>
  <si>
    <t>Holy</t>
  </si>
  <si>
    <t>Basic Holy unit. Normal attacks deal [MDamage].</t>
  </si>
  <si>
    <t>Inquisitor</t>
  </si>
  <si>
    <t>Normal attacks deal [MDamage]. Hero healing effects increased by 2%(→10%).</t>
  </si>
  <si>
    <t>Monk</t>
  </si>
  <si>
    <t>When battling against Demons, ATK increases by 20%(→30%).</t>
  </si>
  <si>
    <t>Normal attacks deal [MDamage]. Hero healing effects increased by 5%(→15%). When Soldier HP &gt; 80%, DEF increases by 10%(→30%).</t>
  </si>
  <si>
    <t>When battling against Demons, ATK increases by 10%(→30%). When battling against non-Demons, DEF increases by 10%(→30%).</t>
  </si>
  <si>
    <t>Zealot</t>
  </si>
  <si>
    <t>When Soldier HP is above 80%, for every equipped buff, Soldier ATK/DEF/MDEF increases by 5%(→15%) (up to 15%(→45%)).</t>
  </si>
  <si>
    <t>Forest Priest</t>
  </si>
  <si>
    <t>Normal attacks deal [MDamage]. Hero's healing effects increased by 5%(→15%). When hero uses skills on friendly units, 30%(→100%) chance to dispel 1 debuff.</t>
  </si>
  <si>
    <t>Shrine Maiden</t>
  </si>
  <si>
    <t>Normal attacks deal [MDamage]. When Soldier HP is 100%, physical damage taken by the hero is decreased by 30%(→75%).</t>
  </si>
  <si>
    <t>Normal attacks deal [MDamage]. Hero healing effects increased by 5%(→15%). When Soldier HP &gt; 80%, DEF increases by 10%(→30%). [Ed: Tiaris must unlock this soldier through class advancement.]</t>
  </si>
  <si>
    <t>Basic Mage. Normal attacks deal [MDamage].</t>
  </si>
  <si>
    <t>Thaumaturge</t>
  </si>
  <si>
    <t>Normal attacks deal [MDamage]. When initiating combat, ATK increases by 10%(→20%).</t>
  </si>
  <si>
    <t>Witch</t>
  </si>
  <si>
    <t>Normal attacks deal [MDamage]. When Soldier HP is 100%, ATK increases by 10%(→20%). [Ed: This is a flying soldier. Bozel, Feraquea, and Listell/Rachel—on their left paths—have flier mobility while using this soldier (but are still constrained by their Move).]</t>
  </si>
  <si>
    <t>Normal attacks deal [MDamage]. When initiating combat, ATK &amp; MDEF increase by 10%(→30%).</t>
  </si>
  <si>
    <t>Crystal Warlock</t>
  </si>
  <si>
    <t>Normal attacks deal [MDamage]. After taking action, restores 10%(→30%) of soldiers' HP. When forced into battle by a physical attack, unit reflects 10%(→30%) of damage received.</t>
  </si>
  <si>
    <t>Normal attacks deal [MDamage]. When Soldier HP is 100%, ATK &amp; MDEF increases by 15%(→45%). [Ed: This is a flying soldier. Bozel, Feraquea, and Rachel—as Arcane Core—have flier mobility while using this soldier (but are still constrained by their Move). Iris, Olivier, Knight of Mystery, Rachel, and Renne must unlock this soldier through class advancement.]</t>
  </si>
  <si>
    <t>Skeleton Soldier</t>
  </si>
  <si>
    <t>Basic Demon.</t>
  </si>
  <si>
    <t>Skeleton Warrior</t>
  </si>
  <si>
    <t>Resurrection: When Soldier HP is 0% and when initiating combat, restores 15%(→35%) HP.</t>
  </si>
  <si>
    <t>Skeleton Archer</t>
  </si>
  <si>
    <t>Resurrection: When Soldier HP is 0% and when initiating combat, restores 15%(→45%) HP. When attacked (except by Demons &amp; Holy units), DEF increases by 10%(→30%).</t>
  </si>
  <si>
    <t>Resurrection: When Soldier HP is 0% and when initiating combat, restores 15%(→45%) HP. After battle, deals extra damage (5%(→15%) enemy's Max HP). [Ed: Gizarof, Omega, and Zerida must unlock this soldier through class advancement.]</t>
  </si>
  <si>
    <t>Undead Knight</t>
  </si>
  <si>
    <t>Resurrection: When Soldier HP is 0% and when initiating combat, restores 15%(→45%) HP. When attacking (except against Demons &amp; Holy units), ATK increases by 10%(→30%).</t>
  </si>
  <si>
    <t>Spider Demon Elf</t>
  </si>
  <si>
    <t>Normal attacks deal [MDamage]. Before attacking, 30%(→75%) to reduce enemy's Mobiliy by 2 and MDEF by 20% for 1 turn.</t>
  </si>
  <si>
    <t>Soldier Type</t>
  </si>
  <si>
    <t>Aniki Drops →</t>
  </si>
  <si>
    <t>Basic Materials</t>
  </si>
  <si>
    <t>Special Materials</t>
  </si>
  <si>
    <t>Rare Materials</t>
  </si>
  <si>
    <t>Epic Materials</t>
  </si>
  <si>
    <t>Vitamin A</t>
  </si>
  <si>
    <t>Vitamin B</t>
  </si>
  <si>
    <t>Vitamin C</t>
  </si>
  <si>
    <t>Vitamin D</t>
  </si>
  <si>
    <t>Vitamin E</t>
  </si>
  <si>
    <t>Vitamin F</t>
  </si>
  <si>
    <t>Spring Rod</t>
  </si>
  <si>
    <t>Beldum</t>
  </si>
  <si>
    <t>Push-Up Stand</t>
  </si>
  <si>
    <t>Elastic Rope</t>
  </si>
  <si>
    <t>Gripper</t>
  </si>
  <si>
    <t>Rings</t>
  </si>
  <si>
    <t>Sandbag</t>
  </si>
  <si>
    <t>Barbell</t>
  </si>
  <si>
    <t>Chest Machine</t>
  </si>
  <si>
    <t>Ab Roller</t>
  </si>
  <si>
    <t>Balance Ball</t>
  </si>
  <si>
    <t>Yoga Mat</t>
  </si>
  <si>
    <t>Dark Necklace</t>
  </si>
  <si>
    <t>Brown Essential Oil</t>
  </si>
  <si>
    <t>Devout Gloves</t>
  </si>
  <si>
    <t>Pretty Spray</t>
  </si>
  <si>
    <t>Burning Straps</t>
  </si>
  <si>
    <t>Crazy Shorts</t>
  </si>
  <si>
    <t>Monday</t>
  </si>
  <si>
    <t>Tuesday</t>
  </si>
  <si>
    <t>Wednesday</t>
  </si>
  <si>
    <t>Thursday</t>
  </si>
  <si>
    <t>Friday</t>
  </si>
  <si>
    <t>Saturday</t>
  </si>
  <si>
    <t>Sunday</t>
  </si>
  <si>
    <t>←←←
Click on a cell in the Type column for a link to that training section. Within each section, there is a clickable index for each individual training node. Use the Type column to reset the section view.
←←←</t>
  </si>
  <si>
    <t>Adon</t>
  </si>
  <si>
    <t>Valan</t>
  </si>
  <si>
    <t>Samson</t>
  </si>
  <si>
    <t>Flier/Aquatic</t>
  </si>
  <si>
    <t>Rocky</t>
  </si>
  <si>
    <t>Archer/Assassin</t>
  </si>
  <si>
    <t>Jones</t>
  </si>
  <si>
    <t>Holy/Mage/Demon</t>
  </si>
  <si>
    <t>Nimes</t>
  </si>
  <si>
    <t>Effects and Unlock Conditions</t>
  </si>
  <si>
    <t>Lv</t>
  </si>
  <si>
    <t>Mod X</t>
  </si>
  <si>
    <t>Mod Y</t>
  </si>
  <si>
    <t>Mod Z</t>
  </si>
  <si>
    <t>Gold</t>
  </si>
  <si>
    <t>Materials Required</t>
  </si>
  <si>
    <t>INFANTRY</t>
  </si>
  <si>
    <t>Basic Training</t>
  </si>
  <si>
    <t>Basic ATK</t>
  </si>
  <si>
    <t>Basic DEF</t>
  </si>
  <si>
    <t>Overall Survival</t>
  </si>
  <si>
    <t>Anti-Lancer Special</t>
  </si>
  <si>
    <t>Overall DEF</t>
  </si>
  <si>
    <t>Advanced Training</t>
  </si>
  <si>
    <t>Overall ATK</t>
  </si>
  <si>
    <t>Advanced DEF</t>
  </si>
  <si>
    <t>Advanced Survival</t>
  </si>
  <si>
    <t>Elite Training</t>
  </si>
  <si>
    <t>Advanced ATK</t>
  </si>
  <si>
    <t>Core ATK</t>
  </si>
  <si>
    <t>Core Survival</t>
  </si>
  <si>
    <t>Core DEF</t>
  </si>
  <si>
    <t>Overrun Tactics</t>
  </si>
  <si>
    <t>Emergency Treatment</t>
  </si>
  <si>
    <t>Elite Training 2</t>
  </si>
  <si>
    <t>Joint ATK</t>
  </si>
  <si>
    <t>Joint DEF</t>
  </si>
  <si>
    <t>Joint Survival</t>
  </si>
  <si>
    <t>Solo Striker</t>
  </si>
  <si>
    <t>Air Defense Armor</t>
  </si>
  <si>
    <t>Empress's Guard</t>
  </si>
  <si>
    <t>BASIC TRAINING</t>
  </si>
  <si>
    <t>Infantry HP +X, ATK +Y</t>
  </si>
  <si>
    <t>Infantry DEF +X, MDEF +Y
Prereq: Basic ATK Level 5</t>
  </si>
  <si>
    <t>Infantry HP +X%
Prereq: Basic ATK Level 5</t>
  </si>
  <si>
    <t>Infantry ATK &amp; DEF increase by X% when battling against Lancers.
Prereq: Basic DEF Level 5</t>
  </si>
  <si>
    <t>Infantry DEF +X%, MDEF +Y%
Prereq: Overall Survival Level 5</t>
  </si>
  <si>
    <t>All Stats +X%. When attacking, damage is reduced by Y%.
Prereq: Overall Survival Level 5</t>
  </si>
  <si>
    <t>All Stats +X%. ATK increases by Y%, damage taken is decreased by Z%.
Prereqs: Infantry Training Level 12, Overall DEF Level 5, Anti-Lancer Special Level 5</t>
  </si>
  <si>
    <t>All Stats +X%. When attacking, Soldier ATK increases by Y%. When attacked, Soldier DEF increases by Z%.
Prereqs: Infantry Training Level 10, Overall DEF Level 5, Anti-Lancer Special Level 5</t>
  </si>
  <si>
    <t>ADVANCED TRAINING</t>
  </si>
  <si>
    <t>Infantry ATK +X%</t>
  </si>
  <si>
    <t>Infantry DEF +X, MDEF +Y
Prereq: Overall ATK Level 5</t>
  </si>
  <si>
    <t>Infantry HP +X
Prereq: Overall ATK Level 5</t>
  </si>
  <si>
    <t>All Stats +X%. When attacking, Crit increased by Y%.
Prereq: Advanced DEF Level 5</t>
  </si>
  <si>
    <t>All Stats +X%. When Soldier HP is above 80%, ATK increases by Y%.
Prereq: Advanced DEF Level 5</t>
  </si>
  <si>
    <t>All Stats +X%. When attacking, ATK increases by Y%.
Prereq: Advanced Survival Level 5</t>
  </si>
  <si>
    <t>All Stats +X%. Crit increased by Y%, ATK increases by Z%.
Prereqs: Infantry Training Level 12, Warrior Level 5</t>
  </si>
  <si>
    <t>All Stats +X%. Before battle, sacrifices Y% of the unit's current HP to increase Soldier ATK, DEF, and MDEF by Z%.
Prereqs: Infantry Training Level 12, Maid Level 5</t>
  </si>
  <si>
    <t>All Stats +X%. When Soldier HP is above 80%, ATK increases by Y%.
Prereqs: Infantry Training Level 10, Orc Level 5</t>
  </si>
  <si>
    <t>ELITE TRAINING</t>
  </si>
  <si>
    <t>Infantry ATK +X</t>
  </si>
  <si>
    <t>Infantry ATK +X%
Prereq: Advanced ATK Level 5</t>
  </si>
  <si>
    <t>Infantry HP +X%
Prereq: Advanced ATK Level 5</t>
  </si>
  <si>
    <t>Infantry DEF +X%, MDEF +Y%
Prereq: Core ATK Level 5</t>
  </si>
  <si>
    <t>Infantry ATK &amp; DEF increase by X% when attacking enemies with lower HP. [Ed: This refers to HP percentage, not raw HP.]
Prereq: Infantry Training Level 10, Core ATK Level 5</t>
  </si>
  <si>
    <t>Damage taken by infantry is reduced by X% when HP is at 80% or higher.
Prereq: Infantry Training Level 10, Core Survival Level 5</t>
  </si>
  <si>
    <t>All Stats +X%. When attacking, after battle, deals damage equal to Y% Max HP to the enemy and restores Z% Soldier HP.
Prereqs: Infantry Training Level 12, Core DEF Level 5</t>
  </si>
  <si>
    <t>All Stats +X%. When attacked, and your Soldiers' HP is above 80%, DEF increases by Y%.
Prereqs: Infantry Training Level 10, Core DEF Level 5</t>
  </si>
  <si>
    <t>All Stats +X%. When attacking enemies with lower HP, after entering battle, ATK &amp; DEF increase by Y%. [Ed: This refers to HP percentage, not raw HP.]
Prereqs: Infantry Training Level 12, Overrun Tactics Level 5, Emergency Treatment Level 5</t>
  </si>
  <si>
    <t>ELITE TRAINING 2</t>
  </si>
  <si>
    <t>Infantry DEF +X%, MDEF +Y%</t>
  </si>
  <si>
    <t>Infantry HP +X%
Prereq: Joint ATK Level 1</t>
  </si>
  <si>
    <t>All Infantry deal +X% damage when there are no allied units within a 1-block radius.
Prereq: Joint DEF Level 1</t>
  </si>
  <si>
    <t>All Infantry gain +X% DEF &amp; MDEF when attacked at range.
Prereq: Joint Attack Level 1, Solo Striker Level 1</t>
  </si>
  <si>
    <t>All Stats +X%. When attacking, can engage in ranged attacks along with hero, and soldiers deal +Y% damage.
Prereqs: Infantry Training Level 12, Joint Survival Level 1</t>
  </si>
  <si>
    <t>All Stats +X%. When attacked, soldiers gain +1 range, +Y% ATK, and take Z% less magic damage.
Prereqs: Infantry Training Level 12, Air Defense Armor Level 1</t>
  </si>
  <si>
    <t>Ultimate Infantry Training</t>
  </si>
  <si>
    <t>All Infantry stats increased by X%. 
Prereqs: Infantry Training Level 12, Cyborg Vessel Level 5</t>
  </si>
  <si>
    <t>LANCER</t>
  </si>
  <si>
    <t>Anti-Cavalry Special</t>
  </si>
  <si>
    <t>Continued Combat</t>
  </si>
  <si>
    <t>Counterattack Array</t>
  </si>
  <si>
    <t>Consolidate Defenses</t>
  </si>
  <si>
    <t>Blood Bath Striker</t>
  </si>
  <si>
    <t>Lancer HP +X, ATK +Y</t>
  </si>
  <si>
    <t>Lancer DEF +X, MDEF +Y
Prereq: Basic ATK Level 5</t>
  </si>
  <si>
    <t>Lancer HP +X%
Prereq: Basic ATK Level 5</t>
  </si>
  <si>
    <t>All Stats +X%. When attacked, damage dealt increases by Y%.
Prereq: Basic DEF Level 5</t>
  </si>
  <si>
    <t>Lancer ATK &amp; DEF increase by X% when battling against Cavalry.
Prereq: Overall Survival Level 5</t>
  </si>
  <si>
    <t>Lancer DEF +X%, MDEF +Y%
Prereq: Overall Survival Level 5</t>
  </si>
  <si>
    <t>All Stats +X%. Physical damage taken decreased by Y%.
Prereqs: Lancer Training Level 10, Elite Lancer Level 5</t>
  </si>
  <si>
    <t>All Stats +X%. When attacked, ATK &amp; DEF increase by Y%.
Prereqs: Lancer Training Level 12, Overall DEF Level 5, Anti-Cavalry Special Level 5</t>
  </si>
  <si>
    <t>Lancer ATK +X%</t>
  </si>
  <si>
    <t>Lancer HP +X
Prereq: Overall ATK Level 5</t>
  </si>
  <si>
    <t>Lancer DEF +X, MDEF +Y
Prereq: Overall ATK Level 5</t>
  </si>
  <si>
    <t>All Stats +X%. When Soldier HP is below 70%, DEF increases by Y%.
Prereq: Advanced DEF Level 5</t>
  </si>
  <si>
    <t>All Stats +X%. When attacking, ATK increases by Y%. Z% chance to reduce enemy's DEF by 20%. Lasts 1 turn.
Prereqs: Lancer Training Level 12, Amazon Level 5</t>
  </si>
  <si>
    <t>All Stats +X%. After taking action, casts Burn on 1 enemy within 2 blocks: Loses Y% HP after taking action.
Prereqs: Lancer Training Level 12, Rock Golem Level 5</t>
  </si>
  <si>
    <t>All Stats +X%. When Soldier HP is below 70%, damage taken is decreased by Y%.
Prereqs: Lancer Training Level 10, Rock Golem Level 5</t>
  </si>
  <si>
    <t>Lancer ATK +X</t>
  </si>
  <si>
    <t>Lancer HP +X%
Prereq: Advanced ATK Level 5</t>
  </si>
  <si>
    <t>Lancer ATK +X%
Prereq: Advanced ATK Level 5</t>
  </si>
  <si>
    <t>Lancer DEF +X%, MDEF +Y%
Prereq: Core Survival Level 5</t>
  </si>
  <si>
    <t>When Lancer HP is below 50%, damage taken is decreased by X%.
Prereq: Lancer Training Level 10, Core ATK Level 5, Core DEF Level 5</t>
  </si>
  <si>
    <t>Lancer's damage dealt increases by X% when being attacked.
Prereq: Lancer Training Level 10, Core DEF Level 5</t>
  </si>
  <si>
    <t>All Stats +X%. When Soldier HP is below 70%, ATK increases by Y%.
Prereqs: Lancer Training Level 10, Continued Combat Level 5</t>
  </si>
  <si>
    <t>All Stats +X%. When attacked, and your Soldiers' HP is above 10%, Y% chance to trigger Hero's [Barb] damage after battle.
Prereqs: Lancer Training Level 12, Counterattack Array Level 5</t>
  </si>
  <si>
    <t>Lancer HP +X%</t>
  </si>
  <si>
    <t>Lancer ATK +X%
Prereq: Joint Survival Level 1</t>
  </si>
  <si>
    <t>Lancer DEF +X%</t>
  </si>
  <si>
    <t>All Lancers, when fighting on terrain without a defense enhancement effect, gain +X% DEF &amp; MDEF.
Prereqa: Joint ATK Level 1</t>
  </si>
  <si>
    <t>All Lancers gain +X% ATK when fighting an enemy of an equal or higher HP percentage.
Prereqs: Joint ATK Level 1, Joint DEF Level 1</t>
  </si>
  <si>
    <t>All Stats +X%. After taking action, restores Y% of soldiers' HP. When forced into battle by a magic attack, unit reflects Z% damage.
Prereqs: Lancer Training Level 12, Blood Bath Striker Level 1</t>
  </si>
  <si>
    <t>All Stats +X%. Healing received by soldiers increased by Y%. When Soldier HP is at 100%, ATK, DEF, and MDEF increase by Z%.
Prereqs: Lancer Training Level 12, Blood Bath Striker Level 1</t>
  </si>
  <si>
    <t>Ultimate Lancer Training</t>
  </si>
  <si>
    <t>All Lancer stats increased by X%. 
Prereqs: Lancer Training Level 12, Crystal Molder Level 5</t>
  </si>
  <si>
    <t>CAVALRY</t>
  </si>
  <si>
    <t>Anti-Infantry Special</t>
  </si>
  <si>
    <t>Group Charge</t>
  </si>
  <si>
    <t>High Speed</t>
  </si>
  <si>
    <t>Fine Steel Hooves</t>
  </si>
  <si>
    <t>Rapid Rout</t>
  </si>
  <si>
    <t>Cavalry HP +X, ATK +Y</t>
  </si>
  <si>
    <t>Cavalry DEF +X, MDEF +Y
Prereq: Basic ATK Level 5</t>
  </si>
  <si>
    <t>Cavalry HP +X%
Prereq: Basic ATK Level 5</t>
  </si>
  <si>
    <t>All Stats +X%. When attacking, damage taken is reduced by Y%.
Prereq: Basic DEF Level 5</t>
  </si>
  <si>
    <t>Cavalry ATK &amp; DEF increase by X% when battling against Infantry.
Prereq: Overall Survival Level 5</t>
  </si>
  <si>
    <t>Cavalry DEF +X%, MDEF +Y%
Prereq: Overall Survival Level 5</t>
  </si>
  <si>
    <t>All Stats +X%. ATK increases by Y%.
Prereqs: Cavalry Training Level 10, Elite Cavalry Level 5</t>
  </si>
  <si>
    <t>All Stats +X%. When attacking, ATK &amp; DEF increase by Y%.
Prereqs: Cavalry Training Level 12, Anti-Infantry Special Level 5</t>
  </si>
  <si>
    <t>Cavalry DEF +X, MDEF +Y
Prereq: Overall ATK Level 5</t>
  </si>
  <si>
    <t>Cavalry HP +X
Prereq: Overall ATK Level 5</t>
  </si>
  <si>
    <t>All Stats +X%. When Soldier HP is 100%, ATK increases by Y%.
Prereq: Advanced DEF Level 5</t>
  </si>
  <si>
    <t>All Stats +X%. When battling against [Demons], ATK &amp; DEF increase by Y%.
Prereq: Advanced Survival Level 5, Advanced DEF Level 5</t>
  </si>
  <si>
    <t>All Stats +X%. When Soldier HP is above 80%, ATK increases by Y%.
Prereqs: Cavalry Training Level 10, Horned Dino Level 5</t>
  </si>
  <si>
    <t>All Stats +X%. When attacking, after battle, increases enemies' damage taken within 2 blocks by Y%.
Prereqs: Cavalry Training Level 12, Horned Dino Level 5</t>
  </si>
  <si>
    <t>All Stats +X%. When battling against [Demons], ATK &amp; DEF increase by Y%. MDEF increases by Z%.
Prereqs: Cavalry Training Level 12, Paladin Level 5</t>
  </si>
  <si>
    <t>Cavalry ATK +X</t>
  </si>
  <si>
    <t>Cavalry ATK +X%
Prereq: Advanced ATK Level 5</t>
  </si>
  <si>
    <t>Cavalry HP +X%
Prereq: Advanced ATK Level 5</t>
  </si>
  <si>
    <t>Cavalry DEF +X%, MDEF +Y%
Prereq: Advanced ATK Level 5</t>
  </si>
  <si>
    <t>When an ally is within 2 blocks, Cavalry ATK &amp; DEF increase by X%.
Prereq: Cavalry Training Level 10, Core ATK Level 5</t>
  </si>
  <si>
    <t>When attacking, Cavalry's damage taken decreased by X%.
Prereq: Cavalry Training Level 10, Core Survival Level 5, Core DEF Level 5</t>
  </si>
  <si>
    <t>All Stats +X%. When attacking, damage taken is reduced by Y%.
Prereqs: Cavalry Training Level 10, Group Charge Level 5</t>
  </si>
  <si>
    <t>All Stats +X%. Soldier ATK increases by Y% with each block passed before attacking (Z% at most).
Prereqs: Cavalry Training Level 12, Group Charge Level 5</t>
  </si>
  <si>
    <t>All Stats +X%. When Soldier HP is above 80%, damage taken decreases by Y%.
Prereqs: Cavalry Training Level 12, High Speed Level 5</t>
  </si>
  <si>
    <t>Cavalry HP +X%</t>
  </si>
  <si>
    <t>Cavalry ATK +X%
Prereq: Joint Survival Level 1</t>
  </si>
  <si>
    <t>Cavalry DEF +X%, MDEF +Y%
Prereq: Joint Survival Level 1</t>
  </si>
  <si>
    <t>All Cavalry gain +X% damage for every 1 block moved (up to Y%).
Prereq: Joint ATK Level 1</t>
  </si>
  <si>
    <t>All Cavalry gain +X% ATK &amp; DEF whenever their attacks are Guarded against.
Prereq: Joint DEF Level 1</t>
  </si>
  <si>
    <t>All Stats +X%. Normal attacks deal [MDamage]. Unit movement status is changed to Terrain Master. When fighting on Forest, Mountain, and Grassland terrain, ATK &amp; MDEF +Y%.
Prereqs: Cavalry Training Level 12, Fine Steel Hooves Level 1</t>
  </si>
  <si>
    <t>All Stats +X%. When attacking, Soldier ATK +Y% and Crit +Z%. [Passive] Damage taken is reduced by Z% when fighting in Desert, Sand Dunes, and Caves.
Prereqs: Cavalry Training Level 12, Rapid Rout Level 1</t>
  </si>
  <si>
    <t>Ultimate Cavalry Training</t>
  </si>
  <si>
    <t>All Cavalry stats increased by X%. 
Prereqs: Cavalry Training Level 12, Unicorn Level 5</t>
  </si>
  <si>
    <t>FLIER &amp; AQUATIC</t>
  </si>
  <si>
    <t>Preemptive Strike</t>
  </si>
  <si>
    <t>Amphibious Raid</t>
  </si>
  <si>
    <t>Aquatic Training</t>
  </si>
  <si>
    <t>Aerobatics</t>
  </si>
  <si>
    <t>Water Elf Warding</t>
  </si>
  <si>
    <t>Ground-air Coordination</t>
  </si>
  <si>
    <t>Flier &amp; Aquatic HP +X, ATK +Y</t>
  </si>
  <si>
    <t>Flier &amp; Aquatic DEF +X, MDEF +Y</t>
  </si>
  <si>
    <t>When Flier &amp; Aquatic HP is above 80%, ATK &amp; DEF increase by X%.
Prereq: Basic ATK Level 5</t>
  </si>
  <si>
    <t>Flier &amp; Aquatic HP +X%
Prereq: Basic ATK Level 5</t>
  </si>
  <si>
    <t>Flier &amp; Aquatic DEF +X%, MDEF +Y%
Prereq: Basic DEF Level 5</t>
  </si>
  <si>
    <t>All Stats +X%. During water battles, ATK increases by Y%.
Prereq: Preemptive Strike Level 5</t>
  </si>
  <si>
    <t>All Stats +X%. When Soldier HP is above 80%, damage taken decreases by Y%.
Prereq: Overall Survival Level 5, Overall DEF Level 5</t>
  </si>
  <si>
    <t>All Stats +X%. During water battles, ATK &amp; DEF increase by Y%.
Prereqs: Flier &amp; Aquatic Training Level 10, Merman Lord Level 5</t>
  </si>
  <si>
    <t>All Stats +X%. During water battles, ATK increases by Y%.
Prereqs: Flier &amp; Aquatic Training Level 12, Merman Lord Level 5</t>
  </si>
  <si>
    <t>All Stats +X%. When Soldier HP is above 80%, ATK &amp; DEF increase by Y%.
Prereqs: Flier &amp; Aquatic Training Level 10, Griffin Rider Level 10</t>
  </si>
  <si>
    <t>Flier &amp; Aquatic ATK +X%</t>
  </si>
  <si>
    <t>Flier &amp; Aquatic DEF +X, MDEF +Y
Prereq: Overall ATK Level 5</t>
  </si>
  <si>
    <t>Flier &amp; Aquatic HP +X
Prereq: Overall ATK Level 5</t>
  </si>
  <si>
    <t>All Stats +X%. When attacking units with 100% HP, after entering battle, ATK increases by Y%.
Prereq: Advanced DEF Level 5</t>
  </si>
  <si>
    <t>All Stats +X%. When attacked with a ranged attack, damage taken is decreased by Y%.
Prereq: Advanced Survival Level 5</t>
  </si>
  <si>
    <t>All Stats +X%. When attacking units with 100% HP, after entering battle, ATK increases by Y%.
Prereq: Advanced Survival Level 5</t>
  </si>
  <si>
    <t>All Stats +X%. After attacking, Soldiers can restore HP (Y% of damage dealt) after battle.
Prereqs: Flier &amp; Aquatic Training Level 10, Lesser Imp Level 5</t>
  </si>
  <si>
    <t>All Stats +X%. When Soldier HP is above 50%, before attacking, Y% to decrease damage taken by 50%.
Prereqs: Flier &amp; Aquatic Training Level 12, Pegasus Rider Level 5</t>
  </si>
  <si>
    <t>All Stats +X%. During water battles, damage taken is decreased by Y%.
Prereqs: Flier &amp; Aquatic Training Level 10, Lobster Level 5</t>
  </si>
  <si>
    <t>Flier &amp; Aquatic ATK +X</t>
  </si>
  <si>
    <t>Flier &amp; Aquatic HP +X%
Prereq: Advanced ATK Level 5</t>
  </si>
  <si>
    <t>Flier &amp; Aquatic ATK +X%
Prereq: Advanced ATK Level 5</t>
  </si>
  <si>
    <t>When attacking units with 100% HP, Flier &amp; Aquatic ATK &amp; DEF increase by Y%.
Prereq: Flier &amp; Aquatic Training Level 10, Advanced ATK Level 5</t>
  </si>
  <si>
    <t>Flier &amp; Aquatic DEF +X%, MDEF +Y%
Prereq: Core ATK Level 5</t>
  </si>
  <si>
    <t>When attacking enemies in water, Aquatic damage dealt increases by X%.
Prereq: Flier &amp; Aquatic Training Level 10, Core ATK Level 5</t>
  </si>
  <si>
    <t>When battling on defensive terrain, Flier damage taken decreases by X%.
Prereq: Flier &amp; Aquatic Training Level 10, Amphibious Raid Level 5, Core DEF Level 5</t>
  </si>
  <si>
    <t>All Stats +X%. When in water and attacking units above 50% HP, after entering battle, ATK increases by Y%.
Prereqs: Flier &amp; Aquatic Training Level 12, Aquatic Training Level 5</t>
  </si>
  <si>
    <t>All Stats +X%. MDamage taken decreases by Y%. When Soldier HP is above 50%, ATK &amp; DEF increase by Z%.
Prereqs: Flier &amp; Aquatic Training Level 12, Aerobatics Level 5</t>
  </si>
  <si>
    <t>All Stats +X%. When Soldier HP is above 50%, ATK increases by Y%. When Soldier HP is below 50%, DEF increases by Z%.
Prereqs: Flier &amp; Aquatic Training Level 12, Aerobatics Level 5</t>
  </si>
  <si>
    <t>Flier &amp; Aquatic DEF +X%, MDEF +Y%</t>
  </si>
  <si>
    <t>All Aquatic units gain +X% ATK &amp; MDEF whenever they are attacked in water.
Prereq: Joint ATK Level 1</t>
  </si>
  <si>
    <t>Flier &amp; Aquatic HP +X%
Prereq: Joint ATK Level 1</t>
  </si>
  <si>
    <t>All Fliers gain +X% DEF &amp; MDEF whenever they are in mixed units. [Ed: This means the hero and soldier are different types.]
Prereq: Joint DEF Level 1, Joint Survival Level 1</t>
  </si>
  <si>
    <t>All Stats +X%. Normal attacks deal [MDamage]. When in water, physical damage taken by soldiers is decreased by Y%, and ATK increases by Z%.
Prereqs: Flier &amp; Aquatic Training Level 12, Water Elf Warding Level 1</t>
  </si>
  <si>
    <t>All Stats +X%. When attacking, Soldier ATK +Y%. When attacked at range, Soldier DEF &amp; MDEF +Z%.
Prereqs: Flier &amp; Aquatic Training Level 12, Ground-air Coordination Level 1</t>
  </si>
  <si>
    <t>Ultimate Aquatic Training</t>
  </si>
  <si>
    <t>All Aquatic unit stats increased by X%. 
Prereqs: Flier &amp; Aquatic Training Level 12, Tidal Elf Level 5</t>
  </si>
  <si>
    <t>Ultimate Flier Training</t>
  </si>
  <si>
    <t>All Flier stats increased by X%. 
Prereqs: Flier &amp; Aquatic Training Level 12, Steel Wing Warrior Level 5</t>
  </si>
  <si>
    <t>ARCHER &amp; ASSASSIN</t>
  </si>
  <si>
    <t>Terrain Master Special</t>
  </si>
  <si>
    <t>Advanced Training 2</t>
  </si>
  <si>
    <t>Shadow Strike</t>
  </si>
  <si>
    <t>Killing Breath</t>
  </si>
  <si>
    <t>Jungle Ranger</t>
  </si>
  <si>
    <t>Anti-Mage Spec.</t>
  </si>
  <si>
    <t>Flash Movement</t>
  </si>
  <si>
    <t>Archer &amp; Assassin HP +X, ATK +Y</t>
  </si>
  <si>
    <t>Archer &amp; Assassin DEF +X%, MDEF +Y%
Prereq: Basic ATK Level 5</t>
  </si>
  <si>
    <t>Archer &amp; Assassin DEF +X, MDEF +Y
Prereq: Basic ATK Level 5</t>
  </si>
  <si>
    <t>Archer &amp; Assassin HP +X%
Prereq: Basic ATK Level 5</t>
  </si>
  <si>
    <t>Archer &amp; Assassin ATK &amp; DEF increase by X% in [Woods] and [Mountain] terrain.
Prereq: Basic DEF Level 5</t>
  </si>
  <si>
    <t>All Stats +X%. ATK increases by Y% in [Woods] and [Mountain] terrain.
Prereq: Overall Survival Level 5</t>
  </si>
  <si>
    <t>All Stats +X%. Terrain has no effect on Mobility. When attacking, ATK increases by Y%.
Prereqs: Archer &amp; Assassin Training Level 12, Overall DEF Level 5, Terrain Master Special Level 5</t>
  </si>
  <si>
    <t>All Stats +X%. ATK &amp; DEF increase by Y% in [Woods] and [Mountain] terrain.
Prereqs: Archer &amp; Assassin Training Level 10, Elf Level 5</t>
  </si>
  <si>
    <t>Archer &amp; Assassin ATK +X%</t>
  </si>
  <si>
    <t>All Stats +X%. When attacking units with 100% HP, after entering battle, ATK increases by Y%.
Prereq: Overall ATK Level 5</t>
  </si>
  <si>
    <t>Archer &amp; Assassin HP +X
Prereq: Overall ATK Level 5</t>
  </si>
  <si>
    <t>All Stats +X%. When attacking units with 100% HP, after entering battle, ATK &amp; DEF increase by Y%.
Prereqs: Archer &amp; Assassin Training Level 10, Dark Elf Level 5</t>
  </si>
  <si>
    <t>All Stats +X%. Unit's normal attack range increased by 1. When attacking, damage dealt is reduced by Y%.
Prereq: Advanced Survival Level 5</t>
  </si>
  <si>
    <t>All Stats +X%. Increases Crit by Y%.
Prereq: Advanced Survival Level 5</t>
  </si>
  <si>
    <t>All Stats +X%. Unit's normal attack range increased by 1. When attacking, unit damage decreases by Y%. Z% chance to deal a random debuff.
Prereqs: Archer &amp; Assassin Training Level 12, Ballista Level 5, Dark Elf Sniper Level 5</t>
  </si>
  <si>
    <t>All Stats +X%. Crit increased by Y%, ATK increases by Z%.
Prereqs: Archer &amp; Assassin Training Level 10, Bandit Level 5</t>
  </si>
  <si>
    <t>ADVANCED TRAINING 2</t>
  </si>
  <si>
    <t>Archer &amp; Assassin ATK +X</t>
  </si>
  <si>
    <t>Archer &amp; Assassin DEF +X, MDEF +Y
Prereq: Advanced ATK Level 5</t>
  </si>
  <si>
    <t>Archer &amp; Assassin ATK &amp; DEF increase by X% when attacking units with 100% HP.
Prereq: Advanced ATK Level 5</t>
  </si>
  <si>
    <t>All Stats +X%. Crit increased by Y%. Critical hits deal 1 random debuff to enemies.
Prereq: Advanced DEF Level 5</t>
  </si>
  <si>
    <t>All Stats +X%. When attacking, Y% chance to reduce enemy's DEF by 20%. Lasts 1 turn.
Prereq: Shadow Strike Level 5</t>
  </si>
  <si>
    <t>All Stats +X%. Crit increased by Y%. Critical hits deal 1 random debuff to enemies.
Prereqs: Archer &amp; Assassin Training Level 12, Kunoichi Level 5</t>
  </si>
  <si>
    <t>All Stats +X%. Before attacking, Y% chance to reduce enemy's Mobility by 2 and decrease DEF by 20%. Lasts 1 turn.
Prereqs: Archer &amp; Assassin Training Level 10, Sharpshooter Level 5</t>
  </si>
  <si>
    <t>All Stats +X%. If attacked when your HP is above 50%, Y% chance to decrease damage taken by 50% before entering battle.
Prereqs: Archer &amp; Assassin Training Level 12, Sharpshooter Level 5</t>
  </si>
  <si>
    <t>Archer &amp; Assassin HP +X%
Prereq: Advanced ATK Level 5</t>
  </si>
  <si>
    <t>Archer &amp; Assassin DEF +X%, MDEF +Y%
Prereq: Core ATK Level 5</t>
  </si>
  <si>
    <t>Archer &amp; Assassin ATK +X%
Prereq: Advanced ATK Level 5</t>
  </si>
  <si>
    <t>When attacking enemies with 100% HP, Assassin's Crit Damage increases by X%.
Prereq: Archer &amp; Assassin Training Level 10</t>
  </si>
  <si>
    <t>When in [Woods] and [Mountain] terrain, damage taken by Archers decreased by Y%.
Prereq: Archer &amp; Assassin Training Level 10, Core DEF Level 5</t>
  </si>
  <si>
    <t>All Stats +X%. When attacking, ATK increases by Y%. Deals extra damage equal to Z% of the enemy's max HP after battle.
Prereqs: Archer &amp; Assassin Training Level 12, Jungle Ranger Level 5</t>
  </si>
  <si>
    <t>All Stats +X%. Unit attack is not affected by damage reduction. ATK increases by Y% during melee attacks, Crit increased by Z% during ranged attacks.
Prereqs: Archer &amp; Assassin Training Level 12, Jungle Ranger Level 5</t>
  </si>
  <si>
    <t>All Stats +X%. Crit increased by Y%. Critical hits deal extra damage after battle (Z% of enemy unit's Max HP).
Prereqs: Archer &amp; Assassin Training Level 12, Core ATK Level 5, Killing Breath Level 5</t>
  </si>
  <si>
    <t>Archer &amp; Assassin HP +X%
Prereq: Joint ATK Level 1</t>
  </si>
  <si>
    <t>Archer &amp; Assassin DEF +X%, MDEF +Y%
Prereq: Joint ATK Level 1</t>
  </si>
  <si>
    <t>Anti-Mage Specialization</t>
  </si>
  <si>
    <t>All Assassins gain +X% DEF &amp; MDEF whenever fighting Mages or Holy units.
Prereq: Joint Survival Level 1</t>
  </si>
  <si>
    <t>All Archers gain +X% DEF &amp; MDEF when melee attacked.
Prereq: Joint DEF Level 1</t>
  </si>
  <si>
    <t>All Stats +X%. Soldier Crit +Y%. Upon landing a critical hit, steals 1 buff from the enemy and applies 1 strong debuff.
Prereqs: Archer &amp; Assassin Training Level 12, Anti-Mage Specialization Level 1</t>
  </si>
  <si>
    <t>All Stats +X%. Hero skills all become linear skills. Unit damage dealt +Y%.
Prereqs: Archer &amp; Assassin Training Level 12, Flash Movement Level 1</t>
  </si>
  <si>
    <t>Ultimate Assassin Training</t>
  </si>
  <si>
    <t>All Assassin stats increased by X%. 
Prereqs: Archer &amp; Assassin Training Level 12, Earth Elf Knight Level 5</t>
  </si>
  <si>
    <t>Ultimate Archer Training</t>
  </si>
  <si>
    <t>All Archer stats increased by X%. 
Prereqs: Archer &amp; Assassin Training Level 12, Dwarf Adventurer Level 5</t>
  </si>
  <si>
    <t>HOLY/MAGE/DEMON</t>
  </si>
  <si>
    <t>Anti-Demon Special</t>
  </si>
  <si>
    <t>Self-Suggestion</t>
  </si>
  <si>
    <t>Magic Void</t>
  </si>
  <si>
    <t>Holy Light Protection</t>
  </si>
  <si>
    <t>Pious Faith</t>
  </si>
  <si>
    <t>Armor Contamination</t>
  </si>
  <si>
    <t>Concentration</t>
  </si>
  <si>
    <t>Dark Power</t>
  </si>
  <si>
    <t>Clear Impurities</t>
  </si>
  <si>
    <t>Holy/Mage/Demon HP +X, ATK +Y</t>
  </si>
  <si>
    <t>Holy/Mage/Demon HP +X%
Prereq: Basic ATK Level 5</t>
  </si>
  <si>
    <t>Holy/Mage/Demon ATK &amp; DEF increase by X% when battling against Demons.
Prereq: Basic ATK Level 5</t>
  </si>
  <si>
    <t>Holy/Mage/Demon DEF +X, MDEF +Y
Prereq: Basic ATK Level 5</t>
  </si>
  <si>
    <t>All Stats +X%. When attacking, damage is reduced by Y%.
Prereq: Basic DEF Level 5</t>
  </si>
  <si>
    <t>Holy/Mage/Demon DEF +X%, MDEF +Y%
Prereq: Basic DEF Level 5</t>
  </si>
  <si>
    <t>All Stats +X%. Normal attacks deal [MDamage]. Hero Healing Effects +Y%. When Soldier HP &gt; 80%, DEF increases by Z%.
Prereqs: Holy/Mage/Demon Training Level 12, Overall Survival Level 5</t>
  </si>
  <si>
    <t>All Stats +X%. When Soldier HP is above 80%, for every equipped buff, Soldier ATK, DEF, MDEF increase by Y% (up to Z%).
Prereqs: Holy/Mage/Demon Training Level 12, Inquisitor Level 5</t>
  </si>
  <si>
    <t>All Stats +X%. Normal attacks deal [MDamage]. Hero Healing Effects +Y%. When Soldier HP &gt; 80%, DEF increases by Z%.
Prereqs: Holy/Mage/Demon Training Level 10, Inquisitor Level 5</t>
  </si>
  <si>
    <t>Holy/Mage/Demon ATK +X%</t>
  </si>
  <si>
    <t>Holy/Mage/Demon HP +X
Prereq: Overall ATK Level 5</t>
  </si>
  <si>
    <t>All Stats +X%. Resurrection: When Soldier HP is 0%, and when attacking, restores Y% HP.
Prereq: Overall ATK Level 5</t>
  </si>
  <si>
    <t>All Stats +X%. Resurrection: When Soldier HP is 0%, and when attacking, restores Y% HP.
Prereq: Advanced Survival Level 5</t>
  </si>
  <si>
    <t>All Stats +X%. When battling against [Demons], ATK increases by Y%.
Prereq: Advanced Survival Level 5</t>
  </si>
  <si>
    <t>All Stats +X%. Resurrection: When Soldier HP is 0%, and when attacking, restores Y% of Soldier HP after the battle. When attacked, DEF increases by Z%. (This skill [Ed: DEF increase] doesn't work on Demons or Holy units.)
Prereqs: Holy/Mage/Demon Training Level 10, Skeleton Warrior Level 5</t>
  </si>
  <si>
    <t>All Stats +X%. Resurrection: When Soldier HP is 0%, and when initiating combat, restores Y% of Soldier HP. After battle, deals extra damage (Z% of enemy's Max HP).
Prereqs: Holy/Mage/Demon Training Level 12, Skeleton Archer Level 5</t>
  </si>
  <si>
    <t>All Stats +X%. When battling against Demons, ATK increases by Y%. When battling units other than Demons, DEF increases by Z%.
Prereqs: Holy/Mage/Demon Training Level 10, Monk Level 5</t>
  </si>
  <si>
    <t>Holy/Mage/Demon ATK +X</t>
  </si>
  <si>
    <t>All Stats +X%. Normal attacks deal [MDamage]. When attacking, ATK increases by Y%.
Prereq: Advanced ATK Level 5</t>
  </si>
  <si>
    <t>All Stats +X%. When Soldier HP is 100%, ATK increases by Y%.
Prereq: Advanced ATK Level 5</t>
  </si>
  <si>
    <t>Holy/Mage/Demon DEF +X, MDEF +Y
Prereq: Advanced ATK Level 5</t>
  </si>
  <si>
    <t>Demon &amp; Mage ATK &amp; DEF increase by X% when battling against enemies with buffs.
Prereq: Thaumaturge Level 5</t>
  </si>
  <si>
    <t>Demon &amp; Mage ATK &amp; DEF increase by X% when battling against enemies with debuffs.
Prereq: Advanced DEF Level 5</t>
  </si>
  <si>
    <t>All Stats +X%. Normal attacks deal [MDamage]. When attacking, ATK &amp; MDEF increase by Y%.
Prereqs: Holy/Mage/Demon Training Level 10, Self-Suggestion Level 5</t>
  </si>
  <si>
    <t>All Stats +X%. Normal attacks deal [MDamage]. When Soldier HP is 100%, ATK &amp; MDEF increase by Y%.
Prereqs: Holy/Mage/Demon Training Level 12, Witch Level 5, Magic Void Level 5</t>
  </si>
  <si>
    <t>Holy/Mage/Demon HP +X%</t>
  </si>
  <si>
    <t>Holy/Mage/Demon ATK +X%
Prereq: Core Survival Level 5</t>
  </si>
  <si>
    <t>When Holy &amp; Mage HP is 100%, damage taken is decreased by X%.
Prereq: Holy/Mage/Demon Training Level 10, Core Survival Level 5</t>
  </si>
  <si>
    <t>Holy/Mage/Demon DEF +X%, MDEF +Y%</t>
  </si>
  <si>
    <t>When Holy HP is above 80%, damage dealt increases by X%.
Prereq: Holy/Mage/Demon Training Level 10, Core ATK Level 5</t>
  </si>
  <si>
    <t>When attacked by units other than Demons and Holy units, Demon DEF &amp; MDEF increase by X%.
Prereqs: Holy/Mage/Demon Training Level 10, Holy Light Protection Level 5, Core DEF Level 5</t>
  </si>
  <si>
    <t>All Stats +X%. When soldiers are at 100% HP, physical damage taken by the hero is reduced by Y%.
Prereqs: Holy/Mage/Demon Training Level 12, Pious Faith Level 5</t>
  </si>
  <si>
    <t>All Stats +X%. Resurrection: When Soldier HP is 0%, and when attacking, restores Y% of Soldier HP. When attacking units other than Demons &amp; Holy units, ATK increases by Z%.
Prereqs: Holy/Mage/Demon Training Level 12, Armor Contamination Level 5</t>
  </si>
  <si>
    <t>Holy/Mage/Demon DEF +X%, MDEF +Y%
Prereq: Joint Survival Level 1</t>
  </si>
  <si>
    <t>All Mages gain +X% damage whenever their HP is below 90%.
Prereq: Joint ATK Level 1</t>
  </si>
  <si>
    <t>All Demons gain +X% damage whenever they have a debuff.
Prereq: Joint ATK Level 1</t>
  </si>
  <si>
    <t>All Holy units gain +X% ATK &amp; DEF when fighting [Mixed Forces]. [Ed: This means the hero and soldier are of different types.]
Prereq: Joint DEF Level 1</t>
  </si>
  <si>
    <t>All Stats +X%. Normal attacks deal [MDamage]. After taking action, restores Y% of soldiers' HP. When forced into battle by a physical attack, unit reflects Z% of damage received.
Prereqs: Holy/Mage/Demon Training Level 12, Concentration Level 1</t>
  </si>
  <si>
    <t>All Stats +X%. Normal attacks deal [MDamage]. Before attacking, Y% to reduce enemy's Mobiliy by 2 and MDEF by 20% for 1 turn.
Prereqs: Holy/Mage/Demon Training Level 12, Dark Power Level 1</t>
  </si>
  <si>
    <t>All Stats +X%. Normal attacks deal [MDamage]. Hero's healing effects +Y%. When hero uses skills on friendly units, gains a Z% chance to dispel 1 debuff.
Prereqs: Holy/Mage/Demon Training Level 12, Clear Impurities Level 1</t>
  </si>
  <si>
    <t>Ultimate Mage Training</t>
  </si>
  <si>
    <t>All Mage stats increased by X%. 
Prereqs: Holy/Mage/Demon Training Level 12, Crystal Warlock Level 5</t>
  </si>
  <si>
    <t>Ultimate Demon Training</t>
  </si>
  <si>
    <t>All Demon unit stats increased by X%. 
Prereqs: Holy/Mage/Demon Training Level 12, Spider Demon Elf Level 5</t>
  </si>
  <si>
    <t>Ultimate Holy Training</t>
  </si>
  <si>
    <t>All Holy unit stats increased by X%. 
Prereqs: Holy/Mage/Demon Training Level 12, Forest Priest Level 5</t>
  </si>
  <si>
    <t>Level</t>
  </si>
  <si>
    <t>Simple Heart Keys</t>
  </si>
  <si>
    <t>Pure Heart Keys</t>
  </si>
  <si>
    <t>Blazing Heart Keys</t>
  </si>
  <si>
    <t>Bursting Heart Keys</t>
  </si>
  <si>
    <t>Seed</t>
  </si>
  <si>
    <t>Flower</t>
  </si>
  <si>
    <t>Feather</t>
  </si>
  <si>
    <t>Heart</t>
  </si>
  <si>
    <t>Spirit (Unavailable)</t>
  </si>
  <si>
    <t>Origin</t>
  </si>
  <si>
    <t>Divinity</t>
  </si>
  <si>
    <t>Core</t>
  </si>
  <si>
    <t>Awakening Item A</t>
  </si>
  <si>
    <t>Awakening Item B</t>
  </si>
  <si>
    <t>Awakening Catalyst</t>
  </si>
  <si>
    <t>Back to Heroes</t>
  </si>
  <si>
    <t>Scroll down for more information ↓</t>
  </si>
  <si>
    <t>Legion's Bond – Glory (Bond 1)
All soldier stats increase by 1%. Unlocks at Intimacy Level 5 for all heroes (except Matthew).</t>
  </si>
  <si>
    <t>1 → 2</t>
  </si>
  <si>
    <t>2 → 3</t>
  </si>
  <si>
    <t>3 → 4</t>
  </si>
  <si>
    <t>4 → 5</t>
  </si>
  <si>
    <t>5 → 6</t>
  </si>
  <si>
    <t>6 → 7</t>
  </si>
  <si>
    <t>7 → 8</t>
  </si>
  <si>
    <t>8 → 9</t>
  </si>
  <si>
    <t>9 → 10</t>
  </si>
  <si>
    <t>Hero's Bond – Light (Bond 2)
All hero stats increase by 1%.</t>
  </si>
  <si>
    <t>Legion's Bond – Honor (Bond 3)
Two stats for hero's soldiers increase by 1%.</t>
  </si>
  <si>
    <t>Hero's Bond – Toughness (Bond 4)
Hero's HP/DEF/MDEF increase by 1%.</t>
  </si>
  <si>
    <t>Hero's Bond – Strength (Bond 5)
Hero's ATK/INT/SKILL increase by 1%.</t>
  </si>
  <si>
    <t>Special Bond Material Details</t>
  </si>
  <si>
    <t>Seed (Line)</t>
  </si>
  <si>
    <t>Higher-level bond materials (for Bonds 4, 5, and Heart) follow certain lines. Each character uses a single line of materials (e.g. Seed of Goodness &gt; Flower of Corona &gt; Feather of Dream &gt; Heart of Hope). Check the Heroes sheet to match a character with a line of materials. I've put these lines in their order of availability and used the seed name as the line name.</t>
  </si>
  <si>
    <t>Corona</t>
  </si>
  <si>
    <t>Dream</t>
  </si>
  <si>
    <t>Light</t>
  </si>
  <si>
    <t>Moonlight</t>
  </si>
  <si>
    <t>Expectation</t>
  </si>
  <si>
    <t>Phantoms</t>
  </si>
  <si>
    <t>Winter</t>
  </si>
  <si>
    <t>Knowledge</t>
  </si>
  <si>
    <t>Mist</t>
  </si>
  <si>
    <t>Summer</t>
  </si>
  <si>
    <t>Passion</t>
  </si>
  <si>
    <t>Longing</t>
  </si>
  <si>
    <t>Flame</t>
  </si>
  <si>
    <t>Autumn</t>
  </si>
  <si>
    <t>Vigor</t>
  </si>
  <si>
    <t>Luck</t>
  </si>
  <si>
    <t>Tides</t>
  </si>
  <si>
    <t>Spring</t>
  </si>
  <si>
    <t>Admiration</t>
  </si>
  <si>
    <t>Promise</t>
  </si>
  <si>
    <t>Heart Bond (requires Lv. 55 character and 35 levels' total of other bond powers)
All hero stats increase by 5% at Level 10. For other bonuses, see Heroes sheet.</t>
  </si>
  <si>
    <t>Heart Bond Material Requirements</t>
  </si>
  <si>
    <t>Origin (Cycle)</t>
  </si>
  <si>
    <t>Rotation</t>
  </si>
  <si>
    <t>For heart bonds, each character adheres to the same special material line as detailed above, but also needs Origin and Divinity materials dropped in the Eternal Temple. Origin and Divinity materials come in four types: Sand (Valkyrie), Wings (Leviar), Spirit (Scylla), and Fire (Phoenix). These material requirements rotate in one of four patterns for Levels 1 through 9. For example, the Sand cycle is as follows: Sand, Spirit, Wings, Fire for Level 2 to Level 5, then repeating for 6 to 9. Level 10 requires Core of Supremacy x12 and Feather x10 according to the character's material line.</t>
  </si>
  <si>
    <t>Sand &gt; Wings &gt; Spirit &gt; Fire</t>
  </si>
  <si>
    <t>Wings &gt; Fire &gt; Sand &gt; Spirit</t>
  </si>
  <si>
    <t>Spirit &gt; Sand &gt; Fire &gt; Wings</t>
  </si>
  <si>
    <t>Fire &gt; Spirit &gt; Wings &gt; Sand</t>
  </si>
  <si>
    <t>Awakening (requires Lv. 70)
Stage 1: Max skill cost raised from 5→6  |  Stage 2: Exclusive 3-cost skill (not available for all heroes)</t>
  </si>
  <si>
    <t>Awakening Material Sources (Time Rift Elite)</t>
  </si>
  <si>
    <t>Awakening 1-A</t>
  </si>
  <si>
    <t>Awakening 1-B</t>
  </si>
  <si>
    <t>Awakening 2-A</t>
  </si>
  <si>
    <t>Awakening 2-B</t>
  </si>
  <si>
    <t>Stage 1: 13-2, 13-3  |  Stage 2: 13-5, 13-6</t>
  </si>
  <si>
    <t>Life</t>
  </si>
  <si>
    <t>Barrier</t>
  </si>
  <si>
    <t>Monsoon</t>
  </si>
  <si>
    <t>Molten</t>
  </si>
  <si>
    <r>
      <rPr>
        <rFont val="Roboto"/>
      </rPr>
      <t>To Awaken a hero, acquire the necessary materials and complete a simple challenge battle. Awakening materials are currently only available from Time Rift. Additionally, you will need 5 catalysts. The Stage 1 catalyst—</t>
    </r>
    <r>
      <rPr>
        <rFont val="Roboto"/>
        <b/>
      </rPr>
      <t>Splendid Star Dust</t>
    </r>
    <r>
      <rPr>
        <rFont val="Roboto"/>
      </rPr>
      <t>—is available as a daily reward from Bonding Realm Lv. 70. The Stage 2 catalyst—</t>
    </r>
    <r>
      <rPr>
        <rFont val="Roboto"/>
        <b/>
      </rPr>
      <t>Eternal Moon Splendor</t>
    </r>
    <r>
      <rPr>
        <rFont val="Roboto"/>
      </rPr>
      <t>—is available as a daily reward from Eternal Temple Lv. 70 (and as a non-guaranteed drop from Lv. 65). The materials required for each hero follow the same pattern according to the hero's bond material line (see table to the right).</t>
    </r>
  </si>
  <si>
    <t>Stage 1: 13-2, 13-4  |  Stage 2: 13-5, 13-7</t>
  </si>
  <si>
    <t>Sky</t>
  </si>
  <si>
    <t>Billowing</t>
  </si>
  <si>
    <t>Dark Moon</t>
  </si>
  <si>
    <t>Stage 1: 13-3, 13-2  |  Stage 2: 13-6, 13-5</t>
  </si>
  <si>
    <t>Abyss</t>
  </si>
  <si>
    <t>Continental</t>
  </si>
  <si>
    <t>Stage 1: 13-3, 13-4  |  Stage 2: 13-6, 13-7</t>
  </si>
  <si>
    <t>Creation</t>
  </si>
  <si>
    <t>Shining</t>
  </si>
  <si>
    <t>Stage 1: 13-4, 13-2  |  Stage 2: 13-7, 13-5</t>
  </si>
  <si>
    <t>Stage 1: 13-4, 13-3  |  Stage 2: 13-7, 13-6</t>
  </si>
  <si>
    <t>EXPERIENCE</t>
  </si>
  <si>
    <t>FORGE</t>
  </si>
  <si>
    <t>ALCHEMY</t>
  </si>
  <si>
    <t>Player</t>
  </si>
  <si>
    <t>Bond Friendship</t>
  </si>
  <si>
    <t>EXP</t>
  </si>
  <si>
    <t>Total EXP</t>
  </si>
  <si>
    <t>EXP (Stamina)</t>
  </si>
  <si>
    <t>Intimacy</t>
  </si>
  <si>
    <t>Total Intimacy</t>
  </si>
  <si>
    <t>Difference</t>
  </si>
  <si>
    <t>Equip Lv.</t>
  </si>
  <si>
    <t>EXP (SR)</t>
  </si>
  <si>
    <t>Cost / ★ Up</t>
  </si>
  <si>
    <t>EXP (SSR)</t>
  </si>
  <si>
    <t>2★ → 3★
720 EXP
16,400 Gold
4 Basic Runes</t>
  </si>
  <si>
    <t>3★ → 4★
4,300 EXP
89,000 Gold
8 Basic Runes
6 Special Runes</t>
  </si>
  <si>
    <t>3★ → 4★
2,590 EXP
54,800 Gold
6 Basic Runes
4 Special Runes</t>
  </si>
  <si>
    <t>4★ → 5★
6,110 EXP
126,200 Gold
8 Basic Runes
6 Special Runes
3 Rare Runes</t>
  </si>
  <si>
    <t>4★ → 5★
7,750 EXP
159,000 Gold
8 Special Runes
4 Rare Runes</t>
  </si>
  <si>
    <t>5★ → 6★
12,620 EXP
257,400 Gold
8 Special Runes
5 Rare Runes
4 Epic Runes</t>
  </si>
  <si>
    <t>5★ → 6★
15,860 EXP
322,200 Gold
10 Special Runes
10 Rare Runes
8 Epic Runes</t>
  </si>
  <si>
    <r>
      <rPr>
        <rFont val="Roboto"/>
        <b/>
      </rPr>
      <t xml:space="preserve">MAX
</t>
    </r>
    <r>
      <rPr>
        <rFont val="Roboto"/>
      </rPr>
      <t>24,190 EXP
483,800 Gold</t>
    </r>
  </si>
  <si>
    <r>
      <rPr>
        <rFont val="Roboto"/>
        <b/>
      </rPr>
      <t xml:space="preserve">MAX
</t>
    </r>
    <r>
      <rPr>
        <rFont val="Roboto"/>
      </rPr>
      <t>30,330 EXP
606,600 Gold</t>
    </r>
  </si>
  <si>
    <t>Item Type(s)</t>
  </si>
  <si>
    <t>Bond Leveling Materials (N)
Training Materials (N)
Equipment Runes (N, R)</t>
  </si>
  <si>
    <r>
      <rPr>
        <rFont val="Roboto"/>
      </rPr>
      <t xml:space="preserve">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Arena Mastery stones, and character shards.
</t>
    </r>
    <r>
      <rPr>
        <rFont val="Roboto"/>
        <b/>
      </rPr>
      <t>Class Mastery Stones</t>
    </r>
    <r>
      <rPr>
        <rFont val="Roboto"/>
      </rPr>
      <t xml:space="preserve"> can be alchemized into </t>
    </r>
    <r>
      <rPr>
        <rFont val="Roboto"/>
        <b/>
      </rPr>
      <t>Dust of Fate</t>
    </r>
    <r>
      <rPr>
        <rFont val="Roboto"/>
      </rPr>
      <t>. Collect 600 Dust of Fate to exchange for 3 Super Mastery Stones of any type. Alchemy rates for stone rarities are as follows:
   Super—40
   Advanced—5
   Intermediate—1</t>
    </r>
  </si>
  <si>
    <t>Bond Leveling Materials (R, Unique)
Training Materials (R)
Equipment Runes (SR)</t>
  </si>
  <si>
    <t>Bond Leveling Materials (SR)
Training Materials (SR)
Equipment Runes (SSR)
Event Materials (e.g. Eggshell Coin)</t>
  </si>
  <si>
    <t>Bond Leveling Materials (SSR)
Training Materials (SSR)</t>
  </si>
  <si>
    <t>Basic Crafter's Hammer</t>
  </si>
  <si>
    <t>Special Crafter's Hammer</t>
  </si>
  <si>
    <t>Rare Crafter's Hammer</t>
  </si>
  <si>
    <t>Epic Crafter's Hammer</t>
  </si>
  <si>
    <t>Class Materials: Training Scrolls</t>
  </si>
  <si>
    <t>Class Materials: Basic (Ribbons)</t>
  </si>
  <si>
    <t>Class Materials: Basic (Scrolls)</t>
  </si>
  <si>
    <t>Class Materials: Level 35 (Crests)</t>
  </si>
  <si>
    <t>Class Materials: Level 40 (Scrolls)</t>
  </si>
  <si>
    <t>Class Materials: Level 45 (Emblems)</t>
  </si>
  <si>
    <t>Class Materials: Level 50 (Scrolls)</t>
  </si>
  <si>
    <t>Class Materials: Level 55 (Seals)</t>
  </si>
  <si>
    <t>Equipment (N)</t>
  </si>
  <si>
    <t>Equipment (R)</t>
  </si>
  <si>
    <t>Equipment (SR)</t>
  </si>
  <si>
    <t>Equipment (SSR)</t>
  </si>
  <si>
    <t>Rare Martial Spirit</t>
  </si>
  <si>
    <t>Epic Martial Spirit</t>
  </si>
  <si>
    <t>← Back to Index</t>
  </si>
  <si>
    <t>Hero Level</t>
  </si>
  <si>
    <r>
      <rPr>
        <rFont val="Roboto"/>
        <b/>
      </rPr>
      <t xml:space="preserve">MAX
</t>
    </r>
    <r>
      <rPr>
        <rFont val="Roboto"/>
      </rPr>
      <t>24,190 EXP
483,800 Gold</t>
    </r>
  </si>
  <si>
    <r>
      <rPr>
        <rFont val="Roboto"/>
        <b/>
      </rPr>
      <t xml:space="preserve">MAX
</t>
    </r>
    <r>
      <rPr>
        <rFont val="Roboto"/>
      </rPr>
      <t>30,330 EXP
606,600 Gold</t>
    </r>
  </si>
  <si>
    <t>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and character shards.</t>
  </si>
  <si>
    <t>2-Piece Bonus</t>
  </si>
  <si>
    <t>4-Piece Bonus</t>
  </si>
  <si>
    <t>Dragon</t>
  </si>
  <si>
    <t>Joint Battle</t>
  </si>
  <si>
    <t>Steel</t>
  </si>
  <si>
    <t>HP +10%</t>
  </si>
  <si>
    <t>Damage taken decreased by 10%.</t>
  </si>
  <si>
    <t>Mon, Tues</t>
  </si>
  <si>
    <t>Thorns</t>
  </si>
  <si>
    <t>When attacked, 30% chance to reflect damage taken this time by 50%.</t>
  </si>
  <si>
    <t>Ice</t>
  </si>
  <si>
    <t>Tree of Life</t>
  </si>
  <si>
    <t>For allies within 2 blocks, DEF &amp; MDEF +5%.</t>
  </si>
  <si>
    <t>Dark</t>
  </si>
  <si>
    <t>Fri, Sat</t>
  </si>
  <si>
    <t>Breeze</t>
  </si>
  <si>
    <t>ATK &amp; INT +5%</t>
  </si>
  <si>
    <t>Damage dealt increases by 10%. After taking action, 30% chance to increase mobility by 2. Lasts 1 turn.</t>
  </si>
  <si>
    <t>Clock</t>
  </si>
  <si>
    <t>When dealing skill damage, 30% chance to decrease cooldown by 5.</t>
  </si>
  <si>
    <t>Full Moon</t>
  </si>
  <si>
    <t>When HP is above 80%, all offensive and defensive stats increase by 10%.</t>
  </si>
  <si>
    <t>Skill damage increases by 10%. AoE increases by an extra 5%.</t>
  </si>
  <si>
    <t>Thunder</t>
  </si>
  <si>
    <t>Rough Sea</t>
  </si>
  <si>
    <t>When attacking, ATK increases by 10% and damage taken is reduced by 15%</t>
  </si>
  <si>
    <t>Crystal</t>
  </si>
  <si>
    <t>DEF &amp; MDEF +5%</t>
  </si>
  <si>
    <t>Healing effects increased by 20%.</t>
  </si>
  <si>
    <t>Hard Rock</t>
  </si>
  <si>
    <t>When HP &lt; 50%, 50% chance to restore 15% HP after battle.</t>
  </si>
  <si>
    <t>When attacked, 20% chance to render the attacker unable to attack for 1 turn after battle.</t>
  </si>
  <si>
    <t>Blazing Sun</t>
  </si>
  <si>
    <t>Crit +7%</t>
  </si>
  <si>
    <t>Crit Damage +25%.</t>
  </si>
  <si>
    <t>When attacking units with HP above 60%, all damage dealt after entering battle +20%.</t>
  </si>
  <si>
    <t>Scroll Enchantment</t>
  </si>
  <si>
    <t>Max Stat Bonuses</t>
  </si>
  <si>
    <t>Weapons</t>
  </si>
  <si>
    <t>Headwear</t>
  </si>
  <si>
    <t>Accessories</t>
  </si>
  <si>
    <t>HP+</t>
  </si>
  <si>
    <t>HP %+</t>
  </si>
  <si>
    <t>ATK+</t>
  </si>
  <si>
    <t>ATK %+</t>
  </si>
  <si>
    <t>INT+</t>
  </si>
  <si>
    <t>INT %+</t>
  </si>
  <si>
    <t>DEF+</t>
  </si>
  <si>
    <t>DEF %+</t>
  </si>
  <si>
    <t>MDEF+</t>
  </si>
  <si>
    <t>MDEF %+</t>
  </si>
  <si>
    <t>Crit %+</t>
  </si>
  <si>
    <t>Mastery Stone Enchantment</t>
  </si>
  <si>
    <t>Arena</t>
  </si>
  <si>
    <t>Crit Damage %+</t>
  </si>
  <si>
    <t>Crit Taken %-</t>
  </si>
  <si>
    <t>Crit Dmg Taken %-</t>
  </si>
  <si>
    <t>Mastery Stones are obtained from Ancient Beckoning. Stones are organized by stat bonus and specific to groups of classes:
- Infantry/Lancer (drops from Nidhogg)
- Cavalry/Flier/Aquatic (drops from Fenrir)
- Mage (drops from Sleipnir)
- Archer/Assassin/Demon (drops from Jormungandr)
- Holy/Dragon (drops from Hugin &amp; Munin)
Each stat may only be mastered once per equipment slot. Each equipment slot accommodates 3 stat enchantments.
Arena Mastery Stones are only active in Arena modes and can only be obtained from Arena modes (Apex Arena rewards and Honor store). The Arena Mastery slot can hold 5 enchantments instead of 3. Arena Stones have no class restrictions. Bonuses from Arena Stones are flat adds post-deployment after all other modifiers (e.g. equipment skills).</t>
  </si>
  <si>
    <t>More information on Ancient Beckoning HERE</t>
  </si>
  <si>
    <t>Move Expenditure Per Tile</t>
  </si>
  <si>
    <t>Defense Bonus (%)</t>
  </si>
  <si>
    <t>Foot</t>
  </si>
  <si>
    <t>Mounted*</t>
  </si>
  <si>
    <t>Marine</t>
  </si>
  <si>
    <t>Terrain Master</t>
  </si>
  <si>
    <t>Flying</t>
  </si>
  <si>
    <t>Default (Plains, Bridge, Indoors, etc.)</t>
  </si>
  <si>
    <t>Cargo, Fence, Tomb, Trenches</t>
  </si>
  <si>
    <t>Forest, Woods</t>
  </si>
  <si>
    <t>Desert</t>
  </si>
  <si>
    <t>Sand Dunes</t>
  </si>
  <si>
    <t>Mountain</t>
  </si>
  <si>
    <t>City Wall</t>
  </si>
  <si>
    <t>Swamp</t>
  </si>
  <si>
    <t>Water</t>
  </si>
  <si>
    <t>Depths, Sea</t>
  </si>
  <si>
    <t>Cliff, Sky</t>
  </si>
  <si>
    <t>Stone Pillar</t>
  </si>
  <si>
    <t>* Koubu classes (Sakura, Sumire, Iris) have Foot-type movement expenditure.</t>
  </si>
  <si>
    <t>Opponent</t>
  </si>
  <si>
    <t>Nidhogg</t>
  </si>
  <si>
    <t>Fenrir</t>
  </si>
  <si>
    <t>Sleipnir</t>
  </si>
  <si>
    <t>Jormungandr</t>
  </si>
  <si>
    <t>Hugin &amp; Munin</t>
  </si>
  <si>
    <t>Mastery Stone Rewards</t>
  </si>
  <si>
    <t>Super</t>
  </si>
  <si>
    <t>Advanced</t>
  </si>
  <si>
    <t>Intermediate</t>
  </si>
  <si>
    <t>Class Mastery</t>
  </si>
  <si>
    <t>S</t>
  </si>
  <si>
    <t>A+</t>
  </si>
  <si>
    <t>A</t>
  </si>
  <si>
    <t>B+</t>
  </si>
  <si>
    <t>B</t>
  </si>
  <si>
    <t>C+</t>
  </si>
  <si>
    <t>C</t>
  </si>
  <si>
    <t>D+</t>
  </si>
  <si>
    <t>D</t>
  </si>
  <si>
    <t>E+</t>
  </si>
  <si>
    <t>E</t>
  </si>
  <si>
    <t>Event Ends:</t>
  </si>
  <si>
    <t>In this event, use bonus heroes to farm drops from stages. Each material has six associated bonus heroes. Each bonus hero grants +40% to your total rewards, up to +200% max. The base drop amount for each mission is as follows: 3 for Level 35, 6 for Level 45, and 9 for Level 55.
Rewards are grouped into three stages. Each reward may be obtained a certain number of times (exchanges). The tables below show the material cost for each exchange of a particular reward, as well as the total cost for all available exchanges.</t>
  </si>
  <si>
    <t>Materials and Bonus Heroes</t>
  </si>
  <si>
    <t>Takoyaki</t>
  </si>
  <si>
    <t>Shaved Ice</t>
  </si>
  <si>
    <t>Apple Candy</t>
  </si>
  <si>
    <t>Stage 1</t>
  </si>
  <si>
    <t>Reward</t>
  </si>
  <si>
    <t>Exchanges</t>
  </si>
  <si>
    <t>Takoyaki (Total)</t>
  </si>
  <si>
    <t>Ice (Total)</t>
  </si>
  <si>
    <t>Candy (Total)</t>
  </si>
  <si>
    <t>100,000 Gold</t>
  </si>
  <si>
    <t>Vargas Shard x20</t>
  </si>
  <si>
    <t>SR Enchant x10</t>
  </si>
  <si>
    <t>Bond Seed</t>
  </si>
  <si>
    <t>Bond Flower</t>
  </si>
  <si>
    <t>Skin Voucher x 5</t>
  </si>
  <si>
    <t>Random SSR Headwear</t>
  </si>
  <si>
    <t>Random SSR Weapon</t>
  </si>
  <si>
    <t>Total Material Cost</t>
  </si>
  <si>
    <t>Stage 2</t>
  </si>
  <si>
    <t>Bond Feather</t>
  </si>
  <si>
    <t>Muscle Strengthening Selection
(SR training material x5)</t>
  </si>
  <si>
    <t>SSR Enchant x5</t>
  </si>
  <si>
    <t>Trinity Voucher</t>
  </si>
  <si>
    <t>Random SSR Armor</t>
  </si>
  <si>
    <t>Vargas Skin</t>
  </si>
  <si>
    <t>Stage 3</t>
  </si>
  <si>
    <t>Heart Bond</t>
  </si>
  <si>
    <t>Aniki Treasure Collection
(SSR training material x5)</t>
  </si>
  <si>
    <t>Epic Crafter's Hammer x2</t>
  </si>
  <si>
    <t>Bursting Heart Key x3</t>
  </si>
  <si>
    <t>Random SSR Accessory</t>
  </si>
  <si>
    <t>Rune Stone</t>
  </si>
  <si>
    <t>Grand Total Material Cost</t>
  </si>
  <si>
    <t>Small Gear</t>
  </si>
  <si>
    <t>Screw</t>
  </si>
  <si>
    <t>Vacuum Tube</t>
  </si>
  <si>
    <t>Stage 1: Angelica's Secret Stash (clear City in the Sky to unlock)</t>
  </si>
  <si>
    <t>Gears</t>
  </si>
  <si>
    <t>Screws</t>
  </si>
  <si>
    <t>Tubes</t>
  </si>
  <si>
    <t>Gears (Total)</t>
  </si>
  <si>
    <t>Screws (Total)</t>
  </si>
  <si>
    <t>Tubes (Total)</t>
  </si>
  <si>
    <t>Olivier Shard x20</t>
  </si>
  <si>
    <t>Level 45 Class Materials x10</t>
  </si>
  <si>
    <t>Workout Machine Selection
(R training material x10)</t>
  </si>
  <si>
    <t>Random SSR helmet</t>
  </si>
  <si>
    <t>Random SSR weapon</t>
  </si>
  <si>
    <t>Stage 2: Angelica's Dark Workshop (clear Degenerator Invader to unlock)</t>
  </si>
  <si>
    <t>Level 50 Class Materials x10</t>
  </si>
  <si>
    <t>Muscle Strengthening Selection
(SR training material x10)</t>
  </si>
  <si>
    <t>SSR Enchant</t>
  </si>
  <si>
    <t>Random SSR armor</t>
  </si>
  <si>
    <t>Clothesline Pole (SSR weapon)</t>
  </si>
  <si>
    <t>Royal Guardian soldier skin
(Maid, Masked Maid)</t>
  </si>
  <si>
    <t>Stage 3: Angelica's Garage (clear Memories in the Sky to unlock)</t>
  </si>
  <si>
    <t>Olivier Shard x30</t>
  </si>
  <si>
    <t>Level 55 Class Materials x10</t>
  </si>
  <si>
    <t>Random SSR accessory</t>
  </si>
  <si>
    <t>Level 35: Base Drop 3</t>
  </si>
  <si>
    <t>Enemies</t>
  </si>
  <si>
    <t>Gear – Airport</t>
  </si>
  <si>
    <t>Infantry Golem x2, Lancer Golem x2, Cavalry Golem x3</t>
  </si>
  <si>
    <t>Screw – Ancient Hangar</t>
  </si>
  <si>
    <t>Lancer x2, Cavalry x1, Flier/Aquatic x2, Mage/Demon x2</t>
  </si>
  <si>
    <t>Tube – Residential Area</t>
  </si>
  <si>
    <t>Infantry x1, Lancer x2, Cavalry x2, Mage/Demon x2</t>
  </si>
  <si>
    <t>Level 45: Base Drop 6</t>
  </si>
  <si>
    <t>Infantry Golem x2, Cavalry Golem x3, Demon Golem x2</t>
  </si>
  <si>
    <t>Screw – War Preparation Zone</t>
  </si>
  <si>
    <t>Infantry x1, Lancer x1, Cavalry x2, Archer/Assassin x3</t>
  </si>
  <si>
    <t>Tube – Ancient Hangar</t>
  </si>
  <si>
    <t>Infantry x2, Lancer x1, Flier/Aquatic x2, Mage/Demon x2</t>
  </si>
  <si>
    <t>Level 55: Base Drop 9</t>
  </si>
  <si>
    <t>Infantry Golem x2, Lancer Golem x2, Cavalry Golem x3, Demon Golem</t>
  </si>
  <si>
    <t>Screw – Power Core</t>
  </si>
  <si>
    <t>Lancer x1, Flier/Aquatic x4, Mage/Demon x2</t>
  </si>
  <si>
    <t>Tube – War Preparation Zone</t>
  </si>
  <si>
    <t>Flier/Aquatic x7</t>
  </si>
  <si>
    <t>Projected schedule listed here in reverse chronological order. Future listings are subject to change!</t>
  </si>
  <si>
    <t>Week</t>
  </si>
  <si>
    <t>Banner(s)</t>
  </si>
  <si>
    <t>Awakening</t>
  </si>
  <si>
    <t>Unique Gear</t>
  </si>
  <si>
    <t>Classes/Gates</t>
  </si>
  <si>
    <t>Event(s)</t>
  </si>
  <si>
    <t>Other</t>
  </si>
  <si>
    <t>Current</t>
  </si>
  <si>
    <t>Next</t>
  </si>
  <si>
    <t>Previous</t>
  </si>
  <si>
    <t>TBD</t>
  </si>
  <si>
    <t>[Focus] (through 2/17)
Rachel + Lana + Tiaris</t>
  </si>
  <si>
    <t>[Focus] (through 2/10)
Listell + Renata + Omega</t>
  </si>
  <si>
    <t>[Rate Up] (through 2/3)
Rozalia + Elwin</t>
  </si>
  <si>
    <t>[New Heroes] (through 1/27)
Rozenciel + Clotaire</t>
  </si>
  <si>
    <t>[Focus] (through 1/20)
Bozel + Liana + Luna</t>
  </si>
  <si>
    <t>[Focus] (through 1/13)
Sigma + Clarett + Brenda</t>
  </si>
  <si>
    <t>[Rate Up] (through 1/6)
Licorice + Aka</t>
  </si>
  <si>
    <t>[Collab] (through 12/30)
Shalltear + Albedo</t>
  </si>
  <si>
    <t>[Focus] (through 12/17)
Elwin + Leon + Bernhardt</t>
  </si>
  <si>
    <t>[Focus] (through 12/16)
Lanford + Shelfaniel + Virash</t>
  </si>
  <si>
    <t>[Rate Up] (through 12/9)
Dieharte + Shilinka</t>
  </si>
  <si>
    <t>[New Heroes] (through 12/2)
Tsubame + Florentia</t>
  </si>
  <si>
    <t>[Focus] (through 11/25)
Ledin + Rachel + Altemuller</t>
  </si>
  <si>
    <t>[Focus] (through 11/18)
Gerold &amp; Layla + Knight of Mystery + Ilucia</t>
  </si>
  <si>
    <t>[Rate Up] (through 11/11)
Alustriel + Angelina</t>
  </si>
  <si>
    <t>[New Heroes] (through 11/4)
Sage of Yggdrasil + Helena</t>
  </si>
  <si>
    <t>[Focus] (through 10/28)
Landius + Yulia + Jugler</t>
  </si>
  <si>
    <t>[Focus] (through 10/21)
Emilia + Ares + Betty</t>
  </si>
  <si>
    <t>[Rate Up] (through 10/14)
Wiler + Young Jessica</t>
  </si>
  <si>
    <t>[New Heroes] (through 10/7)
Rozalia + Noemi</t>
  </si>
  <si>
    <t>Rozalia, Noemi, Altemuller, Toguro Bros., Almeda</t>
  </si>
  <si>
    <t>Betty (Helmet)
Sophia (Armor)</t>
  </si>
  <si>
    <t>[Focus] (through 9/30)
Rachel + Lana + Tiaris</t>
  </si>
  <si>
    <t>[Focus] (through 9/23)
Rainforce + Zerida + Gizarof
[Equipment] (through 9/23)
Scepter of Divinity
Ancient Plate Armor
Frostfire Crown
Insidious Pendant</t>
  </si>
  <si>
    <t>[Rate Up] (through 9/16)
Yulia + Maiya</t>
  </si>
  <si>
    <t>[Collab] (through 9/9)
Trails of Cold Steel
Rean + Arianrhod</t>
  </si>
  <si>
    <t>Rean, Arianrhod, Gizarof, Emilia, Altina</t>
  </si>
  <si>
    <t>Bernhardt (Armor)
Varna (Helmet)</t>
  </si>
  <si>
    <t>Gates:
Rean, Arianrhod</t>
  </si>
  <si>
    <t>Heart Bonds:
Rean, Arianrhod
Confession:
Brenda</t>
  </si>
  <si>
    <t>Map Event (through 9/2):
Holy Badman! Complete to obtain Trinity Crystals and [Strange Gold]
Super Limited-Edition! Aniki's Dark Secret (through 9/2):
Obtain [Strange Gold] in the Secret Realm for the Unicorn skin [Fantastic Beast] and avatar frame [Fool's Fortune].</t>
  </si>
  <si>
    <t>Awakening Skills Unlocked:
Rean, Arianrhod, Gizarof, Emilia
Secret Realm Store:
Bernhardt (Armor), Varna (Helmet)</t>
  </si>
  <si>
    <t>[Focus] (through 9/2)
Bozel + Liana + Luna</t>
  </si>
  <si>
    <t>Big Bro's Gamble (through 8/26):
Young Jessica—Fleeting Shadow
Redeem Points Event (through (8/26)</t>
  </si>
  <si>
    <t>[Focus] (through 8/26)
Listell + Brenda + Lambda</t>
  </si>
  <si>
    <t>Limited Skins Available (through 8/26)
Shelfaniel (Sakura Spring), Luna (Rose Petal Sonnet)</t>
  </si>
  <si>
    <t>[Rate Up] (through 8/19)
Emilia + Aka</t>
  </si>
  <si>
    <t>Heart Bonds:
Licorice, Renata</t>
  </si>
  <si>
    <t>[New Heroes] (through 8/12)
Licorice + Renata</t>
  </si>
  <si>
    <t>Confession:
Aka</t>
  </si>
  <si>
    <t xml:space="preserve">Forbidden Battleground (through 8/26)
Echo of Light (through 8/26):
Licorice (new), Renata (new), Shilinka, Ilucia, </t>
  </si>
  <si>
    <t>Time Rift 15 (complete Main Story Part 2, Chapter 5 to unlock)
Time-traveling Merchant (every Sunday)
Hero Preview and Heroic Vision:
Use the preview function via the summoning banner interface to check classes and stats. Heroic Vision stages allow you to try out new heroes and earn crystals.
Awakening Skills Unlocked:
Licorice, Renata, Rainforce, Sakura Shinguji, Imelda
Secret Realm Store:
Sigma (Helmet), Alfred (Accessory)
Purchase limit on exclusive equipment removed</t>
  </si>
  <si>
    <t>[Focus] (through 8/5)
Elwin + Leon + Bernhardt</t>
  </si>
  <si>
    <t>Macho Lotto (through 7/29):
Wiler—Final Salute</t>
  </si>
  <si>
    <t>[Focus] (through 7/29)
Omega + Virash + Cherie</t>
  </si>
  <si>
    <t>Redeem Points Event (7/17 through 7/23)</t>
  </si>
  <si>
    <t>[Unending Bond] (through 7/22)
Landius + Angelina
Lanford + Knight of Mystery
Sigma + Clarett</t>
  </si>
  <si>
    <t>Heart Bonds:
Shilinka, Ilucia</t>
  </si>
  <si>
    <t>Secret Realm Event Rerun (through 7/29):
Swimsuit Summer Festival
Unending Bond (through 7/22):
Use Love Points earned from summoning SSR heroes from Unending Bond banners to exchange for couples shards</t>
  </si>
  <si>
    <t>Limited Skins Available (through 7/22):
Tiaris (Beach Babe), Freya (Sunshine Dream), Narm (Romantic Summer), Varna (Shadows of Summer)</t>
  </si>
  <si>
    <t>[New Heroes] (through 7/15)
Shilinka + Ilucia</t>
  </si>
  <si>
    <t>Gates:
Shilinka, Ilucia</t>
  </si>
  <si>
    <t>Confession:
Knight of Mystery</t>
  </si>
  <si>
    <t>Login Event: A New Journey (through 7/8)
Echo of Light (through 7/29):
Shilinka (new), Ilucia (new), Ares, Maiya, Rainforce, Betty</t>
  </si>
  <si>
    <t>Main Story:
Part 2, Chapters 11 through 15 unlocked
Awakening Skills Unlocked:
Ilucia, Shilinka, Dieharte, Lana, Kurama
Secret Realm Store:
Young Jessica (Headgear), Angelica (Headgear)</t>
  </si>
  <si>
    <t>Question</t>
  </si>
  <si>
    <t>Answer</t>
  </si>
  <si>
    <t>Who is the author?</t>
  </si>
  <si>
    <r>
      <rPr>
        <rFont val="Roboto"/>
        <sz val="10.0"/>
      </rPr>
      <t xml:space="preserve">I'm </t>
    </r>
    <r>
      <rPr>
        <rFont val="Roboto"/>
        <b/>
        <sz val="10.0"/>
      </rPr>
      <t>Aezyx</t>
    </r>
    <r>
      <rPr>
        <rFont val="Roboto"/>
        <sz val="10.0"/>
      </rPr>
      <t xml:space="preserve"> on the </t>
    </r>
    <r>
      <rPr>
        <rFont val="Roboto"/>
        <b/>
        <sz val="10.0"/>
      </rPr>
      <t>Rocky Valley</t>
    </r>
    <r>
      <rPr>
        <rFont val="Roboto"/>
        <sz val="10.0"/>
      </rPr>
      <t xml:space="preserve"> server (Guild: Dominion). I've made various RPG guides in the past. You can reach me by messaging Arth#4851 on Discord. I also go by Arthellinus on GameFAQs, Reddit, and YouTube, although I don't check those frequently.</t>
    </r>
  </si>
  <si>
    <t>Why do some descriptions not match the game?</t>
  </si>
  <si>
    <t>The game updates its text frequently and sometimes I don't catch all the changes. I've also simplified or streamlined some of the descriptions to be more straightforward and accurate. But I'm sure there are some errors (apologies in advance).</t>
  </si>
  <si>
    <t>Can you explain the color schemes?</t>
  </si>
  <si>
    <t>I tried to adhere to the game's colors for different unit types (infantry, lancer, etc.) but otherwise it's mostly arbitrary. There's just so much info and I wanted to make different sections visually distinct. Alternating columns are to help you keep your place in tracking down entries for each hero.</t>
  </si>
  <si>
    <t>How do I read the hero talent descriptions?</t>
  </si>
  <si>
    <t>Talents power up with star upgrades. I have listed the parameters that increase; all conditions hold unless stated otherwise. For example, Cherie's damage reduction always requires no allies within 2 spaces; her Cooldown decreases to 3 upon reaching 4*; and it stays at 3 going from 4* to 5*.</t>
  </si>
  <si>
    <t>What do you mean by a hero's soldier bonuses?</t>
  </si>
  <si>
    <t>All characters grant specific stat bonuses to their soldiers. These are base percentage values that can be improved additively through developing their Bonds 1 and 3. The sum total of base bonus values is dependent only on the character's rarity: 20% total for R characters, 25% total for SR characters, and 30% total for SSR characters. Max values are (Base+25)% for a character's two "favored" stats (usually but not always the two highest bases) and (Base+10)% for the other two stats.</t>
  </si>
  <si>
    <t>How did you determine the max stats for soldiers?</t>
  </si>
  <si>
    <t>I derived the formula at Level 70. It is:
ROUND( [ Base Value * ((Hero Level + 4) * 0.1)] * [1 + (Training % Bonus + Soldier Level Bonus) / 100 ] + Training Raw Bonus )
- Soldier Level Bonus is the percentage value from the soldier training nodes
- Training Raw Bonus is the raw value from the "Basic" and "Advanced" training nodes (max 55 for HP/ATK and 33 for DEF/MDEF)
- Training % Bonus is the percentage value from the "Overall," "Core," and "Joint" training nodes (max 70)
Based on this formula, you can see that the percentage increases are much more important; therefore, you should prioritize Overall and Core upgrades.
The values you see in the columns under the Soldiers sheet are before any hero bonuses are factored in.</t>
  </si>
  <si>
    <t>Do you have any general tips?</t>
  </si>
  <si>
    <t>I'd like to maintain this purely as a reference document, but I haven't ruled out strategy-based content in the future. If you want to ask me about anything just send me a message (see above).</t>
  </si>
  <si>
    <t>Did you do all this yourself?</t>
  </si>
  <si>
    <t>Mostly yes, but with significant assistance from my guildmates (Rocky Valley): Spiff, Cyouni, DealDoePrincess, Qtaru, and Blightbow. Generally, I don't add things I can't verify myself. If anything is incorrect or missing, please feel free to contact me (see above).
Other contributors: u/IrynaWright (Reddit), mill2k (Discord)</t>
  </si>
  <si>
    <t>What are your sources?</t>
  </si>
  <si>
    <t>The game itself, as well as English and Chinese wikis. I also used this excellent mastery guide to fill out most material requirements: →→
This document differs in its presentation of mastery requirements in that it goes by class, not hero. All heroes have the same requirements for the same class (e.g. every Swordsman has identical requirements for mastery).</t>
  </si>
  <si>
    <t>Is there any significant information that is not included here?</t>
  </si>
  <si>
    <t>I've now filled in all available max stats for heroes, but there is a more sortable table here if you wish:                                                     →→→
There are a few max stat values missing, most notably for the newer characters, but I'll work on this at a later time.</t>
  </si>
  <si>
    <t>How about an equipment guide?</t>
  </si>
  <si>
    <t>Someone else has already made a good reference for this, so I don't feel like I have much to contribute for now. See here:                 →→→</t>
  </si>
  <si>
    <t>SAKURA STRIKE FORCE</t>
  </si>
  <si>
    <t>In this event, use bonus heroes to farm drops from different maps. Each material has six associated bonus heroes. Each bonus hero grants +40% to your total rewards, up to +200% max.
Rewards are grouped into four stages. Each reward may be obtained a certain number of times (exchanges). The tables below show the material cost for each exchange of a particular reward, as well as the total cost for all available exchanges.</t>
  </si>
  <si>
    <t>Spring Hope (Spring Sakura)</t>
  </si>
  <si>
    <t>Bonus</t>
  </si>
  <si>
    <t>Sakura</t>
  </si>
  <si>
    <t>Summer Fervor (Summer Sakura)</t>
  </si>
  <si>
    <t>Autumn Joy (Autumn Sakura)</t>
  </si>
  <si>
    <t>Sumire</t>
  </si>
  <si>
    <t>Winter Purity (Winter Sakura)</t>
  </si>
  <si>
    <t>Stage 1: Ogami's Courage</t>
  </si>
  <si>
    <t>Spring (Total)</t>
  </si>
  <si>
    <t>Summer (Total)</t>
  </si>
  <si>
    <t>Autumn (Total)</t>
  </si>
  <si>
    <t>Winter (Total)</t>
  </si>
  <si>
    <t>SR Enchant x5</t>
  </si>
  <si>
    <t>R Workout Machine x5</t>
  </si>
  <si>
    <t>Random SSR Headgear</t>
  </si>
  <si>
    <t>Stage 2: Sakura's Romance (Clear "No matter what world we're in! Justice is eternal!" to unlock)</t>
  </si>
  <si>
    <t>SR Workout Machine x5</t>
  </si>
  <si>
    <t>Iris Shard x20</t>
  </si>
  <si>
    <t>50 Orichalcum Ore</t>
  </si>
  <si>
    <t>Stage 3: Sumire's Light (Clear "You dare!?" to unlock)</t>
  </si>
  <si>
    <t>SSR Training Manuals x10</t>
  </si>
  <si>
    <t>Bursting Heart Key x2</t>
  </si>
  <si>
    <t>Skin Voucher x5</t>
  </si>
  <si>
    <t>Stage 4: Iris' Innocence (Clear "YOU'RE the kid!" to unlock)</t>
  </si>
  <si>
    <t>Iris Shard x30</t>
  </si>
  <si>
    <t>SSR Workout Machine x5</t>
  </si>
  <si>
    <t>Soldier Skin (Holy Knight)</t>
  </si>
  <si>
    <t>Level 35</t>
  </si>
  <si>
    <t>Base Drop</t>
  </si>
  <si>
    <t>A: Spring</t>
  </si>
  <si>
    <t>Flier/Aquatic x2, Holy/Mage/Demon x5</t>
  </si>
  <si>
    <t>B: Summer</t>
  </si>
  <si>
    <t>Lancer x1, Cavalry x2, Flier/Aquatic x3, Archer/Assassin x1</t>
  </si>
  <si>
    <t>C: Autumn</t>
  </si>
  <si>
    <t>Flier/Aquatic x6</t>
  </si>
  <si>
    <t>D: Winter</t>
  </si>
  <si>
    <t>Infantry x1, Lancer x1, Cavalry x1, Flier/Aquatic x4</t>
  </si>
  <si>
    <t>Level 45</t>
  </si>
  <si>
    <t>Flier/Aquatic x4, Archer/Assassin x2, Holy/Mage/Demon x1</t>
  </si>
  <si>
    <t>Infantry x1, Lancer x1, Cavalry x1, Flier/Aquatic x2, Archer/Assassin x2</t>
  </si>
  <si>
    <t>Cavalry x2, Flier/Aquatic x4</t>
  </si>
  <si>
    <t>Level 55</t>
  </si>
  <si>
    <t>Cavalry x3, Archer/Assassin x2, Holy/Mage/Demon x2</t>
  </si>
  <si>
    <t>Infantry x1, Lancer x1, Cavalry x2, Flier/Aquatic x2, Holy/Mage/Demon x1</t>
  </si>
  <si>
    <t>Infantry x2, Lancer x2, Archer/Assassin x1, Holy/Mage/Demon x1</t>
  </si>
  <si>
    <t>Cavalry x2, Flier/Aquatic x3, Holy/Mage/Demon x2</t>
  </si>
  <si>
    <t>E: Spring, Summer</t>
  </si>
  <si>
    <t>Lancer x2, Flier/Aquatic x3, Holy/Mage/Demon x2</t>
  </si>
  <si>
    <t>F: Autumn, Winter</t>
  </si>
  <si>
    <t>G: Summer, Autumn</t>
  </si>
  <si>
    <t>Infantry x2, Lancer x2, Cavalry x3</t>
  </si>
  <si>
    <t>H: Winter, Spring</t>
  </si>
  <si>
    <t>Cavalry x3, Flier/Aquatic x2, Holy/Mage/Demon x2</t>
  </si>
  <si>
    <t>Research Team Mania</t>
  </si>
  <si>
    <r>
      <rPr>
        <rFont val="Roboto"/>
      </rPr>
      <t xml:space="preserve">In this event, use </t>
    </r>
    <r>
      <rPr>
        <rFont val="Roboto"/>
        <b/>
      </rPr>
      <t>bonus heroes</t>
    </r>
    <r>
      <rPr>
        <rFont val="Roboto"/>
      </rPr>
      <t xml:space="preserve"> to farm drops from different maps. Each material has six associated bonus heroes. Each bonus hero grants </t>
    </r>
    <r>
      <rPr>
        <rFont val="Roboto"/>
        <b/>
      </rPr>
      <t>+40%</t>
    </r>
    <r>
      <rPr>
        <rFont val="Roboto"/>
      </rPr>
      <t xml:space="preserve"> to your total rewards, up to </t>
    </r>
    <r>
      <rPr>
        <rFont val="Roboto"/>
        <b/>
      </rPr>
      <t>+200%</t>
    </r>
    <r>
      <rPr>
        <rFont val="Roboto"/>
      </rPr>
      <t xml:space="preserve"> max.
Rewards are grouped into four stages. Each reward may be obtained a certain number of times (exchanges). The tables below show the material cost for each exchange of a particular reward, as well as the total cost for all available exchanges.
Base drops from repeatable maps are as follows: 3 from Level 35, 6 from Level 45, 9 from Level 55 A-D, and 8/8 of two different materials from Level 55 E-H.</t>
    </r>
  </si>
  <si>
    <t>Planner's Tears</t>
  </si>
  <si>
    <t>Programmer's Plaid Shirt</t>
  </si>
  <si>
    <t>Artist's Tentacle</t>
  </si>
  <si>
    <t>Producer's Garage Kit</t>
  </si>
  <si>
    <t>Tears</t>
  </si>
  <si>
    <t>Shirt</t>
  </si>
  <si>
    <t>Tentacle</t>
  </si>
  <si>
    <t>Kit</t>
  </si>
  <si>
    <t>Tears (Total)</t>
  </si>
  <si>
    <t>Shirt (Total)</t>
  </si>
  <si>
    <t>Tentacle (Total)</t>
  </si>
  <si>
    <t>Kit (Total)</t>
  </si>
  <si>
    <t>+ Newcomer Care +</t>
  </si>
  <si>
    <t>Source Element (Origin x12)</t>
  </si>
  <si>
    <r>
      <rPr>
        <rFont val="Roboto"/>
      </rPr>
      <t xml:space="preserve">Key Gift Box
</t>
    </r>
    <r>
      <rPr>
        <rFont val="Roboto"/>
        <sz val="9.0"/>
      </rPr>
      <t>(Simple x20, Pure x15, Burning x9)</t>
    </r>
  </si>
  <si>
    <t>Orichalcum Ore x50</t>
  </si>
  <si>
    <t>SSR Headgear</t>
  </si>
  <si>
    <t>SSR Weapon</t>
  </si>
  <si>
    <t>+ Newcomer Rush + (Clear "Game Development Department" to unlock)</t>
  </si>
  <si>
    <t>Alfred Shard x20</t>
  </si>
  <si>
    <t>Soul Element (Divinity x6)</t>
  </si>
  <si>
    <t>SSR Armor</t>
  </si>
  <si>
    <t xml:space="preserve"> + Overtime Benefits + (Clear "Level planners don't work overtime!" to unlock)</t>
  </si>
  <si>
    <t>Core of Supremacy</t>
  </si>
  <si>
    <t>+ Anniversary Celebration + (Clear "Paint a hero here!" to unlock)</t>
  </si>
  <si>
    <t>Alfred Shard x30</t>
  </si>
  <si>
    <t>SSR Enchantment x5</t>
  </si>
  <si>
    <t>SSR Accessory</t>
  </si>
  <si>
    <t>HP Bonus %</t>
  </si>
  <si>
    <t>ATK Bonus %</t>
  </si>
  <si>
    <t>DEF Bonus %</t>
  </si>
  <si>
    <t>MDEF Bonus %</t>
  </si>
  <si>
    <t>Hero Parameters</t>
  </si>
  <si>
    <t>Soldier 1 Base Stats</t>
  </si>
  <si>
    <t>Soldier 2 Base Stats</t>
  </si>
  <si>
    <t>Soldier Tier</t>
  </si>
  <si>
    <t>Training Level: Enter →</t>
  </si>
  <si>
    <t>Stat Bonus (%)</t>
  </si>
  <si>
    <t>Type Training Bonuses</t>
  </si>
  <si>
    <t>Raw Bonus</t>
  </si>
  <si>
    <t>Enter →</t>
  </si>
  <si>
    <t>Percentage Bonus</t>
  </si>
  <si>
    <t>Projected Soldier Stats</t>
  </si>
  <si>
    <t>Hero Bonus</t>
  </si>
  <si>
    <t>Final Stats</t>
  </si>
  <si>
    <t>Soldier 3 Base Stats</t>
  </si>
  <si>
    <t>Soldier 4 Base Stats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</si>
</sst>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
    <numFmt numFmtId="165" formatCode="m/d/yy h:mm"/>
    <numFmt numFmtId="166" formatCode="m/d/yy h:mm:ss"/>
    <numFmt numFmtId="167" formatCode="m/d/yy h:mm am/pm"/>
    <numFmt numFmtId="168" formatCode="mmm&quot; &quot;d"/>
    <numFmt numFmtId="169" formatCode="m/d/yy"/>
    <numFmt numFmtId="170" formatCode="m, d"/>
  </numFmts>
  <fonts count="158">
    <font>
      <sz val="10.0"/>
      <color rgb="FF000000"/>
      <name val="Arial"/>
    </font>
    <font>
      <b/>
      <sz val="14.0"/>
      <color rgb="FF000000"/>
      <name val="Roboto"/>
    </font>
    <font>
      <b/>
      <name val="Roboto"/>
    </font>
    <font>
      <name val="Roboto"/>
    </font>
    <font>
      <b/>
      <u/>
      <sz val="12.0"/>
      <color rgb="FF0000FF"/>
      <name val="Roboto"/>
    </font>
    <font>
      <sz val="10.0"/>
      <name val="Roboto"/>
    </font>
    <font/>
    <font>
      <b/>
      <sz val="12.0"/>
      <name val="Roboto"/>
    </font>
    <font>
      <u/>
      <sz val="12.0"/>
      <color rgb="FF0000FF"/>
      <name val="Roboto"/>
    </font>
    <font>
      <b/>
      <sz val="12.0"/>
      <color rgb="FF000000"/>
      <name val="Roboto"/>
    </font>
    <font>
      <b/>
      <sz val="8.0"/>
      <color rgb="FFFFFFFF"/>
      <name val="Roboto"/>
    </font>
    <font>
      <b/>
      <sz val="9.0"/>
      <name val="Roboto"/>
    </font>
    <font>
      <b/>
      <sz val="11.0"/>
      <color rgb="FF000000"/>
      <name val="Roboto"/>
    </font>
    <font>
      <b/>
      <sz val="9.0"/>
      <color rgb="FFFFFFFF"/>
      <name val="Roboto"/>
    </font>
    <font>
      <b/>
      <sz val="11.0"/>
      <name val="Roboto"/>
    </font>
    <font>
      <b/>
      <sz val="10.0"/>
      <name val="Roboto"/>
    </font>
    <font>
      <b/>
      <sz val="10.0"/>
      <color rgb="FF000000"/>
      <name val="Roboto"/>
    </font>
    <font>
      <sz val="9.0"/>
      <color rgb="FF000000"/>
      <name val="Roboto"/>
    </font>
    <font>
      <sz val="8.0"/>
      <color rgb="FFFFFFFF"/>
      <name val="Roboto"/>
    </font>
    <font>
      <sz val="12.0"/>
      <name val="Roboto"/>
    </font>
    <font>
      <sz val="12.0"/>
      <color rgb="FFFFFFFF"/>
      <name val="Roboto"/>
    </font>
    <font>
      <sz val="9.0"/>
      <name val="Roboto"/>
    </font>
    <font>
      <sz val="8.0"/>
      <name val="Roboto"/>
    </font>
    <font>
      <sz val="8.0"/>
      <color rgb="FF000000"/>
      <name val="Roboto"/>
    </font>
    <font>
      <sz val="7.0"/>
      <name val="Roboto"/>
    </font>
    <font>
      <sz val="11.0"/>
      <name val="Roboto"/>
    </font>
    <font>
      <sz val="11.0"/>
      <color rgb="FF000000"/>
      <name val="Roboto"/>
    </font>
    <font>
      <b/>
      <sz val="12.0"/>
      <color rgb="FFFFFFFF"/>
      <name val="Roboto"/>
    </font>
    <font>
      <b/>
      <sz val="8.0"/>
      <name val="Roboto"/>
    </font>
    <font>
      <b/>
      <sz val="7.0"/>
      <name val="Roboto"/>
    </font>
    <font>
      <b/>
      <sz val="9.0"/>
      <color rgb="FF000000"/>
      <name val="Roboto"/>
    </font>
    <font>
      <sz val="6.0"/>
      <name val="Roboto"/>
    </font>
    <font>
      <b/>
      <sz val="12.0"/>
      <color rgb="FF000000"/>
      <name val="Docs-Roboto"/>
    </font>
    <font>
      <u/>
      <sz val="9.0"/>
      <name val="Roboto"/>
    </font>
    <font>
      <color rgb="FFFFFFFF"/>
      <name val="Arial"/>
    </font>
    <font>
      <b/>
      <sz val="12.0"/>
      <color rgb="FFCCCCCC"/>
      <name val="Roboto"/>
    </font>
    <font>
      <sz val="12.0"/>
      <color rgb="FFCCCCCC"/>
      <name val="Roboto"/>
    </font>
    <font>
      <sz val="12.0"/>
      <color rgb="FF000000"/>
      <name val="Roboto"/>
    </font>
    <font>
      <b/>
      <u/>
      <sz val="8.0"/>
      <name val="Roboto"/>
    </font>
    <font>
      <b/>
      <color rgb="FF000000"/>
      <name val="Docs-Roboto"/>
    </font>
    <font>
      <b/>
      <sz val="10.0"/>
      <color rgb="FF545454"/>
      <name val="Roboto"/>
    </font>
    <font>
      <b/>
      <color rgb="FF000000"/>
      <name val="Roboto"/>
    </font>
    <font>
      <sz val="10.0"/>
      <color rgb="FF000000"/>
      <name val="Inconsolata"/>
    </font>
    <font>
      <b/>
      <u/>
      <sz val="8.0"/>
      <color rgb="FF0000FF"/>
      <name val="Roboto"/>
    </font>
    <font>
      <b/>
      <u/>
      <sz val="8.0"/>
      <color rgb="FF0000FF"/>
      <name val="Roboto"/>
    </font>
    <font>
      <b/>
      <u/>
      <sz val="8.0"/>
      <color rgb="FF0000FF"/>
      <name val="Roboto"/>
    </font>
    <font>
      <b/>
      <sz val="8.0"/>
      <color rgb="FF000000"/>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sz val="8.0"/>
      <color rgb="FFD9EAD3"/>
      <name val="Roboto"/>
    </font>
    <font>
      <sz val="9.0"/>
      <color rgb="FFD9EAD3"/>
      <name val="Roboto"/>
    </font>
    <font>
      <b/>
      <sz val="8.0"/>
      <color rgb="FFF4CCCC"/>
      <name val="Roboto"/>
    </font>
    <font>
      <b/>
      <sz val="8.0"/>
      <color rgb="FFCFE2F3"/>
      <name val="Roboto"/>
    </font>
    <font>
      <sz val="12.0"/>
      <color rgb="FFCFE2F3"/>
      <name val="Roboto"/>
    </font>
    <font>
      <sz val="9.0"/>
      <color rgb="FFCFE2F3"/>
      <name val="Roboto"/>
    </font>
    <font>
      <sz val="9.0"/>
      <color rgb="FFFFFFFF"/>
      <name val="Roboto"/>
    </font>
    <font>
      <b/>
      <sz val="11.0"/>
      <color rgb="FFFFFFFF"/>
      <name val="Roboto"/>
    </font>
    <font>
      <b/>
      <sz val="8.0"/>
      <color rgb="FFD9D2E9"/>
      <name val="Roboto"/>
    </font>
    <font>
      <sz val="12.0"/>
      <color rgb="FFD9D2E9"/>
      <name val="Roboto"/>
    </font>
    <font>
      <sz val="9.0"/>
      <color rgb="FFD9D2E9"/>
      <name val="Roboto"/>
    </font>
    <font>
      <b/>
      <sz val="11.0"/>
      <color rgb="FFD9D2E9"/>
      <name val="Roboto"/>
    </font>
    <font>
      <b/>
      <sz val="8.0"/>
      <color rgb="FF93C47D"/>
      <name val="Roboto"/>
    </font>
    <font>
      <sz val="12.0"/>
      <color rgb="FFFFF2CC"/>
      <name val="Roboto"/>
    </font>
    <font>
      <sz val="9.0"/>
      <color rgb="FFFFF2CC"/>
      <name val="Roboto"/>
    </font>
    <font>
      <b/>
      <sz val="11.0"/>
      <color rgb="FFFFF2CC"/>
      <name val="Roboto"/>
    </font>
    <font>
      <b/>
      <sz val="8.0"/>
      <color rgb="FFEAD1DC"/>
      <name val="Roboto"/>
    </font>
    <font>
      <b/>
      <sz val="8.0"/>
      <color rgb="FFF6B26B"/>
      <name val="Roboto"/>
    </font>
    <font>
      <b/>
      <sz val="8.0"/>
      <color rgb="FFFFF2CC"/>
      <name val="Roboto"/>
    </font>
    <font>
      <sz val="11.0"/>
      <color rgb="FF000000"/>
      <name val="Inconsolata"/>
    </font>
    <font>
      <sz val="10.0"/>
      <color rgb="FFFFFFFF"/>
      <name val="Roboto"/>
    </font>
    <font>
      <b/>
      <u/>
      <sz val="10.0"/>
      <color rgb="FFFF0000"/>
      <name val="Roboto"/>
    </font>
    <font>
      <sz val="11.0"/>
      <name val="Inconsolata"/>
    </font>
    <font>
      <b/>
      <sz val="10.0"/>
      <color rgb="FFFF0000"/>
      <name val="Roboto"/>
    </font>
    <font>
      <sz val="11.0"/>
      <color rgb="FF000000"/>
      <name val="Calibri"/>
    </font>
    <font>
      <b/>
      <sz val="14.0"/>
      <color rgb="FFFF0000"/>
      <name val="Roboto"/>
    </font>
    <font>
      <b/>
      <u/>
      <sz val="10.0"/>
      <color rgb="FF6AA84F"/>
      <name val="Roboto"/>
    </font>
    <font>
      <b/>
      <sz val="10.0"/>
      <color rgb="FF6AA84F"/>
      <name val="Roboto"/>
    </font>
    <font>
      <b/>
      <sz val="14.0"/>
      <color rgb="FF6AA84F"/>
      <name val="Roboto"/>
    </font>
    <font>
      <b/>
      <u/>
      <sz val="10.0"/>
      <color rgb="FF0000FF"/>
      <name val="Roboto"/>
    </font>
    <font>
      <b/>
      <sz val="9.0"/>
      <color rgb="FF0000FF"/>
      <name val="Roboto"/>
    </font>
    <font>
      <b/>
      <sz val="14.0"/>
      <color rgb="FF0000FF"/>
      <name val="Roboto"/>
    </font>
    <font>
      <b/>
      <sz val="10.0"/>
      <color rgb="FF0000FF"/>
      <name val="Roboto"/>
    </font>
    <font>
      <b/>
      <sz val="10.0"/>
      <color rgb="FF3C78D8"/>
      <name val="Roboto"/>
    </font>
    <font>
      <b/>
      <u/>
      <sz val="10.0"/>
      <color rgb="FFBF9000"/>
      <name val="Roboto"/>
    </font>
    <font>
      <b/>
      <sz val="10.0"/>
      <color rgb="FFBF9000"/>
      <name val="Roboto"/>
    </font>
    <font>
      <b/>
      <sz val="14.0"/>
      <color rgb="FFBF9000"/>
      <name val="Roboto"/>
    </font>
    <font>
      <b/>
      <u/>
      <sz val="10.0"/>
      <color rgb="FFFF00FF"/>
      <name val="Roboto"/>
    </font>
    <font>
      <b/>
      <sz val="10.0"/>
      <color rgb="FFFF00FF"/>
      <name val="Roboto"/>
    </font>
    <font>
      <b/>
      <sz val="14.0"/>
      <color rgb="FFFF00FF"/>
      <name val="Roboto"/>
    </font>
    <font>
      <b/>
      <u/>
      <sz val="10.0"/>
      <color rgb="FF666666"/>
      <name val="Roboto"/>
    </font>
    <font>
      <b/>
      <sz val="10.0"/>
      <color rgb="FF666666"/>
      <name val="Roboto"/>
    </font>
    <font>
      <b/>
      <sz val="14.0"/>
      <color rgb="FF666666"/>
      <name val="Roboto"/>
    </font>
    <font>
      <b/>
      <sz val="10.0"/>
      <color rgb="FFFFFFFF"/>
      <name val="Roboto"/>
    </font>
    <font>
      <b/>
      <u/>
      <sz val="10.0"/>
      <color rgb="FF990000"/>
      <name val="Roboto"/>
    </font>
    <font>
      <b/>
      <u/>
      <sz val="8.0"/>
      <color rgb="FF990000"/>
      <name val="Roboto"/>
    </font>
    <font>
      <b/>
      <sz val="10.0"/>
      <color rgb="FF990000"/>
      <name val="Roboto"/>
    </font>
    <font>
      <b/>
      <u/>
      <sz val="8.0"/>
      <color rgb="FF990000"/>
      <name val="Roboto"/>
    </font>
    <font>
      <b/>
      <sz val="8.0"/>
      <color rgb="FF990000"/>
      <name val="Roboto"/>
    </font>
    <font>
      <sz val="9.0"/>
    </font>
    <font>
      <name val="Arial"/>
    </font>
    <font>
      <b/>
      <name val="Arial"/>
    </font>
    <font>
      <b/>
      <u/>
      <sz val="10.0"/>
      <color rgb="FF38761D"/>
      <name val="Roboto"/>
    </font>
    <font>
      <b/>
      <u/>
      <sz val="8.0"/>
      <color rgb="FF38761D"/>
      <name val="Roboto"/>
    </font>
    <font>
      <b/>
      <u/>
      <sz val="8.0"/>
      <color rgb="FF38761D"/>
      <name val="Roboto"/>
    </font>
    <font>
      <b/>
      <u/>
      <sz val="7.0"/>
      <color rgb="FF38761D"/>
      <name val="Roboto"/>
    </font>
    <font>
      <b/>
      <sz val="8.0"/>
      <color rgb="FF38761D"/>
      <name val="Roboto"/>
    </font>
    <font>
      <b/>
      <u/>
      <sz val="10.0"/>
      <color rgb="FF0000FF"/>
      <name val="Roboto"/>
    </font>
    <font>
      <b/>
      <u/>
      <sz val="8.0"/>
      <color rgb="FF0000FF"/>
      <name val="Roboto"/>
    </font>
    <font>
      <b/>
      <u/>
      <sz val="8.0"/>
      <color rgb="FF0000FF"/>
      <name val="Roboto"/>
    </font>
    <font>
      <b/>
      <sz val="8.0"/>
      <color rgb="FF0000FF"/>
      <name val="Roboto"/>
    </font>
    <font>
      <b/>
      <color rgb="FFFFFFFF"/>
      <name val="Roboto"/>
    </font>
    <font>
      <sz val="9.0"/>
      <name val="Arial"/>
    </font>
    <font>
      <b/>
      <u/>
      <sz val="10.0"/>
      <color rgb="FF7F6000"/>
      <name val="Roboto"/>
    </font>
    <font>
      <b/>
      <u/>
      <sz val="8.0"/>
      <color rgb="FF7F6000"/>
      <name val="Roboto"/>
    </font>
    <font>
      <b/>
      <sz val="8.0"/>
      <color rgb="FF7F6000"/>
      <name val="Roboto"/>
    </font>
    <font>
      <b/>
      <u/>
      <sz val="8.0"/>
      <color rgb="FF7F6000"/>
      <name val="Roboto"/>
    </font>
    <font>
      <b/>
      <u/>
      <sz val="10.0"/>
      <color rgb="FF741B47"/>
      <name val="Roboto"/>
    </font>
    <font>
      <b/>
      <u/>
      <sz val="8.0"/>
      <color rgb="FF741B47"/>
      <name val="Roboto"/>
    </font>
    <font>
      <b/>
      <u/>
      <sz val="8.0"/>
      <color rgb="FF741B47"/>
      <name val="Roboto"/>
    </font>
    <font>
      <b/>
      <u/>
      <color rgb="FF741B47"/>
      <name val="Roboto"/>
    </font>
    <font>
      <b/>
      <u/>
      <sz val="8.0"/>
      <color rgb="FF741B47"/>
      <name val="Roboto"/>
    </font>
    <font>
      <b/>
      <u/>
      <sz val="8.0"/>
      <color rgb="FF741B47"/>
      <name val="Roboto"/>
    </font>
    <font>
      <b/>
      <u/>
      <sz val="8.0"/>
      <color rgb="FF741B47"/>
      <name val="Roboto"/>
    </font>
    <font>
      <b/>
      <u/>
      <sz val="10.0"/>
      <color rgb="FF434343"/>
      <name val="Roboto"/>
    </font>
    <font>
      <b/>
      <u/>
      <sz val="8.0"/>
      <color rgb="FF434343"/>
      <name val="Roboto"/>
    </font>
    <font>
      <b/>
      <sz val="8.0"/>
      <color rgb="FF434343"/>
      <name val="Roboto"/>
    </font>
    <font>
      <b/>
      <u/>
      <sz val="7.0"/>
      <color rgb="FF434343"/>
      <name val="Roboto"/>
    </font>
    <font>
      <b/>
      <u/>
      <sz val="8.0"/>
      <color rgb="FF434343"/>
      <name val="Roboto"/>
    </font>
    <font>
      <b/>
      <u/>
      <sz val="12.0"/>
      <color rgb="FF0000FF"/>
      <name val="Roboto"/>
    </font>
    <font>
      <color rgb="FFFFFFFF"/>
      <name val="Roboto"/>
    </font>
    <font>
      <b/>
    </font>
    <font>
      <b/>
      <u/>
      <color rgb="FF0000FF"/>
      <name val="Roboto"/>
    </font>
    <font>
      <b/>
      <u/>
      <color rgb="FF0000FF"/>
      <name val="Roboto"/>
    </font>
    <font>
      <b/>
      <u/>
      <sz val="9.0"/>
      <color rgb="FF0000FF"/>
      <name val="Roboto"/>
    </font>
    <font>
      <b/>
      <u/>
      <sz val="9.0"/>
      <color rgb="FF0000FF"/>
      <name val="Roboto"/>
    </font>
    <font>
      <b/>
      <u/>
      <sz val="9.0"/>
      <color rgb="FF0000FF"/>
      <name val="Roboto"/>
    </font>
    <font>
      <b/>
      <u/>
      <sz val="10.0"/>
      <color rgb="FF0000FF"/>
      <name val="Roboto"/>
    </font>
    <font>
      <b/>
      <u/>
      <sz val="10.0"/>
      <color rgb="FF0000FF"/>
      <name val="Roboto"/>
    </font>
    <font>
      <b/>
      <u/>
      <color rgb="FF0000FF"/>
    </font>
    <font>
      <b/>
      <u/>
      <color rgb="FF0000FF"/>
      <name val="Roboto"/>
    </font>
    <font>
      <color rgb="FFB7B7B7"/>
      <name val="Roboto"/>
    </font>
    <font>
      <b/>
      <color rgb="FF990000"/>
      <name val="Roboto"/>
    </font>
    <font>
      <b/>
      <color rgb="FF351C75"/>
      <name val="Roboto"/>
    </font>
    <font>
      <b/>
      <color rgb="FF38761D"/>
      <name val="Roboto"/>
    </font>
    <font>
      <color rgb="FF000000"/>
      <name val="Roboto"/>
    </font>
    <font>
      <b/>
      <u/>
      <sz val="9.0"/>
      <color rgb="FF0000FF"/>
      <name val="Roboto"/>
    </font>
    <font>
      <sz val="9.0"/>
      <color rgb="FF434343"/>
      <name val="Roboto"/>
    </font>
    <font>
      <sz val="9.0"/>
      <color rgb="FFCCCCCC"/>
      <name val="Roboto"/>
    </font>
    <font>
      <u/>
      <sz val="10.0"/>
      <color rgb="FF0000FF"/>
      <name val="Roboto"/>
    </font>
    <font>
      <u/>
      <sz val="10.0"/>
      <color rgb="FF0000FF"/>
      <name val="Roboto"/>
    </font>
    <font>
      <b/>
      <color rgb="FF4A86E8"/>
      <name val="Roboto"/>
    </font>
    <font>
      <sz val="10.0"/>
      <color rgb="FF000000"/>
      <name val="Roboto"/>
    </font>
    <font>
      <b/>
      <color rgb="FFDD7E6B"/>
      <name val="Roboto"/>
    </font>
    <font>
      <i/>
      <sz val="10.0"/>
      <name val="Roboto"/>
    </font>
  </fonts>
  <fills count="56">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434343"/>
        <bgColor rgb="FF434343"/>
      </patternFill>
    </fill>
    <fill>
      <patternFill patternType="solid">
        <fgColor rgb="FFD9D9D9"/>
        <bgColor rgb="FFD9D9D9"/>
      </patternFill>
    </fill>
    <fill>
      <patternFill patternType="solid">
        <fgColor rgb="FFF1C232"/>
        <bgColor rgb="FFF1C232"/>
      </patternFill>
    </fill>
    <fill>
      <patternFill patternType="solid">
        <fgColor rgb="FFCC0000"/>
        <bgColor rgb="FFCC0000"/>
      </patternFill>
    </fill>
    <fill>
      <patternFill patternType="solid">
        <fgColor rgb="FFEA9999"/>
        <bgColor rgb="FFEA9999"/>
      </patternFill>
    </fill>
    <fill>
      <patternFill patternType="solid">
        <fgColor rgb="FFE06666"/>
        <bgColor rgb="FFE06666"/>
      </patternFill>
    </fill>
    <fill>
      <patternFill patternType="solid">
        <fgColor rgb="FF9FC5E8"/>
        <bgColor rgb="FF9FC5E8"/>
      </patternFill>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
      <patternFill patternType="solid">
        <fgColor rgb="FF3D85C6"/>
        <bgColor rgb="FF3D85C6"/>
      </patternFill>
    </fill>
    <fill>
      <patternFill patternType="solid">
        <fgColor rgb="FF6FA8DC"/>
        <bgColor rgb="FF6FA8DC"/>
      </patternFill>
    </fill>
    <fill>
      <patternFill patternType="solid">
        <fgColor rgb="FFB4A7D6"/>
        <bgColor rgb="FFB4A7D6"/>
      </patternFill>
    </fill>
    <fill>
      <patternFill patternType="solid">
        <fgColor rgb="FFFFD966"/>
        <bgColor rgb="FFFFD966"/>
      </patternFill>
    </fill>
    <fill>
      <patternFill patternType="solid">
        <fgColor rgb="FFA64D79"/>
        <bgColor rgb="FFA64D79"/>
      </patternFill>
    </fill>
    <fill>
      <patternFill patternType="solid">
        <fgColor rgb="FF8E7CC3"/>
        <bgColor rgb="FF8E7CC3"/>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2E9"/>
        <bgColor rgb="FFD9D2E9"/>
      </patternFill>
    </fill>
    <fill>
      <patternFill patternType="solid">
        <fgColor rgb="FFDBE5F1"/>
        <bgColor rgb="FFDBE5F1"/>
      </patternFill>
    </fill>
    <fill>
      <patternFill patternType="solid">
        <fgColor rgb="FFD5A6BD"/>
        <bgColor rgb="FFD5A6BD"/>
      </patternFill>
    </fill>
    <fill>
      <patternFill patternType="solid">
        <fgColor rgb="FFB7B7B7"/>
        <bgColor rgb="FFB7B7B7"/>
      </patternFill>
    </fill>
    <fill>
      <patternFill patternType="solid">
        <fgColor rgb="FFCCCCCC"/>
        <bgColor rgb="FFCCCCCC"/>
      </patternFill>
    </fill>
    <fill>
      <patternFill patternType="solid">
        <fgColor rgb="FF5B95F9"/>
        <bgColor rgb="FF5B95F9"/>
      </patternFill>
    </fill>
    <fill>
      <patternFill patternType="solid">
        <fgColor rgb="FFCFA17E"/>
        <bgColor rgb="FFCFA17E"/>
      </patternFill>
    </fill>
    <fill>
      <patternFill patternType="solid">
        <fgColor rgb="FFFFE599"/>
        <bgColor rgb="FFFFE599"/>
      </patternFill>
    </fill>
    <fill>
      <patternFill patternType="solid">
        <fgColor rgb="FFE5B9B7"/>
        <bgColor rgb="FFE5B9B7"/>
      </patternFill>
    </fill>
    <fill>
      <patternFill patternType="solid">
        <fgColor rgb="FFC6D9F0"/>
        <bgColor rgb="FFC6D9F0"/>
      </patternFill>
    </fill>
    <fill>
      <patternFill patternType="solid">
        <fgColor rgb="FFD0E0E3"/>
        <bgColor rgb="FFD0E0E3"/>
      </patternFill>
    </fill>
    <fill>
      <patternFill patternType="solid">
        <fgColor rgb="FFE6B8AF"/>
        <bgColor rgb="FFE6B8AF"/>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E27474"/>
        <bgColor rgb="FFE27474"/>
      </patternFill>
    </fill>
    <fill>
      <patternFill patternType="solid">
        <fgColor rgb="FFC27BA0"/>
        <bgColor rgb="FFC27BA0"/>
      </patternFill>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
      <patternFill patternType="solid">
        <fgColor rgb="FFEFEFEF"/>
        <bgColor rgb="FFEFEFEF"/>
      </patternFill>
    </fill>
    <fill>
      <patternFill patternType="solid">
        <fgColor rgb="FF00FF00"/>
        <bgColor rgb="FF00FF00"/>
      </patternFill>
    </fill>
    <fill>
      <patternFill patternType="solid">
        <fgColor rgb="FFFF64FF"/>
        <bgColor rgb="FFFF64FF"/>
      </patternFill>
    </fill>
    <fill>
      <patternFill patternType="solid">
        <fgColor rgb="FF6D9EEB"/>
        <bgColor rgb="FF6D9EEB"/>
      </patternFill>
    </fill>
    <fill>
      <patternFill patternType="solid">
        <fgColor rgb="FFDD7E6B"/>
        <bgColor rgb="FFDD7E6B"/>
      </patternFill>
    </fill>
    <fill>
      <patternFill patternType="solid">
        <fgColor rgb="FFBF9000"/>
        <bgColor rgb="FFBF9000"/>
      </patternFill>
    </fill>
    <fill>
      <patternFill patternType="solid">
        <fgColor rgb="FFA4C2F4"/>
        <bgColor rgb="FFA4C2F4"/>
      </patternFill>
    </fill>
  </fills>
  <borders count="7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double">
        <color rgb="FF000000"/>
      </top>
      <bottom style="thin">
        <color rgb="FF000000"/>
      </bottom>
    </border>
    <border>
      <left style="thin">
        <color rgb="FF000000"/>
      </left>
      <right style="thin">
        <color rgb="FF000000"/>
      </right>
      <top style="double">
        <color rgb="FF000000"/>
      </top>
    </border>
    <border>
      <left style="thin">
        <color rgb="FF000000"/>
      </left>
      <top style="double">
        <color rgb="FF000000"/>
      </top>
    </border>
    <border>
      <right style="thin">
        <color rgb="FF000000"/>
      </right>
      <top style="double">
        <color rgb="FF000000"/>
      </top>
      <bottom style="thin">
        <color rgb="FF000000"/>
      </bottom>
    </border>
    <border>
      <left style="thin">
        <color rgb="FF000000"/>
      </left>
      <top style="double">
        <color rgb="FF000000"/>
      </top>
      <bottom style="thin">
        <color rgb="FF000000"/>
      </bottom>
    </border>
    <border>
      <top style="double">
        <color rgb="FF000000"/>
      </top>
    </border>
    <border>
      <right style="thin">
        <color rgb="FF000000"/>
      </right>
      <top style="double">
        <color rgb="FF000000"/>
      </top>
    </border>
    <border>
      <right style="thin">
        <color rgb="FF000000"/>
      </right>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bottom style="double">
        <color rgb="FF000000"/>
      </bottom>
    </border>
    <border>
      <right style="thin">
        <color rgb="FF000000"/>
      </right>
      <bottom style="double">
        <color rgb="FF000000"/>
      </bottom>
    </border>
    <border>
      <left/>
      <right/>
      <top/>
      <bottom/>
    </border>
    <border>
      <right/>
      <top/>
      <bottom/>
    </border>
    <border>
      <left/>
      <right/>
      <bottom/>
    </border>
    <border>
      <right/>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rder>
    <border>
      <left style="thin">
        <color rgb="FF000000"/>
      </left>
      <right style="dotted">
        <color rgb="FF000000"/>
      </right>
      <top style="dotted">
        <color rgb="FF000000"/>
      </top>
    </border>
    <border>
      <left style="dotted">
        <color rgb="FF000000"/>
      </left>
      <right style="thin">
        <color rgb="FF000000"/>
      </right>
      <top style="dotted">
        <color rgb="FF000000"/>
      </top>
    </border>
    <border>
      <right style="dotted">
        <color rgb="FF000000"/>
      </right>
      <top style="dotted">
        <color rgb="FF000000"/>
      </top>
    </border>
    <border>
      <top style="dotted">
        <color rgb="FF000000"/>
      </top>
    </border>
    <border>
      <left style="thin">
        <color rgb="FF000000"/>
      </left>
      <top style="dotted">
        <color rgb="FF000000"/>
      </top>
    </border>
    <border>
      <left style="dotted">
        <color rgb="FF000000"/>
      </left>
      <right style="dotted">
        <color rgb="FF000000"/>
      </right>
    </border>
    <border>
      <right style="thin">
        <color rgb="FF000000"/>
      </right>
      <top style="dotted">
        <color rgb="FF000000"/>
      </top>
    </border>
    <border>
      <left style="thin">
        <color rgb="FF000000"/>
      </left>
      <top style="thin">
        <color rgb="FF000000"/>
      </top>
      <bottom style="hair">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right style="hair">
        <color rgb="FF000000"/>
      </right>
      <top style="thin">
        <color rgb="FF000000"/>
      </top>
    </border>
    <border>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top style="hair">
        <color rgb="FF000000"/>
      </top>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right style="hair">
        <color rgb="FF000000"/>
      </right>
      <bottom style="thin">
        <color rgb="FF000000"/>
      </bottom>
    </border>
    <border>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bottom style="hair">
        <color rgb="FF000000"/>
      </bottom>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434343"/>
      </left>
      <right style="thin">
        <color rgb="FF434343"/>
      </right>
      <bottom style="thin">
        <color rgb="FF434343"/>
      </bottom>
    </border>
    <border>
      <left style="thin">
        <color rgb="FF434343"/>
      </left>
      <right style="thin">
        <color rgb="FF434343"/>
      </right>
      <top style="thin">
        <color rgb="FF434343"/>
      </top>
      <bottom style="thin">
        <color rgb="FF434343"/>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3" fillId="0" fontId="6" numFmtId="0" xfId="0" applyBorder="1" applyFont="1"/>
    <xf borderId="0" fillId="0" fontId="7" numFmtId="0" xfId="0" applyAlignment="1" applyFont="1">
      <alignment readingOrder="0" shrinkToFit="0" vertical="center" wrapText="0"/>
    </xf>
    <xf borderId="0" fillId="0" fontId="8" numFmtId="0" xfId="0" applyAlignment="1" applyFont="1">
      <alignment readingOrder="0" shrinkToFit="0" vertical="center" wrapText="1"/>
    </xf>
    <xf borderId="4" fillId="0" fontId="9" numFmtId="0" xfId="0" applyAlignment="1" applyBorder="1" applyFont="1">
      <alignment readingOrder="0" vertical="center"/>
    </xf>
    <xf borderId="4" fillId="0" fontId="9" numFmtId="0" xfId="0" applyAlignment="1" applyBorder="1" applyFont="1">
      <alignment horizontal="center" readingOrder="0" vertical="center"/>
    </xf>
    <xf borderId="5" fillId="3" fontId="9" numFmtId="0" xfId="0" applyAlignment="1" applyBorder="1" applyFill="1" applyFont="1">
      <alignment horizontal="center" readingOrder="0" vertical="center"/>
    </xf>
    <xf borderId="6" fillId="0" fontId="6" numFmtId="0" xfId="0" applyBorder="1" applyFont="1"/>
    <xf borderId="7" fillId="0" fontId="6" numFmtId="0" xfId="0" applyBorder="1" applyFont="1"/>
    <xf borderId="0" fillId="4" fontId="10" numFmtId="0" xfId="0" applyAlignment="1" applyFill="1" applyFont="1">
      <alignment horizontal="center" readingOrder="0" shrinkToFit="0" textRotation="90" vertical="center" wrapText="1"/>
    </xf>
    <xf borderId="2" fillId="5" fontId="7" numFmtId="0" xfId="0" applyAlignment="1" applyBorder="1" applyFill="1" applyFont="1">
      <alignment horizontal="center" readingOrder="0" vertical="center"/>
    </xf>
    <xf borderId="8" fillId="0" fontId="6" numFmtId="0" xfId="0" applyBorder="1" applyFont="1"/>
    <xf borderId="9" fillId="4" fontId="10" numFmtId="0" xfId="0" applyAlignment="1" applyBorder="1" applyFont="1">
      <alignment horizontal="center" readingOrder="0" shrinkToFit="0" textRotation="90" vertical="center" wrapText="1"/>
    </xf>
    <xf borderId="5" fillId="6" fontId="7" numFmtId="0" xfId="0" applyAlignment="1" applyBorder="1" applyFill="1" applyFont="1">
      <alignment horizontal="center" readingOrder="0" vertical="center"/>
    </xf>
    <xf borderId="0" fillId="7" fontId="10" numFmtId="0" xfId="0" applyAlignment="1" applyFill="1" applyFont="1">
      <alignment horizontal="center" readingOrder="0" shrinkToFit="0" textRotation="90" vertical="center" wrapText="1"/>
    </xf>
    <xf borderId="5" fillId="8" fontId="7" numFmtId="0" xfId="0" applyAlignment="1" applyBorder="1" applyFill="1" applyFont="1">
      <alignment horizontal="center" readingOrder="0" vertical="center"/>
    </xf>
    <xf borderId="5" fillId="9" fontId="7" numFmtId="0" xfId="0" applyAlignment="1" applyBorder="1" applyFill="1" applyFont="1">
      <alignment horizontal="center" readingOrder="0" vertical="center"/>
    </xf>
    <xf borderId="2" fillId="10" fontId="11" numFmtId="0" xfId="0" applyAlignment="1" applyBorder="1" applyFill="1" applyFont="1">
      <alignment horizontal="center" readingOrder="0" vertical="center"/>
    </xf>
    <xf borderId="0" fillId="11" fontId="10" numFmtId="0" xfId="0" applyAlignment="1" applyFill="1" applyFont="1">
      <alignment horizontal="center" readingOrder="0" shrinkToFit="0" textRotation="90" vertical="center" wrapText="1"/>
    </xf>
    <xf borderId="5" fillId="12" fontId="7" numFmtId="0" xfId="0" applyAlignment="1" applyBorder="1" applyFill="1" applyFont="1">
      <alignment horizontal="center" readingOrder="0" vertical="center"/>
    </xf>
    <xf borderId="5" fillId="13" fontId="7" numFmtId="0" xfId="0" applyAlignment="1" applyBorder="1" applyFill="1" applyFont="1">
      <alignment horizontal="center" readingOrder="0" vertical="center"/>
    </xf>
    <xf borderId="0" fillId="14" fontId="10" numFmtId="0" xfId="0" applyAlignment="1" applyFill="1" applyFont="1">
      <alignment horizontal="center" readingOrder="0" shrinkToFit="0" textRotation="90" vertical="center" wrapText="1"/>
    </xf>
    <xf borderId="5" fillId="10" fontId="7" numFmtId="0" xfId="0" applyAlignment="1" applyBorder="1" applyFont="1">
      <alignment horizontal="center" readingOrder="0" vertical="center"/>
    </xf>
    <xf borderId="5" fillId="15" fontId="7" numFmtId="0" xfId="0" applyAlignment="1" applyBorder="1" applyFill="1" applyFont="1">
      <alignment horizontal="center" readingOrder="0" vertical="center"/>
    </xf>
    <xf borderId="2" fillId="10" fontId="11" numFmtId="0" xfId="0" applyAlignment="1" applyBorder="1" applyFont="1">
      <alignment horizontal="center" readingOrder="0" vertical="center"/>
    </xf>
    <xf borderId="2" fillId="0" fontId="11" numFmtId="0" xfId="0" applyAlignment="1" applyBorder="1" applyFont="1">
      <alignment horizontal="center" readingOrder="0" vertical="center"/>
    </xf>
    <xf borderId="2" fillId="16" fontId="7" numFmtId="0" xfId="0" applyAlignment="1" applyBorder="1" applyFill="1" applyFont="1">
      <alignment horizontal="center" readingOrder="0" shrinkToFit="0" vertical="center" wrapText="1"/>
    </xf>
    <xf borderId="2" fillId="8" fontId="7" numFmtId="0" xfId="0" applyAlignment="1" applyBorder="1" applyFont="1">
      <alignment horizontal="center" readingOrder="0" shrinkToFit="0" vertical="center" wrapText="1"/>
    </xf>
    <xf borderId="8" fillId="17" fontId="7" numFmtId="0" xfId="0" applyAlignment="1" applyBorder="1" applyFill="1" applyFont="1">
      <alignment horizontal="center" readingOrder="0" shrinkToFit="0" vertical="center" wrapText="1"/>
    </xf>
    <xf borderId="2" fillId="18" fontId="12" numFmtId="0" xfId="0" applyAlignment="1" applyBorder="1" applyFill="1" applyFont="1">
      <alignment horizontal="center" readingOrder="0" shrinkToFit="0" textRotation="0" vertical="center" wrapText="1"/>
    </xf>
    <xf borderId="2" fillId="19" fontId="12" numFmtId="0" xfId="0" applyAlignment="1" applyBorder="1" applyFill="1" applyFont="1">
      <alignment horizontal="center" readingOrder="0" shrinkToFit="0" textRotation="0" vertical="center" wrapText="1"/>
    </xf>
    <xf borderId="10" fillId="0" fontId="6" numFmtId="0" xfId="0" applyBorder="1" applyFont="1"/>
    <xf borderId="4" fillId="3" fontId="12" numFmtId="0" xfId="0" applyAlignment="1" applyBorder="1" applyFont="1">
      <alignment horizontal="left" readingOrder="0" vertical="center"/>
    </xf>
    <xf borderId="4" fillId="3" fontId="12" numFmtId="0" xfId="0" applyAlignment="1" applyBorder="1" applyFont="1">
      <alignment horizontal="left" readingOrder="0" shrinkToFit="0" vertical="center" wrapText="1"/>
    </xf>
    <xf borderId="4" fillId="3" fontId="12" numFmtId="0" xfId="0" applyAlignment="1" applyBorder="1" applyFont="1">
      <alignment horizontal="center" readingOrder="0" shrinkToFit="0" vertical="center" wrapText="1"/>
    </xf>
    <xf borderId="1" fillId="5" fontId="11" numFmtId="0" xfId="0" applyAlignment="1" applyBorder="1" applyFont="1">
      <alignment horizontal="center" readingOrder="0" vertical="center"/>
    </xf>
    <xf borderId="1" fillId="5" fontId="13" numFmtId="0" xfId="0" applyAlignment="1" applyBorder="1" applyFont="1">
      <alignment horizontal="center" readingOrder="0" vertical="center"/>
    </xf>
    <xf borderId="9" fillId="0" fontId="6" numFmtId="0" xfId="0" applyBorder="1" applyFont="1"/>
    <xf borderId="5" fillId="6" fontId="11" numFmtId="0" xfId="0" applyAlignment="1" applyBorder="1" applyFont="1">
      <alignment horizontal="center" readingOrder="0" vertical="center"/>
    </xf>
    <xf borderId="4" fillId="20" fontId="11" numFmtId="0" xfId="0" applyAlignment="1" applyBorder="1" applyFill="1" applyFont="1">
      <alignment horizontal="center" readingOrder="0" vertical="center"/>
    </xf>
    <xf borderId="1" fillId="8" fontId="11" numFmtId="0" xfId="0" applyAlignment="1" applyBorder="1" applyFont="1">
      <alignment horizontal="center" readingOrder="0" vertical="center"/>
    </xf>
    <xf borderId="4" fillId="21" fontId="11" numFmtId="0" xfId="0" applyAlignment="1" applyBorder="1" applyFill="1" applyFont="1">
      <alignment horizontal="center" readingOrder="0" vertical="center"/>
    </xf>
    <xf borderId="1" fillId="9" fontId="11" numFmtId="0" xfId="0" applyAlignment="1" applyBorder="1" applyFont="1">
      <alignment horizontal="center" readingOrder="0" vertical="center"/>
    </xf>
    <xf borderId="1" fillId="22" fontId="11" numFmtId="0" xfId="0" applyAlignment="1" applyBorder="1" applyFill="1" applyFont="1">
      <alignment horizontal="center" readingOrder="0" vertical="center"/>
    </xf>
    <xf borderId="1" fillId="12" fontId="11" numFmtId="0" xfId="0" applyAlignment="1" applyBorder="1" applyFont="1">
      <alignment horizontal="center" readingOrder="0" vertical="center"/>
    </xf>
    <xf borderId="4" fillId="23" fontId="11" numFmtId="0" xfId="0" applyAlignment="1" applyBorder="1" applyFill="1" applyFont="1">
      <alignment horizontal="center" readingOrder="0" vertical="center"/>
    </xf>
    <xf borderId="1" fillId="13" fontId="11" numFmtId="0" xfId="0" applyAlignment="1" applyBorder="1" applyFont="1">
      <alignment horizontal="center" readingOrder="0" vertical="center"/>
    </xf>
    <xf borderId="1" fillId="10" fontId="11" numFmtId="0" xfId="0" applyAlignment="1" applyBorder="1" applyFont="1">
      <alignment horizontal="center" readingOrder="0" vertical="center"/>
    </xf>
    <xf borderId="4" fillId="22" fontId="11" numFmtId="0" xfId="0" applyAlignment="1" applyBorder="1" applyFont="1">
      <alignment horizontal="center" readingOrder="0" vertical="center"/>
    </xf>
    <xf borderId="1" fillId="15" fontId="11" numFmtId="0" xfId="0" applyAlignment="1" applyBorder="1" applyFont="1">
      <alignment horizontal="center" readingOrder="0" vertical="center"/>
    </xf>
    <xf borderId="1" fillId="22" fontId="11" numFmtId="0" xfId="0" applyAlignment="1" applyBorder="1" applyFont="1">
      <alignment horizontal="center" readingOrder="0" vertical="center"/>
    </xf>
    <xf borderId="1" fillId="0" fontId="11" numFmtId="0" xfId="0" applyAlignment="1" applyBorder="1" applyFont="1">
      <alignment horizontal="center" readingOrder="0" vertical="center"/>
    </xf>
    <xf borderId="10" fillId="16" fontId="14" numFmtId="0" xfId="0" applyAlignment="1" applyBorder="1" applyFont="1">
      <alignment horizontal="center" readingOrder="0" shrinkToFit="0" vertical="center" wrapText="1"/>
    </xf>
    <xf borderId="10" fillId="16" fontId="14" numFmtId="0" xfId="0" applyAlignment="1" applyBorder="1" applyFont="1">
      <alignment horizontal="center" readingOrder="0" shrinkToFit="0" vertical="center" wrapText="1"/>
    </xf>
    <xf borderId="10" fillId="8" fontId="15" numFmtId="0" xfId="0" applyAlignment="1" applyBorder="1" applyFont="1">
      <alignment horizontal="center" readingOrder="0" shrinkToFit="0" vertical="center" wrapText="1"/>
    </xf>
    <xf borderId="10" fillId="8"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 fillId="18" fontId="12" numFmtId="0" xfId="0" applyAlignment="1" applyBorder="1" applyFont="1">
      <alignment horizontal="center" readingOrder="0" shrinkToFit="0" textRotation="0" vertical="center" wrapText="1"/>
    </xf>
    <xf borderId="1" fillId="18" fontId="12" numFmtId="0" xfId="0" applyAlignment="1" applyBorder="1" applyFont="1">
      <alignment horizontal="left" readingOrder="0" shrinkToFit="0" textRotation="0" vertical="center" wrapText="1"/>
    </xf>
    <xf borderId="1" fillId="19" fontId="12" numFmtId="0" xfId="0" applyAlignment="1" applyBorder="1" applyFont="1">
      <alignment horizontal="center" readingOrder="0" shrinkToFit="0" textRotation="0" vertical="center" wrapText="1"/>
    </xf>
    <xf borderId="1" fillId="19" fontId="12" numFmtId="0" xfId="0" applyAlignment="1" applyBorder="1" applyFont="1">
      <alignment horizontal="left" readingOrder="0" shrinkToFit="0" textRotation="0" vertical="center" wrapText="1"/>
    </xf>
    <xf borderId="1" fillId="0" fontId="7" numFmtId="0" xfId="0" applyAlignment="1" applyBorder="1" applyFont="1">
      <alignment readingOrder="0" vertical="center"/>
    </xf>
    <xf borderId="1" fillId="0" fontId="2" numFmtId="0" xfId="0" applyAlignment="1" applyBorder="1" applyFont="1">
      <alignment horizontal="center" readingOrder="0" vertical="center"/>
    </xf>
    <xf borderId="1" fillId="24" fontId="16" numFmtId="0" xfId="0" applyAlignment="1" applyBorder="1" applyFill="1" applyFont="1">
      <alignment horizontal="left" readingOrder="0" vertical="center"/>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shrinkToFit="0" vertical="center" wrapText="1"/>
    </xf>
    <xf borderId="0" fillId="4" fontId="18" numFmtId="0" xfId="0" applyAlignment="1" applyFont="1">
      <alignment horizontal="center" readingOrder="0" shrinkToFit="0" textRotation="90" vertical="center" wrapText="1"/>
    </xf>
    <xf borderId="1" fillId="25" fontId="19" numFmtId="0" xfId="0" applyAlignment="1" applyBorder="1" applyFill="1" applyFont="1">
      <alignment horizontal="center" vertical="center"/>
    </xf>
    <xf borderId="1" fillId="25" fontId="7" numFmtId="0" xfId="0" applyAlignment="1" applyBorder="1" applyFont="1">
      <alignment horizontal="center" readingOrder="0" vertical="center"/>
    </xf>
    <xf borderId="1" fillId="25" fontId="20" numFmtId="0" xfId="0" applyAlignment="1" applyBorder="1" applyFont="1">
      <alignment horizontal="center" vertical="center"/>
    </xf>
    <xf borderId="9" fillId="4" fontId="3" numFmtId="0" xfId="0" applyBorder="1" applyFont="1"/>
    <xf borderId="1" fillId="6" fontId="21" numFmtId="0" xfId="0" applyAlignment="1" applyBorder="1" applyFont="1">
      <alignment horizontal="center" readingOrder="0" shrinkToFit="0" vertical="center" wrapText="1"/>
    </xf>
    <xf borderId="1" fillId="20" fontId="22" numFmtId="0" xfId="0" applyAlignment="1" applyBorder="1" applyFont="1">
      <alignment horizontal="center" readingOrder="0" shrinkToFit="0" vertical="center" wrapText="1"/>
    </xf>
    <xf borderId="1" fillId="20" fontId="21" numFmtId="0" xfId="0" applyAlignment="1" applyBorder="1" applyFont="1">
      <alignment horizontal="center" readingOrder="0" shrinkToFit="0" vertical="center" wrapText="1"/>
    </xf>
    <xf borderId="0" fillId="7" fontId="18" numFmtId="0" xfId="0" applyAlignment="1" applyFont="1">
      <alignment horizontal="center" readingOrder="0" shrinkToFit="0" textRotation="90" vertical="center" wrapText="1"/>
    </xf>
    <xf borderId="1" fillId="8" fontId="21" numFmtId="0" xfId="0" applyAlignment="1" applyBorder="1" applyFont="1">
      <alignment horizontal="center" readingOrder="0" shrinkToFit="0" vertical="center" wrapText="1"/>
    </xf>
    <xf borderId="1" fillId="21" fontId="21" numFmtId="0" xfId="0" applyAlignment="1" applyBorder="1" applyFont="1">
      <alignment horizontal="center" readingOrder="0" shrinkToFit="0" vertical="center" wrapText="1"/>
    </xf>
    <xf borderId="1" fillId="9"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0" fillId="11" fontId="23" numFmtId="0" xfId="0" applyAlignment="1" applyFont="1">
      <alignment horizontal="center" readingOrder="0" shrinkToFit="0" textRotation="90" vertical="center" wrapText="1"/>
    </xf>
    <xf borderId="1" fillId="12" fontId="21" numFmtId="0" xfId="0" applyAlignment="1" applyBorder="1" applyFont="1">
      <alignment horizontal="center" readingOrder="0" shrinkToFit="0" vertical="center" wrapText="1"/>
    </xf>
    <xf borderId="1" fillId="23" fontId="21" numFmtId="0" xfId="0" applyAlignment="1" applyBorder="1" applyFont="1">
      <alignment horizontal="center" readingOrder="0" shrinkToFit="0" vertical="center" wrapText="1"/>
    </xf>
    <xf borderId="1" fillId="13" fontId="21" numFmtId="0" xfId="0" applyAlignment="1" applyBorder="1" applyFont="1">
      <alignment horizontal="center" readingOrder="0" shrinkToFit="0" vertical="center" wrapText="1"/>
    </xf>
    <xf borderId="1" fillId="23" fontId="24" numFmtId="0" xfId="0" applyAlignment="1" applyBorder="1" applyFont="1">
      <alignment horizontal="center" readingOrder="0" shrinkToFit="0" vertical="center" wrapText="1"/>
    </xf>
    <xf borderId="0" fillId="14" fontId="23" numFmtId="0" xfId="0" applyAlignment="1" applyFont="1">
      <alignment horizontal="center" readingOrder="0" shrinkToFit="0" textRotation="90" vertical="center" wrapText="1"/>
    </xf>
    <xf borderId="1" fillId="10"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15"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0" fontId="25" numFmtId="0" xfId="0" applyAlignment="1" applyBorder="1" applyFont="1">
      <alignment horizontal="center" readingOrder="0" vertical="center"/>
    </xf>
    <xf borderId="1" fillId="26" fontId="5" numFmtId="0" xfId="0" applyAlignment="1" applyBorder="1" applyFill="1" applyFont="1">
      <alignment horizontal="center" readingOrder="0" shrinkToFit="0" vertical="center" wrapText="1"/>
    </xf>
    <xf borderId="1" fillId="27" fontId="5" numFmtId="0" xfId="0" applyAlignment="1" applyBorder="1" applyFill="1" applyFont="1">
      <alignment horizontal="center" readingOrder="0" shrinkToFit="0" vertical="center" wrapText="1"/>
    </xf>
    <xf borderId="1" fillId="21" fontId="25" numFmtId="0" xfId="0" applyAlignment="1" applyBorder="1" applyFont="1">
      <alignment horizontal="center" shrinkToFit="0" vertical="center" wrapText="1"/>
    </xf>
    <xf borderId="1" fillId="21" fontId="21" numFmtId="0" xfId="0" applyAlignment="1" applyBorder="1" applyFont="1">
      <alignment horizontal="left" shrinkToFit="0" vertical="center" wrapText="1"/>
    </xf>
    <xf borderId="1" fillId="20" fontId="25" numFmtId="0" xfId="0" applyAlignment="1" applyBorder="1" applyFont="1">
      <alignment horizontal="center" readingOrder="0" shrinkToFit="0" vertical="center" wrapText="1"/>
    </xf>
    <xf borderId="1" fillId="20" fontId="25" numFmtId="0" xfId="0" applyAlignment="1" applyBorder="1" applyFont="1">
      <alignment horizontal="center" shrinkToFit="0" vertical="center" wrapText="1"/>
    </xf>
    <xf borderId="1" fillId="28" fontId="12" numFmtId="0" xfId="0" applyAlignment="1" applyBorder="1" applyFill="1" applyFont="1">
      <alignment horizontal="center" readingOrder="0" shrinkToFit="0" textRotation="0" vertical="center" wrapText="1"/>
    </xf>
    <xf borderId="1" fillId="28" fontId="26" numFmtId="0" xfId="0" applyAlignment="1" applyBorder="1" applyFont="1">
      <alignment horizontal="center" readingOrder="0" shrinkToFit="0" textRotation="0" vertical="center" wrapText="1"/>
    </xf>
    <xf borderId="1" fillId="28" fontId="26" numFmtId="0" xfId="0" applyAlignment="1" applyBorder="1" applyFont="1">
      <alignment horizontal="left" readingOrder="0" shrinkToFit="0" textRotation="0" vertical="center" wrapText="1"/>
    </xf>
    <xf borderId="1" fillId="16" fontId="12" numFmtId="0" xfId="0" applyAlignment="1" applyBorder="1" applyFont="1">
      <alignment horizontal="center" readingOrder="0" shrinkToFit="0" textRotation="0" vertical="center" wrapText="1"/>
    </xf>
    <xf borderId="1" fillId="16" fontId="26" numFmtId="0" xfId="0" applyAlignment="1" applyBorder="1" applyFont="1">
      <alignment horizontal="center" readingOrder="0" shrinkToFit="0" textRotation="0" vertical="center" wrapText="1"/>
    </xf>
    <xf borderId="1" fillId="16" fontId="26" numFmtId="0" xfId="0" applyAlignment="1" applyBorder="1" applyFont="1">
      <alignment horizontal="left" readingOrder="0" shrinkToFit="0" textRotation="0" vertical="center" wrapText="1"/>
    </xf>
    <xf borderId="1" fillId="24" fontId="16" numFmtId="0" xfId="0" applyAlignment="1" applyBorder="1" applyFont="1">
      <alignment horizontal="left" readingOrder="0" shrinkToFit="0" vertical="center" wrapText="1"/>
    </xf>
    <xf borderId="1" fillId="25" fontId="27" numFmtId="0" xfId="0" applyAlignment="1" applyBorder="1" applyFont="1">
      <alignment horizontal="center" readingOrder="0" vertical="center"/>
    </xf>
    <xf borderId="1" fillId="6" fontId="22" numFmtId="0" xfId="0" applyAlignment="1" applyBorder="1" applyFont="1">
      <alignment horizontal="center" readingOrder="0" shrinkToFit="0" vertical="center" wrapText="1"/>
    </xf>
    <xf borderId="1" fillId="20" fontId="11" numFmtId="0" xfId="0" applyAlignment="1" applyBorder="1" applyFont="1">
      <alignment horizontal="center" readingOrder="0" shrinkToFit="0" vertical="center" wrapText="1"/>
    </xf>
    <xf borderId="1" fillId="8" fontId="22" numFmtId="0" xfId="0" applyAlignment="1" applyBorder="1" applyFont="1">
      <alignment horizontal="center" readingOrder="0" shrinkToFit="0" vertical="center" wrapText="1"/>
    </xf>
    <xf borderId="1" fillId="21" fontId="11" numFmtId="0" xfId="0" applyAlignment="1" applyBorder="1" applyFont="1">
      <alignment horizontal="center" readingOrder="0" shrinkToFit="0" vertical="center" wrapText="1"/>
    </xf>
    <xf borderId="1" fillId="23" fontId="11" numFmtId="0" xfId="0" applyAlignment="1" applyBorder="1" applyFont="1">
      <alignment horizontal="center" readingOrder="0" shrinkToFit="0" vertical="center" wrapText="1"/>
    </xf>
    <xf borderId="1" fillId="10" fontId="21" numFmtId="0" xfId="0" applyAlignment="1" applyBorder="1" applyFont="1">
      <alignment horizontal="center" readingOrder="0" shrinkToFit="0" vertical="center" wrapText="1"/>
    </xf>
    <xf borderId="1" fillId="22" fontId="11" numFmtId="0" xfId="0" applyAlignment="1" applyBorder="1" applyFont="1">
      <alignment horizontal="center" readingOrder="0" shrinkToFit="0" vertical="center" wrapText="1"/>
    </xf>
    <xf quotePrefix="1" borderId="1" fillId="21" fontId="25" numFmtId="0" xfId="0" applyAlignment="1" applyBorder="1" applyFont="1">
      <alignment horizontal="center" readingOrder="0" shrinkToFit="0" vertical="center" wrapText="1"/>
    </xf>
    <xf borderId="1" fillId="21" fontId="21" numFmtId="0" xfId="0" applyAlignment="1" applyBorder="1" applyFont="1">
      <alignment horizontal="left" readingOrder="0" shrinkToFit="0" vertical="center" wrapText="1"/>
    </xf>
    <xf borderId="1" fillId="29" fontId="7" numFmtId="0" xfId="0" applyAlignment="1" applyBorder="1" applyFill="1" applyFont="1">
      <alignment readingOrder="0" vertical="center"/>
    </xf>
    <xf borderId="1" fillId="21" fontId="25" numFmtId="0" xfId="0" applyAlignment="1" applyBorder="1" applyFont="1">
      <alignment horizontal="center" readingOrder="0" shrinkToFit="0" vertical="center" wrapText="1"/>
    </xf>
    <xf borderId="1" fillId="24" fontId="16" numFmtId="0" xfId="0" applyAlignment="1" applyBorder="1" applyFont="1">
      <alignment readingOrder="0" vertical="center"/>
    </xf>
    <xf borderId="1" fillId="24" fontId="17" numFmtId="0" xfId="0" applyAlignment="1" applyBorder="1" applyFont="1">
      <alignment readingOrder="0" shrinkToFit="0" vertical="center" wrapText="1"/>
    </xf>
    <xf borderId="1" fillId="20" fontId="24" numFmtId="0" xfId="0" applyAlignment="1" applyBorder="1" applyFont="1">
      <alignment horizontal="center" readingOrder="0" shrinkToFit="0" vertical="center" wrapText="1"/>
    </xf>
    <xf borderId="10" fillId="6" fontId="21" numFmtId="0" xfId="0" applyAlignment="1" applyBorder="1" applyFont="1">
      <alignment horizontal="center" readingOrder="0" shrinkToFit="0" vertical="center" wrapText="1"/>
    </xf>
    <xf borderId="1" fillId="9" fontId="22" numFmtId="0" xfId="0" applyAlignment="1" applyBorder="1" applyFont="1">
      <alignment horizontal="center" readingOrder="0" shrinkToFit="0" vertical="center" wrapText="1"/>
    </xf>
    <xf borderId="1" fillId="21" fontId="22" numFmtId="0" xfId="0" applyAlignment="1" applyBorder="1" applyFont="1">
      <alignment horizontal="center" readingOrder="0" shrinkToFit="0" vertical="center" wrapText="1"/>
    </xf>
    <xf borderId="1" fillId="29" fontId="2" numFmtId="0" xfId="0" applyAlignment="1" applyBorder="1" applyFont="1">
      <alignment horizontal="center" readingOrder="0" vertical="center"/>
    </xf>
    <xf borderId="0" fillId="25" fontId="9" numFmtId="0" xfId="0" applyAlignment="1" applyFont="1">
      <alignment horizontal="center" readingOrder="0" vertical="center"/>
    </xf>
    <xf borderId="1" fillId="12" fontId="22" numFmtId="0" xfId="0" applyAlignment="1" applyBorder="1" applyFont="1">
      <alignment horizontal="center" readingOrder="0" shrinkToFit="0" vertical="center" wrapText="1"/>
    </xf>
    <xf borderId="1" fillId="2" fontId="7" numFmtId="0" xfId="0" applyAlignment="1" applyBorder="1" applyFont="1">
      <alignment readingOrder="0" vertical="center"/>
    </xf>
    <xf borderId="1" fillId="20" fontId="28" numFmtId="0" xfId="0" applyAlignment="1" applyBorder="1" applyFont="1">
      <alignment horizontal="center" readingOrder="0" shrinkToFit="0" vertical="center" wrapText="1"/>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vertical="center"/>
    </xf>
    <xf borderId="1" fillId="21" fontId="24" numFmtId="0" xfId="0" applyAlignment="1" applyBorder="1" applyFont="1">
      <alignment horizontal="center" readingOrder="0" shrinkToFit="0" vertical="center" wrapText="1"/>
    </xf>
    <xf borderId="1" fillId="21" fontId="29" numFmtId="0" xfId="0" applyAlignment="1" applyBorder="1" applyFont="1">
      <alignment horizontal="center" readingOrder="0" shrinkToFit="0" vertical="center" wrapText="1"/>
    </xf>
    <xf quotePrefix="1" borderId="1" fillId="27" fontId="5" numFmtId="0" xfId="0" applyAlignment="1" applyBorder="1" applyFont="1">
      <alignment horizontal="center" readingOrder="0" shrinkToFit="0" vertical="center" wrapText="1"/>
    </xf>
    <xf borderId="1" fillId="23" fontId="28" numFmtId="0" xfId="0" applyAlignment="1" applyBorder="1" applyFont="1">
      <alignment horizontal="center" readingOrder="0" shrinkToFit="0" vertical="center" wrapText="1"/>
    </xf>
    <xf borderId="1" fillId="13" fontId="22" numFmtId="0" xfId="0" applyAlignment="1" applyBorder="1" applyFont="1">
      <alignment horizontal="center" readingOrder="0" shrinkToFit="0" vertical="center" wrapText="1"/>
    </xf>
    <xf borderId="1" fillId="15" fontId="22" numFmtId="0" xfId="0" applyAlignment="1" applyBorder="1" applyFont="1">
      <alignment horizontal="center" readingOrder="0" shrinkToFit="0" vertical="center" wrapText="1"/>
    </xf>
    <xf borderId="1" fillId="30" fontId="7" numFmtId="0" xfId="0" applyAlignment="1" applyBorder="1" applyFill="1" applyFont="1">
      <alignment readingOrder="0" vertical="center"/>
    </xf>
    <xf borderId="1" fillId="25" fontId="19" numFmtId="0" xfId="0" applyAlignment="1" applyBorder="1" applyFont="1">
      <alignment horizontal="center" readingOrder="0" vertical="center"/>
    </xf>
    <xf borderId="1" fillId="21" fontId="30" numFmtId="0" xfId="0" applyAlignment="1" applyBorder="1" applyFont="1">
      <alignment horizontal="center" readingOrder="0" shrinkToFit="0" vertical="center" wrapText="1"/>
    </xf>
    <xf borderId="1" fillId="22" fontId="28"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2" fillId="21" fontId="21" numFmtId="0" xfId="0" applyAlignment="1" applyBorder="1" applyFont="1">
      <alignment horizontal="center" readingOrder="0" shrinkToFit="0" vertical="center" wrapText="1"/>
    </xf>
    <xf borderId="1" fillId="22" fontId="3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2" fontId="29" numFmtId="0" xfId="0" applyAlignment="1" applyBorder="1" applyFont="1">
      <alignment horizontal="center" readingOrder="0" shrinkToFit="0" vertical="center" wrapText="1"/>
    </xf>
    <xf borderId="0" fillId="31" fontId="32" numFmtId="0" xfId="0" applyAlignment="1" applyFill="1" applyFont="1">
      <alignment horizontal="center" readingOrder="0" vertical="center"/>
    </xf>
    <xf borderId="10" fillId="21" fontId="21" numFmtId="0" xfId="0" applyAlignment="1" applyBorder="1" applyFont="1">
      <alignment horizontal="center" readingOrder="0" shrinkToFit="0" vertical="center" wrapText="1"/>
    </xf>
    <xf quotePrefix="1" borderId="1" fillId="24" fontId="17" numFmtId="0" xfId="0" applyAlignment="1" applyBorder="1" applyFont="1">
      <alignment horizontal="center" readingOrder="0" shrinkToFit="0" vertical="center" wrapText="1"/>
    </xf>
    <xf borderId="10" fillId="0" fontId="7" numFmtId="0" xfId="0" applyAlignment="1" applyBorder="1" applyFont="1">
      <alignment readingOrder="0" vertical="center"/>
    </xf>
    <xf borderId="10" fillId="29" fontId="2" numFmtId="0" xfId="0" applyAlignment="1" applyBorder="1" applyFont="1">
      <alignment horizontal="center" readingOrder="0" vertical="center"/>
    </xf>
    <xf borderId="10" fillId="24" fontId="16" numFmtId="0" xfId="0" applyAlignment="1" applyBorder="1" applyFont="1">
      <alignment horizontal="left" readingOrder="0" vertical="center"/>
    </xf>
    <xf borderId="10" fillId="24" fontId="17" numFmtId="0" xfId="0" applyAlignment="1" applyBorder="1" applyFont="1">
      <alignment horizontal="left" readingOrder="0" shrinkToFit="0" vertical="center" wrapText="1"/>
    </xf>
    <xf borderId="10" fillId="24" fontId="17" numFmtId="0" xfId="0" applyAlignment="1" applyBorder="1" applyFont="1">
      <alignment horizontal="center" readingOrder="0" shrinkToFit="0" vertical="center" wrapText="1"/>
    </xf>
    <xf borderId="10" fillId="25" fontId="19" numFmtId="0" xfId="0" applyAlignment="1" applyBorder="1" applyFont="1">
      <alignment horizontal="center" vertical="center"/>
    </xf>
    <xf borderId="10" fillId="25" fontId="7" numFmtId="0" xfId="0" applyAlignment="1" applyBorder="1" applyFont="1">
      <alignment horizontal="center" readingOrder="0" vertical="center"/>
    </xf>
    <xf borderId="10" fillId="25" fontId="20" numFmtId="0" xfId="0" applyAlignment="1" applyBorder="1" applyFont="1">
      <alignment horizontal="center" vertical="center"/>
    </xf>
    <xf borderId="10" fillId="25" fontId="27" numFmtId="0" xfId="0" applyAlignment="1" applyBorder="1" applyFont="1">
      <alignment horizontal="center" readingOrder="0" vertical="center"/>
    </xf>
    <xf borderId="10" fillId="20" fontId="22" numFmtId="0" xfId="0" applyAlignment="1" applyBorder="1" applyFont="1">
      <alignment horizontal="center" readingOrder="0" shrinkToFit="0" vertical="center" wrapText="1"/>
    </xf>
    <xf borderId="10" fillId="20" fontId="11" numFmtId="0" xfId="0" applyAlignment="1" applyBorder="1" applyFont="1">
      <alignment horizontal="center" readingOrder="0" shrinkToFit="0" vertical="center" wrapText="1"/>
    </xf>
    <xf borderId="10" fillId="8" fontId="21" numFmtId="0" xfId="0" applyAlignment="1" applyBorder="1" applyFont="1">
      <alignment horizontal="center" readingOrder="0" shrinkToFit="0" vertical="center" wrapText="1"/>
    </xf>
    <xf borderId="10" fillId="9" fontId="21" numFmtId="0" xfId="0" applyAlignment="1" applyBorder="1" applyFont="1">
      <alignment horizontal="center" readingOrder="0" shrinkToFit="0" vertical="center" wrapText="1"/>
    </xf>
    <xf borderId="10" fillId="21" fontId="1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2" fontId="21" numFmtId="0" xfId="0" applyAlignment="1" applyBorder="1" applyFont="1">
      <alignment horizontal="center" readingOrder="0" shrinkToFit="0" vertical="center" wrapText="1"/>
    </xf>
    <xf borderId="10" fillId="23" fontId="21" numFmtId="0" xfId="0" applyAlignment="1" applyBorder="1" applyFont="1">
      <alignment horizontal="center" readingOrder="0" shrinkToFit="0" vertical="center" wrapText="1"/>
    </xf>
    <xf borderId="10" fillId="13" fontId="2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0" fontId="21" numFmtId="0" xfId="0" applyAlignment="1" applyBorder="1" applyFont="1">
      <alignment horizontal="center" readingOrder="0" shrinkToFit="0" vertical="center" wrapText="1"/>
    </xf>
    <xf borderId="10" fillId="15" fontId="21" numFmtId="0" xfId="0" applyAlignment="1" applyBorder="1" applyFont="1">
      <alignment horizontal="center" readingOrder="0" shrinkToFit="0" vertical="center" wrapText="1"/>
    </xf>
    <xf borderId="10" fillId="22" fontId="29"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0" fontId="25" numFmtId="0" xfId="0" applyAlignment="1" applyBorder="1" applyFont="1">
      <alignment horizontal="center" readingOrder="0" vertical="center"/>
    </xf>
    <xf borderId="10" fillId="26" fontId="5" numFmtId="0" xfId="0" applyAlignment="1" applyBorder="1" applyFont="1">
      <alignment horizontal="center" readingOrder="0" shrinkToFit="0" vertical="center" wrapText="1"/>
    </xf>
    <xf borderId="10" fillId="27" fontId="5" numFmtId="0" xfId="0" applyAlignment="1" applyBorder="1" applyFont="1">
      <alignment horizontal="center" readingOrder="0" shrinkToFit="0" vertical="center" wrapText="1"/>
    </xf>
    <xf quotePrefix="1" borderId="10" fillId="21" fontId="25" numFmtId="0" xfId="0" applyAlignment="1" applyBorder="1" applyFont="1">
      <alignment horizontal="center" readingOrder="0" shrinkToFit="0" vertical="center" wrapText="1"/>
    </xf>
    <xf borderId="10" fillId="21" fontId="21" numFmtId="0" xfId="0" applyAlignment="1" applyBorder="1" applyFont="1">
      <alignment horizontal="left" readingOrder="0" shrinkToFit="0" vertical="center" wrapText="1"/>
    </xf>
    <xf borderId="10" fillId="20" fontId="25" numFmtId="0" xfId="0" applyAlignment="1" applyBorder="1" applyFont="1">
      <alignment horizontal="center" readingOrder="0" shrinkToFit="0" vertical="center" wrapText="1"/>
    </xf>
    <xf borderId="10" fillId="20" fontId="25" numFmtId="0" xfId="0" applyAlignment="1" applyBorder="1" applyFont="1">
      <alignment horizontal="center" shrinkToFit="0" vertical="center" wrapText="1"/>
    </xf>
    <xf borderId="1" fillId="8" fontId="24" numFmtId="0" xfId="0" applyAlignment="1" applyBorder="1" applyFont="1">
      <alignment horizontal="center" readingOrder="0" shrinkToFit="0" vertical="center" wrapText="1"/>
    </xf>
    <xf borderId="1" fillId="21" fontId="28" numFmtId="0" xfId="0" applyAlignment="1" applyBorder="1" applyFont="1">
      <alignment horizontal="center" readingOrder="0" shrinkToFit="0" vertical="center" wrapText="1"/>
    </xf>
    <xf borderId="1" fillId="22" fontId="33" numFmtId="0" xfId="0" applyAlignment="1" applyBorder="1" applyFont="1">
      <alignment horizontal="center" readingOrder="0" shrinkToFit="0" vertical="center" wrapText="1"/>
    </xf>
    <xf borderId="1" fillId="22"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4" fontId="21" numFmtId="0" xfId="0" applyAlignment="1" applyBorder="1" applyFont="1">
      <alignment readingOrder="0" shrinkToFit="0" vertical="center" wrapText="1"/>
    </xf>
    <xf borderId="0" fillId="24" fontId="21" numFmtId="0" xfId="0" applyAlignment="1" applyFont="1">
      <alignment readingOrder="0" shrinkToFit="0" vertical="center" wrapText="1"/>
    </xf>
    <xf borderId="11" fillId="4" fontId="18" numFmtId="0" xfId="0" applyAlignment="1" applyBorder="1" applyFont="1">
      <alignment horizontal="center" readingOrder="0" shrinkToFit="0" textRotation="90" vertical="center" wrapText="1"/>
    </xf>
    <xf borderId="10" fillId="4" fontId="3" numFmtId="0" xfId="0" applyBorder="1" applyFont="1"/>
    <xf borderId="2" fillId="20" fontId="11" numFmtId="0" xfId="0" applyAlignment="1" applyBorder="1" applyFont="1">
      <alignment horizontal="center" readingOrder="0" shrinkToFit="0" vertical="center" wrapText="1"/>
    </xf>
    <xf borderId="9" fillId="7" fontId="18" numFmtId="0" xfId="0" applyAlignment="1" applyBorder="1" applyFont="1">
      <alignment horizontal="center" readingOrder="0" shrinkToFit="0" textRotation="90" vertical="center" wrapText="1"/>
    </xf>
    <xf borderId="3" fillId="8" fontId="21" numFmtId="0" xfId="0" applyAlignment="1" applyBorder="1" applyFont="1">
      <alignment horizontal="center" readingOrder="0" shrinkToFit="0" vertical="center" wrapText="1"/>
    </xf>
    <xf borderId="2" fillId="22" fontId="21" numFmtId="0" xfId="0" applyAlignment="1" applyBorder="1" applyFont="1">
      <alignment horizontal="center" readingOrder="0" shrinkToFit="0" vertical="center" wrapText="1"/>
    </xf>
    <xf borderId="9" fillId="14" fontId="23" numFmtId="0" xfId="0" applyAlignment="1" applyBorder="1" applyFont="1">
      <alignment horizontal="center" readingOrder="0" shrinkToFit="0" textRotation="90" vertical="center" wrapText="1"/>
    </xf>
    <xf borderId="3" fillId="10" fontId="21"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24" fontId="16" numFmtId="0" xfId="0" applyAlignment="1" applyBorder="1" applyFont="1">
      <alignment horizontal="left" readingOrder="0" vertical="center"/>
    </xf>
    <xf borderId="9" fillId="24" fontId="17" numFmtId="0" xfId="0" applyAlignment="1" applyBorder="1" applyFont="1">
      <alignment horizontal="left" readingOrder="0" shrinkToFit="0" vertical="center" wrapText="1"/>
    </xf>
    <xf borderId="9" fillId="24" fontId="17" numFmtId="0" xfId="0" applyAlignment="1" applyBorder="1" applyFont="1">
      <alignment horizontal="center" readingOrder="0" shrinkToFit="0" vertical="center" wrapText="1"/>
    </xf>
    <xf borderId="12" fillId="24" fontId="17" numFmtId="0" xfId="0" applyAlignment="1" applyBorder="1" applyFont="1">
      <alignment horizontal="center" readingOrder="0" shrinkToFit="0" vertical="center" wrapText="1"/>
    </xf>
    <xf borderId="9" fillId="25" fontId="19" numFmtId="0" xfId="0" applyAlignment="1" applyBorder="1" applyFont="1">
      <alignment horizontal="center" vertical="center"/>
    </xf>
    <xf borderId="9" fillId="25" fontId="7" numFmtId="0" xfId="0" applyAlignment="1" applyBorder="1" applyFont="1">
      <alignment horizontal="center" readingOrder="0" vertical="center"/>
    </xf>
    <xf borderId="9" fillId="25" fontId="27" numFmtId="0" xfId="0" applyAlignment="1" applyBorder="1" applyFont="1">
      <alignment horizontal="center" vertical="center"/>
    </xf>
    <xf borderId="9" fillId="25" fontId="7" numFmtId="0" xfId="0" applyAlignment="1" applyBorder="1" applyFont="1">
      <alignment horizontal="center" vertical="center"/>
    </xf>
    <xf borderId="9" fillId="25" fontId="20" numFmtId="0" xfId="0" applyAlignment="1" applyBorder="1" applyFont="1">
      <alignment horizontal="center" vertical="center"/>
    </xf>
    <xf borderId="0" fillId="4" fontId="3" numFmtId="0" xfId="0" applyFont="1"/>
    <xf borderId="10" fillId="20" fontId="21" numFmtId="0" xfId="0" applyAlignment="1" applyBorder="1" applyFont="1">
      <alignment horizontal="center" readingOrder="0" shrinkToFit="0" vertical="center" wrapText="1"/>
    </xf>
    <xf borderId="13" fillId="20" fontId="21" numFmtId="0" xfId="0" applyAlignment="1" applyBorder="1" applyFont="1">
      <alignment horizontal="center" readingOrder="0" shrinkToFit="0" vertical="center" wrapText="1"/>
    </xf>
    <xf borderId="14" fillId="8" fontId="21" numFmtId="0" xfId="0" applyAlignment="1" applyBorder="1" applyFont="1">
      <alignment horizontal="center" readingOrder="0" shrinkToFit="0" vertical="center" wrapText="1"/>
    </xf>
    <xf borderId="13" fillId="21" fontId="21" numFmtId="0" xfId="0" applyAlignment="1" applyBorder="1" applyFont="1">
      <alignment horizontal="center" readingOrder="0" shrinkToFit="0" vertical="center" wrapText="1"/>
    </xf>
    <xf borderId="13" fillId="22" fontId="21" numFmtId="0" xfId="0" applyAlignment="1" applyBorder="1" applyFont="1">
      <alignment horizontal="center" readingOrder="0" shrinkToFit="0" vertical="center" wrapText="1"/>
    </xf>
    <xf borderId="9" fillId="11" fontId="23" numFmtId="0" xfId="0" applyAlignment="1" applyBorder="1" applyFont="1">
      <alignment horizontal="center" readingOrder="0" shrinkToFit="0" textRotation="90" vertical="center" wrapText="1"/>
    </xf>
    <xf borderId="14" fillId="12" fontId="24" numFmtId="0" xfId="0" applyAlignment="1" applyBorder="1" applyFont="1">
      <alignment horizontal="center" readingOrder="0" shrinkToFit="0" vertical="center" wrapText="1"/>
    </xf>
    <xf borderId="10" fillId="23" fontId="11" numFmtId="0" xfId="0" applyAlignment="1" applyBorder="1" applyFont="1">
      <alignment horizontal="center" readingOrder="0" shrinkToFit="0" vertical="center" wrapText="1"/>
    </xf>
    <xf borderId="13" fillId="23" fontId="21" numFmtId="0" xfId="0" applyAlignment="1" applyBorder="1" applyFont="1">
      <alignment horizontal="center" readingOrder="0" shrinkToFit="0" vertical="center" wrapText="1"/>
    </xf>
    <xf borderId="14" fillId="10" fontId="21" numFmtId="0" xfId="0" applyAlignment="1" applyBorder="1" applyFont="1">
      <alignment horizontal="center" readingOrder="0" shrinkToFit="0" vertical="center" wrapText="1"/>
    </xf>
    <xf borderId="9" fillId="0" fontId="25" numFmtId="0" xfId="0" applyAlignment="1" applyBorder="1" applyFont="1">
      <alignment horizontal="center" readingOrder="0" vertical="center"/>
    </xf>
    <xf borderId="9" fillId="26" fontId="5" numFmtId="0" xfId="0" applyAlignment="1" applyBorder="1" applyFont="1">
      <alignment horizontal="center" readingOrder="0" shrinkToFit="0" vertical="center" wrapText="1"/>
    </xf>
    <xf borderId="9" fillId="27" fontId="5" numFmtId="0" xfId="0" applyAlignment="1" applyBorder="1" applyFont="1">
      <alignment horizontal="center" readingOrder="0" shrinkToFit="0" vertical="center" wrapText="1"/>
    </xf>
    <xf borderId="9" fillId="21" fontId="25" numFmtId="0" xfId="0" applyAlignment="1" applyBorder="1" applyFont="1">
      <alignment horizontal="center" readingOrder="0" shrinkToFit="0" vertical="center" wrapText="1"/>
    </xf>
    <xf borderId="9" fillId="21" fontId="21" numFmtId="0" xfId="0" applyAlignment="1" applyBorder="1" applyFont="1">
      <alignment horizontal="left" readingOrder="0" shrinkToFit="0" vertical="center" wrapText="1"/>
    </xf>
    <xf borderId="9" fillId="20" fontId="25" numFmtId="0" xfId="0" applyAlignment="1" applyBorder="1" applyFont="1">
      <alignment horizontal="center" readingOrder="0" shrinkToFit="0" vertical="center" wrapText="1"/>
    </xf>
    <xf borderId="9" fillId="20" fontId="25" numFmtId="0" xfId="0" applyAlignment="1" applyBorder="1" applyFont="1">
      <alignment horizontal="center" shrinkToFit="0" vertical="center" wrapText="1"/>
    </xf>
    <xf borderId="15" fillId="0" fontId="7" numFmtId="0" xfId="0" applyAlignment="1" applyBorder="1" applyFont="1">
      <alignment readingOrder="0" vertical="center"/>
    </xf>
    <xf borderId="16" fillId="0" fontId="2" numFmtId="0" xfId="0" applyAlignment="1" applyBorder="1" applyFont="1">
      <alignment horizontal="center" readingOrder="0" vertical="center"/>
    </xf>
    <xf borderId="16" fillId="24" fontId="16" numFmtId="0" xfId="0" applyAlignment="1" applyBorder="1" applyFont="1">
      <alignment horizontal="left" readingOrder="0" vertical="center"/>
    </xf>
    <xf borderId="16" fillId="24" fontId="17" numFmtId="0" xfId="0" applyAlignment="1" applyBorder="1" applyFont="1">
      <alignment horizontal="left" readingOrder="0" shrinkToFit="0" vertical="center" wrapText="1"/>
    </xf>
    <xf borderId="16" fillId="24" fontId="17" numFmtId="0" xfId="0" applyAlignment="1" applyBorder="1" applyFont="1">
      <alignment horizontal="center" readingOrder="0" shrinkToFit="0" vertical="center" wrapText="1"/>
    </xf>
    <xf borderId="17" fillId="24" fontId="17" numFmtId="0" xfId="0" applyAlignment="1" applyBorder="1" applyFont="1">
      <alignment horizontal="center" readingOrder="0" shrinkToFit="0" vertical="center" wrapText="1"/>
    </xf>
    <xf borderId="9" fillId="4" fontId="18" numFmtId="0" xfId="0" applyAlignment="1" applyBorder="1" applyFont="1">
      <alignment horizontal="center" readingOrder="0" shrinkToFit="0" textRotation="90" vertical="center" wrapText="1"/>
    </xf>
    <xf borderId="16" fillId="25" fontId="7" numFmtId="0" xfId="0" applyAlignment="1" applyBorder="1" applyFont="1">
      <alignment horizontal="center" readingOrder="0" vertical="center"/>
    </xf>
    <xf borderId="16" fillId="25" fontId="19" numFmtId="0" xfId="0" applyAlignment="1" applyBorder="1" applyFont="1">
      <alignment horizontal="center" vertical="center"/>
    </xf>
    <xf borderId="16" fillId="25" fontId="20" numFmtId="0" xfId="0" applyAlignment="1" applyBorder="1" applyFont="1">
      <alignment horizontal="center" vertical="center"/>
    </xf>
    <xf borderId="16" fillId="6" fontId="21" numFmtId="0" xfId="0" applyAlignment="1" applyBorder="1" applyFont="1">
      <alignment horizontal="center" readingOrder="0" shrinkToFit="0" vertical="center" wrapText="1"/>
    </xf>
    <xf borderId="16" fillId="20" fontId="21" numFmtId="0" xfId="0" applyAlignment="1" applyBorder="1" applyFont="1">
      <alignment horizontal="center" readingOrder="0" shrinkToFit="0" vertical="center" wrapText="1"/>
    </xf>
    <xf borderId="17" fillId="20" fontId="21" numFmtId="0" xfId="0" applyAlignment="1" applyBorder="1" applyFont="1">
      <alignment horizontal="center" readingOrder="0" shrinkToFit="0" vertical="center" wrapText="1"/>
    </xf>
    <xf borderId="18" fillId="8" fontId="21" numFmtId="0" xfId="0" applyAlignment="1" applyBorder="1" applyFont="1">
      <alignment horizontal="center" readingOrder="0" shrinkToFit="0" vertical="center" wrapText="1"/>
    </xf>
    <xf borderId="15" fillId="21" fontId="21" numFmtId="0" xfId="0" applyAlignment="1" applyBorder="1" applyFont="1">
      <alignment horizontal="center" readingOrder="0" shrinkToFit="0" vertical="center" wrapText="1"/>
    </xf>
    <xf borderId="15" fillId="9" fontId="21" numFmtId="0" xfId="0" applyAlignment="1" applyBorder="1" applyFont="1">
      <alignment horizontal="center" readingOrder="0" shrinkToFit="0" vertical="center" wrapText="1"/>
    </xf>
    <xf borderId="19" fillId="21"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2" fontId="21" numFmtId="0" xfId="0" applyAlignment="1" applyBorder="1" applyFont="1">
      <alignment horizontal="center" readingOrder="0" shrinkToFit="0" vertical="center" wrapText="1"/>
    </xf>
    <xf borderId="15" fillId="23" fontId="21" numFmtId="0" xfId="0" applyAlignment="1" applyBorder="1" applyFont="1">
      <alignment horizontal="center" readingOrder="0" shrinkToFit="0" vertical="center" wrapText="1"/>
    </xf>
    <xf borderId="15" fillId="13" fontId="21" numFmtId="0" xfId="0" applyAlignment="1" applyBorder="1" applyFont="1">
      <alignment horizontal="center" readingOrder="0" shrinkToFit="0" vertical="center" wrapText="1"/>
    </xf>
    <xf borderId="19" fillId="23"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0" fontId="22" numFmtId="0" xfId="0" applyAlignment="1" applyBorder="1" applyFont="1">
      <alignment horizontal="center" readingOrder="0" shrinkToFit="0" vertical="center" wrapText="1"/>
    </xf>
    <xf borderId="15" fillId="15"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6" fillId="0" fontId="25" numFmtId="0" xfId="0" applyAlignment="1" applyBorder="1" applyFont="1">
      <alignment horizontal="center" readingOrder="0" vertical="center"/>
    </xf>
    <xf borderId="17" fillId="26" fontId="15" numFmtId="0" xfId="0" applyAlignment="1" applyBorder="1" applyFont="1">
      <alignment horizontal="center" readingOrder="0" shrinkToFit="0" vertical="center" wrapText="1"/>
    </xf>
    <xf borderId="20" fillId="0" fontId="6" numFmtId="0" xfId="0" applyBorder="1" applyFont="1"/>
    <xf borderId="21" fillId="0" fontId="6" numFmtId="0" xfId="0" applyBorder="1" applyFont="1"/>
    <xf borderId="16" fillId="27" fontId="5" numFmtId="0" xfId="0" applyAlignment="1" applyBorder="1" applyFont="1">
      <alignment horizontal="center" readingOrder="0" shrinkToFit="0" vertical="center" wrapText="1"/>
    </xf>
    <xf quotePrefix="1" borderId="16" fillId="21" fontId="25" numFmtId="0" xfId="0" applyAlignment="1" applyBorder="1" applyFont="1">
      <alignment horizontal="center" readingOrder="0" shrinkToFit="0" vertical="center" wrapText="1"/>
    </xf>
    <xf borderId="16" fillId="21" fontId="21" numFmtId="0" xfId="0" applyAlignment="1" applyBorder="1" applyFont="1">
      <alignment horizontal="left" readingOrder="0" shrinkToFit="0" vertical="center" wrapText="1"/>
    </xf>
    <xf borderId="16" fillId="20" fontId="25" numFmtId="0" xfId="0" applyAlignment="1" applyBorder="1" applyFont="1">
      <alignment horizontal="center" readingOrder="0" shrinkToFit="0" vertical="center" wrapText="1"/>
    </xf>
    <xf borderId="4" fillId="28" fontId="12" numFmtId="0" xfId="0" applyAlignment="1" applyBorder="1" applyFont="1">
      <alignment horizontal="center" readingOrder="0" shrinkToFit="0" textRotation="0" vertical="center" wrapText="1"/>
    </xf>
    <xf borderId="4" fillId="28" fontId="26" numFmtId="0" xfId="0" applyAlignment="1" applyBorder="1" applyFont="1">
      <alignment horizontal="center" readingOrder="0" shrinkToFit="0" textRotation="0" vertical="center" wrapText="1"/>
    </xf>
    <xf borderId="4" fillId="28" fontId="26" numFmtId="0" xfId="0" applyAlignment="1" applyBorder="1" applyFont="1">
      <alignment horizontal="left" readingOrder="0" shrinkToFit="0" textRotation="0" vertical="center" wrapText="1"/>
    </xf>
    <xf borderId="4" fillId="16" fontId="12" numFmtId="0" xfId="0" applyAlignment="1" applyBorder="1" applyFont="1">
      <alignment horizontal="center" readingOrder="0" shrinkToFit="0" textRotation="0" vertical="center" wrapText="1"/>
    </xf>
    <xf borderId="4" fillId="16" fontId="26" numFmtId="0" xfId="0" applyAlignment="1" applyBorder="1" applyFont="1">
      <alignment horizontal="center" readingOrder="0" shrinkToFit="0" textRotation="0" vertical="center" wrapText="1"/>
    </xf>
    <xf borderId="4" fillId="16" fontId="26" numFmtId="0" xfId="0" applyAlignment="1" applyBorder="1" applyFont="1">
      <alignment horizontal="left" readingOrder="0" shrinkToFit="0" textRotation="0" vertical="center" wrapText="1"/>
    </xf>
    <xf borderId="12" fillId="0" fontId="6" numFmtId="0" xfId="0" applyBorder="1" applyFont="1"/>
    <xf borderId="3" fillId="12" fontId="22" numFmtId="0" xfId="0" applyAlignment="1" applyBorder="1" applyFont="1">
      <alignment horizontal="center" readingOrder="0" shrinkToFit="0" vertical="center" wrapText="1"/>
    </xf>
    <xf borderId="2" fillId="23" fontId="21" numFmtId="0" xfId="0" applyAlignment="1" applyBorder="1" applyFont="1">
      <alignment horizontal="center" readingOrder="0" shrinkToFit="0" vertical="center" wrapText="1"/>
    </xf>
    <xf borderId="22" fillId="0" fontId="6" numFmtId="0" xfId="0" applyBorder="1" applyFont="1"/>
    <xf borderId="3" fillId="12" fontId="21" numFmtId="0" xfId="0" applyAlignment="1" applyBorder="1" applyFont="1">
      <alignment horizontal="center" readingOrder="0" shrinkToFit="0" vertical="center" wrapText="1"/>
    </xf>
    <xf borderId="3" fillId="10" fontId="22" numFmtId="0" xfId="0" applyAlignment="1" applyBorder="1" applyFont="1">
      <alignment horizontal="center" readingOrder="0" shrinkToFit="0" vertical="center" wrapText="1"/>
    </xf>
    <xf borderId="23" fillId="0" fontId="7" numFmtId="0" xfId="0" applyAlignment="1" applyBorder="1" applyFont="1">
      <alignment readingOrder="0" vertical="center"/>
    </xf>
    <xf borderId="24" fillId="0" fontId="6" numFmtId="0" xfId="0" applyBorder="1" applyFont="1"/>
    <xf borderId="25" fillId="0" fontId="6" numFmtId="0" xfId="0" applyBorder="1" applyFont="1"/>
    <xf borderId="13" fillId="0" fontId="6" numFmtId="0" xfId="0" applyBorder="1" applyFont="1"/>
    <xf borderId="26" fillId="8" fontId="21" numFmtId="0" xfId="0" applyAlignment="1" applyBorder="1" applyFont="1">
      <alignment horizontal="center" readingOrder="0" shrinkToFit="0" vertical="center" wrapText="1"/>
    </xf>
    <xf borderId="23" fillId="21" fontId="21" numFmtId="0" xfId="0" applyAlignment="1" applyBorder="1" applyFont="1">
      <alignment horizontal="center" readingOrder="0" shrinkToFit="0" vertical="center" wrapText="1"/>
    </xf>
    <xf borderId="23" fillId="9" fontId="21" numFmtId="0" xfId="0" applyAlignment="1" applyBorder="1" applyFont="1">
      <alignment horizontal="center" readingOrder="0" shrinkToFit="0" vertical="center" wrapText="1"/>
    </xf>
    <xf borderId="27" fillId="21"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2" fontId="22" numFmtId="0" xfId="0" applyAlignment="1" applyBorder="1" applyFont="1">
      <alignment horizontal="center" readingOrder="0" shrinkToFit="0" vertical="center" wrapText="1"/>
    </xf>
    <xf borderId="23" fillId="23" fontId="21" numFmtId="0" xfId="0" applyAlignment="1" applyBorder="1" applyFont="1">
      <alignment horizontal="center" readingOrder="0" shrinkToFit="0" vertical="center" wrapText="1"/>
    </xf>
    <xf borderId="23" fillId="13" fontId="21" numFmtId="0" xfId="0" applyAlignment="1" applyBorder="1" applyFont="1">
      <alignment horizontal="center" readingOrder="0" shrinkToFit="0" vertical="center" wrapText="1"/>
    </xf>
    <xf borderId="23" fillId="23" fontId="11" numFmtId="0" xfId="0" applyAlignment="1" applyBorder="1" applyFont="1">
      <alignment horizontal="center" readingOrder="0" shrinkToFit="0" vertical="center" wrapText="1"/>
    </xf>
    <xf borderId="27" fillId="23"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0" fontId="21" numFmtId="0" xfId="0" applyAlignment="1" applyBorder="1" applyFont="1">
      <alignment horizontal="center" readingOrder="0" shrinkToFit="0" vertical="center" wrapText="1"/>
    </xf>
    <xf borderId="23" fillId="15"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8" fillId="0" fontId="6" numFmtId="0" xfId="0" applyBorder="1" applyFont="1"/>
    <xf borderId="29" fillId="0" fontId="6" numFmtId="0" xfId="0" applyBorder="1" applyFont="1"/>
    <xf borderId="10" fillId="0" fontId="2" numFmtId="0" xfId="0" applyAlignment="1" applyBorder="1" applyFont="1">
      <alignment horizontal="center" readingOrder="0" vertical="center"/>
    </xf>
    <xf quotePrefix="1" borderId="10" fillId="24" fontId="17" numFmtId="0" xfId="0" applyAlignment="1" applyBorder="1" applyFont="1">
      <alignment horizontal="center" readingOrder="0" shrinkToFit="0" vertical="center" wrapText="1"/>
    </xf>
    <xf borderId="13" fillId="24" fontId="17" numFmtId="0" xfId="0" applyAlignment="1" applyBorder="1" applyFont="1">
      <alignment horizontal="center" readingOrder="0" shrinkToFit="0" vertical="center" wrapText="1"/>
    </xf>
    <xf borderId="11" fillId="4" fontId="3" numFmtId="0" xfId="0" applyBorder="1" applyFont="1"/>
    <xf borderId="11" fillId="7" fontId="18" numFmtId="0" xfId="0" applyAlignment="1" applyBorder="1" applyFont="1">
      <alignment horizontal="center" readingOrder="0" shrinkToFit="0" textRotation="90" vertical="center" wrapText="1"/>
    </xf>
    <xf borderId="11" fillId="11" fontId="23" numFmtId="0" xfId="0" applyAlignment="1" applyBorder="1" applyFont="1">
      <alignment horizontal="center" readingOrder="0" shrinkToFit="0" textRotation="90" vertical="center" wrapText="1"/>
    </xf>
    <xf borderId="14" fillId="12" fontId="21" numFmtId="0" xfId="0" applyAlignment="1" applyBorder="1" applyFont="1">
      <alignment horizontal="center" readingOrder="0" shrinkToFit="0" vertical="center" wrapText="1"/>
    </xf>
    <xf borderId="10" fillId="14" fontId="23" numFmtId="0" xfId="0" applyAlignment="1" applyBorder="1" applyFont="1">
      <alignment horizontal="center" readingOrder="0" shrinkToFit="0" textRotation="90" vertical="center" wrapText="1"/>
    </xf>
    <xf borderId="10" fillId="21" fontId="25"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29" fontId="17" numFmtId="0" xfId="0" applyAlignment="1" applyBorder="1" applyFont="1">
      <alignment horizontal="center" readingOrder="0" shrinkToFit="0" vertical="center" wrapText="1"/>
    </xf>
    <xf borderId="1" fillId="10" fontId="21" numFmtId="0" xfId="0" applyAlignment="1" applyBorder="1" applyFont="1">
      <alignment horizontal="center" shrinkToFit="0" vertical="center" wrapText="1"/>
    </xf>
    <xf borderId="1" fillId="6" fontId="21" numFmtId="0" xfId="0" applyAlignment="1" applyBorder="1" applyFont="1">
      <alignment horizontal="center" shrinkToFit="0" vertical="center" wrapText="1"/>
    </xf>
    <xf borderId="3" fillId="20" fontId="21" numFmtId="0" xfId="0" applyAlignment="1" applyBorder="1" applyFont="1">
      <alignment horizontal="center" shrinkToFit="0" vertical="center" wrapText="1"/>
    </xf>
    <xf borderId="0" fillId="7" fontId="34" numFmtId="0" xfId="0" applyAlignment="1" applyFont="1">
      <alignment vertical="center"/>
    </xf>
    <xf borderId="3" fillId="8" fontId="21" numFmtId="0" xfId="0" applyAlignment="1" applyBorder="1" applyFont="1">
      <alignment horizontal="center" shrinkToFit="0" vertical="center" wrapText="1"/>
    </xf>
    <xf borderId="3" fillId="21" fontId="21" numFmtId="0" xfId="0" applyAlignment="1" applyBorder="1" applyFont="1">
      <alignment horizontal="center" shrinkToFit="0" vertical="center" wrapText="1"/>
    </xf>
    <xf borderId="1" fillId="12" fontId="21" numFmtId="0" xfId="0" applyAlignment="1" applyBorder="1" applyFont="1">
      <alignment horizontal="center" shrinkToFit="0" vertical="center" wrapText="1"/>
    </xf>
    <xf borderId="3" fillId="23" fontId="22" numFmtId="0" xfId="0" applyAlignment="1" applyBorder="1" applyFont="1">
      <alignment horizontal="center" shrinkToFit="0" vertical="center" wrapText="1"/>
    </xf>
    <xf borderId="3" fillId="13" fontId="21" numFmtId="0" xfId="0" applyAlignment="1" applyBorder="1" applyFont="1">
      <alignment horizontal="center" shrinkToFit="0" vertical="center" wrapText="1"/>
    </xf>
    <xf borderId="3" fillId="23" fontId="21" numFmtId="0" xfId="0" applyAlignment="1" applyBorder="1" applyFont="1">
      <alignment horizontal="center" shrinkToFit="0" vertical="center" wrapText="1"/>
    </xf>
    <xf borderId="3" fillId="22" fontId="21" numFmtId="0" xfId="0" applyAlignment="1" applyBorder="1" applyFont="1">
      <alignment horizontal="center" shrinkToFit="0" vertical="center" wrapText="1"/>
    </xf>
    <xf borderId="22" fillId="7" fontId="34" numFmtId="0" xfId="0" applyAlignment="1" applyBorder="1" applyFont="1">
      <alignment vertical="center"/>
    </xf>
    <xf borderId="3" fillId="20" fontId="21" numFmtId="0" xfId="0" applyAlignment="1" applyBorder="1" applyFont="1">
      <alignment horizontal="center" readingOrder="0" shrinkToFit="0" vertical="center" wrapText="1"/>
    </xf>
    <xf borderId="3" fillId="21" fontId="21" numFmtId="0" xfId="0" applyAlignment="1" applyBorder="1" applyFont="1">
      <alignment horizontal="center" readingOrder="0" shrinkToFit="0" vertical="center" wrapText="1"/>
    </xf>
    <xf borderId="3" fillId="23" fontId="21" numFmtId="0" xfId="0" applyAlignment="1" applyBorder="1" applyFont="1">
      <alignment horizontal="center" readingOrder="0" shrinkToFit="0" vertical="center" wrapText="1"/>
    </xf>
    <xf borderId="3" fillId="13" fontId="21" numFmtId="0" xfId="0" applyAlignment="1" applyBorder="1" applyFont="1">
      <alignment horizontal="center" readingOrder="0" shrinkToFit="0" vertical="center" wrapText="1"/>
    </xf>
    <xf borderId="3" fillId="23" fontId="24" numFmtId="0" xfId="0" applyAlignment="1" applyBorder="1" applyFont="1">
      <alignment horizontal="center" readingOrder="0" shrinkToFit="0" vertical="center" wrapText="1"/>
    </xf>
    <xf borderId="3" fillId="22" fontId="21" numFmtId="0" xfId="0" applyAlignment="1" applyBorder="1" applyFont="1">
      <alignment horizontal="center" readingOrder="0" shrinkToFit="0" vertical="center" wrapText="1"/>
    </xf>
    <xf borderId="1" fillId="23" fontId="22" numFmtId="0" xfId="0" applyAlignment="1" applyBorder="1" applyFont="1">
      <alignment horizontal="center" readingOrder="0" shrinkToFit="0" vertical="center" wrapText="1"/>
    </xf>
    <xf borderId="1" fillId="28" fontId="30" numFmtId="0" xfId="0" applyAlignment="1" applyBorder="1" applyFont="1">
      <alignment horizontal="center" readingOrder="0" shrinkToFit="0" textRotation="0" vertical="center" wrapText="1"/>
    </xf>
    <xf borderId="1" fillId="21" fontId="11" numFmtId="9" xfId="0" applyAlignment="1" applyBorder="1" applyFont="1" applyNumberFormat="1">
      <alignment horizontal="center" readingOrder="0" shrinkToFit="0" vertical="center" wrapText="1"/>
    </xf>
    <xf borderId="1" fillId="22" fontId="24" numFmtId="0" xfId="0" applyAlignment="1" applyBorder="1" applyFont="1">
      <alignment horizontal="center" readingOrder="0" shrinkToFit="0" vertical="center" wrapText="1"/>
    </xf>
    <xf borderId="0" fillId="0" fontId="7" numFmtId="0" xfId="0" applyAlignment="1" applyFont="1">
      <alignment readingOrder="0" vertical="center"/>
    </xf>
    <xf borderId="0" fillId="13" fontId="7" numFmtId="3" xfId="0" applyAlignment="1" applyFont="1" applyNumberFormat="1">
      <alignment horizontal="right" readingOrder="0" vertical="center"/>
    </xf>
    <xf borderId="0" fillId="8" fontId="7" numFmtId="0" xfId="0" applyAlignment="1" applyFont="1">
      <alignment horizontal="right" readingOrder="0" vertical="center"/>
    </xf>
    <xf borderId="0" fillId="10" fontId="7" numFmtId="0" xfId="0" applyAlignment="1" applyFont="1">
      <alignment horizontal="right" readingOrder="0" vertical="center"/>
    </xf>
    <xf borderId="0" fillId="32" fontId="7" numFmtId="0" xfId="0" applyAlignment="1" applyFill="1" applyFont="1">
      <alignment horizontal="right" readingOrder="0" vertical="center"/>
    </xf>
    <xf borderId="0" fillId="16" fontId="7" numFmtId="0" xfId="0" applyAlignment="1" applyFont="1">
      <alignment horizontal="right" readingOrder="0" vertical="center"/>
    </xf>
    <xf borderId="0" fillId="33" fontId="7" numFmtId="0" xfId="0" applyAlignment="1" applyFill="1" applyFont="1">
      <alignment horizontal="right" readingOrder="0" vertical="center"/>
    </xf>
    <xf borderId="0" fillId="0" fontId="35" numFmtId="0" xfId="0" applyAlignment="1" applyFont="1">
      <alignment horizontal="right" readingOrder="0" vertical="center"/>
    </xf>
    <xf borderId="0" fillId="27" fontId="9" numFmtId="0" xfId="0" applyAlignment="1" applyFont="1">
      <alignment readingOrder="0" shrinkToFit="0" vertical="bottom" wrapText="0"/>
    </xf>
    <xf borderId="0" fillId="34" fontId="9" numFmtId="0" xfId="0" applyAlignment="1" applyFill="1" applyFont="1">
      <alignment readingOrder="0" shrinkToFit="0" wrapText="0"/>
    </xf>
    <xf borderId="0" fillId="0" fontId="7" numFmtId="0" xfId="0" applyAlignment="1" applyFont="1">
      <alignment readingOrder="0" vertical="center"/>
    </xf>
    <xf borderId="0" fillId="0" fontId="19" numFmtId="0" xfId="0" applyAlignment="1" applyFont="1">
      <alignment readingOrder="0" vertical="center"/>
    </xf>
    <xf borderId="0" fillId="13" fontId="19" numFmtId="3" xfId="0" applyAlignment="1" applyFont="1" applyNumberFormat="1">
      <alignment horizontal="right" vertical="center"/>
    </xf>
    <xf borderId="0" fillId="8" fontId="19" numFmtId="3" xfId="0" applyAlignment="1" applyFont="1" applyNumberFormat="1">
      <alignment horizontal="right" vertical="center"/>
    </xf>
    <xf borderId="0" fillId="10" fontId="19" numFmtId="3" xfId="0" applyAlignment="1" applyFont="1" applyNumberFormat="1">
      <alignment horizontal="right" vertical="center"/>
    </xf>
    <xf borderId="0" fillId="32" fontId="19" numFmtId="3" xfId="0" applyAlignment="1" applyFont="1" applyNumberFormat="1">
      <alignment horizontal="right" vertical="center"/>
    </xf>
    <xf borderId="0" fillId="16" fontId="19" numFmtId="3" xfId="0" applyAlignment="1" applyFont="1" applyNumberFormat="1">
      <alignment horizontal="right" vertical="center"/>
    </xf>
    <xf borderId="0" fillId="33" fontId="19" numFmtId="3" xfId="0" applyAlignment="1" applyFont="1" applyNumberFormat="1">
      <alignment horizontal="right" vertical="center"/>
    </xf>
    <xf borderId="0" fillId="0" fontId="36" numFmtId="0" xfId="0" applyAlignment="1" applyFont="1">
      <alignment horizontal="right" readingOrder="0" vertical="center"/>
    </xf>
    <xf borderId="0" fillId="27" fontId="37" numFmtId="3" xfId="0" applyAlignment="1" applyFont="1" applyNumberFormat="1">
      <alignment horizontal="right" readingOrder="0" shrinkToFit="0" vertical="bottom" wrapText="0"/>
    </xf>
    <xf borderId="0" fillId="34" fontId="37" numFmtId="3" xfId="0" applyAlignment="1" applyFont="1" applyNumberFormat="1">
      <alignment readingOrder="0" shrinkToFit="0" wrapText="0"/>
    </xf>
    <xf borderId="0" fillId="35" fontId="37" numFmtId="3" xfId="0" applyAlignment="1" applyFill="1" applyFont="1" applyNumberFormat="1">
      <alignment horizontal="right" readingOrder="0" shrinkToFit="0" wrapText="0"/>
    </xf>
    <xf borderId="0" fillId="34" fontId="37" numFmtId="3" xfId="0" applyAlignment="1" applyFont="1" applyNumberFormat="1">
      <alignment horizontal="right" readingOrder="0" shrinkToFit="0" vertical="bottom" wrapText="0"/>
    </xf>
    <xf borderId="0" fillId="13" fontId="19" numFmtId="3" xfId="0" applyAlignment="1" applyFont="1" applyNumberFormat="1">
      <alignment horizontal="right" readingOrder="0" vertical="center"/>
    </xf>
    <xf borderId="0" fillId="8" fontId="19" numFmtId="0" xfId="0" applyAlignment="1" applyFont="1">
      <alignment horizontal="right" readingOrder="0" vertical="center"/>
    </xf>
    <xf borderId="0" fillId="10" fontId="19" numFmtId="0" xfId="0" applyAlignment="1" applyFont="1">
      <alignment horizontal="right" readingOrder="0" vertical="center"/>
    </xf>
    <xf borderId="0" fillId="32" fontId="19" numFmtId="0" xfId="0" applyAlignment="1" applyFont="1">
      <alignment horizontal="right" readingOrder="0" vertical="center"/>
    </xf>
    <xf borderId="0" fillId="16" fontId="19" numFmtId="0" xfId="0" applyAlignment="1" applyFont="1">
      <alignment horizontal="right" readingOrder="0" vertical="center"/>
    </xf>
    <xf borderId="0" fillId="33" fontId="19" numFmtId="0" xfId="0" applyAlignment="1" applyFont="1">
      <alignment horizontal="right" readingOrder="0" vertical="center"/>
    </xf>
    <xf borderId="0" fillId="27" fontId="37" numFmtId="3" xfId="0" applyAlignment="1" applyFont="1" applyNumberFormat="1">
      <alignment readingOrder="0" shrinkToFit="0" wrapText="0"/>
    </xf>
    <xf borderId="0" fillId="35" fontId="37" numFmtId="3" xfId="0" applyAlignment="1" applyFont="1" applyNumberFormat="1">
      <alignment shrinkToFit="0" wrapText="0"/>
    </xf>
    <xf borderId="0" fillId="0" fontId="37" numFmtId="3" xfId="0" applyAlignment="1" applyFont="1" applyNumberFormat="1">
      <alignment shrinkToFit="0" wrapText="0"/>
    </xf>
    <xf borderId="0" fillId="34" fontId="37" numFmtId="3" xfId="0" applyAlignment="1" applyFont="1" applyNumberFormat="1">
      <alignment horizontal="right" readingOrder="0" shrinkToFit="0" wrapText="0"/>
    </xf>
    <xf borderId="0" fillId="27" fontId="37" numFmtId="3" xfId="0" applyAlignment="1" applyFont="1" applyNumberFormat="1">
      <alignment horizontal="right" readingOrder="0" shrinkToFit="0" wrapText="0"/>
    </xf>
    <xf borderId="0" fillId="0" fontId="37" numFmtId="3" xfId="0" applyAlignment="1" applyFont="1" applyNumberFormat="1">
      <alignment readingOrder="0" shrinkToFit="0" wrapText="0"/>
    </xf>
    <xf borderId="0" fillId="27" fontId="19" numFmtId="3" xfId="0" applyAlignment="1" applyFont="1" applyNumberFormat="1">
      <alignment horizontal="right" vertical="center"/>
    </xf>
    <xf borderId="0" fillId="34" fontId="37" numFmtId="3" xfId="0" applyAlignment="1" applyFont="1" applyNumberFormat="1">
      <alignment horizontal="right" readingOrder="0" vertical="center"/>
    </xf>
    <xf borderId="0" fillId="35" fontId="19" numFmtId="3" xfId="0" applyAlignment="1" applyFont="1" applyNumberFormat="1">
      <alignment horizontal="right" vertical="center"/>
    </xf>
    <xf borderId="0" fillId="0" fontId="19" numFmtId="3" xfId="0" applyAlignment="1" applyFont="1" applyNumberFormat="1">
      <alignment horizontal="right" vertical="center"/>
    </xf>
    <xf borderId="0" fillId="34" fontId="19" numFmtId="3" xfId="0" applyAlignment="1" applyFont="1" applyNumberFormat="1">
      <alignment horizontal="right" readingOrder="0" vertical="center"/>
    </xf>
    <xf borderId="0" fillId="27" fontId="37" numFmtId="3" xfId="0" applyAlignment="1" applyFont="1" applyNumberFormat="1">
      <alignment readingOrder="0" shrinkToFit="0" vertical="bottom" wrapText="0"/>
    </xf>
    <xf borderId="0" fillId="0" fontId="7" numFmtId="0" xfId="0" applyAlignment="1" applyFont="1">
      <alignment readingOrder="0"/>
    </xf>
    <xf borderId="0" fillId="0" fontId="25" numFmtId="0" xfId="0" applyAlignment="1" applyFont="1">
      <alignment readingOrder="0" vertical="center"/>
    </xf>
    <xf borderId="0" fillId="0" fontId="5" numFmtId="0" xfId="0" applyAlignment="1" applyFont="1">
      <alignment readingOrder="0" vertical="center"/>
    </xf>
    <xf borderId="30" fillId="27" fontId="19" numFmtId="3" xfId="0" applyAlignment="1" applyBorder="1" applyFont="1" applyNumberFormat="1">
      <alignment horizontal="right" readingOrder="0"/>
    </xf>
    <xf borderId="31" fillId="27" fontId="19" numFmtId="3" xfId="0" applyAlignment="1" applyBorder="1" applyFont="1" applyNumberFormat="1">
      <alignment horizontal="right" readingOrder="0"/>
    </xf>
    <xf borderId="31" fillId="34" fontId="19" numFmtId="3" xfId="0" applyAlignment="1" applyBorder="1" applyFont="1" applyNumberFormat="1">
      <alignment horizontal="right" readingOrder="0"/>
    </xf>
    <xf borderId="31" fillId="0" fontId="19" numFmtId="3" xfId="0" applyBorder="1" applyFont="1" applyNumberFormat="1"/>
    <xf borderId="31" fillId="35" fontId="19" numFmtId="3" xfId="0" applyAlignment="1" applyBorder="1" applyFont="1" applyNumberFormat="1">
      <alignment horizontal="right" readingOrder="0"/>
    </xf>
    <xf borderId="32" fillId="27" fontId="19" numFmtId="3" xfId="0" applyAlignment="1" applyBorder="1" applyFont="1" applyNumberFormat="1">
      <alignment horizontal="right" readingOrder="0"/>
    </xf>
    <xf borderId="33" fillId="27" fontId="19" numFmtId="3" xfId="0" applyAlignment="1" applyBorder="1" applyFont="1" applyNumberFormat="1">
      <alignment horizontal="right" readingOrder="0"/>
    </xf>
    <xf borderId="33" fillId="34" fontId="19" numFmtId="3" xfId="0" applyAlignment="1" applyBorder="1" applyFont="1" applyNumberFormat="1">
      <alignment horizontal="right" readingOrder="0"/>
    </xf>
    <xf borderId="33" fillId="0" fontId="19" numFmtId="3" xfId="0" applyBorder="1" applyFont="1" applyNumberFormat="1"/>
    <xf borderId="33" fillId="35" fontId="19" numFmtId="3" xfId="0" applyAlignment="1" applyBorder="1" applyFont="1" applyNumberFormat="1">
      <alignment horizontal="right" readingOrder="0"/>
    </xf>
    <xf borderId="32" fillId="27" fontId="19" numFmtId="3" xfId="0" applyAlignment="1" applyBorder="1" applyFont="1" applyNumberFormat="1">
      <alignment horizontal="right"/>
    </xf>
    <xf borderId="33" fillId="27" fontId="19" numFmtId="3" xfId="0" applyAlignment="1" applyBorder="1" applyFont="1" applyNumberFormat="1">
      <alignment horizontal="right"/>
    </xf>
    <xf borderId="33" fillId="34" fontId="19" numFmtId="3" xfId="0" applyAlignment="1" applyBorder="1" applyFont="1" applyNumberFormat="1">
      <alignment horizontal="right"/>
    </xf>
    <xf borderId="33" fillId="35" fontId="19" numFmtId="3" xfId="0" applyAlignment="1" applyBorder="1" applyFont="1" applyNumberFormat="1">
      <alignment horizontal="right"/>
    </xf>
    <xf borderId="30" fillId="27" fontId="19" numFmtId="3" xfId="0" applyAlignment="1" applyBorder="1" applyFont="1" applyNumberFormat="1">
      <alignment horizontal="right"/>
    </xf>
    <xf borderId="31" fillId="27" fontId="19" numFmtId="3" xfId="0" applyAlignment="1" applyBorder="1" applyFont="1" applyNumberFormat="1">
      <alignment horizontal="right"/>
    </xf>
    <xf borderId="31" fillId="34" fontId="19" numFmtId="3" xfId="0" applyAlignment="1" applyBorder="1" applyFont="1" applyNumberFormat="1">
      <alignment horizontal="right"/>
    </xf>
    <xf borderId="31" fillId="35" fontId="19" numFmtId="3" xfId="0" applyAlignment="1" applyBorder="1" applyFont="1" applyNumberFormat="1">
      <alignment horizontal="right"/>
    </xf>
    <xf borderId="0" fillId="0" fontId="11" numFmtId="0" xfId="0" applyAlignment="1" applyFont="1">
      <alignment readingOrder="0" vertical="center"/>
    </xf>
    <xf borderId="0" fillId="0" fontId="11" numFmtId="0" xfId="0" applyAlignment="1" applyFont="1">
      <alignment horizontal="center" readingOrder="0" vertical="center"/>
    </xf>
    <xf borderId="0" fillId="0" fontId="11" numFmtId="0" xfId="0" applyAlignment="1" applyFont="1">
      <alignment horizontal="center"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readingOrder="0" textRotation="45" vertical="center"/>
    </xf>
    <xf borderId="0" fillId="0" fontId="28" numFmtId="0" xfId="0" applyAlignment="1" applyFont="1">
      <alignment readingOrder="0" textRotation="45" vertical="center"/>
    </xf>
    <xf borderId="0" fillId="0" fontId="28" numFmtId="0" xfId="0" applyAlignment="1" applyFont="1">
      <alignment horizontal="center" readingOrder="0" textRotation="45" vertical="center"/>
    </xf>
    <xf borderId="0" fillId="2" fontId="28" numFmtId="0" xfId="0" applyAlignment="1" applyFont="1">
      <alignment readingOrder="0" textRotation="45" vertical="center"/>
    </xf>
    <xf borderId="2" fillId="25" fontId="11" numFmtId="0" xfId="0" applyAlignment="1" applyBorder="1" applyFont="1">
      <alignment horizontal="left" readingOrder="0" textRotation="45" vertical="center"/>
    </xf>
    <xf borderId="34" fillId="25" fontId="11" numFmtId="0" xfId="0" applyAlignment="1" applyBorder="1" applyFont="1">
      <alignment horizontal="left" readingOrder="0" textRotation="45" vertical="center"/>
    </xf>
    <xf borderId="3" fillId="25" fontId="11" numFmtId="0" xfId="0" applyAlignment="1" applyBorder="1" applyFont="1">
      <alignment horizontal="left" readingOrder="0" textRotation="45" vertical="center"/>
    </xf>
    <xf borderId="2" fillId="26" fontId="11" numFmtId="0" xfId="0" applyAlignment="1" applyBorder="1" applyFont="1">
      <alignment horizontal="left" readingOrder="0" textRotation="45" vertical="center"/>
    </xf>
    <xf borderId="34" fillId="26" fontId="11" numFmtId="0" xfId="0" applyAlignment="1" applyBorder="1" applyFont="1">
      <alignment horizontal="left" readingOrder="0" textRotation="45" vertical="center"/>
    </xf>
    <xf borderId="3" fillId="26" fontId="11" numFmtId="0" xfId="0" applyAlignment="1" applyBorder="1" applyFont="1">
      <alignment horizontal="left" readingOrder="0" textRotation="45" vertical="center"/>
    </xf>
    <xf borderId="1" fillId="36" fontId="11" numFmtId="0" xfId="0" applyAlignment="1" applyBorder="1" applyFill="1" applyFont="1">
      <alignment horizontal="left" readingOrder="0" textRotation="45" vertical="center"/>
    </xf>
    <xf borderId="2" fillId="36" fontId="11" numFmtId="0" xfId="0" applyAlignment="1" applyBorder="1" applyFont="1">
      <alignment horizontal="left" readingOrder="0" textRotation="45" vertical="center"/>
    </xf>
    <xf borderId="34" fillId="36" fontId="11" numFmtId="0" xfId="0" applyAlignment="1" applyBorder="1" applyFont="1">
      <alignment horizontal="left" readingOrder="0" textRotation="45" vertical="center"/>
    </xf>
    <xf borderId="3" fillId="36" fontId="11" numFmtId="0" xfId="0" applyAlignment="1" applyBorder="1" applyFont="1">
      <alignment horizontal="left" readingOrder="0" textRotation="45" vertical="center"/>
    </xf>
    <xf borderId="2" fillId="37" fontId="11" numFmtId="0" xfId="0" applyAlignment="1" applyBorder="1" applyFill="1" applyFont="1">
      <alignment readingOrder="0" textRotation="45" vertical="center"/>
    </xf>
    <xf borderId="34" fillId="37" fontId="11" numFmtId="0" xfId="0" applyAlignment="1" applyBorder="1" applyFont="1">
      <alignment readingOrder="0" textRotation="45" vertical="center"/>
    </xf>
    <xf borderId="3" fillId="37" fontId="11" numFmtId="0" xfId="0" applyAlignment="1" applyBorder="1" applyFont="1">
      <alignment readingOrder="0" textRotation="45" vertical="center"/>
    </xf>
    <xf borderId="2" fillId="38" fontId="11" numFmtId="0" xfId="0" applyAlignment="1" applyBorder="1" applyFill="1" applyFont="1">
      <alignment readingOrder="0" textRotation="45" vertical="center"/>
    </xf>
    <xf borderId="34" fillId="38" fontId="11" numFmtId="0" xfId="0" applyAlignment="1" applyBorder="1" applyFont="1">
      <alignment readingOrder="0" textRotation="45" vertical="center"/>
    </xf>
    <xf borderId="3" fillId="38" fontId="11" numFmtId="0" xfId="0" applyAlignment="1" applyBorder="1" applyFont="1">
      <alignment readingOrder="0" textRotation="45" vertical="center"/>
    </xf>
    <xf borderId="2" fillId="24" fontId="11" numFmtId="0" xfId="0" applyAlignment="1" applyBorder="1" applyFont="1">
      <alignment readingOrder="0" textRotation="45" vertical="center"/>
    </xf>
    <xf borderId="34" fillId="24" fontId="11" numFmtId="0" xfId="0" applyAlignment="1" applyBorder="1" applyFont="1">
      <alignment readingOrder="0" textRotation="45" vertical="center"/>
    </xf>
    <xf borderId="3" fillId="24" fontId="11" numFmtId="0" xfId="0" applyAlignment="1" applyBorder="1" applyFont="1">
      <alignment readingOrder="0" textRotation="45" vertical="center"/>
    </xf>
    <xf borderId="2" fillId="20" fontId="11" numFmtId="0" xfId="0" applyAlignment="1" applyBorder="1" applyFont="1">
      <alignment readingOrder="0" textRotation="45" vertical="center"/>
    </xf>
    <xf borderId="34" fillId="20" fontId="11" numFmtId="0" xfId="0" applyAlignment="1" applyBorder="1" applyFont="1">
      <alignment readingOrder="0" textRotation="45" vertical="center"/>
    </xf>
    <xf borderId="3" fillId="20" fontId="11" numFmtId="0" xfId="0" applyAlignment="1" applyBorder="1" applyFont="1">
      <alignment readingOrder="0" textRotation="45" vertical="center"/>
    </xf>
    <xf borderId="2" fillId="13" fontId="11" numFmtId="0" xfId="0" applyAlignment="1" applyBorder="1" applyFont="1">
      <alignment readingOrder="0" textRotation="45" vertical="center"/>
    </xf>
    <xf borderId="35" fillId="13" fontId="11" numFmtId="0" xfId="0" applyAlignment="1" applyBorder="1" applyFont="1">
      <alignment readingOrder="0" textRotation="45" vertical="center"/>
    </xf>
    <xf borderId="8" fillId="13" fontId="11" numFmtId="0" xfId="0" applyAlignment="1" applyBorder="1" applyFont="1">
      <alignment readingOrder="0" textRotation="45" vertical="center"/>
    </xf>
    <xf borderId="0" fillId="4" fontId="11" numFmtId="0" xfId="0" applyAlignment="1" applyFont="1">
      <alignment horizontal="left" readingOrder="0" textRotation="45" vertical="center"/>
    </xf>
    <xf borderId="0" fillId="0" fontId="28" numFmtId="0" xfId="0" applyAlignment="1" applyFont="1">
      <alignment horizontal="center" readingOrder="0" vertical="center"/>
    </xf>
    <xf borderId="0" fillId="0" fontId="28" numFmtId="0" xfId="0" applyAlignment="1" applyFont="1">
      <alignment horizontal="center" readingOrder="0" vertical="center"/>
    </xf>
    <xf borderId="0" fillId="0" fontId="28" numFmtId="0" xfId="0" applyAlignment="1" applyFont="1">
      <alignment readingOrder="0" textRotation="45" vertical="center"/>
    </xf>
    <xf borderId="0" fillId="0" fontId="38" numFmtId="0" xfId="0" applyAlignment="1" applyFont="1">
      <alignment readingOrder="0" textRotation="45" vertical="center"/>
    </xf>
    <xf borderId="2" fillId="5" fontId="2" numFmtId="0" xfId="0" applyAlignment="1" applyBorder="1" applyFont="1">
      <alignment horizontal="center" readingOrder="0" textRotation="0" vertical="center"/>
    </xf>
    <xf borderId="2" fillId="26" fontId="2" numFmtId="0" xfId="0" applyAlignment="1" applyBorder="1" applyFont="1">
      <alignment horizontal="center" readingOrder="0" textRotation="0" vertical="center"/>
    </xf>
    <xf borderId="2" fillId="36" fontId="2" numFmtId="0" xfId="0" applyAlignment="1" applyBorder="1" applyFont="1">
      <alignment horizontal="center" readingOrder="0" textRotation="0" vertical="center"/>
    </xf>
    <xf borderId="2" fillId="37" fontId="2" numFmtId="0" xfId="0" applyAlignment="1" applyBorder="1" applyFont="1">
      <alignment horizontal="center" readingOrder="0" textRotation="0" vertical="center"/>
    </xf>
    <xf borderId="2" fillId="38" fontId="2" numFmtId="0" xfId="0" applyAlignment="1" applyBorder="1" applyFont="1">
      <alignment horizontal="center" readingOrder="0" textRotation="0" vertical="center"/>
    </xf>
    <xf borderId="2" fillId="24" fontId="2" numFmtId="0" xfId="0" applyAlignment="1" applyBorder="1" applyFont="1">
      <alignment horizontal="center" readingOrder="0" textRotation="0" vertical="center"/>
    </xf>
    <xf borderId="2" fillId="20" fontId="2" numFmtId="0" xfId="0" applyAlignment="1" applyBorder="1" applyFont="1">
      <alignment horizontal="center" readingOrder="0" textRotation="0" vertical="center"/>
    </xf>
    <xf borderId="2" fillId="13" fontId="2" numFmtId="0" xfId="0" applyAlignment="1" applyBorder="1" applyFont="1">
      <alignment horizontal="center" readingOrder="0" textRotation="0" vertical="center"/>
    </xf>
    <xf borderId="0" fillId="4" fontId="2" numFmtId="0" xfId="0" applyAlignment="1" applyFont="1">
      <alignment horizontal="left" readingOrder="0" textRotation="0" vertical="center"/>
    </xf>
    <xf borderId="0" fillId="21" fontId="11" numFmtId="0" xfId="0" applyAlignment="1" applyFont="1">
      <alignment readingOrder="0" vertical="center"/>
    </xf>
    <xf borderId="0" fillId="21" fontId="11" numFmtId="0" xfId="0" applyAlignment="1" applyFont="1">
      <alignment horizontal="center" readingOrder="0" vertical="center"/>
    </xf>
    <xf borderId="0" fillId="21" fontId="28" numFmtId="0" xfId="0" applyAlignment="1" applyFont="1">
      <alignment horizontal="center" readingOrder="0" vertical="center"/>
    </xf>
    <xf borderId="0" fillId="4" fontId="18" numFmtId="0" xfId="0" applyAlignment="1" applyFont="1">
      <alignment horizontal="center" readingOrder="0" shrinkToFit="0" vertical="center" wrapText="1"/>
    </xf>
    <xf borderId="0" fillId="21" fontId="15" numFmtId="0" xfId="0" applyAlignment="1" applyFont="1">
      <alignment horizontal="center" vertical="center"/>
    </xf>
    <xf borderId="0" fillId="21" fontId="15" numFmtId="0" xfId="0" applyAlignment="1" applyFont="1">
      <alignment horizontal="center" readingOrder="0" vertical="center"/>
    </xf>
    <xf borderId="0" fillId="21" fontId="28" numFmtId="164" xfId="0" applyAlignment="1" applyFont="1" applyNumberFormat="1">
      <alignment horizontal="center" readingOrder="0" vertical="center"/>
    </xf>
    <xf borderId="0" fillId="21" fontId="11" numFmtId="164" xfId="0" applyAlignment="1" applyFont="1" applyNumberFormat="1">
      <alignment horizontal="center" readingOrder="0" vertical="center"/>
    </xf>
    <xf borderId="12" fillId="21" fontId="15" numFmtId="0" xfId="0" applyAlignment="1" applyBorder="1" applyFont="1">
      <alignment horizontal="center" readingOrder="0" vertical="center"/>
    </xf>
    <xf borderId="6" fillId="21" fontId="15" numFmtId="0" xfId="0" applyAlignment="1" applyBorder="1" applyFont="1">
      <alignment horizontal="center" readingOrder="0" vertical="center"/>
    </xf>
    <xf borderId="22" fillId="21" fontId="15" numFmtId="0" xfId="0" applyAlignment="1" applyBorder="1" applyFont="1">
      <alignment horizontal="center" readingOrder="0" vertical="center"/>
    </xf>
    <xf borderId="0" fillId="4" fontId="5" numFmtId="0" xfId="0" applyAlignment="1" applyFont="1">
      <alignment horizontal="left" readingOrder="0" vertical="center"/>
    </xf>
    <xf borderId="0" fillId="21" fontId="15" numFmtId="0" xfId="0" applyAlignment="1" applyFont="1">
      <alignment horizontal="center" readingOrder="0" vertical="center"/>
    </xf>
    <xf borderId="0" fillId="23" fontId="11" numFmtId="0" xfId="0" applyAlignment="1" applyFont="1">
      <alignment readingOrder="0" vertical="center"/>
    </xf>
    <xf borderId="0" fillId="23" fontId="11" numFmtId="0" xfId="0" applyAlignment="1" applyFont="1">
      <alignment horizontal="center" readingOrder="0" vertical="center"/>
    </xf>
    <xf borderId="0" fillId="23" fontId="28" numFmtId="0" xfId="0" applyAlignment="1" applyFont="1">
      <alignment horizontal="center" readingOrder="0" vertical="center"/>
    </xf>
    <xf borderId="0" fillId="23" fontId="15" numFmtId="0" xfId="0" applyAlignment="1" applyFont="1">
      <alignment horizontal="center" vertical="center"/>
    </xf>
    <xf borderId="0" fillId="23" fontId="15" numFmtId="0" xfId="0" applyAlignment="1" applyFont="1">
      <alignment horizontal="center" readingOrder="0" vertical="center"/>
    </xf>
    <xf borderId="0" fillId="23" fontId="28" numFmtId="164" xfId="0" applyAlignment="1" applyFont="1" applyNumberFormat="1">
      <alignment horizontal="center" readingOrder="0" vertical="center"/>
    </xf>
    <xf borderId="0" fillId="23" fontId="11" numFmtId="164" xfId="0" applyAlignment="1" applyFont="1" applyNumberFormat="1">
      <alignment horizontal="center" readingOrder="0" vertical="center"/>
    </xf>
    <xf borderId="12" fillId="23" fontId="15" numFmtId="0" xfId="0" applyAlignment="1" applyBorder="1" applyFont="1">
      <alignment horizontal="center" readingOrder="0" vertical="center"/>
    </xf>
    <xf borderId="22" fillId="23" fontId="15" numFmtId="0" xfId="0" applyAlignment="1" applyBorder="1" applyFont="1">
      <alignment horizontal="center" readingOrder="0" vertical="center"/>
    </xf>
    <xf borderId="0" fillId="23" fontId="15" numFmtId="0" xfId="0" applyAlignment="1" applyFont="1">
      <alignment horizontal="center" readingOrder="0" vertical="center"/>
    </xf>
    <xf borderId="0" fillId="22" fontId="11" numFmtId="0" xfId="0" applyAlignment="1" applyFont="1">
      <alignment readingOrder="0" vertical="center"/>
    </xf>
    <xf borderId="0" fillId="22" fontId="11" numFmtId="0" xfId="0" applyAlignment="1" applyFont="1">
      <alignment horizontal="center" readingOrder="0" vertical="center"/>
    </xf>
    <xf borderId="0" fillId="22" fontId="28" numFmtId="0" xfId="0" applyAlignment="1" applyFont="1">
      <alignment horizontal="center" readingOrder="0" vertical="center"/>
    </xf>
    <xf borderId="0" fillId="22" fontId="15" numFmtId="0" xfId="0" applyAlignment="1" applyFont="1">
      <alignment horizontal="center" readingOrder="0" vertical="center"/>
    </xf>
    <xf borderId="0" fillId="22" fontId="15" numFmtId="0" xfId="0" applyAlignment="1" applyFont="1">
      <alignment horizontal="center" vertical="center"/>
    </xf>
    <xf borderId="0" fillId="38" fontId="39" numFmtId="0" xfId="0" applyAlignment="1" applyFont="1">
      <alignment horizontal="center" readingOrder="0" vertical="center"/>
    </xf>
    <xf borderId="0" fillId="22" fontId="28" numFmtId="164" xfId="0" applyAlignment="1" applyFont="1" applyNumberFormat="1">
      <alignment horizontal="center" readingOrder="0" vertical="center"/>
    </xf>
    <xf borderId="0" fillId="22" fontId="11" numFmtId="164" xfId="0" applyAlignment="1" applyFont="1" applyNumberFormat="1">
      <alignment horizontal="center" readingOrder="0" vertical="center"/>
    </xf>
    <xf borderId="12" fillId="22" fontId="15" numFmtId="0" xfId="0" applyAlignment="1" applyBorder="1" applyFont="1">
      <alignment horizontal="center" readingOrder="0" vertical="center"/>
    </xf>
    <xf borderId="22" fillId="22" fontId="15" numFmtId="0" xfId="0" applyAlignment="1" applyBorder="1" applyFont="1">
      <alignment horizontal="center" readingOrder="0" vertical="center"/>
    </xf>
    <xf borderId="0" fillId="22" fontId="15" numFmtId="0" xfId="0" applyAlignment="1" applyFont="1">
      <alignment horizontal="center" readingOrder="0" vertical="center"/>
    </xf>
    <xf borderId="0" fillId="38" fontId="15" numFmtId="0" xfId="0" applyAlignment="1" applyFont="1">
      <alignment horizontal="center" vertical="center"/>
    </xf>
    <xf borderId="0" fillId="22" fontId="40" numFmtId="0" xfId="0" applyAlignment="1" applyFont="1">
      <alignment horizontal="center" readingOrder="0" vertical="center"/>
    </xf>
    <xf borderId="0" fillId="38" fontId="41" numFmtId="0" xfId="0" applyAlignment="1" applyFont="1">
      <alignment horizontal="center" readingOrder="0" vertical="center"/>
    </xf>
    <xf borderId="0" fillId="20" fontId="11" numFmtId="0" xfId="0" applyAlignment="1" applyFont="1">
      <alignment readingOrder="0" vertical="center"/>
    </xf>
    <xf borderId="0" fillId="20" fontId="11" numFmtId="0" xfId="0" applyAlignment="1" applyFont="1">
      <alignment horizontal="center" readingOrder="0" vertical="center"/>
    </xf>
    <xf borderId="0" fillId="20" fontId="28" numFmtId="0" xfId="0" applyAlignment="1" applyFont="1">
      <alignment horizontal="center" readingOrder="0" vertical="center"/>
    </xf>
    <xf borderId="0" fillId="20" fontId="15" numFmtId="0" xfId="0" applyAlignment="1" applyFont="1">
      <alignment horizontal="center" vertical="center"/>
    </xf>
    <xf borderId="0" fillId="20" fontId="15" numFmtId="0" xfId="0" applyAlignment="1" applyFont="1">
      <alignment horizontal="center" readingOrder="0" vertical="center"/>
    </xf>
    <xf borderId="0" fillId="20" fontId="28" numFmtId="164" xfId="0" applyAlignment="1" applyFont="1" applyNumberFormat="1">
      <alignment horizontal="center" readingOrder="0" vertical="center"/>
    </xf>
    <xf borderId="0" fillId="20" fontId="11" numFmtId="164" xfId="0" applyAlignment="1" applyFont="1" applyNumberFormat="1">
      <alignment horizontal="center" readingOrder="0" vertical="center"/>
    </xf>
    <xf borderId="12" fillId="20" fontId="15" numFmtId="0" xfId="0" applyAlignment="1" applyBorder="1" applyFont="1">
      <alignment horizontal="center" readingOrder="0" vertical="center"/>
    </xf>
    <xf borderId="22" fillId="20" fontId="15" numFmtId="0" xfId="0" applyAlignment="1" applyBorder="1" applyFont="1">
      <alignment horizontal="center" readingOrder="0" vertical="center"/>
    </xf>
    <xf borderId="0" fillId="20" fontId="11" numFmtId="0" xfId="0" applyAlignment="1" applyFont="1">
      <alignment horizontal="center" vertical="center"/>
    </xf>
    <xf borderId="0" fillId="20" fontId="40" numFmtId="0" xfId="0" applyAlignment="1" applyFont="1">
      <alignment horizontal="center" readingOrder="0" vertical="center"/>
    </xf>
    <xf borderId="0" fillId="20" fontId="11" numFmtId="164" xfId="0" applyAlignment="1" applyFont="1" applyNumberFormat="1">
      <alignment horizontal="center" vertical="center"/>
    </xf>
    <xf borderId="0" fillId="24" fontId="11" numFmtId="0" xfId="0" applyAlignment="1" applyFont="1">
      <alignment readingOrder="0" vertical="center"/>
    </xf>
    <xf borderId="0" fillId="24" fontId="11" numFmtId="0" xfId="0" applyAlignment="1" applyFont="1">
      <alignment horizontal="center" readingOrder="0" vertical="center"/>
    </xf>
    <xf borderId="0" fillId="24" fontId="28" numFmtId="0" xfId="0" applyAlignment="1" applyFont="1">
      <alignment horizontal="center" readingOrder="0" vertical="center"/>
    </xf>
    <xf borderId="0" fillId="24" fontId="15" numFmtId="0" xfId="0" applyAlignment="1" applyFont="1">
      <alignment horizontal="center" vertical="center"/>
    </xf>
    <xf borderId="0" fillId="24" fontId="15" numFmtId="0" xfId="0" applyAlignment="1" applyFont="1">
      <alignment horizontal="center" readingOrder="0" vertical="center"/>
    </xf>
    <xf borderId="0" fillId="24" fontId="28" numFmtId="164" xfId="0" applyAlignment="1" applyFont="1" applyNumberFormat="1">
      <alignment horizontal="center" readingOrder="0" vertical="center"/>
    </xf>
    <xf borderId="0" fillId="24" fontId="11" numFmtId="164" xfId="0" applyAlignment="1" applyFont="1" applyNumberFormat="1">
      <alignment horizontal="center" readingOrder="0" vertical="center"/>
    </xf>
    <xf borderId="12" fillId="24" fontId="15" numFmtId="0" xfId="0" applyAlignment="1" applyBorder="1" applyFont="1">
      <alignment horizontal="center" readingOrder="0" vertical="center"/>
    </xf>
    <xf borderId="22" fillId="24" fontId="15" numFmtId="0" xfId="0" applyAlignment="1" applyBorder="1" applyFont="1">
      <alignment horizontal="center" readingOrder="0" vertical="center"/>
    </xf>
    <xf borderId="0" fillId="39" fontId="11" numFmtId="0" xfId="0" applyAlignment="1" applyFill="1" applyFont="1">
      <alignment readingOrder="0" vertical="center"/>
    </xf>
    <xf borderId="0" fillId="39" fontId="11" numFmtId="0" xfId="0" applyAlignment="1" applyFont="1">
      <alignment horizontal="center" readingOrder="0" vertical="center"/>
    </xf>
    <xf borderId="0" fillId="39" fontId="28" numFmtId="0" xfId="0" applyAlignment="1" applyFont="1">
      <alignment horizontal="center" readingOrder="0" vertical="center"/>
    </xf>
    <xf borderId="0" fillId="39" fontId="15" numFmtId="0" xfId="0" applyAlignment="1" applyFont="1">
      <alignment horizontal="center" vertical="center"/>
    </xf>
    <xf borderId="0" fillId="39" fontId="15" numFmtId="0" xfId="0" applyAlignment="1" applyFont="1">
      <alignment horizontal="center" readingOrder="0" vertical="center"/>
    </xf>
    <xf borderId="0" fillId="39" fontId="28" numFmtId="164" xfId="0" applyAlignment="1" applyFont="1" applyNumberFormat="1">
      <alignment horizontal="center" readingOrder="0" vertical="center"/>
    </xf>
    <xf borderId="0" fillId="39" fontId="11" numFmtId="164" xfId="0" applyAlignment="1" applyFont="1" applyNumberFormat="1">
      <alignment horizontal="center" readingOrder="0" vertical="center"/>
    </xf>
    <xf borderId="12" fillId="39" fontId="15" numFmtId="0" xfId="0" applyAlignment="1" applyBorder="1" applyFont="1">
      <alignment horizontal="center" readingOrder="0" vertical="center"/>
    </xf>
    <xf borderId="22" fillId="39" fontId="15" numFmtId="0" xfId="0" applyAlignment="1" applyBorder="1" applyFont="1">
      <alignment horizontal="center" readingOrder="0" vertical="center"/>
    </xf>
    <xf borderId="0" fillId="39" fontId="40" numFmtId="0" xfId="0" applyAlignment="1" applyFont="1">
      <alignment horizontal="center" readingOrder="0" vertical="center"/>
    </xf>
    <xf borderId="0" fillId="39" fontId="15" numFmtId="0" xfId="0" applyAlignment="1" applyFont="1">
      <alignment horizontal="center" readingOrder="0" vertical="center"/>
    </xf>
    <xf borderId="0" fillId="39" fontId="42" numFmtId="0" xfId="0" applyAlignment="1" applyFont="1">
      <alignment horizontal="center" vertical="center"/>
    </xf>
    <xf borderId="0" fillId="26" fontId="11" numFmtId="0" xfId="0" applyAlignment="1" applyFont="1">
      <alignment readingOrder="0" vertical="center"/>
    </xf>
    <xf borderId="0" fillId="26" fontId="11" numFmtId="0" xfId="0" applyAlignment="1" applyFont="1">
      <alignment horizontal="center" readingOrder="0" vertical="center"/>
    </xf>
    <xf borderId="0" fillId="26" fontId="28" numFmtId="0" xfId="0" applyAlignment="1" applyFont="1">
      <alignment horizontal="center" readingOrder="0" vertical="center"/>
    </xf>
    <xf borderId="0" fillId="26" fontId="15" numFmtId="0" xfId="0" applyAlignment="1" applyFont="1">
      <alignment horizontal="center" vertical="center"/>
    </xf>
    <xf borderId="0" fillId="26" fontId="15" numFmtId="0" xfId="0" applyAlignment="1" applyFont="1">
      <alignment horizontal="center" readingOrder="0" vertical="center"/>
    </xf>
    <xf borderId="0" fillId="26" fontId="41" numFmtId="0" xfId="0" applyAlignment="1" applyFont="1">
      <alignment horizontal="center" readingOrder="0" vertical="center"/>
    </xf>
    <xf borderId="0" fillId="26" fontId="28" numFmtId="164" xfId="0" applyAlignment="1" applyFont="1" applyNumberFormat="1">
      <alignment horizontal="center" readingOrder="0" vertical="center"/>
    </xf>
    <xf borderId="0" fillId="26" fontId="11" numFmtId="164" xfId="0" applyAlignment="1" applyFont="1" applyNumberFormat="1">
      <alignment horizontal="center" readingOrder="0" vertical="center"/>
    </xf>
    <xf borderId="12" fillId="26" fontId="15" numFmtId="0" xfId="0" applyAlignment="1" applyBorder="1" applyFont="1">
      <alignment horizontal="center" readingOrder="0" vertical="center"/>
    </xf>
    <xf borderId="22" fillId="26" fontId="15" numFmtId="0" xfId="0" applyAlignment="1" applyBorder="1" applyFont="1">
      <alignment horizontal="center" readingOrder="0" vertical="center"/>
    </xf>
    <xf borderId="0" fillId="26" fontId="39" numFmtId="0" xfId="0" applyAlignment="1" applyFont="1">
      <alignment horizontal="center" readingOrder="0" vertical="center"/>
    </xf>
    <xf borderId="0" fillId="26" fontId="40" numFmtId="0" xfId="0" applyAlignment="1" applyFont="1">
      <alignment horizontal="center" readingOrder="0" vertical="center"/>
    </xf>
    <xf borderId="0" fillId="25" fontId="11" numFmtId="0" xfId="0" applyAlignment="1" applyFont="1">
      <alignment readingOrder="0" vertical="center"/>
    </xf>
    <xf borderId="0" fillId="25" fontId="11" numFmtId="0" xfId="0" applyAlignment="1" applyFont="1">
      <alignment horizontal="center" readingOrder="0" vertical="center"/>
    </xf>
    <xf borderId="0" fillId="25" fontId="28" numFmtId="0" xfId="0" applyAlignment="1" applyFont="1">
      <alignment horizontal="center" readingOrder="0" vertical="center"/>
    </xf>
    <xf borderId="0" fillId="25" fontId="15" numFmtId="0" xfId="0" applyAlignment="1" applyFont="1">
      <alignment horizontal="center" vertical="center"/>
    </xf>
    <xf borderId="0" fillId="25" fontId="15" numFmtId="0" xfId="0" applyAlignment="1" applyFont="1">
      <alignment horizontal="center" readingOrder="0" vertical="center"/>
    </xf>
    <xf borderId="0" fillId="25" fontId="28" numFmtId="164" xfId="0" applyAlignment="1" applyFont="1" applyNumberFormat="1">
      <alignment horizontal="center" readingOrder="0" vertical="center"/>
    </xf>
    <xf borderId="0" fillId="25" fontId="11" numFmtId="164" xfId="0" applyAlignment="1" applyFont="1" applyNumberFormat="1">
      <alignment horizontal="center" readingOrder="0" vertical="center"/>
    </xf>
    <xf borderId="12" fillId="25" fontId="15" numFmtId="0" xfId="0" applyAlignment="1" applyBorder="1" applyFont="1">
      <alignment horizontal="center" readingOrder="0" vertical="center"/>
    </xf>
    <xf borderId="22" fillId="25" fontId="15" numFmtId="0" xfId="0" applyAlignment="1" applyBorder="1" applyFont="1">
      <alignment horizontal="center" readingOrder="0" vertical="center"/>
    </xf>
    <xf borderId="0" fillId="25" fontId="15" numFmtId="0" xfId="0" applyAlignment="1" applyFont="1">
      <alignment horizontal="center" readingOrder="0" vertical="center"/>
    </xf>
    <xf borderId="0" fillId="30" fontId="11" numFmtId="0" xfId="0" applyAlignment="1" applyFont="1">
      <alignment readingOrder="0" vertical="center"/>
    </xf>
    <xf borderId="0" fillId="30" fontId="11" numFmtId="0" xfId="0" applyAlignment="1" applyFont="1">
      <alignment horizontal="center" readingOrder="0" vertical="center"/>
    </xf>
    <xf borderId="0" fillId="30" fontId="28" numFmtId="0" xfId="0" applyAlignment="1" applyFont="1">
      <alignment horizontal="center" readingOrder="0" vertical="center"/>
    </xf>
    <xf borderId="0" fillId="30" fontId="15" numFmtId="0" xfId="0" applyAlignment="1" applyFont="1">
      <alignment horizontal="center" vertical="center"/>
    </xf>
    <xf borderId="0" fillId="30" fontId="15" numFmtId="0" xfId="0" applyAlignment="1" applyFont="1">
      <alignment horizontal="center" readingOrder="0" vertical="center"/>
    </xf>
    <xf borderId="0" fillId="30" fontId="28" numFmtId="164" xfId="0" applyAlignment="1" applyFont="1" applyNumberFormat="1">
      <alignment horizontal="center" readingOrder="0" vertical="center"/>
    </xf>
    <xf borderId="0" fillId="30" fontId="11" numFmtId="164" xfId="0" applyAlignment="1" applyFont="1" applyNumberFormat="1">
      <alignment horizontal="center" readingOrder="0" vertical="center"/>
    </xf>
    <xf borderId="12" fillId="30" fontId="15" numFmtId="0" xfId="0" applyAlignment="1" applyBorder="1" applyFont="1">
      <alignment horizontal="center" readingOrder="0" vertical="center"/>
    </xf>
    <xf borderId="22" fillId="30" fontId="15" numFmtId="0" xfId="0" applyAlignment="1" applyBorder="1" applyFont="1">
      <alignment horizontal="center" readingOrder="0" vertical="center"/>
    </xf>
    <xf borderId="0" fillId="30" fontId="15" numFmtId="0" xfId="0" applyAlignment="1" applyFont="1">
      <alignment horizontal="center" readingOrder="0" vertical="center"/>
    </xf>
    <xf borderId="0" fillId="29" fontId="11" numFmtId="0" xfId="0" applyAlignment="1" applyFont="1">
      <alignment readingOrder="0" vertical="center"/>
    </xf>
    <xf borderId="0" fillId="29" fontId="11" numFmtId="0" xfId="0" applyAlignment="1" applyFont="1">
      <alignment horizontal="center" readingOrder="0" vertical="center"/>
    </xf>
    <xf borderId="0" fillId="29" fontId="28" numFmtId="0" xfId="0" applyAlignment="1" applyFont="1">
      <alignment horizontal="center" readingOrder="0" vertical="center"/>
    </xf>
    <xf borderId="0" fillId="29" fontId="15" numFmtId="0" xfId="0" applyAlignment="1" applyFont="1">
      <alignment horizontal="center" vertical="center"/>
    </xf>
    <xf borderId="0" fillId="29" fontId="15" numFmtId="0" xfId="0" applyAlignment="1" applyFont="1">
      <alignment horizontal="center" readingOrder="0" vertical="center"/>
    </xf>
    <xf borderId="0" fillId="29" fontId="28" numFmtId="164" xfId="0" applyAlignment="1" applyFont="1" applyNumberFormat="1">
      <alignment horizontal="center" readingOrder="0" vertical="center"/>
    </xf>
    <xf borderId="0" fillId="29" fontId="11" numFmtId="164" xfId="0" applyAlignment="1" applyFont="1" applyNumberFormat="1">
      <alignment horizontal="center" readingOrder="0" vertical="center"/>
    </xf>
    <xf borderId="12" fillId="29" fontId="15" numFmtId="0" xfId="0" applyAlignment="1" applyBorder="1" applyFont="1">
      <alignment horizontal="center" readingOrder="0" vertical="center"/>
    </xf>
    <xf borderId="22" fillId="29" fontId="15" numFmtId="0" xfId="0" applyAlignment="1" applyBorder="1" applyFont="1">
      <alignment horizontal="center" readingOrder="0" vertical="center"/>
    </xf>
    <xf borderId="0" fillId="0" fontId="15" numFmtId="0" xfId="0" applyAlignment="1" applyFont="1">
      <alignment horizontal="center" vertical="center"/>
    </xf>
    <xf borderId="0" fillId="0" fontId="15" numFmtId="0" xfId="0" applyAlignment="1" applyFont="1">
      <alignment horizontal="center" readingOrder="0" vertical="center"/>
    </xf>
    <xf borderId="0" fillId="0" fontId="28" numFmtId="164" xfId="0" applyAlignment="1" applyFont="1" applyNumberFormat="1">
      <alignment horizontal="center" readingOrder="0" vertical="center"/>
    </xf>
    <xf borderId="0" fillId="0" fontId="11" numFmtId="164" xfId="0" applyAlignment="1" applyFont="1" applyNumberFormat="1">
      <alignment horizontal="center" readingOrder="0" vertical="center"/>
    </xf>
    <xf borderId="12" fillId="0" fontId="15" numFmtId="0" xfId="0" applyAlignment="1" applyBorder="1" applyFont="1">
      <alignment horizontal="center" readingOrder="0" vertical="center"/>
    </xf>
    <xf borderId="22" fillId="0" fontId="15" numFmtId="0" xfId="0" applyAlignment="1" applyBorder="1" applyFont="1">
      <alignment horizontal="center" readingOrder="0" vertical="center"/>
    </xf>
    <xf borderId="2" fillId="23" fontId="43" numFmtId="0" xfId="0" applyAlignment="1" applyBorder="1" applyFont="1">
      <alignment horizontal="center" readingOrder="0" shrinkToFit="0" vertical="center" wrapText="1"/>
    </xf>
    <xf borderId="2" fillId="21" fontId="44" numFmtId="0" xfId="0" applyAlignment="1" applyBorder="1" applyFont="1">
      <alignment horizontal="center" readingOrder="0" vertical="center"/>
    </xf>
    <xf borderId="12" fillId="38" fontId="45" numFmtId="0" xfId="0" applyAlignment="1" applyBorder="1" applyFont="1">
      <alignment horizontal="center" readingOrder="0" vertical="center"/>
    </xf>
    <xf borderId="0" fillId="4" fontId="10" numFmtId="0" xfId="0" applyAlignment="1" applyFont="1">
      <alignment horizontal="center" readingOrder="0" shrinkToFit="0" textRotation="90" vertical="center" wrapText="0"/>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46" numFmtId="0" xfId="0" applyAlignment="1" applyFont="1">
      <alignment horizontal="center" readingOrder="0" textRotation="90" vertical="center"/>
    </xf>
    <xf borderId="2" fillId="2" fontId="47" numFmtId="0" xfId="0" applyAlignment="1" applyBorder="1" applyFont="1">
      <alignment horizontal="center" readingOrder="0" shrinkToFit="0" vertical="center" wrapText="1"/>
    </xf>
    <xf borderId="2" fillId="26" fontId="48" numFmtId="0" xfId="0" applyAlignment="1" applyBorder="1" applyFont="1">
      <alignment horizontal="center" readingOrder="0" vertical="center"/>
    </xf>
    <xf borderId="5" fillId="13" fontId="49" numFmtId="0" xfId="0" applyAlignment="1" applyBorder="1" applyFont="1">
      <alignment horizontal="center" readingOrder="0" vertical="center"/>
    </xf>
    <xf borderId="2" fillId="39" fontId="50" numFmtId="0" xfId="0" applyAlignment="1" applyBorder="1" applyFont="1">
      <alignment horizontal="center" readingOrder="0" shrinkToFit="0" vertical="center" wrapText="1"/>
    </xf>
    <xf borderId="2" fillId="40" fontId="51" numFmtId="0" xfId="0" applyAlignment="1" applyBorder="1" applyFill="1" applyFont="1">
      <alignment horizontal="center" readingOrder="0" vertical="center"/>
    </xf>
    <xf borderId="5" fillId="20" fontId="52" numFmtId="0" xfId="0" applyAlignment="1" applyBorder="1" applyFont="1">
      <alignment horizontal="center" readingOrder="0" vertical="center"/>
    </xf>
    <xf borderId="1" fillId="5" fontId="15" numFmtId="0" xfId="0" applyAlignment="1" applyBorder="1" applyFont="1">
      <alignment readingOrder="0" shrinkToFit="0" vertical="center" wrapText="1"/>
    </xf>
    <xf borderId="1" fillId="5" fontId="15" numFmtId="0" xfId="0" applyAlignment="1" applyBorder="1" applyFont="1">
      <alignment horizontal="center" readingOrder="0" vertical="center"/>
    </xf>
    <xf borderId="2" fillId="5" fontId="15" numFmtId="0" xfId="0" applyAlignment="1" applyBorder="1" applyFont="1">
      <alignment horizontal="center" readingOrder="0" vertical="center"/>
    </xf>
    <xf borderId="2" fillId="5" fontId="15" numFmtId="0" xfId="0" applyAlignment="1" applyBorder="1" applyFont="1">
      <alignment readingOrder="0" shrinkToFit="0" vertical="center" wrapText="1"/>
    </xf>
    <xf borderId="0" fillId="4" fontId="53" numFmtId="0" xfId="0" applyAlignment="1" applyFont="1">
      <alignment readingOrder="0" shrinkToFit="0" vertical="center" wrapText="1"/>
    </xf>
    <xf borderId="0" fillId="4" fontId="54" numFmtId="0" xfId="0" applyAlignment="1" applyFont="1">
      <alignment horizontal="left" readingOrder="0" shrinkToFit="0" vertical="center" wrapText="1"/>
    </xf>
    <xf borderId="0" fillId="4" fontId="54" numFmtId="0" xfId="0" applyAlignment="1" applyFont="1">
      <alignment horizontal="left" readingOrder="0" shrinkToFit="0" vertical="center" wrapText="0"/>
    </xf>
    <xf borderId="0" fillId="0" fontId="12" numFmtId="0" xfId="0" applyAlignment="1" applyFont="1">
      <alignment horizontal="center" vertical="center"/>
    </xf>
    <xf borderId="0" fillId="0" fontId="12" numFmtId="0" xfId="0" applyAlignment="1" applyFont="1">
      <alignment horizontal="center" readingOrder="0" vertical="center"/>
    </xf>
    <xf borderId="0" fillId="23" fontId="28" numFmtId="0" xfId="0" applyAlignment="1" applyFont="1">
      <alignment readingOrder="0" shrinkToFit="0" vertical="center" wrapText="1"/>
    </xf>
    <xf borderId="0" fillId="23" fontId="7" numFmtId="0" xfId="0" applyAlignment="1" applyFont="1">
      <alignment horizontal="center" readingOrder="0" vertical="center"/>
    </xf>
    <xf borderId="0" fillId="23" fontId="22" numFmtId="0" xfId="0" applyAlignment="1" applyFont="1">
      <alignment readingOrder="0" shrinkToFit="0" vertical="center" wrapText="1"/>
    </xf>
    <xf borderId="0" fillId="23" fontId="12" numFmtId="0" xfId="0" applyAlignment="1" applyFont="1">
      <alignment horizontal="center" vertical="center"/>
    </xf>
    <xf borderId="0" fillId="23" fontId="12" numFmtId="0" xfId="0" applyAlignment="1" applyFont="1">
      <alignment horizontal="center" readingOrder="0" vertical="center"/>
    </xf>
    <xf borderId="0" fillId="23" fontId="12" numFmtId="0" xfId="0" applyAlignment="1" applyFont="1">
      <alignment horizontal="center" readingOrder="0" vertical="center"/>
    </xf>
    <xf borderId="0" fillId="4" fontId="55" numFmtId="0" xfId="0" applyAlignment="1" applyFont="1">
      <alignment readingOrder="0" shrinkToFit="0" vertical="center" wrapText="1"/>
    </xf>
    <xf borderId="0" fillId="5" fontId="19" numFmtId="0" xfId="0" applyAlignment="1" applyFont="1">
      <alignment horizontal="left" readingOrder="0" shrinkToFit="0" vertical="center" wrapText="0"/>
    </xf>
    <xf borderId="0" fillId="5" fontId="21" numFmtId="0" xfId="0" applyAlignment="1" applyFont="1">
      <alignment horizontal="left" readingOrder="0" shrinkToFit="0" vertical="center" wrapText="1"/>
    </xf>
    <xf borderId="0" fillId="21" fontId="28" numFmtId="0" xfId="0" applyAlignment="1" applyFont="1">
      <alignment readingOrder="0" shrinkToFit="0" vertical="center" wrapText="1"/>
    </xf>
    <xf borderId="0" fillId="21" fontId="7" numFmtId="0" xfId="0" applyAlignment="1" applyFont="1">
      <alignment horizontal="center" readingOrder="0" vertical="center"/>
    </xf>
    <xf borderId="0" fillId="21" fontId="22" numFmtId="0" xfId="0" applyAlignment="1" applyFont="1">
      <alignment readingOrder="0" shrinkToFit="0" vertical="center" wrapText="1"/>
    </xf>
    <xf borderId="0" fillId="21" fontId="12" numFmtId="0" xfId="0" applyAlignment="1" applyFont="1">
      <alignment horizontal="center" vertical="center"/>
    </xf>
    <xf borderId="0" fillId="21" fontId="12" numFmtId="0" xfId="0" applyAlignment="1" applyFont="1">
      <alignment horizontal="center" readingOrder="0" vertical="center"/>
    </xf>
    <xf borderId="0" fillId="41" fontId="7" numFmtId="0" xfId="0" applyAlignment="1" applyFill="1" applyFont="1">
      <alignment horizontal="center" vertical="center"/>
    </xf>
    <xf borderId="0" fillId="21" fontId="7" numFmtId="0" xfId="0" applyAlignment="1" applyFont="1">
      <alignment horizontal="center"/>
    </xf>
    <xf borderId="0" fillId="21" fontId="12" numFmtId="0" xfId="0" applyAlignment="1" applyFont="1">
      <alignment horizontal="center" readingOrder="0" vertical="center"/>
    </xf>
    <xf borderId="0" fillId="21" fontId="29" numFmtId="0" xfId="0" applyAlignment="1" applyFont="1">
      <alignment horizontal="center" readingOrder="0" vertical="center"/>
    </xf>
    <xf borderId="0" fillId="4" fontId="56" numFmtId="0" xfId="0" applyAlignment="1" applyFont="1">
      <alignment readingOrder="0" shrinkToFit="0" vertical="center" wrapText="1"/>
    </xf>
    <xf borderId="0" fillId="4" fontId="57" numFmtId="0" xfId="0" applyAlignment="1" applyFont="1">
      <alignment horizontal="left" readingOrder="0" shrinkToFit="0" vertical="center" wrapText="0"/>
    </xf>
    <xf borderId="0" fillId="4" fontId="58" numFmtId="0" xfId="0" applyAlignment="1" applyFont="1">
      <alignment horizontal="left" readingOrder="0" shrinkToFit="0" vertical="center" wrapText="1"/>
    </xf>
    <xf borderId="0" fillId="4" fontId="12" numFmtId="0" xfId="0" applyAlignment="1" applyFont="1">
      <alignment horizontal="center" vertical="center"/>
    </xf>
    <xf borderId="0" fillId="4" fontId="12" numFmtId="0" xfId="0" applyAlignment="1" applyFont="1">
      <alignment horizontal="center" readingOrder="0" vertical="center"/>
    </xf>
    <xf borderId="0" fillId="22" fontId="28" numFmtId="0" xfId="0" applyAlignment="1" applyFont="1">
      <alignment readingOrder="0" shrinkToFit="0" vertical="center" wrapText="1"/>
    </xf>
    <xf borderId="0" fillId="22" fontId="7" numFmtId="0" xfId="0" applyAlignment="1" applyFont="1">
      <alignment horizontal="center" readingOrder="0" vertical="center"/>
    </xf>
    <xf borderId="0" fillId="22" fontId="22" numFmtId="0" xfId="0" applyAlignment="1" applyFont="1">
      <alignment readingOrder="0" shrinkToFit="0" vertical="center" wrapText="1"/>
    </xf>
    <xf borderId="0" fillId="22" fontId="12" numFmtId="0" xfId="0" applyAlignment="1" applyFont="1">
      <alignment horizontal="center" vertical="center"/>
    </xf>
    <xf borderId="0" fillId="22" fontId="12" numFmtId="0" xfId="0" applyAlignment="1" applyFont="1">
      <alignment horizontal="center" readingOrder="0" vertical="center"/>
    </xf>
    <xf borderId="0" fillId="22" fontId="12" numFmtId="0" xfId="0" applyAlignment="1" applyFont="1">
      <alignment horizontal="center" readingOrder="0" vertical="center"/>
    </xf>
    <xf borderId="0" fillId="4" fontId="14" numFmtId="0" xfId="0" applyAlignment="1" applyFont="1">
      <alignment horizontal="center" vertical="center"/>
    </xf>
    <xf borderId="0" fillId="4" fontId="10" numFmtId="0" xfId="0" applyAlignment="1" applyFont="1">
      <alignment readingOrder="0" shrinkToFit="0" vertical="center" wrapText="1"/>
    </xf>
    <xf borderId="0" fillId="4" fontId="20" numFmtId="0" xfId="0" applyAlignment="1" applyFont="1">
      <alignment horizontal="left" readingOrder="0" shrinkToFit="0" vertical="center" wrapText="0"/>
    </xf>
    <xf borderId="0" fillId="4" fontId="59" numFmtId="0" xfId="0" applyAlignment="1" applyFont="1">
      <alignment horizontal="left" readingOrder="0" shrinkToFit="0" vertical="center" wrapText="1"/>
    </xf>
    <xf borderId="0" fillId="4" fontId="60" numFmtId="0" xfId="0" applyAlignment="1" applyFont="1">
      <alignment horizontal="center" vertical="center"/>
    </xf>
    <xf borderId="0" fillId="2" fontId="28" numFmtId="0" xfId="0" applyAlignment="1" applyFont="1">
      <alignment readingOrder="0" shrinkToFit="0" vertical="center" wrapText="1"/>
    </xf>
    <xf borderId="0" fillId="2" fontId="7" numFmtId="0" xfId="0" applyAlignment="1" applyFont="1">
      <alignment horizontal="center" readingOrder="0" vertical="center"/>
    </xf>
    <xf borderId="0" fillId="2" fontId="28" numFmtId="0" xfId="0" applyAlignment="1" applyFont="1">
      <alignment horizontal="center" readingOrder="0" vertical="center"/>
    </xf>
    <xf borderId="0" fillId="2" fontId="22" numFmtId="0" xfId="0" applyAlignment="1" applyFont="1">
      <alignment readingOrder="0" shrinkToFit="0" vertical="center" wrapText="1"/>
    </xf>
    <xf borderId="0" fillId="2" fontId="12" numFmtId="0" xfId="0" applyAlignment="1" applyFont="1">
      <alignment horizontal="center" vertical="center"/>
    </xf>
    <xf borderId="0" fillId="2" fontId="12" numFmtId="0" xfId="0" applyAlignment="1" applyFont="1">
      <alignment horizontal="center" readingOrder="0" vertical="center"/>
    </xf>
    <xf borderId="0" fillId="4" fontId="61" numFmtId="0" xfId="0" applyAlignment="1" applyFont="1">
      <alignment readingOrder="0" shrinkToFit="0" vertical="center" wrapText="1"/>
    </xf>
    <xf borderId="0" fillId="4" fontId="62" numFmtId="0" xfId="0" applyAlignment="1" applyFont="1">
      <alignment horizontal="left" readingOrder="0" shrinkToFit="0" vertical="center" wrapText="0"/>
    </xf>
    <xf borderId="0" fillId="4" fontId="63" numFmtId="0" xfId="0" applyAlignment="1" applyFont="1">
      <alignment horizontal="left" readingOrder="0" shrinkToFit="0" vertical="center" wrapText="1"/>
    </xf>
    <xf borderId="0" fillId="4" fontId="64" numFmtId="0" xfId="0" applyAlignment="1" applyFont="1">
      <alignment horizontal="center" vertical="center"/>
    </xf>
    <xf borderId="0" fillId="26" fontId="28" numFmtId="0" xfId="0" applyAlignment="1" applyFont="1">
      <alignment readingOrder="0" shrinkToFit="0" vertical="center" wrapText="1"/>
    </xf>
    <xf borderId="0" fillId="26" fontId="7" numFmtId="0" xfId="0" applyAlignment="1" applyFont="1">
      <alignment horizontal="center" readingOrder="0" vertical="center"/>
    </xf>
    <xf borderId="0" fillId="26" fontId="22" numFmtId="0" xfId="0" applyAlignment="1" applyFont="1">
      <alignment readingOrder="0" shrinkToFit="0" vertical="center" wrapText="1"/>
    </xf>
    <xf borderId="0" fillId="26" fontId="12" numFmtId="0" xfId="0" applyAlignment="1" applyFont="1">
      <alignment horizontal="center" vertical="center"/>
    </xf>
    <xf borderId="0" fillId="26" fontId="12" numFmtId="0" xfId="0" applyAlignment="1" applyFont="1">
      <alignment horizontal="center" readingOrder="0" vertical="center"/>
    </xf>
    <xf borderId="0" fillId="26" fontId="12" numFmtId="0" xfId="0" applyAlignment="1" applyFont="1">
      <alignment horizontal="center" readingOrder="0" vertical="center"/>
    </xf>
    <xf borderId="0" fillId="4" fontId="65" numFmtId="0" xfId="0" applyAlignment="1" applyFont="1">
      <alignment readingOrder="0" shrinkToFit="0" vertical="center" wrapText="1"/>
    </xf>
    <xf borderId="0" fillId="4" fontId="66" numFmtId="0" xfId="0" applyAlignment="1" applyFont="1">
      <alignment horizontal="left" readingOrder="0" shrinkToFit="0" vertical="center" wrapText="0"/>
    </xf>
    <xf borderId="0" fillId="4" fontId="67" numFmtId="0" xfId="0" applyAlignment="1" applyFont="1">
      <alignment horizontal="left" readingOrder="0" shrinkToFit="0" vertical="center" wrapText="1"/>
    </xf>
    <xf borderId="0" fillId="4" fontId="68" numFmtId="0" xfId="0" applyAlignment="1" applyFont="1">
      <alignment horizontal="center" vertical="center"/>
    </xf>
    <xf borderId="0" fillId="13" fontId="28" numFmtId="0" xfId="0" applyAlignment="1" applyFont="1">
      <alignment readingOrder="0" shrinkToFit="0" vertical="center" wrapText="1"/>
    </xf>
    <xf borderId="0" fillId="13" fontId="7" numFmtId="0" xfId="0" applyAlignment="1" applyFont="1">
      <alignment horizontal="center" readingOrder="0" vertical="center"/>
    </xf>
    <xf borderId="0" fillId="13" fontId="28" numFmtId="0" xfId="0" applyAlignment="1" applyFont="1">
      <alignment horizontal="center" readingOrder="0" vertical="center"/>
    </xf>
    <xf borderId="0" fillId="13" fontId="22" numFmtId="0" xfId="0" applyAlignment="1" applyFont="1">
      <alignment readingOrder="0" shrinkToFit="0" vertical="center" wrapText="1"/>
    </xf>
    <xf borderId="0" fillId="13" fontId="12" numFmtId="0" xfId="0" applyAlignment="1" applyFont="1">
      <alignment horizontal="center" vertical="center"/>
    </xf>
    <xf borderId="0" fillId="13" fontId="12" numFmtId="0" xfId="0" applyAlignment="1" applyFont="1">
      <alignment horizontal="center" readingOrder="0" vertical="center"/>
    </xf>
    <xf borderId="0" fillId="4" fontId="69" numFmtId="0" xfId="0" applyAlignment="1" applyFont="1">
      <alignment readingOrder="0" shrinkToFit="0" vertical="center" wrapText="1"/>
    </xf>
    <xf borderId="0" fillId="39" fontId="28" numFmtId="9" xfId="0" applyAlignment="1" applyFont="1" applyNumberFormat="1">
      <alignment horizontal="left" readingOrder="0" shrinkToFit="0" vertical="center" wrapText="1"/>
    </xf>
    <xf borderId="0" fillId="39" fontId="7" numFmtId="0" xfId="0" applyAlignment="1" applyFont="1">
      <alignment horizontal="center" readingOrder="0" vertical="center"/>
    </xf>
    <xf borderId="0" fillId="39" fontId="22" numFmtId="0" xfId="0" applyAlignment="1" applyFont="1">
      <alignment readingOrder="0" shrinkToFit="0" vertical="center" wrapText="1"/>
    </xf>
    <xf borderId="0" fillId="39" fontId="12" numFmtId="0" xfId="0" applyAlignment="1" applyFont="1">
      <alignment horizontal="center" vertical="center"/>
    </xf>
    <xf borderId="0" fillId="39" fontId="12" numFmtId="0" xfId="0" applyAlignment="1" applyFont="1">
      <alignment horizontal="center" readingOrder="0" vertical="center"/>
    </xf>
    <xf borderId="0" fillId="39" fontId="28" numFmtId="0" xfId="0" applyAlignment="1" applyFont="1">
      <alignment readingOrder="0" shrinkToFit="0" vertical="center" wrapText="1"/>
    </xf>
    <xf borderId="0" fillId="4" fontId="70" numFmtId="0" xfId="0" applyAlignment="1" applyFont="1">
      <alignment readingOrder="0" shrinkToFit="0" vertical="center" wrapText="1"/>
    </xf>
    <xf borderId="0" fillId="40" fontId="28" numFmtId="0" xfId="0" applyAlignment="1" applyFont="1">
      <alignment readingOrder="0" shrinkToFit="0" vertical="center" wrapText="1"/>
    </xf>
    <xf borderId="0" fillId="40" fontId="7" numFmtId="0" xfId="0" applyAlignment="1" applyFont="1">
      <alignment horizontal="center" readingOrder="0" vertical="center"/>
    </xf>
    <xf borderId="0" fillId="40" fontId="28" numFmtId="0" xfId="0" applyAlignment="1" applyFont="1">
      <alignment horizontal="center" readingOrder="0" vertical="center"/>
    </xf>
    <xf borderId="0" fillId="40" fontId="22" numFmtId="0" xfId="0" applyAlignment="1" applyFont="1">
      <alignment readingOrder="0" shrinkToFit="0" vertical="center" wrapText="1"/>
    </xf>
    <xf borderId="0" fillId="40" fontId="12" numFmtId="0" xfId="0" applyAlignment="1" applyFont="1">
      <alignment horizontal="center" vertical="center"/>
    </xf>
    <xf borderId="0" fillId="40" fontId="12" numFmtId="0" xfId="0" applyAlignment="1" applyFont="1">
      <alignment horizontal="center" readingOrder="0" vertical="center"/>
    </xf>
    <xf borderId="0" fillId="4" fontId="14" numFmtId="0" xfId="0" applyAlignment="1" applyFont="1">
      <alignment horizontal="center" readingOrder="0" vertical="center"/>
    </xf>
    <xf borderId="0" fillId="4" fontId="71" numFmtId="0" xfId="0" applyAlignment="1" applyFont="1">
      <alignment readingOrder="0" shrinkToFit="0" vertical="center" wrapText="1"/>
    </xf>
    <xf borderId="0" fillId="20" fontId="28" numFmtId="0" xfId="0" applyAlignment="1" applyFont="1">
      <alignment readingOrder="0" shrinkToFit="0" vertical="center" wrapText="1"/>
    </xf>
    <xf borderId="0" fillId="20" fontId="7" numFmtId="0" xfId="0" applyAlignment="1" applyFont="1">
      <alignment horizontal="center" readingOrder="0" vertical="center"/>
    </xf>
    <xf borderId="0" fillId="20" fontId="22" numFmtId="0" xfId="0" applyAlignment="1" applyFont="1">
      <alignment readingOrder="0" shrinkToFit="0" vertical="center" wrapText="1"/>
    </xf>
    <xf borderId="0" fillId="20" fontId="12" numFmtId="0" xfId="0" applyAlignment="1" applyFont="1">
      <alignment horizontal="center" vertical="center"/>
    </xf>
    <xf borderId="0" fillId="20" fontId="12" numFmtId="0" xfId="0" applyAlignment="1" applyFont="1">
      <alignment horizontal="center" readingOrder="0" vertical="center"/>
    </xf>
    <xf borderId="0" fillId="20" fontId="12" numFmtId="0" xfId="0" applyAlignment="1" applyFont="1">
      <alignment horizontal="center" readingOrder="0" vertical="center"/>
    </xf>
    <xf borderId="0" fillId="20" fontId="72" numFmtId="0" xfId="0" applyAlignment="1" applyFont="1">
      <alignment horizontal="center" vertical="center"/>
    </xf>
    <xf borderId="0" fillId="0" fontId="11" numFmtId="0" xfId="0" applyAlignment="1" applyFont="1">
      <alignment readingOrder="0" shrinkToFit="0" vertical="center" wrapText="0"/>
    </xf>
    <xf borderId="0" fillId="0" fontId="28"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21" fontId="11" numFmtId="0" xfId="0" applyAlignment="1" applyFont="1">
      <alignment readingOrder="0" shrinkToFit="0" vertical="center" wrapText="0"/>
    </xf>
    <xf borderId="0" fillId="21" fontId="22" numFmtId="0" xfId="0" applyAlignment="1" applyFont="1">
      <alignment horizontal="left" readingOrder="0" shrinkToFit="0" vertical="center" wrapText="1"/>
    </xf>
    <xf borderId="0" fillId="21" fontId="21" numFmtId="0" xfId="0" applyAlignment="1" applyFont="1">
      <alignment horizontal="center" readingOrder="0" shrinkToFit="0" vertical="center" wrapText="1"/>
    </xf>
    <xf borderId="0" fillId="21" fontId="30" numFmtId="0" xfId="0" applyAlignment="1" applyFont="1">
      <alignment horizontal="center" readingOrder="0" shrinkToFit="0" vertical="center" wrapText="1"/>
    </xf>
    <xf borderId="0" fillId="8" fontId="11" numFmtId="0" xfId="0" applyAlignment="1" applyFont="1">
      <alignment readingOrder="0" shrinkToFit="0" vertical="center" wrapText="0"/>
    </xf>
    <xf borderId="0" fillId="8" fontId="11" numFmtId="0" xfId="0" applyAlignment="1" applyFont="1">
      <alignment horizontal="center" readingOrder="0" vertical="center"/>
    </xf>
    <xf borderId="0" fillId="8" fontId="22" numFmtId="0" xfId="0" applyAlignment="1" applyFont="1">
      <alignment horizontal="left" readingOrder="0" shrinkToFit="0" vertical="center" wrapText="1"/>
    </xf>
    <xf borderId="0" fillId="8" fontId="12" numFmtId="0" xfId="0" applyAlignment="1" applyFont="1">
      <alignment horizontal="center" vertical="center"/>
    </xf>
    <xf borderId="0" fillId="8" fontId="12" numFmtId="0" xfId="0" applyAlignment="1" applyFont="1">
      <alignment horizontal="center" readingOrder="0" vertical="center"/>
    </xf>
    <xf borderId="0" fillId="8" fontId="21" numFmtId="0" xfId="0" applyAlignment="1" applyFont="1">
      <alignment horizontal="center" readingOrder="0" shrinkToFit="0" vertical="center" wrapText="1"/>
    </xf>
    <xf borderId="0" fillId="8" fontId="30" numFmtId="0" xfId="0" applyAlignment="1" applyFont="1">
      <alignment horizontal="center" readingOrder="0" shrinkToFit="0" vertical="center" wrapText="1"/>
    </xf>
    <xf borderId="0" fillId="8" fontId="12" numFmtId="0" xfId="0" applyAlignment="1" applyFont="1">
      <alignment horizontal="center" readingOrder="0" vertical="center"/>
    </xf>
    <xf borderId="0" fillId="8" fontId="11" numFmtId="0" xfId="0" applyAlignment="1" applyFont="1">
      <alignment readingOrder="0" shrinkToFit="0" vertical="center" wrapText="1"/>
    </xf>
    <xf borderId="0" fillId="23" fontId="11" numFmtId="0" xfId="0" applyAlignment="1" applyFont="1">
      <alignment readingOrder="0" shrinkToFit="0" vertical="center" wrapText="0"/>
    </xf>
    <xf borderId="0" fillId="23" fontId="22" numFmtId="0" xfId="0" applyAlignment="1" applyFont="1">
      <alignment horizontal="left" readingOrder="0" shrinkToFit="0" vertical="center" wrapText="1"/>
    </xf>
    <xf borderId="0" fillId="23" fontId="21" numFmtId="0" xfId="0" applyAlignment="1" applyFont="1">
      <alignment horizontal="center" readingOrder="0" shrinkToFit="0" vertical="center" wrapText="1"/>
    </xf>
    <xf borderId="0" fillId="23" fontId="30" numFmtId="0" xfId="0" applyAlignment="1" applyFont="1">
      <alignment horizontal="center" readingOrder="0" shrinkToFit="0" vertical="center" wrapText="1"/>
    </xf>
    <xf borderId="0" fillId="13" fontId="11" numFmtId="0" xfId="0" applyAlignment="1" applyFont="1">
      <alignment readingOrder="0" shrinkToFit="0" vertical="center" wrapText="0"/>
    </xf>
    <xf borderId="0" fillId="13" fontId="11" numFmtId="0" xfId="0" applyAlignment="1" applyFont="1">
      <alignment horizontal="center" readingOrder="0" vertical="center"/>
    </xf>
    <xf borderId="0" fillId="13" fontId="22" numFmtId="0" xfId="0" applyAlignment="1" applyFont="1">
      <alignment horizontal="left" readingOrder="0" shrinkToFit="0" vertical="center" wrapText="1"/>
    </xf>
    <xf borderId="0" fillId="13" fontId="21" numFmtId="0" xfId="0" applyAlignment="1" applyFont="1">
      <alignment horizontal="center" readingOrder="0" shrinkToFit="0" vertical="center" wrapText="1"/>
    </xf>
    <xf borderId="0" fillId="13" fontId="30" numFmtId="0" xfId="0" applyAlignment="1" applyFont="1">
      <alignment horizontal="center" readingOrder="0" shrinkToFit="0" vertical="center" wrapText="1"/>
    </xf>
    <xf borderId="0" fillId="13" fontId="12" numFmtId="0" xfId="0" applyAlignment="1" applyFont="1">
      <alignment horizontal="center" readingOrder="0" vertical="center"/>
    </xf>
    <xf borderId="0" fillId="22" fontId="11" numFmtId="0" xfId="0" applyAlignment="1" applyFont="1">
      <alignment readingOrder="0" shrinkToFit="0" vertical="center" wrapText="0"/>
    </xf>
    <xf borderId="0" fillId="22" fontId="22" numFmtId="0" xfId="0" applyAlignment="1" applyFont="1">
      <alignment horizontal="left" readingOrder="0" shrinkToFit="0" vertical="center" wrapText="1"/>
    </xf>
    <xf borderId="0" fillId="22" fontId="21" numFmtId="0" xfId="0" applyAlignment="1" applyFont="1">
      <alignment horizontal="center" readingOrder="0" shrinkToFit="0" vertical="center" wrapText="1"/>
    </xf>
    <xf borderId="0" fillId="22" fontId="30" numFmtId="0" xfId="0" applyAlignment="1" applyFont="1">
      <alignment horizontal="center" readingOrder="0" shrinkToFit="0" vertical="center" wrapText="1"/>
    </xf>
    <xf borderId="0" fillId="15" fontId="11" numFmtId="0" xfId="0" applyAlignment="1" applyFont="1">
      <alignment readingOrder="0" shrinkToFit="0" vertical="center" wrapText="0"/>
    </xf>
    <xf borderId="0" fillId="15" fontId="11" numFmtId="0" xfId="0" applyAlignment="1" applyFont="1">
      <alignment horizontal="center" readingOrder="0" vertical="center"/>
    </xf>
    <xf borderId="0" fillId="15" fontId="28" numFmtId="0" xfId="0" applyAlignment="1" applyFont="1">
      <alignment horizontal="center" readingOrder="0" vertical="center"/>
    </xf>
    <xf borderId="0" fillId="15" fontId="22" numFmtId="0" xfId="0" applyAlignment="1" applyFont="1">
      <alignment horizontal="left" readingOrder="0" shrinkToFit="0" vertical="center" wrapText="1"/>
    </xf>
    <xf borderId="0" fillId="15" fontId="12" numFmtId="0" xfId="0" applyAlignment="1" applyFont="1">
      <alignment horizontal="center" vertical="center"/>
    </xf>
    <xf borderId="0" fillId="15" fontId="12" numFmtId="0" xfId="0" applyAlignment="1" applyFont="1">
      <alignment horizontal="center" readingOrder="0" vertical="center"/>
    </xf>
    <xf borderId="0" fillId="15" fontId="12" numFmtId="0" xfId="0" applyAlignment="1" applyFont="1">
      <alignment horizontal="center" readingOrder="0" vertical="center"/>
    </xf>
    <xf borderId="0" fillId="15" fontId="21" numFmtId="0" xfId="0" applyAlignment="1" applyFont="1">
      <alignment horizontal="center" readingOrder="0" shrinkToFit="0" vertical="center" wrapText="1"/>
    </xf>
    <xf borderId="0" fillId="15" fontId="30" numFmtId="0" xfId="0" applyAlignment="1" applyFont="1">
      <alignment horizontal="center" readingOrder="0" shrinkToFit="0" vertical="center" wrapText="1"/>
    </xf>
    <xf borderId="0" fillId="20" fontId="11" numFmtId="0" xfId="0" applyAlignment="1" applyFont="1">
      <alignment readingOrder="0" shrinkToFit="0" vertical="center" wrapText="0"/>
    </xf>
    <xf borderId="0" fillId="20" fontId="22" numFmtId="0" xfId="0" applyAlignment="1" applyFont="1">
      <alignment horizontal="left" readingOrder="0" shrinkToFit="0" vertical="center" wrapText="1"/>
    </xf>
    <xf borderId="0" fillId="20" fontId="21" numFmtId="0" xfId="0" applyAlignment="1" applyFont="1">
      <alignment horizontal="center" readingOrder="0" shrinkToFit="0" vertical="center" wrapText="1"/>
    </xf>
    <xf borderId="0" fillId="20" fontId="30" numFmtId="0" xfId="0" applyAlignment="1" applyFont="1">
      <alignment horizontal="center" readingOrder="0" shrinkToFit="0" vertical="center" wrapText="1"/>
    </xf>
    <xf borderId="0" fillId="17" fontId="11" numFmtId="0" xfId="0" applyAlignment="1" applyFont="1">
      <alignment readingOrder="0" shrinkToFit="0" vertical="center" wrapText="0"/>
    </xf>
    <xf borderId="0" fillId="17" fontId="11" numFmtId="0" xfId="0" applyAlignment="1" applyFont="1">
      <alignment horizontal="center" readingOrder="0" vertical="center"/>
    </xf>
    <xf borderId="0" fillId="17" fontId="28" numFmtId="0" xfId="0" applyAlignment="1" applyFont="1">
      <alignment horizontal="center" readingOrder="0" vertical="center"/>
    </xf>
    <xf borderId="0" fillId="17" fontId="22" numFmtId="0" xfId="0" applyAlignment="1" applyFont="1">
      <alignment horizontal="left" readingOrder="0" shrinkToFit="0" vertical="center" wrapText="1"/>
    </xf>
    <xf borderId="0" fillId="17" fontId="12" numFmtId="0" xfId="0" applyAlignment="1" applyFont="1">
      <alignment horizontal="center" vertical="center"/>
    </xf>
    <xf borderId="0" fillId="17" fontId="12" numFmtId="0" xfId="0" applyAlignment="1" applyFont="1">
      <alignment horizontal="center" readingOrder="0" vertical="center"/>
    </xf>
    <xf borderId="0" fillId="17" fontId="21" numFmtId="0" xfId="0" applyAlignment="1" applyFont="1">
      <alignment horizontal="center" readingOrder="0" shrinkToFit="0" vertical="center" wrapText="1"/>
    </xf>
    <xf borderId="0" fillId="17" fontId="30" numFmtId="0" xfId="0" applyAlignment="1" applyFont="1">
      <alignment horizontal="center" readingOrder="0" shrinkToFit="0" vertical="center" wrapText="1"/>
    </xf>
    <xf borderId="0" fillId="17" fontId="12" numFmtId="0" xfId="0" applyAlignment="1" applyFont="1">
      <alignment horizontal="center" readingOrder="0" vertical="center"/>
    </xf>
    <xf borderId="0" fillId="24" fontId="11" numFmtId="0" xfId="0" applyAlignment="1" applyFont="1">
      <alignment readingOrder="0" shrinkToFit="0" vertical="center" wrapText="0"/>
    </xf>
    <xf borderId="0" fillId="24" fontId="22" numFmtId="0" xfId="0" applyAlignment="1" applyFont="1">
      <alignment horizontal="left" readingOrder="0" shrinkToFit="0" vertical="center" wrapText="1"/>
    </xf>
    <xf borderId="0" fillId="24" fontId="12" numFmtId="0" xfId="0" applyAlignment="1" applyFont="1">
      <alignment horizontal="center" vertical="center"/>
    </xf>
    <xf borderId="0" fillId="24" fontId="12" numFmtId="0" xfId="0" applyAlignment="1" applyFont="1">
      <alignment horizontal="center" readingOrder="0" vertical="center"/>
    </xf>
    <xf borderId="0" fillId="24" fontId="21" numFmtId="0" xfId="0" applyAlignment="1" applyFont="1">
      <alignment horizontal="center" readingOrder="0" shrinkToFit="0" vertical="center" wrapText="1"/>
    </xf>
    <xf borderId="0" fillId="24" fontId="30" numFmtId="0" xfId="0" applyAlignment="1" applyFont="1">
      <alignment horizontal="center" readingOrder="0" shrinkToFit="0" vertical="center" wrapText="1"/>
    </xf>
    <xf borderId="0" fillId="40" fontId="11" numFmtId="0" xfId="0" applyAlignment="1" applyFont="1">
      <alignment readingOrder="0" shrinkToFit="0" vertical="center" wrapText="0"/>
    </xf>
    <xf borderId="0" fillId="40" fontId="11" numFmtId="0" xfId="0" applyAlignment="1" applyFont="1">
      <alignment horizontal="center" readingOrder="0" vertical="center"/>
    </xf>
    <xf borderId="0" fillId="40" fontId="22" numFmtId="0" xfId="0" applyAlignment="1" applyFont="1">
      <alignment horizontal="left" readingOrder="0" shrinkToFit="0" vertical="center" wrapText="1"/>
    </xf>
    <xf borderId="0" fillId="40" fontId="21" numFmtId="0" xfId="0" applyAlignment="1" applyFont="1">
      <alignment horizontal="center" readingOrder="0" shrinkToFit="0" vertical="center" wrapText="1"/>
    </xf>
    <xf borderId="0" fillId="40" fontId="30" numFmtId="0" xfId="0" applyAlignment="1" applyFont="1">
      <alignment horizontal="center" readingOrder="0" shrinkToFit="0" vertical="center" wrapText="1"/>
    </xf>
    <xf borderId="0" fillId="39" fontId="11" numFmtId="0" xfId="0" applyAlignment="1" applyFont="1">
      <alignment readingOrder="0" shrinkToFit="0" vertical="center" wrapText="0"/>
    </xf>
    <xf borderId="0" fillId="39" fontId="22" numFmtId="0" xfId="0" applyAlignment="1" applyFont="1">
      <alignment horizontal="left" readingOrder="0" shrinkToFit="0" vertical="center" wrapText="1"/>
    </xf>
    <xf borderId="0" fillId="39" fontId="12" numFmtId="0" xfId="0" applyAlignment="1" applyFont="1">
      <alignment horizontal="center" readingOrder="0" vertical="center"/>
    </xf>
    <xf borderId="0" fillId="39" fontId="21" numFmtId="0" xfId="0" applyAlignment="1" applyFont="1">
      <alignment horizontal="center" readingOrder="0" shrinkToFit="0" vertical="center" wrapText="1"/>
    </xf>
    <xf borderId="0" fillId="39" fontId="30" numFmtId="0" xfId="0" applyAlignment="1" applyFont="1">
      <alignment horizontal="center" readingOrder="0" shrinkToFit="0" vertical="center" wrapText="1"/>
    </xf>
    <xf borderId="0" fillId="42" fontId="11" numFmtId="0" xfId="0" applyAlignment="1" applyFill="1" applyFont="1">
      <alignment readingOrder="0" shrinkToFit="0" vertical="center" wrapText="0"/>
    </xf>
    <xf borderId="0" fillId="42" fontId="11" numFmtId="0" xfId="0" applyAlignment="1" applyFont="1">
      <alignment horizontal="center" readingOrder="0" vertical="center"/>
    </xf>
    <xf borderId="0" fillId="42" fontId="28" numFmtId="0" xfId="0" applyAlignment="1" applyFont="1">
      <alignment horizontal="center" readingOrder="0" vertical="center"/>
    </xf>
    <xf borderId="0" fillId="42" fontId="22" numFmtId="0" xfId="0" applyAlignment="1" applyFont="1">
      <alignment horizontal="left" readingOrder="0" shrinkToFit="0" vertical="center" wrapText="1"/>
    </xf>
    <xf borderId="0" fillId="42" fontId="12" numFmtId="0" xfId="0" applyAlignment="1" applyFont="1">
      <alignment horizontal="center" readingOrder="0" vertical="center"/>
    </xf>
    <xf borderId="0" fillId="42" fontId="12" numFmtId="0" xfId="0" applyAlignment="1" applyFont="1">
      <alignment horizontal="center" vertical="center"/>
    </xf>
    <xf borderId="0" fillId="42" fontId="12" numFmtId="0" xfId="0" applyAlignment="1" applyFont="1">
      <alignment horizontal="center" readingOrder="0" vertical="center"/>
    </xf>
    <xf borderId="0" fillId="42" fontId="72" numFmtId="0" xfId="0" applyAlignment="1" applyFont="1">
      <alignment horizontal="center" vertical="center"/>
    </xf>
    <xf borderId="0" fillId="42" fontId="21" numFmtId="0" xfId="0" applyAlignment="1" applyFont="1">
      <alignment horizontal="center" readingOrder="0" shrinkToFit="0" vertical="center" wrapText="1"/>
    </xf>
    <xf borderId="0" fillId="42" fontId="30" numFmtId="0" xfId="0" applyAlignment="1" applyFont="1">
      <alignment horizontal="center" readingOrder="0" shrinkToFit="0" vertical="center" wrapText="1"/>
    </xf>
    <xf borderId="0" fillId="42" fontId="72" numFmtId="0" xfId="0" applyAlignment="1" applyFont="1">
      <alignment horizontal="center" vertical="center"/>
    </xf>
    <xf borderId="0" fillId="26" fontId="11" numFmtId="0" xfId="0" applyAlignment="1" applyFont="1">
      <alignment readingOrder="0" shrinkToFit="0" vertical="center" wrapText="0"/>
    </xf>
    <xf borderId="0" fillId="26" fontId="22" numFmtId="0" xfId="0" applyAlignment="1" applyFont="1">
      <alignment horizontal="left" readingOrder="0" shrinkToFit="0" vertical="center" wrapText="1"/>
    </xf>
    <xf borderId="0" fillId="26" fontId="21" numFmtId="0" xfId="0" applyAlignment="1" applyFont="1">
      <alignment horizontal="center" readingOrder="0" shrinkToFit="0" vertical="center" wrapText="1"/>
    </xf>
    <xf borderId="0" fillId="26" fontId="30" numFmtId="0" xfId="0" applyAlignment="1" applyFont="1">
      <alignment horizontal="center" readingOrder="0" shrinkToFit="0" vertical="center" wrapText="1"/>
    </xf>
    <xf borderId="0" fillId="19" fontId="11" numFmtId="0" xfId="0" applyAlignment="1" applyFont="1">
      <alignment readingOrder="0" shrinkToFit="0" vertical="center" wrapText="0"/>
    </xf>
    <xf borderId="0" fillId="19" fontId="11" numFmtId="0" xfId="0" applyAlignment="1" applyFont="1">
      <alignment horizontal="center" readingOrder="0" vertical="center"/>
    </xf>
    <xf borderId="0" fillId="19" fontId="28" numFmtId="0" xfId="0" applyAlignment="1" applyFont="1">
      <alignment horizontal="center" readingOrder="0" vertical="center"/>
    </xf>
    <xf borderId="0" fillId="19" fontId="22" numFmtId="0" xfId="0" applyAlignment="1" applyFont="1">
      <alignment horizontal="left" readingOrder="0" shrinkToFit="0" vertical="center" wrapText="1"/>
    </xf>
    <xf borderId="0" fillId="19" fontId="12" numFmtId="0" xfId="0" applyAlignment="1" applyFont="1">
      <alignment horizontal="center" vertical="center"/>
    </xf>
    <xf borderId="0" fillId="19" fontId="12" numFmtId="0" xfId="0" applyAlignment="1" applyFont="1">
      <alignment horizontal="center" readingOrder="0" vertical="center"/>
    </xf>
    <xf borderId="0" fillId="19" fontId="21" numFmtId="0" xfId="0" applyAlignment="1" applyFont="1">
      <alignment horizontal="center" readingOrder="0" shrinkToFit="0" vertical="center" wrapText="1"/>
    </xf>
    <xf borderId="0" fillId="19" fontId="30" numFmtId="0" xfId="0" applyAlignment="1" applyFont="1">
      <alignment horizontal="center" readingOrder="0" shrinkToFit="0" vertical="center" wrapText="1"/>
    </xf>
    <xf borderId="0" fillId="19" fontId="12" numFmtId="0" xfId="0" applyAlignment="1" applyFont="1">
      <alignment horizontal="center" readingOrder="0" vertical="center"/>
    </xf>
    <xf borderId="0" fillId="25" fontId="11" numFmtId="0" xfId="0" applyAlignment="1" applyFont="1">
      <alignment readingOrder="0" shrinkToFit="0" vertical="center" wrapText="0"/>
    </xf>
    <xf borderId="0" fillId="25" fontId="22" numFmtId="0" xfId="0" applyAlignment="1" applyFont="1">
      <alignment horizontal="left" readingOrder="0" shrinkToFit="0" vertical="center" wrapText="1"/>
    </xf>
    <xf borderId="0" fillId="25" fontId="12" numFmtId="0" xfId="0" applyAlignment="1" applyFont="1">
      <alignment horizontal="center" vertical="center"/>
    </xf>
    <xf borderId="0" fillId="25" fontId="12" numFmtId="0" xfId="0" applyAlignment="1" applyFont="1">
      <alignment horizontal="center" readingOrder="0" vertical="center"/>
    </xf>
    <xf borderId="0" fillId="25" fontId="21" numFmtId="0" xfId="0" applyAlignment="1" applyFont="1">
      <alignment horizontal="center" readingOrder="0" shrinkToFit="0" vertical="center" wrapText="1"/>
    </xf>
    <xf borderId="0" fillId="25" fontId="30" numFmtId="0" xfId="0" applyAlignment="1" applyFont="1">
      <alignment horizontal="center" readingOrder="0" shrinkToFit="0" vertical="center" wrapText="1"/>
    </xf>
    <xf borderId="0" fillId="25" fontId="12" numFmtId="0" xfId="0" applyAlignment="1" applyFont="1">
      <alignment horizontal="center" readingOrder="0" vertical="center"/>
    </xf>
    <xf borderId="0" fillId="25" fontId="23" numFmtId="0" xfId="0" applyAlignment="1" applyFont="1">
      <alignment horizontal="left" readingOrder="0" shrinkToFit="0" wrapText="1"/>
    </xf>
    <xf borderId="0" fillId="30" fontId="11" numFmtId="0" xfId="0" applyAlignment="1" applyFont="1">
      <alignment readingOrder="0" shrinkToFit="0" vertical="center" wrapText="0"/>
    </xf>
    <xf borderId="0" fillId="30" fontId="22" numFmtId="0" xfId="0" applyAlignment="1" applyFont="1">
      <alignment horizontal="left" readingOrder="0" shrinkToFit="0" vertical="center" wrapText="1"/>
    </xf>
    <xf borderId="0" fillId="30" fontId="12" numFmtId="0" xfId="0" applyAlignment="1" applyFont="1">
      <alignment horizontal="center" vertical="center"/>
    </xf>
    <xf borderId="0" fillId="30" fontId="12" numFmtId="0" xfId="0" applyAlignment="1" applyFont="1">
      <alignment horizontal="center" readingOrder="0" vertical="center"/>
    </xf>
    <xf borderId="0" fillId="30" fontId="12" numFmtId="0" xfId="0" applyAlignment="1" applyFont="1">
      <alignment horizontal="center" readingOrder="0" vertical="center"/>
    </xf>
    <xf borderId="0" fillId="30" fontId="21" numFmtId="0" xfId="0" applyAlignment="1" applyFont="1">
      <alignment horizontal="center" readingOrder="0" shrinkToFit="0" vertical="center" wrapText="1"/>
    </xf>
    <xf borderId="0" fillId="30" fontId="30" numFmtId="0" xfId="0" applyAlignment="1" applyFont="1">
      <alignment horizontal="center" readingOrder="0" shrinkToFit="0" vertical="center" wrapText="1"/>
    </xf>
    <xf borderId="0" fillId="30" fontId="30" numFmtId="0" xfId="0" applyAlignment="1" applyFont="1">
      <alignment horizontal="center" readingOrder="0" vertical="center"/>
    </xf>
    <xf borderId="0" fillId="29" fontId="30" numFmtId="0" xfId="0" applyAlignment="1" applyFont="1">
      <alignment readingOrder="0" shrinkToFit="0" vertical="center" wrapText="0"/>
    </xf>
    <xf borderId="0" fillId="29" fontId="30" numFmtId="0" xfId="0" applyAlignment="1" applyFont="1">
      <alignment horizontal="center" readingOrder="0" vertical="center"/>
    </xf>
    <xf borderId="0" fillId="29" fontId="23" numFmtId="0" xfId="0" applyAlignment="1" applyFont="1">
      <alignment horizontal="left" readingOrder="0" shrinkToFit="0" vertical="center" wrapText="1"/>
    </xf>
    <xf borderId="0" fillId="29" fontId="12" numFmtId="0" xfId="0" applyAlignment="1" applyFont="1">
      <alignment horizontal="center" vertical="center"/>
    </xf>
    <xf borderId="0" fillId="29" fontId="12" numFmtId="0" xfId="0" applyAlignment="1" applyFont="1">
      <alignment horizontal="center" readingOrder="0" vertical="center"/>
    </xf>
    <xf borderId="0" fillId="29" fontId="17" numFmtId="0" xfId="0" applyAlignment="1" applyFont="1">
      <alignment horizontal="center" readingOrder="0" shrinkToFit="0" vertical="center" wrapText="1"/>
    </xf>
    <xf borderId="0" fillId="29" fontId="30" numFmtId="0" xfId="0" applyAlignment="1" applyFont="1">
      <alignment horizontal="center" readingOrder="0" shrinkToFit="0" vertical="center" wrapText="1"/>
    </xf>
    <xf borderId="2" fillId="0" fontId="14" numFmtId="0" xfId="0" applyAlignment="1" applyBorder="1" applyFont="1">
      <alignment horizontal="left" readingOrder="0" vertical="center"/>
    </xf>
    <xf borderId="3" fillId="43" fontId="28" numFmtId="0" xfId="0" applyAlignment="1" applyBorder="1" applyFill="1" applyFont="1">
      <alignment horizontal="center" readingOrder="0" vertical="center"/>
    </xf>
    <xf borderId="1" fillId="43" fontId="14" numFmtId="0" xfId="0" applyAlignment="1" applyBorder="1" applyFont="1">
      <alignment horizontal="center" readingOrder="0" shrinkToFit="0" vertical="center" wrapText="1"/>
    </xf>
    <xf borderId="1" fillId="43" fontId="16" numFmtId="0" xfId="0" applyAlignment="1" applyBorder="1" applyFont="1">
      <alignment horizontal="center" readingOrder="0" shrinkToFit="0" vertical="center" wrapText="1"/>
    </xf>
    <xf borderId="6" fillId="0" fontId="16" numFmtId="0" xfId="0" applyAlignment="1" applyBorder="1" applyFont="1">
      <alignment horizontal="center" readingOrder="0" shrinkToFit="0" textRotation="0" vertical="center" wrapText="1"/>
    </xf>
    <xf borderId="4" fillId="24" fontId="15" numFmtId="0" xfId="0" applyAlignment="1" applyBorder="1" applyFont="1">
      <alignment horizontal="left" readingOrder="0" textRotation="45" vertical="bottom"/>
    </xf>
    <xf borderId="4" fillId="25" fontId="15" numFmtId="0" xfId="0" applyAlignment="1" applyBorder="1" applyFont="1">
      <alignment horizontal="center" readingOrder="0" textRotation="45" vertical="bottom"/>
    </xf>
    <xf borderId="4" fillId="20" fontId="15" numFmtId="0" xfId="0" applyAlignment="1" applyBorder="1" applyFont="1">
      <alignment horizontal="center" readingOrder="0" textRotation="45" vertical="bottom"/>
    </xf>
    <xf borderId="4" fillId="36" fontId="15" numFmtId="0" xfId="0" applyAlignment="1" applyBorder="1" applyFont="1">
      <alignment horizontal="center" readingOrder="0" textRotation="45" vertical="bottom"/>
    </xf>
    <xf borderId="4" fillId="24" fontId="15" numFmtId="0" xfId="0" applyAlignment="1" applyBorder="1" applyFont="1">
      <alignment horizontal="center" readingOrder="0" textRotation="45" vertical="bottom"/>
    </xf>
    <xf borderId="1" fillId="43" fontId="73" numFmtId="0" xfId="0" applyAlignment="1" applyBorder="1" applyFont="1">
      <alignment horizontal="center" readingOrder="0" textRotation="45" vertical="bottom"/>
    </xf>
    <xf borderId="4" fillId="0" fontId="15" numFmtId="0" xfId="0" applyAlignment="1" applyBorder="1" applyFont="1">
      <alignment horizontal="center" readingOrder="0" textRotation="45" vertical="bottom"/>
    </xf>
    <xf borderId="1" fillId="0" fontId="15" numFmtId="0" xfId="0" applyAlignment="1" applyBorder="1" applyFont="1">
      <alignment horizontal="left" readingOrder="0" textRotation="45" vertical="bottom"/>
    </xf>
    <xf borderId="1" fillId="0" fontId="74" numFmtId="0" xfId="0" applyAlignment="1" applyBorder="1" applyFont="1">
      <alignment horizontal="left" readingOrder="0" vertical="center"/>
    </xf>
    <xf borderId="1" fillId="0" fontId="75" numFmtId="0" xfId="0" applyAlignment="1" applyBorder="1" applyFont="1">
      <alignment horizontal="center" vertical="center"/>
    </xf>
    <xf borderId="5" fillId="0" fontId="16" numFmtId="0" xfId="0" applyAlignment="1" applyBorder="1" applyFont="1">
      <alignment horizontal="center" readingOrder="0" shrinkToFit="0" vertical="center" wrapText="1"/>
    </xf>
    <xf borderId="8" fillId="0" fontId="76"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5" fillId="24" fontId="78" numFmtId="0" xfId="0" applyAlignment="1" applyBorder="1" applyFont="1">
      <alignment horizontal="center" readingOrder="0" vertical="center"/>
    </xf>
    <xf borderId="6" fillId="24" fontId="78" numFmtId="0" xfId="0" applyAlignment="1" applyBorder="1" applyFont="1">
      <alignment horizontal="center" readingOrder="0" vertical="center"/>
    </xf>
    <xf borderId="6" fillId="24" fontId="78" numFmtId="0" xfId="0" applyAlignment="1" applyBorder="1" applyFont="1">
      <alignment horizontal="center" vertical="center"/>
    </xf>
    <xf borderId="5" fillId="25" fontId="78" numFmtId="0" xfId="0" applyAlignment="1" applyBorder="1" applyFont="1">
      <alignment horizontal="center" readingOrder="0" vertical="center"/>
    </xf>
    <xf borderId="6" fillId="25" fontId="78" numFmtId="0" xfId="0" applyAlignment="1" applyBorder="1" applyFont="1">
      <alignment horizontal="center" readingOrder="0" vertical="center"/>
    </xf>
    <xf borderId="6" fillId="25" fontId="78" numFmtId="0" xfId="0" applyAlignment="1" applyBorder="1" applyFont="1">
      <alignment horizontal="center" vertical="center"/>
    </xf>
    <xf borderId="7" fillId="25" fontId="78" numFmtId="0" xfId="0" applyAlignment="1" applyBorder="1" applyFont="1">
      <alignment horizontal="center" vertical="center"/>
    </xf>
    <xf borderId="5" fillId="20" fontId="78" numFmtId="0" xfId="0" applyAlignment="1" applyBorder="1" applyFont="1">
      <alignment horizontal="center" readingOrder="0" vertical="center"/>
    </xf>
    <xf borderId="6" fillId="20" fontId="78" numFmtId="0" xfId="0" applyAlignment="1" applyBorder="1" applyFont="1">
      <alignment horizontal="center" readingOrder="0" vertical="center"/>
    </xf>
    <xf borderId="6" fillId="20" fontId="78" numFmtId="0" xfId="0" applyAlignment="1" applyBorder="1" applyFont="1">
      <alignment horizontal="center" vertical="center"/>
    </xf>
    <xf borderId="7" fillId="20" fontId="78" numFmtId="0" xfId="0" applyAlignment="1" applyBorder="1" applyFont="1">
      <alignment horizontal="center" vertical="center"/>
    </xf>
    <xf borderId="6" fillId="36" fontId="78" numFmtId="0" xfId="0" applyAlignment="1" applyBorder="1" applyFont="1">
      <alignment horizontal="center" readingOrder="0" vertical="center"/>
    </xf>
    <xf borderId="6" fillId="36" fontId="78" numFmtId="0" xfId="0" applyAlignment="1" applyBorder="1" applyFont="1">
      <alignment horizontal="center" vertical="center"/>
    </xf>
    <xf borderId="7" fillId="36" fontId="78" numFmtId="0" xfId="0" applyAlignment="1" applyBorder="1" applyFont="1">
      <alignment horizontal="center" vertical="center"/>
    </xf>
    <xf borderId="8" fillId="43" fontId="76" numFmtId="0" xfId="0" applyAlignment="1" applyBorder="1" applyFont="1">
      <alignment horizontal="center" readingOrder="0" vertical="center"/>
    </xf>
    <xf borderId="5" fillId="0" fontId="78" numFmtId="0" xfId="0" applyAlignment="1" applyBorder="1" applyFont="1">
      <alignment horizontal="center" readingOrder="0" vertical="center"/>
    </xf>
    <xf borderId="6" fillId="0" fontId="78" numFmtId="0" xfId="0" applyAlignment="1" applyBorder="1" applyFont="1">
      <alignment horizontal="center" readingOrder="0" vertical="center"/>
    </xf>
    <xf borderId="7" fillId="0" fontId="78" numFmtId="0" xfId="0" applyAlignment="1" applyBorder="1" applyFont="1">
      <alignment horizontal="center" readingOrder="0" vertical="center"/>
    </xf>
    <xf borderId="3" fillId="43" fontId="76" numFmtId="0" xfId="0" applyAlignment="1" applyBorder="1" applyFont="1">
      <alignment horizontal="center" readingOrder="0" vertical="center"/>
    </xf>
    <xf borderId="1" fillId="0" fontId="79" numFmtId="0" xfId="0" applyAlignment="1" applyBorder="1" applyFont="1">
      <alignment horizontal="left" readingOrder="0" vertical="center"/>
    </xf>
    <xf borderId="8" fillId="0" fontId="80"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2" fillId="24" fontId="81" numFmtId="0" xfId="0" applyAlignment="1" applyBorder="1" applyFont="1">
      <alignment horizontal="center" vertical="center"/>
    </xf>
    <xf borderId="8" fillId="24" fontId="81" numFmtId="0" xfId="0" applyAlignment="1" applyBorder="1" applyFont="1">
      <alignment horizontal="center" readingOrder="0" vertical="center"/>
    </xf>
    <xf borderId="8" fillId="24" fontId="81" numFmtId="0" xfId="0" applyAlignment="1" applyBorder="1" applyFont="1">
      <alignment horizontal="center" vertical="center"/>
    </xf>
    <xf borderId="2" fillId="25" fontId="81" numFmtId="0" xfId="0" applyAlignment="1" applyBorder="1" applyFont="1">
      <alignment horizontal="center" vertical="center"/>
    </xf>
    <xf borderId="8" fillId="25" fontId="81" numFmtId="0" xfId="0" applyAlignment="1" applyBorder="1" applyFont="1">
      <alignment horizontal="center" readingOrder="0" vertical="center"/>
    </xf>
    <xf borderId="8" fillId="25" fontId="81" numFmtId="0" xfId="0" applyAlignment="1" applyBorder="1" applyFont="1">
      <alignment horizontal="center" vertical="center"/>
    </xf>
    <xf borderId="3" fillId="25" fontId="81" numFmtId="0" xfId="0" applyAlignment="1" applyBorder="1" applyFont="1">
      <alignment horizontal="center" vertical="center"/>
    </xf>
    <xf borderId="2" fillId="20" fontId="81" numFmtId="0" xfId="0" applyAlignment="1" applyBorder="1" applyFont="1">
      <alignment horizontal="center" vertical="center"/>
    </xf>
    <xf borderId="8" fillId="20" fontId="81" numFmtId="0" xfId="0" applyAlignment="1" applyBorder="1" applyFont="1">
      <alignment horizontal="center" readingOrder="0" vertical="center"/>
    </xf>
    <xf borderId="3" fillId="20" fontId="81" numFmtId="0" xfId="0" applyAlignment="1" applyBorder="1" applyFont="1">
      <alignment horizontal="center" readingOrder="0" vertical="center"/>
    </xf>
    <xf borderId="8" fillId="36" fontId="81" numFmtId="0" xfId="0" applyAlignment="1" applyBorder="1" applyFont="1">
      <alignment horizontal="center" vertical="center"/>
    </xf>
    <xf borderId="8" fillId="36" fontId="81" numFmtId="0" xfId="0" applyAlignment="1" applyBorder="1" applyFont="1">
      <alignment horizontal="center" readingOrder="0" vertical="center"/>
    </xf>
    <xf borderId="3" fillId="36" fontId="81" numFmtId="0" xfId="0" applyAlignment="1" applyBorder="1" applyFont="1">
      <alignment horizontal="center" vertical="center"/>
    </xf>
    <xf borderId="8" fillId="43" fontId="80" numFmtId="0" xfId="0" applyAlignment="1" applyBorder="1" applyFont="1">
      <alignment horizontal="center" readingOrder="0" vertical="center"/>
    </xf>
    <xf borderId="2" fillId="0" fontId="81" numFmtId="0" xfId="0" applyAlignment="1" applyBorder="1" applyFont="1">
      <alignment horizontal="center" readingOrder="0" vertical="center"/>
    </xf>
    <xf borderId="8" fillId="0" fontId="81" numFmtId="0" xfId="0" applyAlignment="1" applyBorder="1" applyFont="1">
      <alignment horizontal="center" readingOrder="0" vertical="center"/>
    </xf>
    <xf borderId="3" fillId="0" fontId="81" numFmtId="0" xfId="0" applyAlignment="1" applyBorder="1" applyFont="1">
      <alignment horizontal="center" readingOrder="0" vertical="center"/>
    </xf>
    <xf borderId="3" fillId="43" fontId="80" numFmtId="0" xfId="0" applyAlignment="1" applyBorder="1" applyFont="1">
      <alignment horizontal="center" readingOrder="0" vertical="center"/>
    </xf>
    <xf borderId="1" fillId="0" fontId="82" numFmtId="0" xfId="0" applyAlignment="1" applyBorder="1" applyFont="1">
      <alignment horizontal="left" readingOrder="0" vertical="center"/>
    </xf>
    <xf borderId="8" fillId="0" fontId="83"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12" fillId="24" fontId="84" numFmtId="0" xfId="0" applyAlignment="1" applyBorder="1" applyFont="1">
      <alignment horizontal="center" readingOrder="0" vertical="center"/>
    </xf>
    <xf borderId="0" fillId="24" fontId="84" numFmtId="0" xfId="0" applyAlignment="1" applyFont="1">
      <alignment horizontal="center" vertical="center"/>
    </xf>
    <xf borderId="0" fillId="24" fontId="84" numFmtId="0" xfId="0" applyAlignment="1" applyFont="1">
      <alignment horizontal="center" readingOrder="0" vertical="center"/>
    </xf>
    <xf borderId="12" fillId="25" fontId="84" numFmtId="0" xfId="0" applyAlignment="1" applyBorder="1" applyFont="1">
      <alignment horizontal="center" readingOrder="0" vertical="center"/>
    </xf>
    <xf borderId="0" fillId="25" fontId="84" numFmtId="0" xfId="0" applyAlignment="1" applyFont="1">
      <alignment horizontal="center" readingOrder="0" vertical="center"/>
    </xf>
    <xf borderId="0" fillId="25" fontId="84" numFmtId="0" xfId="0" applyAlignment="1" applyFont="1">
      <alignment horizontal="center" vertical="center"/>
    </xf>
    <xf borderId="22" fillId="25" fontId="84" numFmtId="0" xfId="0" applyAlignment="1" applyBorder="1" applyFont="1">
      <alignment horizontal="center" vertical="center"/>
    </xf>
    <xf borderId="12" fillId="20" fontId="84" numFmtId="0" xfId="0" applyAlignment="1" applyBorder="1" applyFont="1">
      <alignment horizontal="center" readingOrder="0" vertical="center"/>
    </xf>
    <xf borderId="0" fillId="20" fontId="84" numFmtId="0" xfId="0" applyAlignment="1" applyFont="1">
      <alignment horizontal="center" vertical="center"/>
    </xf>
    <xf borderId="0" fillId="20" fontId="84" numFmtId="0" xfId="0" applyAlignment="1" applyFont="1">
      <alignment horizontal="center" readingOrder="0" vertical="center"/>
    </xf>
    <xf borderId="22" fillId="20" fontId="84" numFmtId="0" xfId="0" applyAlignment="1" applyBorder="1" applyFont="1">
      <alignment horizontal="center" vertical="center"/>
    </xf>
    <xf borderId="0" fillId="36" fontId="84" numFmtId="0" xfId="0" applyAlignment="1" applyFont="1">
      <alignment horizontal="center" readingOrder="0" vertical="center"/>
    </xf>
    <xf borderId="0" fillId="36" fontId="84" numFmtId="0" xfId="0" applyAlignment="1" applyFont="1">
      <alignment horizontal="center" vertical="center"/>
    </xf>
    <xf borderId="22" fillId="36" fontId="84" numFmtId="0" xfId="0" applyAlignment="1" applyBorder="1" applyFont="1">
      <alignment horizontal="center" vertical="center"/>
    </xf>
    <xf borderId="8" fillId="43" fontId="85" numFmtId="0" xfId="0" applyAlignment="1" applyBorder="1" applyFont="1">
      <alignment horizontal="center" readingOrder="0" vertical="center"/>
    </xf>
    <xf borderId="12" fillId="0" fontId="84" numFmtId="0" xfId="0" applyAlignment="1" applyBorder="1" applyFont="1">
      <alignment horizontal="center" readingOrder="0" vertical="center"/>
    </xf>
    <xf borderId="0" fillId="0" fontId="84" numFmtId="0" xfId="0" applyAlignment="1" applyFont="1">
      <alignment horizontal="center" readingOrder="0" vertical="center"/>
    </xf>
    <xf borderId="22" fillId="0" fontId="84" numFmtId="0" xfId="0" applyAlignment="1" applyBorder="1" applyFont="1">
      <alignment horizontal="center" readingOrder="0" vertical="center"/>
    </xf>
    <xf borderId="3" fillId="43" fontId="86" numFmtId="0" xfId="0" applyAlignment="1" applyBorder="1" applyFont="1">
      <alignment horizontal="center" readingOrder="0" vertical="center"/>
    </xf>
    <xf borderId="1" fillId="0" fontId="87" numFmtId="0" xfId="0" applyAlignment="1" applyBorder="1" applyFont="1">
      <alignment horizontal="left" readingOrder="0" vertical="center"/>
    </xf>
    <xf borderId="8" fillId="0" fontId="88" numFmtId="0" xfId="0" applyAlignment="1" applyBorder="1" applyFont="1">
      <alignment horizontal="center" readingOrder="0" vertical="center"/>
    </xf>
    <xf borderId="12" fillId="24" fontId="77" numFmtId="0" xfId="0" applyAlignment="1" applyBorder="1" applyFont="1">
      <alignment horizontal="center" shrinkToFit="0" vertical="center" wrapText="0"/>
    </xf>
    <xf borderId="0" fillId="25" fontId="77" numFmtId="0" xfId="0" applyAlignment="1" applyFont="1">
      <alignment horizontal="center" shrinkToFit="0" vertical="center" wrapText="0"/>
    </xf>
    <xf borderId="0" fillId="20" fontId="77" numFmtId="0" xfId="0" applyAlignment="1" applyFont="1">
      <alignment horizontal="center" shrinkToFit="0" vertical="center" wrapText="0"/>
    </xf>
    <xf borderId="0" fillId="36" fontId="77" numFmtId="0" xfId="0" applyAlignment="1" applyFont="1">
      <alignment horizontal="center" shrinkToFit="0" vertical="center" wrapText="0"/>
    </xf>
    <xf borderId="2" fillId="24" fontId="89" numFmtId="0" xfId="0" applyAlignment="1" applyBorder="1" applyFont="1">
      <alignment horizontal="center" vertical="center"/>
    </xf>
    <xf borderId="8" fillId="24" fontId="89" numFmtId="0" xfId="0" applyAlignment="1" applyBorder="1" applyFont="1">
      <alignment horizontal="center" vertical="center"/>
    </xf>
    <xf borderId="8" fillId="24" fontId="89" numFmtId="0" xfId="0" applyAlignment="1" applyBorder="1" applyFont="1">
      <alignment horizontal="center" readingOrder="0" vertical="center"/>
    </xf>
    <xf borderId="2" fillId="25" fontId="89" numFmtId="0" xfId="0" applyAlignment="1" applyBorder="1" applyFont="1">
      <alignment horizontal="center" readingOrder="0" vertical="center"/>
    </xf>
    <xf borderId="8" fillId="25" fontId="89" numFmtId="0" xfId="0" applyAlignment="1" applyBorder="1" applyFont="1">
      <alignment horizontal="center" vertical="center"/>
    </xf>
    <xf borderId="8" fillId="25" fontId="89" numFmtId="0" xfId="0" applyAlignment="1" applyBorder="1" applyFont="1">
      <alignment horizontal="center" readingOrder="0" vertical="center"/>
    </xf>
    <xf borderId="3" fillId="25" fontId="89" numFmtId="0" xfId="0" applyAlignment="1" applyBorder="1" applyFont="1">
      <alignment horizontal="center" readingOrder="0" vertical="center"/>
    </xf>
    <xf borderId="2" fillId="20" fontId="89" numFmtId="0" xfId="0" applyAlignment="1" applyBorder="1" applyFont="1">
      <alignment horizontal="center" vertical="center"/>
    </xf>
    <xf borderId="8" fillId="20" fontId="89" numFmtId="0" xfId="0" applyAlignment="1" applyBorder="1" applyFont="1">
      <alignment horizontal="center" vertical="center"/>
    </xf>
    <xf borderId="8" fillId="20" fontId="89" numFmtId="0" xfId="0" applyAlignment="1" applyBorder="1" applyFont="1">
      <alignment horizontal="center" readingOrder="0" vertical="center"/>
    </xf>
    <xf borderId="3" fillId="20" fontId="89" numFmtId="0" xfId="0" applyAlignment="1" applyBorder="1" applyFont="1">
      <alignment horizontal="center" readingOrder="0" vertical="center"/>
    </xf>
    <xf borderId="8" fillId="36" fontId="89" numFmtId="0" xfId="0" applyAlignment="1" applyBorder="1" applyFont="1">
      <alignment horizontal="center" vertical="center"/>
    </xf>
    <xf borderId="8" fillId="36" fontId="89" numFmtId="0" xfId="0" applyAlignment="1" applyBorder="1" applyFont="1">
      <alignment horizontal="center" readingOrder="0" vertical="center"/>
    </xf>
    <xf borderId="3" fillId="36" fontId="89" numFmtId="0" xfId="0" applyAlignment="1" applyBorder="1" applyFont="1">
      <alignment horizontal="center" readingOrder="0" vertical="center"/>
    </xf>
    <xf borderId="8" fillId="43" fontId="88" numFmtId="0" xfId="0" applyAlignment="1" applyBorder="1" applyFont="1">
      <alignment horizontal="center" readingOrder="0" vertical="center"/>
    </xf>
    <xf borderId="2" fillId="0" fontId="89" numFmtId="0" xfId="0" applyAlignment="1" applyBorder="1" applyFont="1">
      <alignment horizontal="center" readingOrder="0" vertical="center"/>
    </xf>
    <xf borderId="8" fillId="0" fontId="89" numFmtId="0" xfId="0" applyAlignment="1" applyBorder="1" applyFont="1">
      <alignment horizontal="center" readingOrder="0" vertical="center"/>
    </xf>
    <xf borderId="3" fillId="0" fontId="89" numFmtId="0" xfId="0" applyAlignment="1" applyBorder="1" applyFont="1">
      <alignment horizontal="center" readingOrder="0" vertical="center"/>
    </xf>
    <xf borderId="3" fillId="43" fontId="88" numFmtId="0" xfId="0" applyAlignment="1" applyBorder="1" applyFont="1">
      <alignment horizontal="center" readingOrder="0" vertical="center"/>
    </xf>
    <xf borderId="1" fillId="0" fontId="90" numFmtId="0" xfId="0" applyAlignment="1" applyBorder="1" applyFont="1">
      <alignment horizontal="left" readingOrder="0" vertical="center"/>
    </xf>
    <xf borderId="8" fillId="0" fontId="91"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2" fillId="24" fontId="92" numFmtId="0" xfId="0" applyAlignment="1" applyBorder="1" applyFont="1">
      <alignment horizontal="center" vertical="center"/>
    </xf>
    <xf borderId="8" fillId="24" fontId="92" numFmtId="0" xfId="0" applyAlignment="1" applyBorder="1" applyFont="1">
      <alignment horizontal="center" vertical="center"/>
    </xf>
    <xf borderId="8" fillId="24" fontId="92" numFmtId="0" xfId="0" applyAlignment="1" applyBorder="1" applyFont="1">
      <alignment horizontal="center" readingOrder="0" vertical="center"/>
    </xf>
    <xf borderId="2" fillId="25" fontId="92" numFmtId="0" xfId="0" applyAlignment="1" applyBorder="1" applyFont="1">
      <alignment horizontal="center" vertical="center"/>
    </xf>
    <xf borderId="8" fillId="25" fontId="92" numFmtId="0" xfId="0" applyAlignment="1" applyBorder="1" applyFont="1">
      <alignment horizontal="center" vertical="center"/>
    </xf>
    <xf borderId="8" fillId="25" fontId="92" numFmtId="0" xfId="0" applyAlignment="1" applyBorder="1" applyFont="1">
      <alignment horizontal="center" readingOrder="0" vertical="center"/>
    </xf>
    <xf borderId="3" fillId="25" fontId="92" numFmtId="0" xfId="0" applyAlignment="1" applyBorder="1" applyFont="1">
      <alignment horizontal="center" readingOrder="0" vertical="center"/>
    </xf>
    <xf borderId="2" fillId="20" fontId="92" numFmtId="0" xfId="0" applyAlignment="1" applyBorder="1" applyFont="1">
      <alignment horizontal="center" vertical="center"/>
    </xf>
    <xf borderId="8" fillId="20" fontId="92" numFmtId="0" xfId="0" applyAlignment="1" applyBorder="1" applyFont="1">
      <alignment horizontal="center" vertical="center"/>
    </xf>
    <xf borderId="8" fillId="20" fontId="92" numFmtId="0" xfId="0" applyAlignment="1" applyBorder="1" applyFont="1">
      <alignment horizontal="center" readingOrder="0" vertical="center"/>
    </xf>
    <xf borderId="3" fillId="20" fontId="92" numFmtId="0" xfId="0" applyAlignment="1" applyBorder="1" applyFont="1">
      <alignment horizontal="center" readingOrder="0" vertical="center"/>
    </xf>
    <xf borderId="8" fillId="36" fontId="92" numFmtId="0" xfId="0" applyAlignment="1" applyBorder="1" applyFont="1">
      <alignment horizontal="center" vertical="center"/>
    </xf>
    <xf borderId="8" fillId="36" fontId="92" numFmtId="0" xfId="0" applyAlignment="1" applyBorder="1" applyFont="1">
      <alignment horizontal="center" readingOrder="0" vertical="center"/>
    </xf>
    <xf borderId="3" fillId="36" fontId="92" numFmtId="0" xfId="0" applyAlignment="1" applyBorder="1" applyFont="1">
      <alignment horizontal="center" readingOrder="0" vertical="center"/>
    </xf>
    <xf borderId="8" fillId="43" fontId="91" numFmtId="0" xfId="0" applyAlignment="1" applyBorder="1" applyFont="1">
      <alignment horizontal="center" readingOrder="0" vertical="center"/>
    </xf>
    <xf borderId="2" fillId="0" fontId="92" numFmtId="0" xfId="0" applyAlignment="1" applyBorder="1" applyFont="1">
      <alignment horizontal="center" readingOrder="0" vertical="center"/>
    </xf>
    <xf borderId="8" fillId="0" fontId="92" numFmtId="0" xfId="0" applyAlignment="1" applyBorder="1" applyFont="1">
      <alignment horizontal="center" readingOrder="0" vertical="center"/>
    </xf>
    <xf borderId="3" fillId="0" fontId="92" numFmtId="0" xfId="0" applyAlignment="1" applyBorder="1" applyFont="1">
      <alignment horizontal="center" readingOrder="0" vertical="center"/>
    </xf>
    <xf borderId="3" fillId="43" fontId="91" numFmtId="0" xfId="0" applyAlignment="1" applyBorder="1" applyFont="1">
      <alignment horizontal="center" readingOrder="0" vertical="center"/>
    </xf>
    <xf borderId="1" fillId="0" fontId="93" numFmtId="0" xfId="0" applyAlignment="1" applyBorder="1" applyFont="1">
      <alignment horizontal="left" readingOrder="0" vertical="center"/>
    </xf>
    <xf borderId="11" fillId="0" fontId="6" numFmtId="0" xfId="0" applyBorder="1" applyFont="1"/>
    <xf borderId="14" fillId="0" fontId="6" numFmtId="0" xfId="0" applyBorder="1" applyFont="1"/>
    <xf borderId="8" fillId="0" fontId="94" numFmtId="0" xfId="0" applyAlignment="1" applyBorder="1" applyFont="1">
      <alignment horizontal="center" readingOrder="0" vertical="center"/>
    </xf>
    <xf borderId="13" fillId="24" fontId="77" numFmtId="0" xfId="0" applyAlignment="1" applyBorder="1" applyFont="1">
      <alignment horizontal="center" shrinkToFit="0" vertical="center" wrapText="0"/>
    </xf>
    <xf borderId="11" fillId="25" fontId="77" numFmtId="0" xfId="0" applyAlignment="1" applyBorder="1" applyFont="1">
      <alignment horizontal="center" shrinkToFit="0" vertical="center" wrapText="0"/>
    </xf>
    <xf borderId="11" fillId="20" fontId="77" numFmtId="0" xfId="0" applyAlignment="1" applyBorder="1" applyFont="1">
      <alignment horizontal="center" shrinkToFit="0" vertical="center" wrapText="0"/>
    </xf>
    <xf borderId="11" fillId="36" fontId="77" numFmtId="0" xfId="0" applyAlignment="1" applyBorder="1" applyFont="1">
      <alignment horizontal="center" shrinkToFit="0" vertical="center" wrapText="0"/>
    </xf>
    <xf borderId="13" fillId="24" fontId="95" numFmtId="0" xfId="0" applyAlignment="1" applyBorder="1" applyFont="1">
      <alignment horizontal="center" vertical="center"/>
    </xf>
    <xf borderId="11" fillId="24" fontId="95" numFmtId="0" xfId="0" applyAlignment="1" applyBorder="1" applyFont="1">
      <alignment horizontal="center" readingOrder="0" vertical="center"/>
    </xf>
    <xf borderId="11" fillId="24" fontId="95" numFmtId="0" xfId="0" applyAlignment="1" applyBorder="1" applyFont="1">
      <alignment horizontal="center" vertical="center"/>
    </xf>
    <xf borderId="13" fillId="25" fontId="95" numFmtId="0" xfId="0" applyAlignment="1" applyBorder="1" applyFont="1">
      <alignment horizontal="center" vertical="center"/>
    </xf>
    <xf borderId="11" fillId="25" fontId="95" numFmtId="0" xfId="0" applyAlignment="1" applyBorder="1" applyFont="1">
      <alignment horizontal="center" readingOrder="0" vertical="center"/>
    </xf>
    <xf borderId="11" fillId="25" fontId="95" numFmtId="0" xfId="0" applyAlignment="1" applyBorder="1" applyFont="1">
      <alignment horizontal="center" vertical="center"/>
    </xf>
    <xf borderId="14" fillId="25" fontId="95" numFmtId="0" xfId="0" applyAlignment="1" applyBorder="1" applyFont="1">
      <alignment horizontal="center" readingOrder="0" vertical="center"/>
    </xf>
    <xf borderId="13" fillId="20" fontId="95" numFmtId="0" xfId="0" applyAlignment="1" applyBorder="1" applyFont="1">
      <alignment horizontal="center" vertical="center"/>
    </xf>
    <xf borderId="11" fillId="20" fontId="95" numFmtId="0" xfId="0" applyAlignment="1" applyBorder="1" applyFont="1">
      <alignment horizontal="center" vertical="center"/>
    </xf>
    <xf borderId="11" fillId="20" fontId="95" numFmtId="0" xfId="0" applyAlignment="1" applyBorder="1" applyFont="1">
      <alignment horizontal="center" readingOrder="0" vertical="center"/>
    </xf>
    <xf borderId="14" fillId="20" fontId="95" numFmtId="0" xfId="0" applyAlignment="1" applyBorder="1" applyFont="1">
      <alignment horizontal="center" readingOrder="0" vertical="center"/>
    </xf>
    <xf borderId="11" fillId="36" fontId="95" numFmtId="0" xfId="0" applyAlignment="1" applyBorder="1" applyFont="1">
      <alignment horizontal="center" vertical="center"/>
    </xf>
    <xf borderId="11" fillId="36" fontId="95" numFmtId="0" xfId="0" applyAlignment="1" applyBorder="1" applyFont="1">
      <alignment horizontal="center" readingOrder="0" vertical="center"/>
    </xf>
    <xf borderId="14" fillId="36" fontId="95" numFmtId="0" xfId="0" applyAlignment="1" applyBorder="1" applyFont="1">
      <alignment horizontal="center" vertical="center"/>
    </xf>
    <xf borderId="8" fillId="43" fontId="94" numFmtId="0" xfId="0" applyAlignment="1" applyBorder="1" applyFont="1">
      <alignment horizontal="center" readingOrder="0" vertical="center"/>
    </xf>
    <xf borderId="13" fillId="0" fontId="95" numFmtId="0" xfId="0" applyAlignment="1" applyBorder="1" applyFont="1">
      <alignment horizontal="center" readingOrder="0" vertical="center"/>
    </xf>
    <xf borderId="11" fillId="0" fontId="95" numFmtId="0" xfId="0" applyAlignment="1" applyBorder="1" applyFont="1">
      <alignment horizontal="center" readingOrder="0" vertical="center"/>
    </xf>
    <xf borderId="14" fillId="0" fontId="95" numFmtId="0" xfId="0" applyAlignment="1" applyBorder="1" applyFont="1">
      <alignment horizontal="center" readingOrder="0" vertical="center"/>
    </xf>
    <xf borderId="3" fillId="43" fontId="96" numFmtId="0" xfId="0" applyAlignment="1" applyBorder="1" applyFont="1">
      <alignment horizontal="center" readingOrder="0" vertical="center"/>
    </xf>
    <xf borderId="10" fillId="5" fontId="12" numFmtId="0" xfId="0" applyAlignment="1" applyBorder="1" applyFont="1">
      <alignment readingOrder="0" vertical="center"/>
    </xf>
    <xf borderId="13" fillId="5" fontId="16" numFmtId="0" xfId="0" applyAlignment="1" applyBorder="1" applyFont="1">
      <alignment readingOrder="0" vertical="center"/>
    </xf>
    <xf borderId="10" fillId="26" fontId="12" numFmtId="0" xfId="0" applyAlignment="1" applyBorder="1" applyFont="1">
      <alignment horizontal="center" readingOrder="0" vertical="center"/>
    </xf>
    <xf borderId="10" fillId="5" fontId="16" numFmtId="0" xfId="0" applyAlignment="1" applyBorder="1" applyFont="1">
      <alignment horizontal="center" readingOrder="0" vertical="center"/>
    </xf>
    <xf borderId="1" fillId="44" fontId="12" numFmtId="3" xfId="0" applyAlignment="1" applyBorder="1" applyFill="1" applyFont="1" applyNumberFormat="1">
      <alignment horizontal="center" readingOrder="0" vertical="center"/>
    </xf>
    <xf borderId="13" fillId="45" fontId="16" numFmtId="0" xfId="0" applyAlignment="1" applyBorder="1" applyFill="1" applyFont="1">
      <alignment horizontal="center" readingOrder="0" vertical="center"/>
    </xf>
    <xf borderId="10" fillId="24" fontId="77" numFmtId="0" xfId="0" applyAlignment="1" applyBorder="1" applyFont="1">
      <alignment horizontal="center" shrinkToFit="0" textRotation="45" vertical="center" wrapText="0"/>
    </xf>
    <xf borderId="10" fillId="24" fontId="77" numFmtId="0" xfId="0" applyAlignment="1" applyBorder="1" applyFont="1">
      <alignment horizontal="center" shrinkToFit="0" vertical="center" wrapText="0"/>
    </xf>
    <xf borderId="10" fillId="24"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 fillId="43" fontId="76" numFmtId="0" xfId="0" applyAlignment="1" applyBorder="1" applyFont="1">
      <alignment horizontal="center" readingOrder="0" vertical="center"/>
    </xf>
    <xf borderId="10" fillId="43" fontId="76" numFmtId="0" xfId="0" applyAlignment="1" applyBorder="1" applyFont="1">
      <alignment horizontal="center" readingOrder="0" vertical="center"/>
    </xf>
    <xf borderId="1" fillId="46" fontId="96" numFmtId="0" xfId="0" applyAlignment="1" applyBorder="1" applyFill="1" applyFont="1">
      <alignment readingOrder="0" vertical="center"/>
    </xf>
    <xf borderId="2" fillId="46" fontId="96" numFmtId="0" xfId="0" applyAlignment="1" applyBorder="1" applyFont="1">
      <alignment readingOrder="0" vertical="center"/>
    </xf>
    <xf borderId="0" fillId="43" fontId="15" numFmtId="0" xfId="0" applyAlignment="1" applyFont="1">
      <alignment horizontal="center" readingOrder="0" vertical="center"/>
    </xf>
    <xf borderId="0" fillId="43" fontId="96" numFmtId="0" xfId="0" applyAlignment="1" applyFont="1">
      <alignment horizontal="center" readingOrder="0" vertical="center"/>
    </xf>
    <xf borderId="0" fillId="21" fontId="97" numFmtId="0" xfId="0" applyAlignment="1" applyFont="1">
      <alignment readingOrder="0" vertical="center"/>
    </xf>
    <xf borderId="0" fillId="21" fontId="98" numFmtId="0" xfId="0" applyAlignment="1" applyFont="1">
      <alignment horizontal="left" readingOrder="0" vertical="center"/>
    </xf>
    <xf borderId="0" fillId="21" fontId="99" numFmtId="0" xfId="0" applyAlignment="1" applyFont="1">
      <alignment horizontal="center" readingOrder="0" vertical="center"/>
    </xf>
    <xf borderId="0" fillId="21" fontId="100" numFmtId="0" xfId="0" applyAlignment="1" applyFont="1">
      <alignment horizontal="left" readingOrder="0" vertical="center"/>
    </xf>
    <xf borderId="0" fillId="21" fontId="101" numFmtId="0" xfId="0" applyAlignment="1" applyFont="1">
      <alignment horizontal="left" readingOrder="0" vertical="center"/>
    </xf>
    <xf borderId="5" fillId="0" fontId="11" numFmtId="0" xfId="0" applyAlignment="1" applyBorder="1" applyFont="1">
      <alignment readingOrder="0" vertical="center"/>
    </xf>
    <xf borderId="5" fillId="2" fontId="17" numFmtId="0" xfId="0" applyAlignment="1" applyBorder="1" applyFont="1">
      <alignment horizontal="left" readingOrder="0" vertical="center"/>
    </xf>
    <xf borderId="6" fillId="26" fontId="17" numFmtId="0" xfId="0" applyAlignment="1" applyBorder="1" applyFont="1">
      <alignment horizontal="center" readingOrder="0" vertical="center"/>
    </xf>
    <xf borderId="5" fillId="2" fontId="17" numFmtId="0" xfId="0" applyAlignment="1" applyBorder="1" applyFont="1">
      <alignment horizontal="center" readingOrder="0" vertical="center"/>
    </xf>
    <xf borderId="6" fillId="2" fontId="17" numFmtId="0" xfId="0" applyAlignment="1" applyBorder="1" applyFont="1">
      <alignment horizontal="center" readingOrder="0" vertical="center"/>
    </xf>
    <xf borderId="7" fillId="2" fontId="17" numFmtId="0" xfId="0" applyAlignment="1" applyBorder="1" applyFont="1">
      <alignment horizontal="center" readingOrder="0" vertical="center"/>
    </xf>
    <xf borderId="6" fillId="44" fontId="21" numFmtId="3" xfId="0" applyAlignment="1" applyBorder="1" applyFont="1" applyNumberFormat="1">
      <alignment horizontal="center" readingOrder="0" vertical="center"/>
    </xf>
    <xf borderId="6" fillId="24" fontId="15" numFmtId="0" xfId="0" applyAlignment="1" applyBorder="1" applyFont="1">
      <alignment horizontal="center" readingOrder="0" vertical="center"/>
    </xf>
    <xf borderId="6" fillId="25" fontId="15" numFmtId="0" xfId="0" applyAlignment="1" applyBorder="1" applyFont="1">
      <alignment horizontal="center" vertical="center"/>
    </xf>
    <xf borderId="6" fillId="20" fontId="15" numFmtId="0" xfId="0" applyAlignment="1" applyBorder="1" applyFont="1">
      <alignment horizontal="center" vertical="center"/>
    </xf>
    <xf borderId="6" fillId="36" fontId="15" numFmtId="0" xfId="0" applyAlignment="1" applyBorder="1" applyFont="1">
      <alignment horizontal="center" vertical="center"/>
    </xf>
    <xf borderId="6" fillId="24" fontId="15" numFmtId="0" xfId="0" applyAlignment="1" applyBorder="1" applyFont="1">
      <alignment horizontal="center" vertical="center"/>
    </xf>
    <xf borderId="6" fillId="25" fontId="15" numFmtId="0" xfId="0" applyAlignment="1" applyBorder="1" applyFont="1">
      <alignment horizontal="center" readingOrder="0" vertical="center"/>
    </xf>
    <xf borderId="6" fillId="20" fontId="15" numFmtId="0" xfId="0" applyAlignment="1" applyBorder="1" applyFont="1">
      <alignment horizontal="center" readingOrder="0" vertical="center"/>
    </xf>
    <xf borderId="6" fillId="36" fontId="15" numFmtId="0" xfId="0" applyAlignment="1" applyBorder="1" applyFont="1">
      <alignment horizontal="center" readingOrder="0" vertical="center"/>
    </xf>
    <xf borderId="7" fillId="36" fontId="15" numFmtId="0" xfId="0" applyAlignment="1" applyBorder="1" applyFont="1">
      <alignment horizontal="center" vertical="center"/>
    </xf>
    <xf borderId="0" fillId="26" fontId="17" numFmtId="0" xfId="0" applyAlignment="1" applyFont="1">
      <alignment horizontal="center" readingOrder="0" vertical="center"/>
    </xf>
    <xf borderId="12" fillId="2" fontId="17" numFmtId="0" xfId="0" applyAlignment="1" applyBorder="1" applyFont="1">
      <alignment horizontal="center" readingOrder="0" vertical="center"/>
    </xf>
    <xf borderId="0" fillId="2" fontId="17" numFmtId="0" xfId="0" applyAlignment="1" applyFont="1">
      <alignment horizontal="center" readingOrder="0" vertical="center"/>
    </xf>
    <xf borderId="22" fillId="2" fontId="17" numFmtId="0" xfId="0" applyAlignment="1" applyBorder="1" applyFont="1">
      <alignment horizontal="center" readingOrder="0" vertical="center"/>
    </xf>
    <xf borderId="0" fillId="44" fontId="21" numFmtId="3" xfId="0" applyAlignment="1" applyFont="1" applyNumberFormat="1">
      <alignment horizontal="center" readingOrder="0" vertical="center"/>
    </xf>
    <xf borderId="0" fillId="36" fontId="15" numFmtId="0" xfId="0" applyAlignment="1" applyFont="1">
      <alignment horizontal="center" vertical="center"/>
    </xf>
    <xf borderId="0" fillId="36" fontId="15" numFmtId="0" xfId="0" applyAlignment="1" applyFont="1">
      <alignment horizontal="center" readingOrder="0" vertical="center"/>
    </xf>
    <xf borderId="22" fillId="36" fontId="15" numFmtId="0" xfId="0" applyAlignment="1" applyBorder="1" applyFont="1">
      <alignment horizontal="center" vertical="center"/>
    </xf>
    <xf borderId="11" fillId="26" fontId="17" numFmtId="0" xfId="0" applyAlignment="1" applyBorder="1" applyFont="1">
      <alignment horizontal="center" readingOrder="0" vertical="center"/>
    </xf>
    <xf borderId="13" fillId="2" fontId="17" numFmtId="0" xfId="0" applyAlignment="1" applyBorder="1" applyFont="1">
      <alignment horizontal="center" readingOrder="0" vertical="center"/>
    </xf>
    <xf borderId="11" fillId="2" fontId="17" numFmtId="0" xfId="0" applyAlignment="1" applyBorder="1" applyFont="1">
      <alignment horizontal="center" readingOrder="0" vertical="center"/>
    </xf>
    <xf borderId="14" fillId="2" fontId="17" numFmtId="0" xfId="0" applyAlignment="1" applyBorder="1" applyFont="1">
      <alignment horizontal="center" readingOrder="0" vertical="center"/>
    </xf>
    <xf borderId="11" fillId="44" fontId="21" numFmtId="3" xfId="0" applyAlignment="1" applyBorder="1" applyFont="1" applyNumberFormat="1">
      <alignment horizontal="center" readingOrder="0" vertical="center"/>
    </xf>
    <xf borderId="11" fillId="24" fontId="15" numFmtId="0" xfId="0" applyAlignment="1" applyBorder="1" applyFont="1">
      <alignment horizontal="center" readingOrder="0" vertical="center"/>
    </xf>
    <xf borderId="11" fillId="25" fontId="15" numFmtId="0" xfId="0" applyAlignment="1" applyBorder="1" applyFont="1">
      <alignment horizontal="center" vertical="center"/>
    </xf>
    <xf borderId="11" fillId="20" fontId="15" numFmtId="0" xfId="0" applyAlignment="1" applyBorder="1" applyFont="1">
      <alignment horizontal="center" vertical="center"/>
    </xf>
    <xf borderId="11" fillId="36" fontId="15" numFmtId="0" xfId="0" applyAlignment="1" applyBorder="1" applyFont="1">
      <alignment horizontal="center" vertical="center"/>
    </xf>
    <xf borderId="11" fillId="24" fontId="15" numFmtId="0" xfId="0" applyAlignment="1" applyBorder="1" applyFont="1">
      <alignment horizontal="center" vertical="center"/>
    </xf>
    <xf borderId="11" fillId="25" fontId="15" numFmtId="0" xfId="0" applyAlignment="1" applyBorder="1" applyFont="1">
      <alignment horizontal="center" readingOrder="0" vertical="center"/>
    </xf>
    <xf borderId="11" fillId="20" fontId="15" numFmtId="0" xfId="0" applyAlignment="1" applyBorder="1" applyFont="1">
      <alignment horizontal="center" readingOrder="0" vertical="center"/>
    </xf>
    <xf borderId="11" fillId="36" fontId="15" numFmtId="0" xfId="0" applyAlignment="1" applyBorder="1" applyFont="1">
      <alignment horizontal="center" readingOrder="0" vertical="center"/>
    </xf>
    <xf borderId="14" fillId="36" fontId="15" numFmtId="0" xfId="0" applyAlignment="1" applyBorder="1" applyFont="1">
      <alignment horizontal="center" vertical="center"/>
    </xf>
    <xf borderId="12" fillId="2" fontId="17" numFmtId="0" xfId="0" applyAlignment="1" applyBorder="1" applyFont="1">
      <alignment horizontal="left" readingOrder="0" vertical="center"/>
    </xf>
    <xf borderId="5" fillId="0" fontId="21" numFmtId="0" xfId="0" applyAlignment="1" applyBorder="1" applyFont="1">
      <alignment readingOrder="0" shrinkToFit="0" vertical="center" wrapText="1"/>
    </xf>
    <xf borderId="5" fillId="0" fontId="102" numFmtId="0" xfId="0" applyAlignment="1" applyBorder="1" applyFont="1">
      <alignment horizontal="center" readingOrder="0" vertical="center"/>
    </xf>
    <xf borderId="6" fillId="0" fontId="102" numFmtId="0" xfId="0" applyAlignment="1" applyBorder="1" applyFont="1">
      <alignment horizontal="center" vertical="center"/>
    </xf>
    <xf borderId="7" fillId="0" fontId="102" numFmtId="0" xfId="0" applyAlignment="1" applyBorder="1" applyFont="1">
      <alignment horizontal="center" vertical="center"/>
    </xf>
    <xf borderId="6" fillId="44" fontId="102" numFmtId="3" xfId="0" applyAlignment="1" applyBorder="1" applyFont="1" applyNumberFormat="1">
      <alignment horizontal="center" readingOrder="0" vertical="center"/>
    </xf>
    <xf borderId="0" fillId="2" fontId="17" numFmtId="0" xfId="0" applyAlignment="1" applyFont="1">
      <alignment horizontal="center" vertical="center"/>
    </xf>
    <xf borderId="22" fillId="2" fontId="17" numFmtId="0" xfId="0" applyAlignment="1" applyBorder="1" applyFont="1">
      <alignment horizontal="center" vertical="center"/>
    </xf>
    <xf borderId="11" fillId="2" fontId="17" numFmtId="0" xfId="0" applyAlignment="1" applyBorder="1" applyFont="1">
      <alignment horizontal="center" vertical="center"/>
    </xf>
    <xf borderId="14" fillId="2" fontId="17" numFmtId="0" xfId="0" applyAlignment="1" applyBorder="1" applyFont="1">
      <alignment horizontal="center" vertical="center"/>
    </xf>
    <xf borderId="5" fillId="2" fontId="17" numFmtId="0" xfId="0" applyAlignment="1" applyBorder="1" applyFont="1">
      <alignment horizontal="left" readingOrder="0" shrinkToFit="0" vertical="center" wrapText="1"/>
    </xf>
    <xf borderId="7" fillId="2" fontId="17" numFmtId="0" xfId="0" applyAlignment="1" applyBorder="1" applyFont="1">
      <alignment horizontal="center" vertical="center"/>
    </xf>
    <xf borderId="12" fillId="2" fontId="17" numFmtId="0" xfId="0" applyAlignment="1" applyBorder="1" applyFont="1">
      <alignment horizontal="left" readingOrder="0" shrinkToFit="0" vertical="center" wrapText="1"/>
    </xf>
    <xf borderId="2" fillId="46" fontId="13" numFmtId="0" xfId="0" applyAlignment="1" applyBorder="1" applyFont="1">
      <alignment readingOrder="0" vertical="center"/>
    </xf>
    <xf borderId="8" fillId="46" fontId="96" numFmtId="0" xfId="0" applyAlignment="1" applyBorder="1" applyFont="1">
      <alignment readingOrder="0" vertical="center"/>
    </xf>
    <xf borderId="0" fillId="44" fontId="17" numFmtId="3" xfId="0" applyAlignment="1" applyFont="1" applyNumberFormat="1">
      <alignment horizontal="center" readingOrder="0" vertical="center"/>
    </xf>
    <xf borderId="5" fillId="0" fontId="11" numFmtId="0" xfId="0" applyAlignment="1" applyBorder="1" applyFont="1">
      <alignment horizontal="left" readingOrder="0" vertical="center"/>
    </xf>
    <xf borderId="6" fillId="44" fontId="17" numFmtId="3" xfId="0" applyAlignment="1" applyBorder="1" applyFont="1" applyNumberFormat="1">
      <alignment horizontal="center" readingOrder="0" vertical="center"/>
    </xf>
    <xf borderId="6" fillId="43" fontId="96" numFmtId="0" xfId="0" applyAlignment="1" applyBorder="1" applyFont="1">
      <alignment horizontal="center" readingOrder="0" vertical="center"/>
    </xf>
    <xf borderId="6" fillId="43" fontId="15" numFmtId="0" xfId="0" applyAlignment="1" applyBorder="1" applyFont="1">
      <alignment horizontal="center" readingOrder="0" vertical="center"/>
    </xf>
    <xf borderId="7" fillId="43" fontId="96" numFmtId="0" xfId="0" applyAlignment="1" applyBorder="1" applyFont="1">
      <alignment horizontal="center" readingOrder="0" vertical="center"/>
    </xf>
    <xf borderId="22" fillId="43" fontId="96" numFmtId="0" xfId="0" applyAlignment="1" applyBorder="1" applyFont="1">
      <alignment horizontal="center" readingOrder="0" vertical="center"/>
    </xf>
    <xf borderId="11" fillId="44" fontId="17" numFmtId="3" xfId="0" applyAlignment="1" applyBorder="1" applyFont="1" applyNumberFormat="1">
      <alignment horizontal="center" readingOrder="0" vertical="center"/>
    </xf>
    <xf borderId="11" fillId="43" fontId="96" numFmtId="0" xfId="0" applyAlignment="1" applyBorder="1" applyFont="1">
      <alignment horizontal="center" readingOrder="0" vertical="center"/>
    </xf>
    <xf borderId="11" fillId="43" fontId="15" numFmtId="0" xfId="0" applyAlignment="1" applyBorder="1" applyFont="1">
      <alignment horizontal="center" readingOrder="0" vertical="center"/>
    </xf>
    <xf borderId="14" fillId="43" fontId="96" numFmtId="0" xfId="0" applyAlignment="1" applyBorder="1" applyFont="1">
      <alignment horizontal="center" readingOrder="0" vertical="center"/>
    </xf>
    <xf borderId="0" fillId="0" fontId="11" numFmtId="0" xfId="0" applyAlignment="1" applyFont="1">
      <alignment horizontal="left" readingOrder="0" vertical="center"/>
    </xf>
    <xf borderId="8" fillId="43" fontId="96" numFmtId="0" xfId="0" applyAlignment="1" applyBorder="1" applyFont="1">
      <alignment horizontal="center" readingOrder="0" vertical="center"/>
    </xf>
    <xf borderId="8" fillId="43" fontId="15" numFmtId="0" xfId="0" applyAlignment="1" applyBorder="1" applyFont="1">
      <alignment horizontal="center" readingOrder="0" vertical="center"/>
    </xf>
    <xf borderId="12" fillId="0" fontId="21" numFmtId="0" xfId="0" applyAlignment="1" applyBorder="1" applyFont="1">
      <alignment readingOrder="0" shrinkToFit="0" vertical="center" wrapText="1"/>
    </xf>
    <xf borderId="0" fillId="0" fontId="102" numFmtId="0" xfId="0" applyAlignment="1" applyFont="1">
      <alignment horizontal="center" vertical="center"/>
    </xf>
    <xf borderId="22" fillId="0" fontId="102" numFmtId="0" xfId="0" applyAlignment="1" applyBorder="1" applyFont="1">
      <alignment horizontal="center" vertical="center"/>
    </xf>
    <xf borderId="0" fillId="44" fontId="102" numFmtId="3" xfId="0" applyAlignment="1" applyFont="1" applyNumberFormat="1">
      <alignment horizontal="center" readingOrder="0" vertical="center"/>
    </xf>
    <xf borderId="22" fillId="26" fontId="17" numFmtId="0" xfId="0" applyAlignment="1" applyBorder="1" applyFont="1">
      <alignment horizontal="center" readingOrder="0" vertical="center"/>
    </xf>
    <xf borderId="6" fillId="44" fontId="17" numFmtId="3" xfId="0" applyAlignment="1" applyBorder="1" applyFont="1" applyNumberFormat="1">
      <alignment horizontal="center" vertical="center"/>
    </xf>
    <xf borderId="0" fillId="44" fontId="17" numFmtId="3" xfId="0" applyAlignment="1" applyFont="1" applyNumberFormat="1">
      <alignment horizontal="center" vertical="center"/>
    </xf>
    <xf borderId="0" fillId="36" fontId="2" numFmtId="0" xfId="0" applyAlignment="1" applyFont="1">
      <alignment horizontal="center" readingOrder="0" vertical="center"/>
    </xf>
    <xf borderId="14" fillId="26" fontId="17" numFmtId="0" xfId="0" applyAlignment="1" applyBorder="1" applyFont="1">
      <alignment horizontal="center" readingOrder="0" vertical="center"/>
    </xf>
    <xf borderId="11" fillId="2" fontId="21" numFmtId="0" xfId="0" applyAlignment="1" applyBorder="1" applyFont="1">
      <alignment horizontal="center" readingOrder="0" vertical="center"/>
    </xf>
    <xf borderId="11" fillId="36" fontId="2" numFmtId="0" xfId="0" applyAlignment="1" applyBorder="1" applyFont="1">
      <alignment horizontal="center" readingOrder="0" vertical="center"/>
    </xf>
    <xf borderId="22" fillId="0" fontId="11" numFmtId="0" xfId="0" applyAlignment="1" applyBorder="1" applyFont="1">
      <alignment readingOrder="0" vertical="center"/>
    </xf>
    <xf borderId="0" fillId="2" fontId="17" numFmtId="0" xfId="0" applyAlignment="1" applyFont="1">
      <alignment readingOrder="0" shrinkToFit="0" vertical="center" wrapText="1"/>
    </xf>
    <xf borderId="22" fillId="26" fontId="17" numFmtId="0" xfId="0" applyAlignment="1" applyBorder="1" applyFont="1">
      <alignment horizontal="center" vertical="center"/>
    </xf>
    <xf borderId="0" fillId="2" fontId="3" numFmtId="0" xfId="0" applyAlignment="1" applyFont="1">
      <alignment horizontal="center" vertical="center"/>
    </xf>
    <xf borderId="22" fillId="2" fontId="3" numFmtId="0" xfId="0" applyAlignment="1" applyBorder="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readingOrder="0" vertical="center"/>
    </xf>
    <xf borderId="0" fillId="20" fontId="2" numFmtId="0" xfId="0" applyAlignment="1" applyFont="1">
      <alignment horizontal="center" vertical="center"/>
    </xf>
    <xf borderId="0" fillId="36" fontId="2" numFmtId="0" xfId="0" applyAlignment="1" applyFont="1">
      <alignment horizontal="center" vertical="center"/>
    </xf>
    <xf borderId="0" fillId="36" fontId="2" numFmtId="0" xfId="0" applyAlignment="1" applyFont="1">
      <alignment horizontal="center" vertical="center"/>
    </xf>
    <xf borderId="14" fillId="26" fontId="17" numFmtId="0" xfId="0" applyAlignment="1" applyBorder="1" applyFont="1">
      <alignment horizontal="center" vertical="center"/>
    </xf>
    <xf borderId="11" fillId="2" fontId="3" numFmtId="0" xfId="0" applyAlignment="1" applyBorder="1" applyFont="1">
      <alignment horizontal="center" vertical="center"/>
    </xf>
    <xf borderId="14" fillId="2" fontId="3"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36" fontId="2" numFmtId="0" xfId="0" applyAlignment="1" applyBorder="1" applyFont="1">
      <alignment horizontal="center" vertical="center"/>
    </xf>
    <xf borderId="22" fillId="0" fontId="11" numFmtId="0" xfId="0" applyAlignment="1" applyBorder="1" applyFont="1">
      <alignment vertical="center"/>
    </xf>
    <xf borderId="11" fillId="36" fontId="2" numFmtId="0" xfId="0" applyAlignment="1" applyBorder="1" applyFont="1">
      <alignment horizontal="center" vertical="center"/>
    </xf>
    <xf borderId="7" fillId="0" fontId="11" numFmtId="0" xfId="0" applyAlignment="1" applyBorder="1" applyFont="1">
      <alignment readingOrder="0" vertical="center"/>
    </xf>
    <xf borderId="6" fillId="2" fontId="17" numFmtId="0" xfId="0" applyAlignment="1" applyBorder="1" applyFont="1">
      <alignment readingOrder="0" shrinkToFit="0" vertical="center" wrapText="1"/>
    </xf>
    <xf borderId="7" fillId="26" fontId="17" numFmtId="0" xfId="0" applyAlignment="1" applyBorder="1" applyFont="1">
      <alignment horizontal="center" vertical="center"/>
    </xf>
    <xf borderId="12" fillId="0" fontId="102" numFmtId="0" xfId="0" applyAlignment="1" applyBorder="1" applyFont="1">
      <alignment horizontal="center" readingOrder="0" vertical="center"/>
    </xf>
    <xf borderId="6" fillId="2" fontId="21" numFmtId="0" xfId="0" applyAlignment="1" applyBorder="1" applyFont="1">
      <alignment horizontal="center" vertical="center"/>
    </xf>
    <xf borderId="7" fillId="2" fontId="21" numFmtId="0" xfId="0" applyAlignment="1" applyBorder="1" applyFont="1">
      <alignment horizontal="center" vertical="center"/>
    </xf>
    <xf borderId="6" fillId="24" fontId="103" numFmtId="0" xfId="0" applyAlignment="1" applyBorder="1" applyFont="1">
      <alignment vertical="center"/>
    </xf>
    <xf borderId="6" fillId="25" fontId="103" numFmtId="0" xfId="0" applyAlignment="1" applyBorder="1" applyFont="1">
      <alignment vertical="center"/>
    </xf>
    <xf borderId="6" fillId="20" fontId="103" numFmtId="0" xfId="0" applyAlignment="1" applyBorder="1" applyFont="1">
      <alignment vertical="center"/>
    </xf>
    <xf borderId="6" fillId="24" fontId="104" numFmtId="0" xfId="0" applyAlignment="1" applyBorder="1" applyFont="1">
      <alignment horizontal="center" vertical="center"/>
    </xf>
    <xf borderId="6" fillId="24" fontId="104" numFmtId="0" xfId="0" applyAlignment="1" applyBorder="1" applyFont="1">
      <alignment horizontal="center" vertical="center"/>
    </xf>
    <xf borderId="6" fillId="25" fontId="104" numFmtId="0" xfId="0" applyAlignment="1" applyBorder="1" applyFont="1">
      <alignment horizontal="center" vertical="center"/>
    </xf>
    <xf borderId="6" fillId="25" fontId="104" numFmtId="0" xfId="0" applyAlignment="1" applyBorder="1" applyFont="1">
      <alignment horizontal="center" vertical="center"/>
    </xf>
    <xf borderId="6" fillId="20" fontId="104" numFmtId="0" xfId="0" applyAlignment="1" applyBorder="1" applyFont="1">
      <alignment horizontal="center" vertical="center"/>
    </xf>
    <xf borderId="6" fillId="20" fontId="104" numFmtId="0" xfId="0" applyAlignment="1" applyBorder="1" applyFont="1">
      <alignment horizontal="center" readingOrder="0" vertical="center"/>
    </xf>
    <xf borderId="6" fillId="20" fontId="2" numFmtId="0" xfId="0" applyAlignment="1" applyBorder="1" applyFont="1">
      <alignment horizontal="center" vertical="center"/>
    </xf>
    <xf borderId="6" fillId="20" fontId="104" numFmtId="0" xfId="0" applyAlignment="1" applyBorder="1" applyFont="1">
      <alignment horizontal="center" vertical="center"/>
    </xf>
    <xf borderId="6" fillId="20" fontId="2" numFmtId="0" xfId="0" applyAlignment="1" applyBorder="1" applyFont="1">
      <alignment horizontal="center" vertical="center"/>
    </xf>
    <xf borderId="6" fillId="36" fontId="2" numFmtId="0" xfId="0" applyAlignment="1" applyBorder="1" applyFont="1">
      <alignment horizontal="center" vertical="center"/>
    </xf>
    <xf borderId="6" fillId="36" fontId="2" numFmtId="0" xfId="0" applyAlignment="1" applyBorder="1" applyFont="1">
      <alignment horizontal="center" vertical="center"/>
    </xf>
    <xf borderId="0" fillId="2" fontId="21" numFmtId="0" xfId="0" applyAlignment="1" applyFont="1">
      <alignment horizontal="center" vertical="center"/>
    </xf>
    <xf borderId="22" fillId="2" fontId="21" numFmtId="0" xfId="0" applyAlignment="1" applyBorder="1" applyFont="1">
      <alignment horizontal="center" vertical="center"/>
    </xf>
    <xf borderId="0" fillId="24" fontId="103" numFmtId="0" xfId="0" applyAlignment="1" applyFont="1">
      <alignment vertical="center"/>
    </xf>
    <xf borderId="0" fillId="25" fontId="103" numFmtId="0" xfId="0" applyAlignment="1" applyFont="1">
      <alignment vertical="center"/>
    </xf>
    <xf borderId="0" fillId="20" fontId="103" numFmtId="0" xfId="0" applyAlignment="1" applyFont="1">
      <alignment vertical="center"/>
    </xf>
    <xf borderId="0" fillId="24" fontId="104" numFmtId="0" xfId="0" applyAlignment="1" applyFont="1">
      <alignment horizontal="center" vertical="center"/>
    </xf>
    <xf borderId="0" fillId="24" fontId="104" numFmtId="0" xfId="0" applyAlignment="1" applyFont="1">
      <alignment horizontal="center" vertical="center"/>
    </xf>
    <xf borderId="0" fillId="25" fontId="104" numFmtId="0" xfId="0" applyAlignment="1" applyFont="1">
      <alignment horizontal="center" vertical="center"/>
    </xf>
    <xf borderId="0" fillId="25" fontId="104" numFmtId="0" xfId="0" applyAlignment="1" applyFont="1">
      <alignment horizontal="center" vertical="center"/>
    </xf>
    <xf borderId="0" fillId="20" fontId="104" numFmtId="0" xfId="0" applyAlignment="1" applyFont="1">
      <alignment horizontal="center" vertical="center"/>
    </xf>
    <xf borderId="0" fillId="20" fontId="104" numFmtId="0" xfId="0" applyAlignment="1" applyFont="1">
      <alignment horizontal="center" readingOrder="0" vertical="center"/>
    </xf>
    <xf borderId="0" fillId="20" fontId="104" numFmtId="0" xfId="0" applyAlignment="1" applyFont="1">
      <alignment horizontal="center" vertical="center"/>
    </xf>
    <xf borderId="11" fillId="2" fontId="21" numFmtId="0" xfId="0" applyAlignment="1" applyBorder="1" applyFont="1">
      <alignment horizontal="center" vertical="center"/>
    </xf>
    <xf borderId="14" fillId="2" fontId="21" numFmtId="0" xfId="0" applyAlignment="1" applyBorder="1" applyFont="1">
      <alignment horizontal="center" vertical="center"/>
    </xf>
    <xf borderId="11" fillId="24" fontId="103" numFmtId="0" xfId="0" applyAlignment="1" applyBorder="1" applyFont="1">
      <alignment vertical="center"/>
    </xf>
    <xf borderId="11" fillId="25" fontId="103" numFmtId="0" xfId="0" applyAlignment="1" applyBorder="1" applyFont="1">
      <alignment vertical="center"/>
    </xf>
    <xf borderId="11" fillId="20" fontId="103" numFmtId="0" xfId="0" applyAlignment="1" applyBorder="1" applyFont="1">
      <alignment vertical="center"/>
    </xf>
    <xf borderId="11" fillId="24" fontId="104" numFmtId="0" xfId="0" applyAlignment="1" applyBorder="1" applyFont="1">
      <alignment horizontal="center" vertical="center"/>
    </xf>
    <xf borderId="11" fillId="24" fontId="104" numFmtId="0" xfId="0" applyAlignment="1" applyBorder="1" applyFont="1">
      <alignment horizontal="center" vertical="center"/>
    </xf>
    <xf borderId="11" fillId="25" fontId="104" numFmtId="0" xfId="0" applyAlignment="1" applyBorder="1" applyFont="1">
      <alignment horizontal="center" vertical="center"/>
    </xf>
    <xf borderId="11" fillId="25" fontId="104" numFmtId="0" xfId="0" applyAlignment="1" applyBorder="1" applyFont="1">
      <alignment horizontal="center" vertical="center"/>
    </xf>
    <xf borderId="11" fillId="20" fontId="104" numFmtId="0" xfId="0" applyAlignment="1" applyBorder="1" applyFont="1">
      <alignment horizontal="center" vertical="center"/>
    </xf>
    <xf borderId="11" fillId="20" fontId="104" numFmtId="0" xfId="0" applyAlignment="1" applyBorder="1" applyFont="1">
      <alignment horizontal="center" vertical="center"/>
    </xf>
    <xf borderId="6" fillId="20" fontId="2" numFmtId="0" xfId="0" applyAlignment="1" applyBorder="1" applyFont="1">
      <alignment horizontal="center" readingOrder="0" vertical="center"/>
    </xf>
    <xf borderId="0" fillId="0" fontId="11" numFmtId="0" xfId="0" applyAlignment="1" applyFont="1">
      <alignment readingOrder="0" shrinkToFit="0" vertical="center" wrapText="1"/>
    </xf>
    <xf borderId="6" fillId="0" fontId="11" numFmtId="0" xfId="0" applyAlignment="1" applyBorder="1" applyFont="1">
      <alignment readingOrder="0" shrinkToFit="0" vertical="center" wrapText="1"/>
    </xf>
    <xf borderId="2" fillId="11" fontId="96" numFmtId="0" xfId="0" applyAlignment="1" applyBorder="1" applyFont="1">
      <alignment readingOrder="0" vertical="center"/>
    </xf>
    <xf borderId="8" fillId="11" fontId="96" numFmtId="0" xfId="0" applyAlignment="1" applyBorder="1" applyFont="1">
      <alignment readingOrder="0" vertical="center"/>
    </xf>
    <xf borderId="8" fillId="43" fontId="96" numFmtId="0" xfId="0" applyAlignment="1" applyBorder="1" applyFont="1">
      <alignment readingOrder="0" vertical="center"/>
    </xf>
    <xf borderId="0" fillId="23" fontId="105" numFmtId="0" xfId="0" applyAlignment="1" applyFont="1">
      <alignment readingOrder="0" vertical="center"/>
    </xf>
    <xf borderId="0" fillId="23" fontId="106" numFmtId="0" xfId="0" applyAlignment="1" applyFont="1">
      <alignment horizontal="left" readingOrder="0" vertical="center"/>
    </xf>
    <xf borderId="0" fillId="43" fontId="15" numFmtId="0" xfId="0" applyAlignment="1" applyFont="1">
      <alignment horizontal="center" readingOrder="0" vertical="center"/>
    </xf>
    <xf borderId="0" fillId="43" fontId="28" numFmtId="0" xfId="0" applyAlignment="1" applyFont="1">
      <alignment horizontal="left" readingOrder="0" vertical="center"/>
    </xf>
    <xf borderId="0" fillId="23" fontId="107" numFmtId="0" xfId="0" applyAlignment="1" applyFont="1">
      <alignment horizontal="left" readingOrder="0" vertical="center"/>
    </xf>
    <xf borderId="0" fillId="23" fontId="108" numFmtId="0" xfId="0" applyAlignment="1" applyFont="1">
      <alignment horizontal="left" readingOrder="0" vertical="center"/>
    </xf>
    <xf borderId="0" fillId="23" fontId="109" numFmtId="0" xfId="0" applyAlignment="1" applyFont="1">
      <alignment horizontal="left" readingOrder="0" vertical="center"/>
    </xf>
    <xf borderId="2" fillId="11" fontId="13" numFmtId="0" xfId="0" applyAlignment="1" applyBorder="1" applyFont="1">
      <alignment readingOrder="0" vertical="center"/>
    </xf>
    <xf borderId="0" fillId="11" fontId="96" numFmtId="0" xfId="0" applyAlignment="1" applyFont="1">
      <alignment readingOrder="0" vertical="center"/>
    </xf>
    <xf borderId="7" fillId="0" fontId="11" numFmtId="0" xfId="0" applyAlignment="1" applyBorder="1" applyFont="1">
      <alignment vertical="center"/>
    </xf>
    <xf borderId="6" fillId="2" fontId="17" numFmtId="0" xfId="0" applyAlignment="1" applyBorder="1" applyFont="1">
      <alignment horizontal="center" vertical="center"/>
    </xf>
    <xf borderId="6" fillId="24" fontId="11" numFmtId="0" xfId="0" applyAlignment="1" applyBorder="1" applyFont="1">
      <alignment horizontal="center" vertical="center"/>
    </xf>
    <xf borderId="6" fillId="25" fontId="11" numFmtId="0" xfId="0" applyAlignment="1" applyBorder="1" applyFont="1">
      <alignment horizontal="center" vertical="center"/>
    </xf>
    <xf borderId="6" fillId="20" fontId="11" numFmtId="0" xfId="0" applyAlignment="1" applyBorder="1" applyFont="1">
      <alignment horizontal="center" vertical="center"/>
    </xf>
    <xf borderId="6" fillId="20" fontId="15" numFmtId="0" xfId="0" applyAlignment="1" applyBorder="1" applyFont="1">
      <alignment horizontal="center" vertical="center"/>
    </xf>
    <xf borderId="6" fillId="36" fontId="11" numFmtId="0" xfId="0" applyAlignment="1" applyBorder="1" applyFont="1">
      <alignment horizontal="center" vertical="center"/>
    </xf>
    <xf borderId="0" fillId="24" fontId="11" numFmtId="0" xfId="0" applyAlignment="1" applyFont="1">
      <alignment horizontal="center" vertical="center"/>
    </xf>
    <xf borderId="0" fillId="25" fontId="11" numFmtId="0" xfId="0" applyAlignment="1" applyFont="1">
      <alignment horizontal="center" vertical="center"/>
    </xf>
    <xf borderId="0" fillId="20" fontId="11" numFmtId="0" xfId="0" applyAlignment="1" applyFont="1">
      <alignment horizontal="center" vertical="center"/>
    </xf>
    <xf borderId="0" fillId="20" fontId="15" numFmtId="0" xfId="0" applyAlignment="1" applyFont="1">
      <alignment horizontal="center" vertical="center"/>
    </xf>
    <xf borderId="0" fillId="36" fontId="11" numFmtId="0" xfId="0" applyAlignment="1" applyFont="1">
      <alignment horizontal="center" vertical="center"/>
    </xf>
    <xf borderId="0" fillId="2" fontId="11" numFmtId="0" xfId="0" applyAlignment="1" applyFont="1">
      <alignment horizontal="center" vertical="center"/>
    </xf>
    <xf borderId="22" fillId="2" fontId="11" numFmtId="0" xfId="0" applyAlignment="1" applyBorder="1" applyFont="1">
      <alignment horizontal="center" vertical="center"/>
    </xf>
    <xf borderId="11" fillId="2" fontId="11" numFmtId="0" xfId="0" applyAlignment="1" applyBorder="1" applyFont="1">
      <alignment horizontal="center" vertical="center"/>
    </xf>
    <xf borderId="14" fillId="2" fontId="11" numFmtId="0" xfId="0" applyAlignment="1" applyBorder="1" applyFont="1">
      <alignment horizontal="center" vertical="center"/>
    </xf>
    <xf borderId="11" fillId="24" fontId="11" numFmtId="0" xfId="0" applyAlignment="1" applyBorder="1" applyFont="1">
      <alignment horizontal="center" vertical="center"/>
    </xf>
    <xf borderId="11" fillId="25" fontId="11" numFmtId="0" xfId="0" applyAlignment="1" applyBorder="1" applyFont="1">
      <alignment horizontal="center" vertical="center"/>
    </xf>
    <xf borderId="11" fillId="20" fontId="11" numFmtId="0" xfId="0" applyAlignment="1" applyBorder="1" applyFont="1">
      <alignment horizontal="center" vertical="center"/>
    </xf>
    <xf borderId="11" fillId="20" fontId="15" numFmtId="0" xfId="0" applyAlignment="1" applyBorder="1" applyFont="1">
      <alignment horizontal="center" vertical="center"/>
    </xf>
    <xf borderId="11" fillId="36" fontId="11" numFmtId="0" xfId="0" applyAlignment="1" applyBorder="1" applyFont="1">
      <alignment horizontal="center" vertical="center"/>
    </xf>
    <xf borderId="0" fillId="36" fontId="11" numFmtId="0" xfId="0" applyAlignment="1" applyFont="1">
      <alignment horizontal="center" readingOrder="0" vertical="center"/>
    </xf>
    <xf borderId="6" fillId="36" fontId="2" numFmtId="0" xfId="0" applyAlignment="1" applyBorder="1" applyFont="1">
      <alignment horizontal="center"/>
    </xf>
    <xf borderId="0" fillId="36" fontId="2" numFmtId="0" xfId="0" applyAlignment="1" applyFont="1">
      <alignment horizontal="center"/>
    </xf>
    <xf borderId="0" fillId="36" fontId="2" numFmtId="0" xfId="0" applyAlignment="1" applyFont="1">
      <alignment horizontal="center"/>
    </xf>
    <xf borderId="11" fillId="36" fontId="2" numFmtId="0" xfId="0" applyAlignment="1" applyBorder="1" applyFont="1">
      <alignment horizontal="center"/>
    </xf>
    <xf borderId="11" fillId="36" fontId="2" numFmtId="0" xfId="0" applyAlignment="1" applyBorder="1" applyFont="1">
      <alignment horizontal="center"/>
    </xf>
    <xf borderId="2" fillId="47" fontId="96" numFmtId="0" xfId="0" applyAlignment="1" applyBorder="1" applyFill="1" applyFont="1">
      <alignment readingOrder="0" vertical="center"/>
    </xf>
    <xf borderId="8" fillId="47" fontId="96" numFmtId="0" xfId="0" applyAlignment="1" applyBorder="1" applyFont="1">
      <alignment readingOrder="0" vertical="center"/>
    </xf>
    <xf borderId="0" fillId="38" fontId="110" numFmtId="0" xfId="0" applyAlignment="1" applyFont="1">
      <alignment readingOrder="0" vertical="center"/>
    </xf>
    <xf borderId="0" fillId="38" fontId="111" numFmtId="0" xfId="0" applyAlignment="1" applyFont="1">
      <alignment horizontal="left" readingOrder="0" vertical="center"/>
    </xf>
    <xf borderId="0" fillId="38" fontId="85" numFmtId="0" xfId="0" applyAlignment="1" applyFont="1">
      <alignment horizontal="center" readingOrder="0" vertical="center"/>
    </xf>
    <xf borderId="0" fillId="38" fontId="112" numFmtId="0" xfId="0" applyAlignment="1" applyFont="1">
      <alignment horizontal="left" readingOrder="0" vertical="center"/>
    </xf>
    <xf borderId="0" fillId="38" fontId="113" numFmtId="0" xfId="0" applyAlignment="1" applyFont="1">
      <alignment horizontal="left" readingOrder="0" vertical="center"/>
    </xf>
    <xf borderId="0" fillId="38" fontId="113" numFmtId="0" xfId="0" applyAlignment="1" applyFont="1">
      <alignment horizontal="left" readingOrder="0" vertical="center"/>
    </xf>
    <xf borderId="0" fillId="47" fontId="13" numFmtId="0" xfId="0" applyAlignment="1" applyFont="1">
      <alignment readingOrder="0" vertical="center"/>
    </xf>
    <xf borderId="0" fillId="47" fontId="96" numFmtId="0" xfId="0" applyAlignment="1" applyFont="1">
      <alignment readingOrder="0" vertical="center"/>
    </xf>
    <xf borderId="0" fillId="0" fontId="6" numFmtId="0" xfId="0" applyAlignment="1" applyFont="1">
      <alignment horizontal="center"/>
    </xf>
    <xf borderId="2" fillId="47" fontId="114" numFmtId="0" xfId="0" applyAlignment="1" applyBorder="1" applyFont="1">
      <alignment vertical="center"/>
    </xf>
    <xf borderId="11" fillId="47" fontId="59" numFmtId="0" xfId="0" applyAlignment="1" applyBorder="1" applyFont="1">
      <alignment horizontal="left" readingOrder="0" shrinkToFit="0" vertical="center" wrapText="1"/>
    </xf>
    <xf borderId="11" fillId="2" fontId="115" numFmtId="0" xfId="0" applyAlignment="1" applyBorder="1" applyFont="1">
      <alignment horizontal="center" readingOrder="0" vertical="center"/>
    </xf>
    <xf borderId="0" fillId="2" fontId="21" numFmtId="0" xfId="0" applyAlignment="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2" fillId="17" fontId="16" numFmtId="0" xfId="0" applyAlignment="1" applyBorder="1" applyFont="1">
      <alignment readingOrder="0" vertical="center"/>
    </xf>
    <xf borderId="8" fillId="17" fontId="16" numFmtId="0" xfId="0" applyAlignment="1" applyBorder="1" applyFont="1">
      <alignment readingOrder="0" vertical="center"/>
    </xf>
    <xf borderId="0" fillId="33" fontId="116" numFmtId="0" xfId="0" applyAlignment="1" applyFont="1">
      <alignment readingOrder="0" vertical="center"/>
    </xf>
    <xf borderId="0" fillId="33" fontId="117" numFmtId="0" xfId="0" applyAlignment="1" applyFont="1">
      <alignment horizontal="left" readingOrder="0" vertical="center"/>
    </xf>
    <xf borderId="0" fillId="33" fontId="118" numFmtId="0" xfId="0" applyAlignment="1" applyFont="1">
      <alignment horizontal="left" readingOrder="0" vertical="center"/>
    </xf>
    <xf borderId="0" fillId="33" fontId="119" numFmtId="0" xfId="0" applyAlignment="1" applyFont="1">
      <alignment horizontal="left" readingOrder="0" vertical="center"/>
    </xf>
    <xf borderId="0" fillId="43" fontId="118" numFmtId="0" xfId="0" applyAlignment="1" applyFont="1">
      <alignment horizontal="left" readingOrder="0" vertical="center"/>
    </xf>
    <xf borderId="0" fillId="17" fontId="30" numFmtId="0" xfId="0" applyAlignment="1" applyFont="1">
      <alignment readingOrder="0" vertical="center"/>
    </xf>
    <xf borderId="0" fillId="17" fontId="16" numFmtId="0" xfId="0" applyAlignment="1" applyFont="1">
      <alignment readingOrder="0" vertical="center"/>
    </xf>
    <xf borderId="2" fillId="33" fontId="41" numFmtId="0" xfId="0" applyAlignment="1" applyBorder="1" applyFont="1">
      <alignment vertical="center"/>
    </xf>
    <xf borderId="8" fillId="33" fontId="17" numFmtId="0" xfId="0" applyAlignment="1" applyBorder="1" applyFont="1">
      <alignment horizontal="left" readingOrder="0" shrinkToFit="0" vertical="center" wrapText="1"/>
    </xf>
    <xf borderId="0" fillId="2" fontId="103" numFmtId="0" xfId="0" applyAlignment="1" applyFont="1">
      <alignment horizontal="center" vertical="center"/>
    </xf>
    <xf borderId="22" fillId="2" fontId="103" numFmtId="0" xfId="0" applyAlignment="1" applyBorder="1" applyFont="1">
      <alignment horizontal="center" vertical="center"/>
    </xf>
    <xf borderId="11" fillId="2" fontId="103" numFmtId="0" xfId="0" applyAlignment="1" applyBorder="1" applyFont="1">
      <alignment horizontal="center" vertical="center"/>
    </xf>
    <xf borderId="14" fillId="2" fontId="103" numFmtId="0" xfId="0" applyAlignment="1" applyBorder="1" applyFont="1">
      <alignment horizontal="center" vertical="center"/>
    </xf>
    <xf borderId="0" fillId="2" fontId="3" numFmtId="0" xfId="0" applyAlignment="1" applyFont="1">
      <alignment horizontal="center" readingOrder="0" vertical="center"/>
    </xf>
    <xf borderId="22" fillId="0" fontId="28" numFmtId="0" xfId="0" applyAlignment="1" applyBorder="1" applyFont="1">
      <alignment readingOrder="0" vertical="center"/>
    </xf>
    <xf borderId="2" fillId="48" fontId="13" numFmtId="0" xfId="0" applyAlignment="1" applyBorder="1" applyFill="1" applyFont="1">
      <alignment readingOrder="0" vertical="center"/>
    </xf>
    <xf borderId="8" fillId="48" fontId="96" numFmtId="0" xfId="0" applyAlignment="1" applyBorder="1" applyFont="1">
      <alignment readingOrder="0" vertical="center"/>
    </xf>
    <xf borderId="0" fillId="28" fontId="120" numFmtId="0" xfId="0" applyAlignment="1" applyFont="1">
      <alignment readingOrder="0" vertical="center"/>
    </xf>
    <xf borderId="0" fillId="28" fontId="121" numFmtId="0" xfId="0" applyAlignment="1" applyFont="1">
      <alignment horizontal="left" readingOrder="0" vertical="center"/>
    </xf>
    <xf borderId="0" fillId="28" fontId="122" numFmtId="0" xfId="0" applyAlignment="1" applyFont="1">
      <alignment horizontal="left" readingOrder="0" vertical="center"/>
    </xf>
    <xf borderId="0" fillId="43" fontId="28" numFmtId="0" xfId="0" applyAlignment="1" applyFont="1">
      <alignment horizontal="left" readingOrder="0" vertical="center"/>
    </xf>
    <xf borderId="11" fillId="28" fontId="123" numFmtId="0" xfId="0" applyAlignment="1" applyBorder="1" applyFont="1">
      <alignment vertical="center"/>
    </xf>
    <xf borderId="11" fillId="28" fontId="124" numFmtId="0" xfId="0" applyAlignment="1" applyBorder="1" applyFont="1">
      <alignment vertical="center"/>
    </xf>
    <xf borderId="11" fillId="28" fontId="125" numFmtId="0" xfId="0" applyAlignment="1" applyBorder="1" applyFont="1">
      <alignment horizontal="left" vertical="center"/>
    </xf>
    <xf borderId="11" fillId="28" fontId="126" numFmtId="0" xfId="0" applyAlignment="1" applyBorder="1" applyFont="1">
      <alignment horizontal="left" readingOrder="0" vertical="center"/>
    </xf>
    <xf borderId="11" fillId="28" fontId="103" numFmtId="0" xfId="0" applyBorder="1" applyFont="1"/>
    <xf borderId="11" fillId="43" fontId="103" numFmtId="0" xfId="0" applyBorder="1" applyFont="1"/>
    <xf borderId="11" fillId="43" fontId="3" numFmtId="0" xfId="0" applyBorder="1" applyFont="1"/>
    <xf borderId="2" fillId="48" fontId="96" numFmtId="0" xfId="0" applyAlignment="1" applyBorder="1" applyFont="1">
      <alignment readingOrder="0" vertical="center"/>
    </xf>
    <xf borderId="0" fillId="48" fontId="13" numFmtId="0" xfId="0" applyAlignment="1" applyFont="1">
      <alignment readingOrder="0" vertical="center"/>
    </xf>
    <xf borderId="2" fillId="48" fontId="10" numFmtId="0" xfId="0" applyAlignment="1" applyBorder="1" applyFont="1">
      <alignment readingOrder="0" vertical="center"/>
    </xf>
    <xf borderId="8" fillId="48" fontId="13" numFmtId="0" xfId="0" applyAlignment="1" applyBorder="1" applyFont="1">
      <alignment readingOrder="0" vertical="center"/>
    </xf>
    <xf borderId="0" fillId="48" fontId="96" numFmtId="0" xfId="0" applyAlignment="1" applyFont="1">
      <alignment readingOrder="0" vertical="center"/>
    </xf>
    <xf borderId="2" fillId="48" fontId="114" numFmtId="0" xfId="0" applyAlignment="1" applyBorder="1" applyFont="1">
      <alignment vertical="center"/>
    </xf>
    <xf borderId="8" fillId="48" fontId="59" numFmtId="0" xfId="0" applyAlignment="1" applyBorder="1" applyFont="1">
      <alignment horizontal="left" readingOrder="0" shrinkToFit="0" vertical="center" wrapText="1"/>
    </xf>
    <xf borderId="8" fillId="43" fontId="34" numFmtId="0" xfId="0" applyAlignment="1" applyBorder="1" applyFont="1">
      <alignment vertical="center"/>
    </xf>
    <xf borderId="3" fillId="43" fontId="34" numFmtId="0" xfId="0" applyAlignment="1" applyBorder="1" applyFont="1">
      <alignment vertical="center"/>
    </xf>
    <xf borderId="0" fillId="43" fontId="103" numFmtId="0" xfId="0" applyAlignment="1" applyFont="1">
      <alignment vertical="center"/>
    </xf>
    <xf borderId="2" fillId="30" fontId="30" numFmtId="0" xfId="0" applyAlignment="1" applyBorder="1" applyFont="1">
      <alignment readingOrder="0" vertical="center"/>
    </xf>
    <xf borderId="8" fillId="30" fontId="16" numFmtId="0" xfId="0" applyAlignment="1" applyBorder="1" applyFont="1">
      <alignment readingOrder="0" vertical="center"/>
    </xf>
    <xf borderId="0" fillId="49" fontId="127" numFmtId="0" xfId="0" applyAlignment="1" applyFill="1" applyFont="1">
      <alignment readingOrder="0" vertical="center"/>
    </xf>
    <xf borderId="0" fillId="49" fontId="128" numFmtId="0" xfId="0" applyAlignment="1" applyFont="1">
      <alignment horizontal="left" readingOrder="0" vertical="center"/>
    </xf>
    <xf borderId="0" fillId="49" fontId="129" numFmtId="0" xfId="0" applyAlignment="1" applyFont="1">
      <alignment horizontal="left" readingOrder="0" vertical="center"/>
    </xf>
    <xf borderId="0" fillId="49" fontId="130" numFmtId="0" xfId="0" applyAlignment="1" applyFont="1">
      <alignment horizontal="left" readingOrder="0" vertical="center"/>
    </xf>
    <xf borderId="0" fillId="49" fontId="131" numFmtId="0" xfId="0" applyAlignment="1" applyFont="1">
      <alignment horizontal="left" readingOrder="0" vertical="center"/>
    </xf>
    <xf borderId="2" fillId="30" fontId="16" numFmtId="0" xfId="0" applyAlignment="1" applyBorder="1" applyFont="1">
      <alignment readingOrder="0" vertical="center"/>
    </xf>
    <xf borderId="8" fillId="30" fontId="96" numFmtId="0" xfId="0" applyAlignment="1" applyBorder="1" applyFont="1">
      <alignment readingOrder="0" vertical="center"/>
    </xf>
    <xf borderId="8" fillId="30" fontId="30" numFmtId="0" xfId="0" applyAlignment="1" applyBorder="1" applyFont="1">
      <alignment readingOrder="0" vertical="center"/>
    </xf>
    <xf borderId="2" fillId="30" fontId="46" numFmtId="0" xfId="0" applyAlignment="1" applyBorder="1" applyFont="1">
      <alignment readingOrder="0" vertical="center"/>
    </xf>
    <xf borderId="0" fillId="30" fontId="16" numFmtId="0" xfId="0" applyAlignment="1" applyFont="1">
      <alignment readingOrder="0" vertical="center"/>
    </xf>
    <xf borderId="8" fillId="43" fontId="16" numFmtId="0" xfId="0" applyAlignment="1" applyBorder="1" applyFont="1">
      <alignment horizontal="center" readingOrder="0" vertical="center"/>
    </xf>
    <xf borderId="3" fillId="43" fontId="16" numFmtId="0" xfId="0" applyAlignment="1" applyBorder="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4" fillId="0" fontId="2" numFmtId="0" xfId="0" applyAlignment="1" applyBorder="1" applyFont="1">
      <alignment horizontal="center" readingOrder="0" vertical="center"/>
    </xf>
    <xf borderId="4" fillId="49" fontId="2" numFmtId="0" xfId="0" applyAlignment="1" applyBorder="1" applyFont="1">
      <alignment horizontal="center" readingOrder="0" vertical="center"/>
    </xf>
    <xf borderId="4" fillId="0" fontId="2" numFmtId="3" xfId="0" applyAlignment="1" applyBorder="1" applyFont="1" applyNumberFormat="1">
      <alignment horizontal="center" readingOrder="0" vertical="center"/>
    </xf>
    <xf borderId="5" fillId="0" fontId="2" numFmtId="0" xfId="0" applyAlignment="1" applyBorder="1" applyFont="1">
      <alignment horizontal="center" readingOrder="0" textRotation="45"/>
    </xf>
    <xf borderId="36" fillId="0" fontId="2" numFmtId="0" xfId="0" applyAlignment="1" applyBorder="1" applyFont="1">
      <alignment horizontal="left" readingOrder="0" textRotation="45"/>
    </xf>
    <xf borderId="35" fillId="0" fontId="2" numFmtId="0" xfId="0" applyAlignment="1" applyBorder="1" applyFont="1">
      <alignment horizontal="left" readingOrder="0" textRotation="45"/>
    </xf>
    <xf borderId="37" fillId="0" fontId="2" numFmtId="0" xfId="0" applyAlignment="1" applyBorder="1" applyFont="1">
      <alignment horizontal="left" readingOrder="0" textRotation="45"/>
    </xf>
    <xf borderId="38" fillId="0" fontId="2" numFmtId="0" xfId="0" applyAlignment="1" applyBorder="1" applyFont="1">
      <alignment horizontal="center" readingOrder="0" textRotation="45" vertical="bottom"/>
    </xf>
    <xf borderId="35" fillId="0" fontId="2" numFmtId="0" xfId="0" applyAlignment="1" applyBorder="1" applyFont="1">
      <alignment horizontal="center" readingOrder="0" shrinkToFit="0" textRotation="45" vertical="bottom" wrapText="1"/>
    </xf>
    <xf borderId="39" fillId="5" fontId="2" numFmtId="0" xfId="0" applyAlignment="1" applyBorder="1" applyFont="1">
      <alignment horizontal="center" readingOrder="0" shrinkToFit="0" textRotation="45" vertical="bottom" wrapText="1"/>
    </xf>
    <xf borderId="40" fillId="0" fontId="2" numFmtId="0" xfId="0" applyAlignment="1" applyBorder="1" applyFont="1">
      <alignment horizontal="center" readingOrder="0" shrinkToFit="0" textRotation="45" vertical="bottom" wrapText="1"/>
    </xf>
    <xf borderId="41" fillId="0" fontId="2" numFmtId="0" xfId="0" applyAlignment="1" applyBorder="1" applyFont="1">
      <alignment horizontal="center" readingOrder="0" shrinkToFit="0" textRotation="45" vertical="bottom" wrapText="1"/>
    </xf>
    <xf borderId="42" fillId="0" fontId="2" numFmtId="0" xfId="0" applyAlignment="1" applyBorder="1" applyFont="1">
      <alignment horizontal="center" readingOrder="0" shrinkToFit="0" textRotation="45" vertical="bottom" wrapText="1"/>
    </xf>
    <xf borderId="0" fillId="0" fontId="2" numFmtId="0" xfId="0" applyAlignment="1" applyFont="1">
      <alignment horizontal="center" readingOrder="0" shrinkToFit="0" textRotation="45" vertical="bottom" wrapText="1"/>
    </xf>
    <xf borderId="22" fillId="0" fontId="2" numFmtId="0" xfId="0" applyAlignment="1" applyBorder="1" applyFont="1">
      <alignment horizontal="center" readingOrder="0" shrinkToFit="0" textRotation="45" vertical="bottom" wrapText="1"/>
    </xf>
    <xf borderId="2" fillId="0" fontId="7" numFmtId="0" xfId="0" applyAlignment="1" applyBorder="1" applyFont="1">
      <alignment horizontal="center" readingOrder="0" shrinkToFit="0" textRotation="0" vertical="bottom" wrapText="1"/>
    </xf>
    <xf borderId="8" fillId="0" fontId="132" numFmtId="0" xfId="0" applyAlignment="1" applyBorder="1" applyFont="1">
      <alignment horizontal="center" readingOrder="0" shrinkToFit="0" textRotation="0" vertical="center" wrapText="1"/>
    </xf>
    <xf borderId="0" fillId="0" fontId="7" numFmtId="0" xfId="0" applyAlignment="1" applyFont="1">
      <alignment horizontal="center" readingOrder="0" shrinkToFit="0" textRotation="0" vertical="center" wrapText="0"/>
    </xf>
    <xf borderId="2" fillId="43" fontId="114" numFmtId="0" xfId="0" applyAlignment="1" applyBorder="1" applyFont="1">
      <alignment horizontal="center" readingOrder="0" shrinkToFit="0" wrapText="1"/>
    </xf>
    <xf borderId="8" fillId="43" fontId="133" numFmtId="0" xfId="0" applyAlignment="1" applyBorder="1" applyFont="1">
      <alignment horizontal="center"/>
    </xf>
    <xf borderId="10" fillId="0" fontId="3" numFmtId="0" xfId="0" applyAlignment="1" applyBorder="1" applyFont="1">
      <alignment horizontal="center" readingOrder="0"/>
    </xf>
    <xf borderId="10" fillId="49" fontId="3" numFmtId="9" xfId="0" applyAlignment="1" applyBorder="1" applyFont="1" applyNumberFormat="1">
      <alignment horizontal="center" readingOrder="0"/>
    </xf>
    <xf borderId="13" fillId="2" fontId="3" numFmtId="3" xfId="0" applyAlignment="1" applyBorder="1" applyFont="1" applyNumberFormat="1">
      <alignment horizontal="center" readingOrder="0" shrinkToFit="0" vertical="center" wrapText="1"/>
    </xf>
    <xf borderId="0" fillId="4" fontId="3" numFmtId="0" xfId="0" applyAlignment="1" applyFont="1">
      <alignment horizontal="center" readingOrder="0"/>
    </xf>
    <xf borderId="0" fillId="24" fontId="3" numFmtId="0" xfId="0" applyAlignment="1" applyFont="1">
      <alignment horizontal="center" readingOrder="0"/>
    </xf>
    <xf borderId="0" fillId="25" fontId="3" numFmtId="0" xfId="0" applyAlignment="1" applyFont="1">
      <alignment horizontal="center" readingOrder="0"/>
    </xf>
    <xf borderId="0" fillId="20" fontId="3" numFmtId="0" xfId="0" applyAlignment="1" applyFont="1">
      <alignment horizontal="center"/>
    </xf>
    <xf borderId="0" fillId="23" fontId="3" numFmtId="0" xfId="0" applyAlignment="1" applyFont="1">
      <alignment horizontal="center"/>
    </xf>
    <xf borderId="12" fillId="39" fontId="3" numFmtId="0" xfId="0" applyAlignment="1" applyBorder="1" applyFont="1">
      <alignment horizontal="center"/>
    </xf>
    <xf borderId="0" fillId="36" fontId="3" numFmtId="0" xfId="0" applyAlignment="1" applyFont="1">
      <alignment horizontal="center"/>
    </xf>
    <xf borderId="0" fillId="16" fontId="3" numFmtId="0" xfId="0" applyAlignment="1" applyFont="1">
      <alignment horizontal="center"/>
    </xf>
    <xf borderId="0" fillId="44" fontId="3" numFmtId="0" xfId="0" applyAlignment="1" applyFont="1">
      <alignment horizontal="center"/>
    </xf>
    <xf borderId="22" fillId="5" fontId="3" numFmtId="0" xfId="0" applyAlignment="1" applyBorder="1" applyFont="1">
      <alignment horizontal="center"/>
    </xf>
    <xf borderId="0" fillId="21" fontId="3" numFmtId="0" xfId="0" applyAlignment="1" applyFont="1">
      <alignment horizontal="center"/>
    </xf>
    <xf borderId="22" fillId="21" fontId="3" numFmtId="0" xfId="0" applyAlignment="1" applyBorder="1" applyFont="1">
      <alignment horizontal="center"/>
    </xf>
    <xf borderId="0" fillId="17" fontId="3" numFmtId="0" xfId="0" applyAlignment="1" applyFont="1">
      <alignment horizontal="center"/>
    </xf>
    <xf borderId="0" fillId="4" fontId="3" numFmtId="0" xfId="0" applyAlignment="1" applyFont="1">
      <alignment horizontal="center"/>
    </xf>
    <xf borderId="1" fillId="0" fontId="3" numFmtId="0" xfId="0" applyAlignment="1" applyBorder="1" applyFont="1">
      <alignment horizontal="center" readingOrder="0"/>
    </xf>
    <xf borderId="1" fillId="49" fontId="3" numFmtId="9" xfId="0" applyAlignment="1" applyBorder="1" applyFont="1" applyNumberFormat="1">
      <alignment horizontal="center" readingOrder="0"/>
    </xf>
    <xf borderId="2" fillId="2" fontId="3" numFmtId="3" xfId="0" applyAlignment="1" applyBorder="1" applyFont="1" applyNumberFormat="1">
      <alignment horizontal="center" readingOrder="0" shrinkToFit="0" vertical="center" wrapText="1"/>
    </xf>
    <xf borderId="0" fillId="25" fontId="3" numFmtId="0" xfId="0" applyAlignment="1" applyFont="1">
      <alignment horizontal="center"/>
    </xf>
    <xf borderId="0" fillId="21" fontId="3" numFmtId="0" xfId="0" applyAlignment="1" applyFont="1">
      <alignment horizontal="center" readingOrder="0"/>
    </xf>
    <xf borderId="4" fillId="0" fontId="3" numFmtId="0" xfId="0" applyAlignment="1" applyBorder="1" applyFont="1">
      <alignment horizontal="center" readingOrder="0"/>
    </xf>
    <xf borderId="4" fillId="49" fontId="3" numFmtId="9" xfId="0" applyAlignment="1" applyBorder="1" applyFont="1" applyNumberFormat="1">
      <alignment horizontal="center" readingOrder="0"/>
    </xf>
    <xf borderId="5" fillId="2" fontId="3" numFmtId="3" xfId="0" applyAlignment="1" applyBorder="1" applyFont="1" applyNumberFormat="1">
      <alignment horizontal="center" readingOrder="0" shrinkToFit="0" vertical="center" wrapText="1"/>
    </xf>
    <xf borderId="2" fillId="22" fontId="2" numFmtId="0" xfId="0" applyAlignment="1" applyBorder="1" applyFont="1">
      <alignment horizontal="center" readingOrder="0" shrinkToFit="0" wrapText="1"/>
    </xf>
    <xf borderId="8" fillId="22" fontId="3" numFmtId="0" xfId="0" applyAlignment="1" applyBorder="1" applyFont="1">
      <alignment horizontal="center"/>
    </xf>
    <xf borderId="10" fillId="0" fontId="3" numFmtId="3" xfId="0" applyAlignment="1" applyBorder="1" applyFont="1" applyNumberFormat="1">
      <alignment horizontal="center" readingOrder="0" shrinkToFit="0" vertical="center" wrapText="1"/>
    </xf>
    <xf borderId="12" fillId="24" fontId="3" numFmtId="0" xfId="0" applyAlignment="1" applyBorder="1" applyFont="1">
      <alignment horizontal="center" readingOrder="0"/>
    </xf>
    <xf borderId="1" fillId="0" fontId="3" numFmtId="3" xfId="0" applyAlignment="1" applyBorder="1" applyFont="1" applyNumberFormat="1">
      <alignment horizontal="center" readingOrder="0" shrinkToFit="0" vertical="center" wrapText="1"/>
    </xf>
    <xf borderId="0" fillId="20" fontId="3" numFmtId="0" xfId="0" applyAlignment="1" applyFont="1">
      <alignment horizontal="center" readingOrder="0"/>
    </xf>
    <xf borderId="4" fillId="0" fontId="3" numFmtId="3" xfId="0" applyAlignment="1" applyBorder="1" applyFont="1" applyNumberFormat="1">
      <alignment horizontal="center" readingOrder="0" shrinkToFit="0" vertical="center" wrapText="1"/>
    </xf>
    <xf borderId="2" fillId="26" fontId="2" numFmtId="0" xfId="0" applyAlignment="1" applyBorder="1" applyFont="1">
      <alignment horizontal="center" readingOrder="0" shrinkToFit="0" wrapText="1"/>
    </xf>
    <xf borderId="8" fillId="26" fontId="3" numFmtId="0" xfId="0" applyAlignment="1" applyBorder="1" applyFont="1">
      <alignment horizontal="center"/>
    </xf>
    <xf borderId="22" fillId="23" fontId="3" numFmtId="0" xfId="0" applyAlignment="1" applyBorder="1" applyFont="1">
      <alignment horizontal="center"/>
    </xf>
    <xf borderId="0" fillId="4" fontId="134" numFmtId="0" xfId="0" applyAlignment="1" applyFont="1">
      <alignment readingOrder="0" vertical="center"/>
    </xf>
    <xf borderId="0" fillId="4" fontId="3" numFmtId="0" xfId="0" applyAlignment="1" applyFont="1">
      <alignment horizontal="left" readingOrder="0" shrinkToFit="0" vertical="center" wrapText="0"/>
    </xf>
    <xf borderId="22" fillId="23" fontId="3" numFmtId="0" xfId="0" applyAlignment="1" applyBorder="1" applyFont="1">
      <alignment horizontal="center" readingOrder="0"/>
    </xf>
    <xf borderId="2" fillId="45" fontId="2" numFmtId="0" xfId="0" applyAlignment="1" applyBorder="1" applyFont="1">
      <alignment horizontal="center" readingOrder="0" shrinkToFit="0" wrapText="1"/>
    </xf>
    <xf borderId="8" fillId="45" fontId="3" numFmtId="0" xfId="0" applyAlignment="1" applyBorder="1" applyFont="1">
      <alignment horizontal="center"/>
    </xf>
    <xf borderId="12" fillId="39" fontId="3" numFmtId="0" xfId="0" applyAlignment="1" applyBorder="1" applyFont="1">
      <alignment horizontal="center" readingOrder="0"/>
    </xf>
    <xf borderId="0" fillId="4" fontId="6" numFmtId="0" xfId="0" applyFont="1"/>
    <xf borderId="0" fillId="36" fontId="3" numFmtId="0" xfId="0" applyAlignment="1" applyFont="1">
      <alignment horizontal="center" readingOrder="0"/>
    </xf>
    <xf borderId="0" fillId="16" fontId="3" numFmtId="0" xfId="0" applyAlignment="1" applyFont="1">
      <alignment horizontal="center" readingOrder="0"/>
    </xf>
    <xf borderId="0" fillId="44" fontId="3" numFmtId="0" xfId="0" applyAlignment="1" applyFont="1">
      <alignment horizontal="center" readingOrder="0"/>
    </xf>
    <xf borderId="22" fillId="5" fontId="3" numFmtId="0" xfId="0" applyAlignment="1" applyBorder="1" applyFont="1">
      <alignment horizontal="center" readingOrder="0"/>
    </xf>
    <xf borderId="0" fillId="17" fontId="3" numFmtId="0" xfId="0" applyAlignment="1" applyFont="1">
      <alignment horizontal="center" readingOrder="0"/>
    </xf>
    <xf borderId="2" fillId="50" fontId="2" numFmtId="0" xfId="0" applyAlignment="1" applyBorder="1" applyFill="1" applyFont="1">
      <alignment horizontal="center" readingOrder="0" shrinkToFit="0" wrapText="1"/>
    </xf>
    <xf borderId="8" fillId="50" fontId="3" numFmtId="0" xfId="0" applyAlignment="1" applyBorder="1" applyFont="1">
      <alignment horizontal="center"/>
    </xf>
    <xf borderId="1" fillId="0" fontId="135" numFmtId="0" xfId="0" applyAlignment="1" applyBorder="1" applyFont="1">
      <alignment readingOrder="0" vertical="center"/>
    </xf>
    <xf borderId="1" fillId="25" fontId="2" numFmtId="0" xfId="0" applyAlignment="1" applyBorder="1" applyFont="1">
      <alignment horizontal="left" readingOrder="0" vertical="center"/>
    </xf>
    <xf borderId="1" fillId="0" fontId="2" numFmtId="0" xfId="0" applyAlignment="1" applyBorder="1" applyFont="1">
      <alignment horizontal="left" readingOrder="0" vertical="center"/>
    </xf>
    <xf borderId="5" fillId="0" fontId="3" numFmtId="0" xfId="0" applyAlignment="1" applyBorder="1" applyFont="1">
      <alignment horizontal="left" readingOrder="0" shrinkToFit="0" vertical="center" wrapText="1"/>
    </xf>
    <xf borderId="1" fillId="25" fontId="3" numFmtId="0" xfId="0" applyAlignment="1" applyBorder="1" applyFont="1">
      <alignment horizontal="left" readingOrder="0" vertical="center"/>
    </xf>
    <xf borderId="1" fillId="0" fontId="3" numFmtId="0" xfId="0" applyAlignment="1" applyBorder="1" applyFont="1">
      <alignment horizontal="left" readingOrder="0" vertical="center"/>
    </xf>
    <xf borderId="4" fillId="25" fontId="3" numFmtId="0" xfId="0" applyAlignment="1" applyBorder="1" applyFont="1">
      <alignment horizontal="left" readingOrder="0" vertical="center"/>
    </xf>
    <xf borderId="4" fillId="0" fontId="3" numFmtId="0" xfId="0" applyAlignment="1" applyBorder="1" applyFont="1">
      <alignment horizontal="left" readingOrder="0" vertical="center"/>
    </xf>
    <xf borderId="6" fillId="4" fontId="3" numFmtId="0" xfId="0" applyAlignment="1" applyBorder="1" applyFont="1">
      <alignment horizontal="left" readingOrder="0" shrinkToFit="0" vertical="center" wrapText="1"/>
    </xf>
    <xf borderId="6" fillId="4" fontId="3" numFmtId="0" xfId="0" applyAlignment="1" applyBorder="1" applyFont="1">
      <alignment horizontal="left" readingOrder="0" vertical="center"/>
    </xf>
    <xf borderId="0" fillId="4" fontId="3" numFmtId="0" xfId="0" applyAlignment="1" applyFont="1">
      <alignment horizontal="left" readingOrder="0" shrinkToFit="0" vertical="center" wrapText="1"/>
    </xf>
    <xf borderId="0" fillId="4" fontId="3" numFmtId="0" xfId="0" applyAlignment="1" applyFont="1">
      <alignment horizontal="left" readingOrder="0" vertical="center"/>
    </xf>
    <xf borderId="2" fillId="7" fontId="114" numFmtId="0" xfId="0" applyAlignment="1" applyBorder="1" applyFont="1">
      <alignment horizontal="center" readingOrder="0" shrinkToFit="0" wrapText="1"/>
    </xf>
    <xf borderId="8" fillId="7" fontId="3" numFmtId="0" xfId="0" applyAlignment="1" applyBorder="1" applyFont="1">
      <alignment horizontal="center"/>
    </xf>
    <xf quotePrefix="1" borderId="10" fillId="49" fontId="3" numFmtId="0" xfId="0" applyAlignment="1" applyBorder="1" applyFont="1">
      <alignment horizontal="center" readingOrder="0"/>
    </xf>
    <xf borderId="22" fillId="21" fontId="3" numFmtId="0" xfId="0" applyAlignment="1" applyBorder="1" applyFont="1">
      <alignment horizontal="center" readingOrder="0"/>
    </xf>
    <xf borderId="13" fillId="0" fontId="136" numFmtId="0" xfId="0" applyAlignment="1" applyBorder="1" applyFont="1">
      <alignment readingOrder="0" vertical="center"/>
    </xf>
    <xf borderId="13" fillId="0" fontId="2" numFmtId="0" xfId="0" applyAlignment="1" applyBorder="1" applyFont="1">
      <alignment horizontal="left" readingOrder="0" vertical="center"/>
    </xf>
    <xf quotePrefix="1" borderId="1" fillId="49" fontId="3" numFmtId="0" xfId="0" applyAlignment="1" applyBorder="1" applyFont="1">
      <alignment horizontal="center" readingOrder="0"/>
    </xf>
    <xf borderId="5" fillId="0" fontId="5" numFmtId="0" xfId="0" applyAlignment="1" applyBorder="1" applyFont="1">
      <alignment horizontal="left" readingOrder="0" shrinkToFit="0" vertical="center" wrapText="1"/>
    </xf>
    <xf borderId="4" fillId="0" fontId="3" numFmtId="0" xfId="0" applyAlignment="1" applyBorder="1" applyFont="1">
      <alignment horizontal="center" readingOrder="0" vertical="center"/>
    </xf>
    <xf borderId="5" fillId="0" fontId="3" numFmtId="0" xfId="0" applyAlignment="1" applyBorder="1" applyFont="1">
      <alignment vertical="center"/>
    </xf>
    <xf borderId="5" fillId="0" fontId="3" numFmtId="0" xfId="0" applyAlignment="1" applyBorder="1" applyFont="1">
      <alignment horizontal="left" readingOrder="0" vertical="center"/>
    </xf>
    <xf borderId="2" fillId="6" fontId="41" numFmtId="0" xfId="0" applyAlignment="1" applyBorder="1" applyFont="1">
      <alignment horizontal="center" readingOrder="0" shrinkToFit="0" wrapText="1"/>
    </xf>
    <xf borderId="8" fillId="6" fontId="3" numFmtId="0" xfId="0" applyAlignment="1" applyBorder="1" applyFont="1">
      <alignment horizontal="center"/>
    </xf>
    <xf borderId="0" fillId="39" fontId="3" numFmtId="0" xfId="0" applyAlignment="1" applyFont="1">
      <alignment horizontal="center"/>
    </xf>
    <xf borderId="10" fillId="0" fontId="15" numFmtId="0" xfId="0" applyAlignment="1" applyBorder="1" applyFont="1">
      <alignment horizontal="left" readingOrder="0" shrinkToFit="0" vertical="center" wrapText="1"/>
    </xf>
    <xf borderId="10" fillId="25" fontId="2" numFmtId="0" xfId="0" applyAlignment="1" applyBorder="1" applyFont="1">
      <alignment horizontal="left" readingOrder="0" vertical="center"/>
    </xf>
    <xf borderId="10" fillId="0" fontId="2" numFmtId="0" xfId="0" applyAlignment="1" applyBorder="1" applyFont="1">
      <alignment horizontal="left" readingOrder="0" vertical="center"/>
    </xf>
    <xf borderId="11" fillId="24" fontId="3" numFmtId="0" xfId="0" applyAlignment="1" applyBorder="1" applyFont="1">
      <alignment horizontal="center" readingOrder="0"/>
    </xf>
    <xf borderId="11" fillId="25" fontId="3" numFmtId="0" xfId="0" applyAlignment="1" applyBorder="1" applyFont="1">
      <alignment horizontal="center" readingOrder="0"/>
    </xf>
    <xf borderId="11" fillId="20" fontId="3" numFmtId="0" xfId="0" applyAlignment="1" applyBorder="1" applyFont="1">
      <alignment horizontal="center" readingOrder="0"/>
    </xf>
    <xf borderId="14" fillId="23" fontId="3" numFmtId="0" xfId="0" applyAlignment="1" applyBorder="1" applyFont="1">
      <alignment horizontal="center" readingOrder="0"/>
    </xf>
    <xf borderId="11" fillId="39" fontId="3" numFmtId="0" xfId="0" applyAlignment="1" applyBorder="1" applyFont="1">
      <alignment horizontal="center"/>
    </xf>
    <xf borderId="11" fillId="36" fontId="3" numFmtId="0" xfId="0" applyAlignment="1" applyBorder="1" applyFont="1">
      <alignment horizontal="center"/>
    </xf>
    <xf borderId="11" fillId="16" fontId="3" numFmtId="0" xfId="0" applyAlignment="1" applyBorder="1" applyFont="1">
      <alignment horizontal="center" readingOrder="0"/>
    </xf>
    <xf borderId="11" fillId="44" fontId="3" numFmtId="0" xfId="0" applyAlignment="1" applyBorder="1" applyFont="1">
      <alignment horizontal="center"/>
    </xf>
    <xf borderId="14" fillId="5" fontId="3" numFmtId="0" xfId="0" applyAlignment="1" applyBorder="1" applyFont="1">
      <alignment horizontal="center"/>
    </xf>
    <xf borderId="11" fillId="21" fontId="3" numFmtId="0" xfId="0" applyAlignment="1" applyBorder="1" applyFont="1">
      <alignment horizontal="center" readingOrder="0"/>
    </xf>
    <xf borderId="14" fillId="21" fontId="3" numFmtId="0" xfId="0" applyAlignment="1" applyBorder="1" applyFont="1">
      <alignment horizontal="center" readingOrder="0"/>
    </xf>
    <xf borderId="1" fillId="0" fontId="5" numFmtId="0" xfId="0" applyAlignment="1" applyBorder="1" applyFont="1">
      <alignment horizontal="left" readingOrder="0" shrinkToFit="0" vertical="center" wrapText="1"/>
    </xf>
    <xf borderId="2" fillId="38" fontId="137" numFmtId="0" xfId="0" applyAlignment="1" applyBorder="1" applyFont="1">
      <alignment horizontal="center" readingOrder="0" vertical="bottom"/>
    </xf>
    <xf borderId="2" fillId="21" fontId="138" numFmtId="0" xfId="0" applyAlignment="1" applyBorder="1" applyFont="1">
      <alignment horizontal="center" readingOrder="0" vertical="bottom"/>
    </xf>
    <xf borderId="2" fillId="26" fontId="139" numFmtId="0" xfId="0" applyAlignment="1" applyBorder="1" applyFont="1">
      <alignment horizontal="center" readingOrder="0" vertical="bottom"/>
    </xf>
    <xf borderId="0" fillId="38" fontId="11" numFmtId="0" xfId="0" applyAlignment="1" applyFont="1">
      <alignment horizontal="center" readingOrder="0" vertical="bottom"/>
    </xf>
    <xf borderId="4" fillId="4" fontId="13" numFmtId="0" xfId="0" applyAlignment="1" applyBorder="1" applyFont="1">
      <alignment horizontal="center" readingOrder="0" vertical="center"/>
    </xf>
    <xf borderId="8" fillId="49" fontId="11" numFmtId="0" xfId="0" applyAlignment="1" applyBorder="1" applyFont="1">
      <alignment horizontal="center" readingOrder="0" vertical="bottom"/>
    </xf>
    <xf borderId="1" fillId="45" fontId="11" numFmtId="0" xfId="0" applyAlignment="1" applyBorder="1" applyFont="1">
      <alignment horizontal="center" readingOrder="0" vertical="bottom"/>
    </xf>
    <xf borderId="0" fillId="4" fontId="11" numFmtId="0" xfId="0" applyAlignment="1" applyFont="1">
      <alignment horizontal="center" vertical="bottom"/>
    </xf>
    <xf borderId="2" fillId="49" fontId="11" numFmtId="0" xfId="0" applyAlignment="1" applyBorder="1" applyFont="1">
      <alignment horizontal="center" readingOrder="0" vertical="bottom"/>
    </xf>
    <xf borderId="1" fillId="5" fontId="11" numFmtId="0" xfId="0" applyAlignment="1" applyBorder="1" applyFont="1">
      <alignment horizontal="center" vertical="center"/>
    </xf>
    <xf borderId="1" fillId="5" fontId="28" numFmtId="0" xfId="0" applyAlignment="1" applyBorder="1" applyFont="1">
      <alignment horizontal="center" readingOrder="0" vertical="center"/>
    </xf>
    <xf borderId="0" fillId="4" fontId="11" numFmtId="0" xfId="0" applyAlignment="1" applyFont="1">
      <alignment horizontal="center" vertical="center"/>
    </xf>
    <xf borderId="2" fillId="5" fontId="11" numFmtId="0" xfId="0" applyAlignment="1" applyBorder="1" applyFont="1">
      <alignment horizontal="center" readingOrder="0" vertical="center"/>
    </xf>
    <xf borderId="1" fillId="0" fontId="3" numFmtId="0" xfId="0" applyAlignment="1" applyBorder="1" applyFont="1">
      <alignment horizontal="right" vertical="bottom"/>
    </xf>
    <xf borderId="1" fillId="25" fontId="3" numFmtId="3" xfId="0" applyAlignment="1" applyBorder="1" applyFont="1" applyNumberFormat="1">
      <alignment horizontal="right" readingOrder="0" vertical="bottom"/>
    </xf>
    <xf borderId="1" fillId="45" fontId="3" numFmtId="3" xfId="0" applyAlignment="1" applyBorder="1" applyFont="1" applyNumberFormat="1">
      <alignment horizontal="right" readingOrder="0" vertical="bottom"/>
    </xf>
    <xf borderId="0" fillId="4" fontId="3" numFmtId="3" xfId="0" applyAlignment="1" applyFont="1" applyNumberFormat="1">
      <alignment horizontal="right" vertical="bottom"/>
    </xf>
    <xf borderId="1" fillId="0" fontId="3" numFmtId="3" xfId="0" applyAlignment="1" applyBorder="1" applyFont="1" applyNumberFormat="1">
      <alignment horizontal="right" readingOrder="0" vertical="bottom"/>
    </xf>
    <xf borderId="1" fillId="0" fontId="3" numFmtId="3" xfId="0" applyAlignment="1" applyBorder="1" applyFont="1" applyNumberFormat="1">
      <alignment horizontal="right" vertical="bottom"/>
    </xf>
    <xf borderId="2" fillId="0" fontId="3" numFmtId="3" xfId="0" applyAlignment="1" applyBorder="1" applyFont="1" applyNumberFormat="1">
      <alignment horizontal="right" readingOrder="0" vertical="bottom"/>
    </xf>
    <xf borderId="1" fillId="25" fontId="3" numFmtId="3" xfId="0" applyAlignment="1" applyBorder="1" applyFont="1" applyNumberFormat="1">
      <alignment horizontal="right" vertical="bottom"/>
    </xf>
    <xf borderId="2" fillId="0" fontId="3" numFmtId="3" xfId="0" applyAlignment="1" applyBorder="1" applyFont="1" applyNumberFormat="1">
      <alignment horizontal="right" vertical="bottom"/>
    </xf>
    <xf borderId="22" fillId="4" fontId="3" numFmtId="3" xfId="0" applyAlignment="1" applyBorder="1" applyFont="1" applyNumberFormat="1">
      <alignment horizontal="right" vertical="bottom"/>
    </xf>
    <xf borderId="1" fillId="5" fontId="11" numFmtId="0" xfId="0" applyAlignment="1" applyBorder="1" applyFont="1">
      <alignment horizontal="center" readingOrder="0" vertical="bottom"/>
    </xf>
    <xf borderId="2" fillId="5" fontId="11" numFmtId="0" xfId="0" applyAlignment="1" applyBorder="1" applyFont="1">
      <alignment horizontal="center" readingOrder="0" vertical="bottom"/>
    </xf>
    <xf quotePrefix="1" borderId="2" fillId="0" fontId="3" numFmtId="3" xfId="0" applyAlignment="1" applyBorder="1" applyFont="1" applyNumberFormat="1">
      <alignment horizontal="right" vertical="bottom"/>
    </xf>
    <xf borderId="0" fillId="4" fontId="3" numFmtId="3" xfId="0" applyAlignment="1" applyFont="1" applyNumberFormat="1">
      <alignment horizontal="right" readingOrder="0" vertical="bottom"/>
    </xf>
    <xf borderId="2" fillId="21" fontId="11" numFmtId="0" xfId="0" applyAlignment="1" applyBorder="1" applyFont="1">
      <alignment horizontal="center" readingOrder="0" vertical="bottom"/>
    </xf>
    <xf borderId="0" fillId="5" fontId="11" numFmtId="0" xfId="0" applyAlignment="1" applyFont="1">
      <alignment horizontal="center" readingOrder="0" vertical="bottom"/>
    </xf>
    <xf borderId="12" fillId="5" fontId="11" numFmtId="0" xfId="0" applyAlignment="1" applyBorder="1" applyFont="1">
      <alignment horizontal="center" readingOrder="0" vertical="bottom"/>
    </xf>
    <xf borderId="13" fillId="5" fontId="11" numFmtId="0" xfId="0" applyAlignment="1" applyBorder="1" applyFont="1">
      <alignment horizontal="center" readingOrder="0" vertical="bottom"/>
    </xf>
    <xf borderId="43" fillId="0" fontId="3" numFmtId="0" xfId="0" applyAlignment="1" applyBorder="1" applyFont="1">
      <alignment horizontal="right" vertical="bottom"/>
    </xf>
    <xf borderId="44" fillId="20" fontId="3" numFmtId="3" xfId="0" applyAlignment="1" applyBorder="1" applyFont="1" applyNumberFormat="1">
      <alignment horizontal="right" readingOrder="0" vertical="bottom"/>
    </xf>
    <xf borderId="45" fillId="20" fontId="3" numFmtId="3" xfId="0" applyAlignment="1" applyBorder="1" applyFont="1" applyNumberFormat="1">
      <alignment horizontal="right" vertical="bottom"/>
    </xf>
    <xf quotePrefix="1" borderId="46" fillId="20" fontId="3" numFmtId="3" xfId="0" applyAlignment="1" applyBorder="1" applyFont="1" applyNumberFormat="1">
      <alignment horizontal="right" vertical="bottom"/>
    </xf>
    <xf borderId="5" fillId="20" fontId="21" numFmtId="3" xfId="0" applyAlignment="1" applyBorder="1" applyFont="1" applyNumberFormat="1">
      <alignment horizontal="center" readingOrder="0" vertical="center"/>
    </xf>
    <xf borderId="47" fillId="0" fontId="6" numFmtId="0" xfId="0" applyBorder="1" applyFont="1"/>
    <xf borderId="48" fillId="23" fontId="3" numFmtId="3" xfId="0" applyAlignment="1" applyBorder="1" applyFont="1" applyNumberFormat="1">
      <alignment horizontal="right" readingOrder="0" vertical="bottom"/>
    </xf>
    <xf borderId="45" fillId="23" fontId="3" numFmtId="3" xfId="0" applyAlignment="1" applyBorder="1" applyFont="1" applyNumberFormat="1">
      <alignment horizontal="right" vertical="bottom"/>
    </xf>
    <xf quotePrefix="1" borderId="49" fillId="23" fontId="3" numFmtId="3" xfId="0" applyAlignment="1" applyBorder="1" applyFont="1" applyNumberFormat="1">
      <alignment horizontal="right" vertical="bottom"/>
    </xf>
    <xf borderId="0" fillId="23" fontId="21" numFmtId="3" xfId="0" applyAlignment="1" applyFont="1" applyNumberFormat="1">
      <alignment horizontal="center" readingOrder="0" vertical="center"/>
    </xf>
    <xf borderId="50" fillId="0" fontId="3" numFmtId="0" xfId="0" applyAlignment="1" applyBorder="1" applyFont="1">
      <alignment horizontal="right" vertical="bottom"/>
    </xf>
    <xf borderId="51" fillId="20" fontId="3" numFmtId="3" xfId="0" applyAlignment="1" applyBorder="1" applyFont="1" applyNumberFormat="1">
      <alignment horizontal="right" readingOrder="0" vertical="bottom"/>
    </xf>
    <xf borderId="52" fillId="20" fontId="3" numFmtId="3" xfId="0" applyAlignment="1" applyBorder="1" applyFont="1" applyNumberFormat="1">
      <alignment horizontal="right" vertical="bottom"/>
    </xf>
    <xf borderId="53" fillId="20" fontId="3" numFmtId="3" xfId="0" applyAlignment="1" applyBorder="1" applyFont="1" applyNumberFormat="1">
      <alignment horizontal="right" vertical="bottom"/>
    </xf>
    <xf borderId="54" fillId="0" fontId="6" numFmtId="0" xfId="0" applyBorder="1" applyFont="1"/>
    <xf borderId="55" fillId="23" fontId="3" numFmtId="3" xfId="0" applyAlignment="1" applyBorder="1" applyFont="1" applyNumberFormat="1">
      <alignment horizontal="right" readingOrder="0" vertical="bottom"/>
    </xf>
    <xf borderId="52" fillId="23" fontId="3" numFmtId="3" xfId="0" applyAlignment="1" applyBorder="1" applyFont="1" applyNumberFormat="1">
      <alignment horizontal="right" vertical="bottom"/>
    </xf>
    <xf borderId="56" fillId="23" fontId="3" numFmtId="3" xfId="0" applyAlignment="1" applyBorder="1" applyFont="1" applyNumberFormat="1">
      <alignment horizontal="right" vertical="bottom"/>
    </xf>
    <xf borderId="57" fillId="0" fontId="3" numFmtId="0" xfId="0" applyAlignment="1" applyBorder="1" applyFont="1">
      <alignment horizontal="right" vertical="bottom"/>
    </xf>
    <xf borderId="58" fillId="20" fontId="3" numFmtId="3" xfId="0" applyAlignment="1" applyBorder="1" applyFont="1" applyNumberFormat="1">
      <alignment horizontal="right" readingOrder="0" vertical="bottom"/>
    </xf>
    <xf borderId="59" fillId="20" fontId="3" numFmtId="3" xfId="0" applyAlignment="1" applyBorder="1" applyFont="1" applyNumberFormat="1">
      <alignment horizontal="right" vertical="bottom"/>
    </xf>
    <xf borderId="60" fillId="20" fontId="3" numFmtId="3" xfId="0" applyAlignment="1" applyBorder="1" applyFont="1" applyNumberFormat="1">
      <alignment horizontal="right" vertical="bottom"/>
    </xf>
    <xf borderId="61" fillId="0" fontId="6" numFmtId="0" xfId="0" applyBorder="1" applyFont="1"/>
    <xf borderId="62" fillId="23" fontId="3" numFmtId="3" xfId="0" applyAlignment="1" applyBorder="1" applyFont="1" applyNumberFormat="1">
      <alignment horizontal="right" readingOrder="0" vertical="bottom"/>
    </xf>
    <xf borderId="59" fillId="23" fontId="3" numFmtId="3" xfId="0" applyAlignment="1" applyBorder="1" applyFont="1" applyNumberFormat="1">
      <alignment horizontal="right" vertical="bottom"/>
    </xf>
    <xf borderId="63" fillId="23" fontId="3" numFmtId="3" xfId="0" applyAlignment="1" applyBorder="1" applyFont="1" applyNumberFormat="1">
      <alignment horizontal="right" vertical="bottom"/>
    </xf>
    <xf borderId="64" fillId="0" fontId="3" numFmtId="0" xfId="0" applyAlignment="1" applyBorder="1" applyFont="1">
      <alignment horizontal="right" vertical="bottom"/>
    </xf>
    <xf borderId="65" fillId="20" fontId="3" numFmtId="3" xfId="0" applyAlignment="1" applyBorder="1" applyFont="1" applyNumberFormat="1">
      <alignment horizontal="right" readingOrder="0" vertical="bottom"/>
    </xf>
    <xf borderId="66" fillId="20" fontId="3" numFmtId="3" xfId="0" applyAlignment="1" applyBorder="1" applyFont="1" applyNumberFormat="1">
      <alignment horizontal="right" vertical="bottom"/>
    </xf>
    <xf borderId="67" fillId="20" fontId="3" numFmtId="3" xfId="0" applyAlignment="1" applyBorder="1" applyFont="1" applyNumberFormat="1">
      <alignment horizontal="right" vertical="bottom"/>
    </xf>
    <xf borderId="12" fillId="20" fontId="21" numFmtId="3" xfId="0" applyAlignment="1" applyBorder="1" applyFont="1" applyNumberFormat="1">
      <alignment horizontal="center" readingOrder="0" vertical="center"/>
    </xf>
    <xf borderId="68" fillId="23" fontId="3" numFmtId="3" xfId="0" applyAlignment="1" applyBorder="1" applyFont="1" applyNumberFormat="1">
      <alignment horizontal="right" readingOrder="0" vertical="bottom"/>
    </xf>
    <xf borderId="66" fillId="23" fontId="3" numFmtId="3" xfId="0" applyAlignment="1" applyBorder="1" applyFont="1" applyNumberFormat="1">
      <alignment horizontal="right" vertical="bottom"/>
    </xf>
    <xf borderId="69" fillId="23" fontId="3" numFmtId="3" xfId="0" applyAlignment="1" applyBorder="1" applyFont="1" applyNumberFormat="1">
      <alignment horizontal="right" vertical="bottom"/>
    </xf>
    <xf borderId="6" fillId="23" fontId="21" numFmtId="3" xfId="0" applyAlignment="1" applyBorder="1" applyFont="1" applyNumberFormat="1">
      <alignment horizontal="center" readingOrder="0" vertical="center"/>
    </xf>
    <xf borderId="12" fillId="20" fontId="3" numFmtId="3" xfId="0" applyAlignment="1" applyBorder="1" applyFont="1" applyNumberFormat="1">
      <alignment horizontal="center" readingOrder="0" vertical="center"/>
    </xf>
    <xf borderId="0" fillId="23" fontId="3" numFmtId="3" xfId="0" applyAlignment="1" applyFont="1" applyNumberFormat="1">
      <alignment horizontal="center" readingOrder="0" vertical="center"/>
    </xf>
    <xf borderId="0" fillId="26" fontId="11" numFmtId="0" xfId="0" applyAlignment="1" applyFont="1">
      <alignment horizontal="center" readingOrder="0" vertical="bottom"/>
    </xf>
    <xf borderId="2" fillId="5" fontId="2" numFmtId="0" xfId="0" applyAlignment="1" applyBorder="1" applyFont="1">
      <alignment readingOrder="0" vertical="center"/>
    </xf>
    <xf borderId="8" fillId="5" fontId="2" numFmtId="0" xfId="0" applyAlignment="1" applyBorder="1" applyFont="1">
      <alignment readingOrder="0" vertical="center"/>
    </xf>
    <xf borderId="1" fillId="5" fontId="2" numFmtId="0" xfId="0" applyAlignment="1" applyBorder="1" applyFont="1">
      <alignment horizontal="center" readingOrder="0" vertical="center"/>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3" numFmtId="0" xfId="0" applyAlignment="1" applyBorder="1" applyFont="1">
      <alignment readingOrder="0" shrinkToFit="0" vertical="center" wrapText="0"/>
    </xf>
    <xf borderId="2" fillId="0" fontId="3" numFmtId="0" xfId="0" applyAlignment="1" applyBorder="1" applyFont="1">
      <alignment readingOrder="0" vertical="center"/>
    </xf>
    <xf borderId="8" fillId="0" fontId="3" numFmtId="0" xfId="0" applyAlignment="1" applyBorder="1" applyFont="1">
      <alignment readingOrder="0" vertical="center"/>
    </xf>
    <xf borderId="1" fillId="0" fontId="3" numFmtId="0" xfId="0" applyAlignment="1" applyBorder="1" applyFont="1">
      <alignment horizontal="center" readingOrder="0" vertical="center"/>
    </xf>
    <xf borderId="12"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22" fillId="0" fontId="3" numFmtId="0" xfId="0" applyAlignment="1" applyBorder="1" applyFont="1">
      <alignment readingOrder="0" shrinkToFit="0" vertical="center" wrapText="0"/>
    </xf>
    <xf borderId="1" fillId="0" fontId="3" numFmtId="0" xfId="0" applyAlignment="1" applyBorder="1" applyFont="1">
      <alignment readingOrder="0" vertical="center"/>
    </xf>
    <xf borderId="11" fillId="0" fontId="3" numFmtId="3" xfId="0" applyAlignment="1" applyBorder="1" applyFont="1" applyNumberFormat="1">
      <alignment horizontal="right" readingOrder="0" vertical="bottom"/>
    </xf>
    <xf borderId="0" fillId="0" fontId="3" numFmtId="3" xfId="0" applyAlignment="1" applyFont="1" applyNumberFormat="1">
      <alignment horizontal="right" readingOrder="0" vertical="bottom"/>
    </xf>
    <xf borderId="8" fillId="0" fontId="3" numFmtId="0" xfId="0" applyAlignment="1" applyBorder="1" applyFont="1">
      <alignment horizontal="center" readingOrder="0" vertical="center"/>
    </xf>
    <xf borderId="3" fillId="0" fontId="3" numFmtId="3" xfId="0" applyAlignment="1" applyBorder="1" applyFont="1" applyNumberFormat="1">
      <alignment horizontal="right" readingOrder="0" vertical="bottom"/>
    </xf>
    <xf borderId="3"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7" fillId="0" fontId="3" numFmtId="3" xfId="0" applyAlignment="1" applyBorder="1" applyFont="1" applyNumberFormat="1">
      <alignment horizontal="right" readingOrder="0" vertical="bottom"/>
    </xf>
    <xf borderId="10" fillId="0" fontId="3" numFmtId="0" xfId="0" applyAlignment="1" applyBorder="1" applyFont="1">
      <alignment horizontal="center" readingOrder="0" vertical="center"/>
    </xf>
    <xf borderId="8" fillId="0" fontId="3" numFmtId="3" xfId="0" applyAlignment="1" applyBorder="1" applyFont="1" applyNumberFormat="1">
      <alignment horizontal="right" readingOrder="0" vertical="bottom"/>
    </xf>
    <xf borderId="0" fillId="0" fontId="3" numFmtId="0" xfId="0" applyAlignment="1" applyFont="1">
      <alignment readingOrder="0" vertical="center"/>
    </xf>
    <xf borderId="0" fillId="0" fontId="3" numFmtId="0" xfId="0" applyAlignment="1" applyFont="1">
      <alignment horizontal="center" readingOrder="0" vertical="center"/>
    </xf>
    <xf borderId="13" fillId="0" fontId="3"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5" fillId="0" fontId="140" numFmtId="0" xfId="0" applyAlignment="1" applyBorder="1" applyFont="1">
      <alignment horizontal="center" readingOrder="0" shrinkToFit="0" vertical="center" wrapText="1"/>
    </xf>
    <xf borderId="0" fillId="49" fontId="11" numFmtId="0" xfId="0" applyAlignment="1" applyFont="1">
      <alignment horizontal="center" readingOrder="0" vertical="bottom"/>
    </xf>
    <xf borderId="0" fillId="4" fontId="11" numFmtId="0" xfId="0" applyAlignment="1" applyFont="1">
      <alignment horizontal="center" readingOrder="0" vertical="bottom"/>
    </xf>
    <xf borderId="0" fillId="5" fontId="11" numFmtId="0" xfId="0" applyAlignment="1" applyFont="1">
      <alignment horizontal="center" vertical="bottom"/>
    </xf>
    <xf borderId="0" fillId="0" fontId="3" numFmtId="0" xfId="0" applyAlignment="1" applyFont="1">
      <alignment horizontal="right" vertical="bottom"/>
    </xf>
    <xf quotePrefix="1" borderId="0" fillId="0" fontId="3" numFmtId="3" xfId="0" applyAlignment="1" applyFont="1" applyNumberFormat="1">
      <alignment horizontal="right" vertical="bottom"/>
    </xf>
    <xf borderId="0" fillId="0" fontId="3" numFmtId="3" xfId="0" applyAlignment="1" applyFont="1" applyNumberFormat="1">
      <alignment horizontal="right" vertical="bottom"/>
    </xf>
    <xf borderId="0" fillId="0" fontId="141"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9" fillId="5" fontId="11" numFmtId="0" xfId="0" applyAlignment="1" applyBorder="1" applyFont="1">
      <alignment horizontal="center" readingOrder="0" vertical="bottom"/>
    </xf>
    <xf borderId="10" fillId="5" fontId="11" numFmtId="0" xfId="0" applyAlignment="1" applyBorder="1" applyFont="1">
      <alignment horizontal="center" readingOrder="0" vertical="bottom"/>
    </xf>
    <xf borderId="4" fillId="20" fontId="3" numFmtId="3" xfId="0" applyAlignment="1" applyBorder="1" applyFont="1" applyNumberFormat="1">
      <alignment horizontal="center" readingOrder="0" vertical="center"/>
    </xf>
    <xf borderId="22" fillId="23" fontId="3" numFmtId="3" xfId="0" applyAlignment="1" applyBorder="1" applyFont="1" applyNumberFormat="1">
      <alignment horizontal="center" readingOrder="0" vertical="center"/>
    </xf>
    <xf borderId="9" fillId="20" fontId="3" numFmtId="3" xfId="0" applyAlignment="1" applyBorder="1" applyFont="1" applyNumberFormat="1">
      <alignment horizontal="center" readingOrder="0" vertical="center"/>
    </xf>
    <xf borderId="0" fillId="0" fontId="3" numFmtId="3" xfId="0" applyAlignment="1" applyFont="1" applyNumberFormat="1">
      <alignment horizontal="center" readingOrder="0" vertical="center"/>
    </xf>
    <xf borderId="1" fillId="5" fontId="2" numFmtId="0" xfId="0" applyAlignment="1" applyBorder="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2" fillId="5" fontId="14" numFmtId="0" xfId="0" applyAlignment="1" applyBorder="1" applyFont="1">
      <alignment readingOrder="0" vertical="center"/>
    </xf>
    <xf borderId="1" fillId="5" fontId="14" numFmtId="0" xfId="0" applyAlignment="1" applyBorder="1" applyFont="1">
      <alignment horizontal="center" readingOrder="0" vertical="center"/>
    </xf>
    <xf borderId="2" fillId="5" fontId="14" numFmtId="0" xfId="0" applyAlignment="1" applyBorder="1" applyFont="1">
      <alignment horizontal="left" readingOrder="0" shrinkToFit="0" vertical="center" wrapText="1"/>
    </xf>
    <xf borderId="1" fillId="23" fontId="14" numFmtId="0" xfId="0" applyAlignment="1" applyBorder="1" applyFont="1">
      <alignment readingOrder="0" vertical="center"/>
    </xf>
    <xf borderId="1" fillId="23" fontId="3" numFmtId="0" xfId="0" applyAlignment="1" applyBorder="1" applyFont="1">
      <alignment horizontal="center" readingOrder="0" vertical="center"/>
    </xf>
    <xf borderId="4" fillId="0" fontId="25" numFmtId="0" xfId="0" applyAlignment="1" applyBorder="1" applyFont="1">
      <alignment horizontal="center" readingOrder="0" vertical="center"/>
    </xf>
    <xf borderId="2" fillId="0" fontId="3" numFmtId="0" xfId="0" applyAlignment="1" applyBorder="1" applyFont="1">
      <alignment horizontal="left" readingOrder="0" shrinkToFit="0" vertical="center" wrapText="1"/>
    </xf>
    <xf borderId="1" fillId="21" fontId="14" numFmtId="0" xfId="0" applyAlignment="1" applyBorder="1" applyFont="1">
      <alignment readingOrder="0" vertical="center"/>
    </xf>
    <xf borderId="1" fillId="21" fontId="3" numFmtId="0" xfId="0" applyAlignment="1" applyBorder="1" applyFont="1">
      <alignment horizontal="center" readingOrder="0" vertical="center"/>
    </xf>
    <xf borderId="1" fillId="36" fontId="14" numFmtId="0" xfId="0" applyAlignment="1" applyBorder="1" applyFont="1">
      <alignment readingOrder="0" vertical="center"/>
    </xf>
    <xf borderId="1" fillId="36" fontId="3" numFmtId="0" xfId="0" applyAlignment="1" applyBorder="1" applyFont="1">
      <alignment horizontal="center" readingOrder="0" vertical="center"/>
    </xf>
    <xf borderId="1" fillId="20" fontId="14" numFmtId="0" xfId="0" applyAlignment="1" applyBorder="1" applyFont="1">
      <alignment readingOrder="0" vertical="center"/>
    </xf>
    <xf borderId="1" fillId="20" fontId="3" numFmtId="0" xfId="0" applyAlignment="1" applyBorder="1" applyFont="1">
      <alignment horizontal="center" readingOrder="0" vertical="center"/>
    </xf>
    <xf borderId="0" fillId="4" fontId="2" numFmtId="0" xfId="0" applyAlignment="1" applyFont="1">
      <alignment readingOrder="0" vertical="center"/>
    </xf>
    <xf borderId="0" fillId="4" fontId="3" numFmtId="0" xfId="0" applyAlignment="1" applyFont="1">
      <alignment horizontal="center" readingOrder="0" vertical="center"/>
    </xf>
    <xf borderId="0" fillId="4" fontId="3" numFmtId="0" xfId="0" applyAlignment="1" applyFont="1">
      <alignment readingOrder="0" vertical="center"/>
    </xf>
    <xf borderId="0" fillId="4" fontId="3" numFmtId="0" xfId="0" applyAlignment="1" applyFont="1">
      <alignment readingOrder="0" shrinkToFit="0" vertical="center" wrapText="1"/>
    </xf>
    <xf borderId="2" fillId="25" fontId="2" numFmtId="0" xfId="0" applyAlignment="1" applyBorder="1" applyFont="1">
      <alignment horizontal="center" readingOrder="0" vertical="center"/>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textRotation="0" vertical="center"/>
    </xf>
    <xf borderId="1" fillId="5" fontId="11" numFmtId="0" xfId="0" applyAlignment="1" applyBorder="1" applyFont="1">
      <alignment horizontal="center" readingOrder="0" textRotation="0" vertical="center"/>
    </xf>
    <xf borderId="1" fillId="49" fontId="2" numFmtId="0" xfId="0" applyAlignment="1" applyBorder="1" applyFont="1">
      <alignment horizontal="center" readingOrder="0" vertical="center"/>
    </xf>
    <xf borderId="1" fillId="0" fontId="3" numFmtId="9" xfId="0" applyAlignment="1" applyBorder="1" applyFont="1" applyNumberFormat="1">
      <alignment horizontal="center" readingOrder="0" vertical="center"/>
    </xf>
    <xf borderId="2" fillId="26" fontId="2" numFmtId="0" xfId="0" applyAlignment="1" applyBorder="1" applyFont="1">
      <alignment horizontal="center" readingOrder="0" vertical="center"/>
    </xf>
    <xf borderId="9" fillId="4" fontId="2" numFmtId="0" xfId="0" applyAlignment="1" applyBorder="1" applyFont="1">
      <alignment horizontal="center" readingOrder="0" vertical="center"/>
    </xf>
    <xf borderId="1" fillId="16" fontId="2" numFmtId="0" xfId="0" applyAlignment="1" applyBorder="1" applyFont="1">
      <alignment horizontal="center" readingOrder="0" shrinkToFit="0" vertical="center" wrapText="1"/>
    </xf>
    <xf borderId="1" fillId="16" fontId="2" numFmtId="0" xfId="0" applyAlignment="1" applyBorder="1" applyFont="1">
      <alignment horizontal="center" readingOrder="0" textRotation="0" vertical="center"/>
    </xf>
    <xf borderId="1" fillId="16" fontId="11" numFmtId="0" xfId="0" applyAlignment="1" applyBorder="1" applyFont="1">
      <alignment horizontal="center" readingOrder="0" textRotation="0" vertical="center"/>
    </xf>
    <xf borderId="2" fillId="16" fontId="2" numFmtId="0" xfId="0" applyAlignment="1" applyBorder="1" applyFont="1">
      <alignment horizontal="center" readingOrder="0" textRotation="0" vertical="center"/>
    </xf>
    <xf borderId="9" fillId="4" fontId="2" numFmtId="0" xfId="0" applyAlignment="1" applyBorder="1" applyFont="1">
      <alignment horizontal="center" readingOrder="0" textRotation="0" vertical="center"/>
    </xf>
    <xf borderId="1" fillId="26" fontId="2" numFmtId="0" xfId="0" applyAlignment="1" applyBorder="1" applyFont="1">
      <alignment horizontal="center" readingOrder="0" vertical="center"/>
    </xf>
    <xf borderId="2" fillId="0" fontId="3" numFmtId="0" xfId="0" applyAlignment="1" applyBorder="1" applyFont="1">
      <alignment horizontal="center" readingOrder="0" vertical="center"/>
    </xf>
    <xf borderId="9" fillId="4" fontId="3" numFmtId="0" xfId="0" applyAlignment="1" applyBorder="1" applyFont="1">
      <alignment horizontal="center" readingOrder="0" vertical="center"/>
    </xf>
    <xf borderId="5" fillId="30" fontId="3" numFmtId="9" xfId="0" applyAlignment="1" applyBorder="1" applyFont="1" applyNumberFormat="1">
      <alignment horizontal="center" readingOrder="0" vertical="center"/>
    </xf>
    <xf borderId="6" fillId="30" fontId="3" numFmtId="9" xfId="0" applyAlignment="1" applyBorder="1" applyFont="1" applyNumberFormat="1">
      <alignment horizontal="center" readingOrder="0" vertical="center"/>
    </xf>
    <xf borderId="7" fillId="30" fontId="3" numFmtId="9" xfId="0" applyAlignment="1" applyBorder="1" applyFont="1" applyNumberFormat="1">
      <alignment horizontal="center" readingOrder="0" vertical="center"/>
    </xf>
    <xf borderId="2" fillId="0" fontId="3" numFmtId="9" xfId="0" applyAlignment="1" applyBorder="1" applyFont="1" applyNumberFormat="1">
      <alignment horizontal="center" readingOrder="0" vertical="center"/>
    </xf>
    <xf borderId="9" fillId="4" fontId="3" numFmtId="9" xfId="0" applyAlignment="1" applyBorder="1" applyFont="1" applyNumberFormat="1">
      <alignment horizontal="center" readingOrder="0" vertical="center"/>
    </xf>
    <xf borderId="12" fillId="30" fontId="3" numFmtId="9" xfId="0" applyAlignment="1" applyBorder="1" applyFont="1" applyNumberFormat="1">
      <alignment horizontal="center" readingOrder="0" vertical="center"/>
    </xf>
    <xf borderId="0" fillId="30" fontId="3" numFmtId="9" xfId="0" applyAlignment="1" applyFont="1" applyNumberFormat="1">
      <alignment horizontal="center" readingOrder="0" vertical="center"/>
    </xf>
    <xf borderId="22" fillId="30" fontId="3" numFmtId="9" xfId="0" applyAlignment="1" applyBorder="1" applyFont="1" applyNumberFormat="1">
      <alignment horizontal="center" readingOrder="0" vertical="center"/>
    </xf>
    <xf borderId="13" fillId="30" fontId="3" numFmtId="9" xfId="0" applyAlignment="1" applyBorder="1" applyFont="1" applyNumberFormat="1">
      <alignment horizontal="center" readingOrder="0" vertical="center"/>
    </xf>
    <xf borderId="11" fillId="30" fontId="3" numFmtId="9" xfId="0" applyAlignment="1" applyBorder="1" applyFont="1" applyNumberFormat="1">
      <alignment horizontal="center" readingOrder="0" vertical="center"/>
    </xf>
    <xf borderId="14" fillId="30" fontId="3" numFmtId="9" xfId="0" applyAlignment="1" applyBorder="1" applyFont="1" applyNumberFormat="1">
      <alignment horizontal="center" readingOrder="0" vertical="center"/>
    </xf>
    <xf borderId="5" fillId="0" fontId="3" numFmtId="0" xfId="0" applyAlignment="1" applyBorder="1" applyFont="1">
      <alignment readingOrder="0" shrinkToFit="0" vertical="center" wrapText="1"/>
    </xf>
    <xf borderId="9" fillId="4" fontId="3" numFmtId="0" xfId="0" applyAlignment="1" applyBorder="1" applyFont="1">
      <alignment readingOrder="0" shrinkToFit="0" vertical="center" wrapText="1"/>
    </xf>
    <xf borderId="0" fillId="0" fontId="142" numFmtId="0" xfId="0" applyAlignment="1" applyFont="1">
      <alignment horizontal="center" readingOrder="0" vertical="center"/>
    </xf>
    <xf borderId="4" fillId="5" fontId="15" numFmtId="0" xfId="0" applyAlignment="1" applyBorder="1" applyFont="1">
      <alignment horizontal="left" readingOrder="0" vertical="center"/>
    </xf>
    <xf borderId="4" fillId="5" fontId="1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center" readingOrder="0" vertical="center"/>
    </xf>
    <xf borderId="2" fillId="30" fontId="7" numFmtId="0" xfId="0" applyAlignment="1" applyBorder="1" applyFont="1">
      <alignment horizontal="center" readingOrder="0" vertical="center"/>
    </xf>
    <xf borderId="0" fillId="4" fontId="7" numFmtId="0" xfId="0" applyAlignment="1" applyFont="1">
      <alignment horizontal="center" readingOrder="0" vertical="center"/>
    </xf>
    <xf borderId="6" fillId="4" fontId="27" numFmtId="0" xfId="0" applyAlignment="1" applyBorder="1" applyFont="1">
      <alignment horizontal="center" readingOrder="0" vertical="center"/>
    </xf>
    <xf borderId="1" fillId="33" fontId="7" numFmtId="0" xfId="0" applyAlignment="1" applyBorder="1" applyFont="1">
      <alignment horizontal="left" readingOrder="0" vertical="center"/>
    </xf>
    <xf borderId="1" fillId="33" fontId="11" numFmtId="0" xfId="0" applyAlignment="1" applyBorder="1" applyFont="1">
      <alignment horizontal="center" readingOrder="0" vertical="center"/>
    </xf>
    <xf borderId="2" fillId="33" fontId="11" numFmtId="0" xfId="0" applyAlignment="1" applyBorder="1" applyFont="1">
      <alignment horizontal="center" readingOrder="0" vertical="center"/>
    </xf>
    <xf borderId="7" fillId="39" fontId="7" numFmtId="0" xfId="0" applyAlignment="1" applyBorder="1" applyFont="1">
      <alignment horizontal="center" readingOrder="0" vertical="center"/>
    </xf>
    <xf borderId="4" fillId="17" fontId="7" numFmtId="0" xfId="0" applyAlignment="1" applyBorder="1" applyFont="1">
      <alignment horizontal="center" readingOrder="0" vertical="center"/>
    </xf>
    <xf borderId="4" fillId="30" fontId="7" numFmtId="0" xfId="0" applyAlignment="1" applyBorder="1" applyFont="1">
      <alignment horizontal="center" readingOrder="0" vertical="center"/>
    </xf>
    <xf borderId="1" fillId="25" fontId="7" numFmtId="0" xfId="0" applyAlignment="1" applyBorder="1" applyFont="1">
      <alignment readingOrder="0" vertical="center"/>
    </xf>
    <xf borderId="2" fillId="25" fontId="11" numFmtId="0" xfId="0" applyAlignment="1" applyBorder="1" applyFont="1">
      <alignment horizontal="center" readingOrder="0" vertical="center"/>
    </xf>
    <xf borderId="0" fillId="4" fontId="19" numFmtId="0" xfId="0" applyAlignment="1" applyFont="1">
      <alignment horizontal="center" readingOrder="0" vertical="center"/>
    </xf>
    <xf borderId="1" fillId="51" fontId="7" numFmtId="0" xfId="0" applyAlignment="1" applyBorder="1" applyFill="1" applyFont="1">
      <alignment horizontal="center" readingOrder="0" vertical="center"/>
    </xf>
    <xf borderId="2" fillId="51" fontId="19" numFmtId="3" xfId="0" applyAlignment="1" applyBorder="1" applyFont="1" applyNumberFormat="1">
      <alignment horizontal="center" readingOrder="0" vertical="center"/>
    </xf>
    <xf borderId="1" fillId="19" fontId="7" numFmtId="0" xfId="0" applyAlignment="1" applyBorder="1" applyFont="1">
      <alignment horizontal="center" readingOrder="0" vertical="center"/>
    </xf>
    <xf borderId="2" fillId="19" fontId="19" numFmtId="3" xfId="0" applyAlignment="1" applyBorder="1" applyFont="1" applyNumberFormat="1">
      <alignment horizontal="center" readingOrder="0" vertical="center"/>
    </xf>
    <xf borderId="1" fillId="52" fontId="7" numFmtId="0" xfId="0" applyAlignment="1" applyBorder="1" applyFill="1" applyFont="1">
      <alignment horizontal="center" readingOrder="0" vertical="center"/>
    </xf>
    <xf borderId="2" fillId="52" fontId="19" numFmtId="3" xfId="0" applyAlignment="1" applyBorder="1" applyFont="1" applyNumberFormat="1">
      <alignment horizontal="center" readingOrder="0" vertical="center"/>
    </xf>
    <xf borderId="1" fillId="13" fontId="7" numFmtId="0" xfId="0" applyAlignment="1" applyBorder="1" applyFont="1">
      <alignment horizontal="center" readingOrder="0" vertical="center"/>
    </xf>
    <xf borderId="2" fillId="13" fontId="19" numFmtId="3" xfId="0" applyAlignment="1" applyBorder="1" applyFont="1" applyNumberFormat="1">
      <alignment horizontal="center" readingOrder="0" vertical="center"/>
    </xf>
    <xf borderId="1" fillId="53" fontId="7" numFmtId="0" xfId="0" applyAlignment="1" applyBorder="1" applyFill="1" applyFont="1">
      <alignment horizontal="center" readingOrder="0" vertical="center"/>
    </xf>
    <xf borderId="2" fillId="53" fontId="19" numFmtId="3" xfId="0" applyAlignment="1" applyBorder="1" applyFont="1" applyNumberFormat="1">
      <alignment horizontal="center" readingOrder="0" vertical="center"/>
    </xf>
    <xf borderId="1" fillId="54" fontId="7" numFmtId="0" xfId="0" applyAlignment="1" applyBorder="1" applyFill="1" applyFont="1">
      <alignment horizontal="center" readingOrder="0" vertical="center"/>
    </xf>
    <xf borderId="2" fillId="54" fontId="19" numFmtId="3" xfId="0" applyAlignment="1" applyBorder="1" applyFont="1" applyNumberFormat="1">
      <alignment horizontal="center" readingOrder="0" vertical="center"/>
    </xf>
    <xf borderId="5" fillId="0" fontId="143" numFmtId="0" xfId="0" applyAlignment="1" applyBorder="1" applyFont="1">
      <alignment horizontal="center" readingOrder="0" shrinkToFit="0" vertical="center" wrapText="1"/>
    </xf>
    <xf borderId="5" fillId="29" fontId="3" numFmtId="0" xfId="0" applyAlignment="1" applyBorder="1" applyFont="1">
      <alignment readingOrder="0" shrinkToFit="0" vertical="center" wrapText="1"/>
    </xf>
    <xf borderId="6" fillId="29" fontId="3" numFmtId="0" xfId="0" applyAlignment="1" applyBorder="1" applyFont="1">
      <alignment readingOrder="0" shrinkToFit="0" vertical="center" wrapText="1"/>
    </xf>
    <xf borderId="0" fillId="29" fontId="144" numFmtId="165" xfId="0" applyAlignment="1" applyFont="1" applyNumberFormat="1">
      <alignment horizontal="left" readingOrder="0" vertical="center"/>
    </xf>
    <xf borderId="2" fillId="2" fontId="7"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0" fillId="29" fontId="3" numFmtId="0" xfId="0" applyFont="1"/>
    <xf borderId="0" fillId="29" fontId="3" numFmtId="0" xfId="0" applyAlignment="1" applyFont="1">
      <alignment readingOrder="0" shrinkToFit="0" vertical="center" wrapText="1"/>
    </xf>
    <xf borderId="13" fillId="29" fontId="3" numFmtId="0" xfId="0" applyAlignment="1" applyBorder="1" applyFont="1">
      <alignment readingOrder="0" shrinkToFit="0" vertical="center" wrapText="1"/>
    </xf>
    <xf borderId="11" fillId="29"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2" fillId="22" fontId="2" numFmtId="0" xfId="0" applyAlignment="1" applyBorder="1" applyFont="1">
      <alignment horizontal="center" readingOrder="0" vertical="center"/>
    </xf>
    <xf borderId="2" fillId="0" fontId="2" numFmtId="0" xfId="0" applyAlignment="1" applyBorder="1" applyFont="1">
      <alignment readingOrder="0" vertical="center"/>
    </xf>
    <xf borderId="8" fillId="0" fontId="2" numFmtId="0" xfId="0" applyAlignment="1" applyBorder="1" applyFont="1">
      <alignment readingOrder="0" vertical="center"/>
    </xf>
    <xf borderId="2" fillId="21" fontId="2" numFmtId="0" xfId="0" applyAlignment="1" applyBorder="1" applyFont="1">
      <alignment horizontal="center" readingOrder="0" vertical="center"/>
    </xf>
    <xf borderId="1" fillId="0" fontId="2" numFmtId="0" xfId="0" applyAlignment="1" applyBorder="1" applyFont="1">
      <alignment readingOrder="0" vertical="center"/>
    </xf>
    <xf borderId="1" fillId="25" fontId="2" numFmtId="0" xfId="0" applyAlignment="1" applyBorder="1" applyFont="1">
      <alignment horizontal="center" readingOrder="0" vertical="center"/>
    </xf>
    <xf borderId="1" fillId="0" fontId="3" numFmtId="0" xfId="0" applyAlignment="1" applyBorder="1" applyFont="1">
      <alignment horizontal="center" vertical="center"/>
    </xf>
    <xf borderId="1" fillId="25" fontId="3" numFmtId="0" xfId="0" applyAlignment="1" applyBorder="1" applyFont="1">
      <alignment horizontal="center" vertical="center"/>
    </xf>
    <xf borderId="1" fillId="43" fontId="3" numFmtId="0" xfId="0" applyAlignment="1" applyBorder="1" applyFont="1">
      <alignment horizontal="center" vertical="center"/>
    </xf>
    <xf borderId="1" fillId="25" fontId="145" numFmtId="0" xfId="0" applyAlignment="1" applyBorder="1" applyFont="1">
      <alignment horizontal="center" vertical="center"/>
    </xf>
    <xf borderId="1" fillId="25" fontId="146" numFmtId="0" xfId="0" applyAlignment="1" applyBorder="1" applyFont="1">
      <alignment horizontal="center" vertical="center"/>
    </xf>
    <xf borderId="2" fillId="23" fontId="2" numFmtId="0" xfId="0" applyAlignment="1" applyBorder="1" applyFont="1">
      <alignment horizontal="center" readingOrder="0" vertical="center"/>
    </xf>
    <xf borderId="4" fillId="0" fontId="2" numFmtId="0" xfId="0" applyAlignment="1" applyBorder="1" applyFont="1">
      <alignment readingOrder="0" vertical="center"/>
    </xf>
    <xf borderId="4" fillId="43" fontId="3" numFmtId="0" xfId="0" applyAlignment="1" applyBorder="1" applyFont="1">
      <alignment horizontal="center" vertical="center"/>
    </xf>
    <xf borderId="1" fillId="25" fontId="147" numFmtId="0" xfId="0" applyAlignment="1" applyBorder="1" applyFont="1">
      <alignment horizontal="center" vertical="center"/>
    </xf>
    <xf borderId="2" fillId="20" fontId="41" numFmtId="0" xfId="0" applyAlignment="1" applyBorder="1" applyFont="1">
      <alignment readingOrder="0" vertical="center"/>
    </xf>
    <xf borderId="8" fillId="20" fontId="41" numFmtId="0" xfId="0" applyAlignment="1" applyBorder="1" applyFont="1">
      <alignment horizontal="center" vertical="center"/>
    </xf>
    <xf borderId="3" fillId="20" fontId="41" numFmtId="0" xfId="0" applyAlignment="1" applyBorder="1" applyFont="1">
      <alignment horizontal="center" vertical="center"/>
    </xf>
    <xf borderId="1" fillId="20" fontId="41" numFmtId="0" xfId="0" applyAlignment="1" applyBorder="1" applyFont="1">
      <alignment horizontal="center" vertical="center"/>
    </xf>
    <xf borderId="0" fillId="29" fontId="41" numFmtId="0" xfId="0" applyAlignment="1" applyFont="1">
      <alignment horizontal="left" readingOrder="0" vertical="center"/>
    </xf>
    <xf borderId="0" fillId="29" fontId="148" numFmtId="0" xfId="0" applyAlignment="1" applyFont="1">
      <alignment horizontal="left" vertical="center"/>
    </xf>
    <xf borderId="0" fillId="29" fontId="144" numFmtId="166" xfId="0" applyAlignment="1" applyFont="1" applyNumberFormat="1">
      <alignment horizontal="left" readingOrder="0" vertical="center"/>
    </xf>
    <xf borderId="1" fillId="2" fontId="37" numFmtId="0" xfId="0" applyAlignment="1" applyBorder="1" applyFont="1">
      <alignment horizontal="center" vertical="center"/>
    </xf>
    <xf borderId="0" fillId="29" fontId="2" numFmtId="0" xfId="0" applyAlignment="1" applyFont="1">
      <alignment horizontal="left" readingOrder="0" vertical="center"/>
    </xf>
    <xf borderId="0" fillId="29" fontId="3" numFmtId="0" xfId="0" applyAlignment="1" applyFont="1">
      <alignment horizontal="left" vertical="center"/>
    </xf>
    <xf borderId="1" fillId="43" fontId="114" numFmtId="0" xfId="0" applyAlignment="1" applyBorder="1" applyFont="1">
      <alignment horizontal="left" readingOrder="0" vertical="center"/>
    </xf>
    <xf borderId="2" fillId="43" fontId="114" numFmtId="0" xfId="0" applyAlignment="1" applyBorder="1" applyFont="1">
      <alignment horizontal="left" readingOrder="0" vertical="center"/>
    </xf>
    <xf borderId="2" fillId="43" fontId="114" numFmtId="0" xfId="0" applyAlignment="1" applyBorder="1" applyFont="1">
      <alignment horizontal="left" readingOrder="0" shrinkToFit="0" vertical="center" wrapText="1"/>
    </xf>
    <xf borderId="1" fillId="43" fontId="114" numFmtId="0" xfId="0" applyAlignment="1" applyBorder="1" applyFont="1">
      <alignment horizontal="center" readingOrder="0" vertical="center"/>
    </xf>
    <xf borderId="0" fillId="29" fontId="114" numFmtId="0" xfId="0" applyAlignment="1" applyFont="1">
      <alignment horizontal="center" readingOrder="0" vertical="center"/>
    </xf>
    <xf borderId="2" fillId="0" fontId="41" numFmtId="0" xfId="0" applyAlignment="1" applyBorder="1" applyFont="1">
      <alignment horizontal="left" readingOrder="0" vertical="center"/>
    </xf>
    <xf borderId="2" fillId="0" fontId="17" numFmtId="0" xfId="0" applyAlignment="1" applyBorder="1" applyFont="1">
      <alignment horizontal="left" readingOrder="0" shrinkToFit="0" vertical="center" wrapText="1"/>
    </xf>
    <xf borderId="2" fillId="2" fontId="21" numFmtId="0" xfId="0" applyAlignment="1" applyBorder="1" applyFont="1">
      <alignment horizontal="left" readingOrder="0" shrinkToFit="0" vertical="center" wrapText="1"/>
    </xf>
    <xf borderId="0" fillId="29" fontId="21" numFmtId="0" xfId="0" applyAlignment="1" applyFont="1">
      <alignment horizontal="center" readingOrder="0" shrinkToFit="0" vertical="center" wrapText="1"/>
    </xf>
    <xf borderId="0" fillId="29" fontId="3" numFmtId="0" xfId="0" applyAlignment="1" applyFont="1">
      <alignment horizontal="left" shrinkToFit="0" wrapText="1"/>
    </xf>
    <xf borderId="0" fillId="29" fontId="3" numFmtId="0" xfId="0" applyAlignment="1" applyFont="1">
      <alignment horizontal="center" readingOrder="0" shrinkToFit="0" vertical="center" wrapText="1"/>
    </xf>
    <xf borderId="0" fillId="29" fontId="3" numFmtId="0" xfId="0" applyAlignment="1" applyFont="1">
      <alignment horizontal="center" shrinkToFit="0" vertical="center" wrapText="1"/>
    </xf>
    <xf borderId="2" fillId="0" fontId="21" numFmtId="0" xfId="0" applyAlignment="1" applyBorder="1" applyFont="1">
      <alignment horizontal="left" readingOrder="0" shrinkToFit="0" vertical="center" wrapText="1"/>
    </xf>
    <xf borderId="0" fillId="29" fontId="3" numFmtId="0" xfId="0" applyAlignment="1" applyFont="1">
      <alignment horizontal="left" shrinkToFit="0" vertical="center" wrapText="1"/>
    </xf>
    <xf borderId="2" fillId="2" fontId="17" numFmtId="0" xfId="0" applyAlignment="1" applyBorder="1" applyFont="1">
      <alignment horizontal="left" readingOrder="0" shrinkToFit="0" vertical="center" wrapText="1"/>
    </xf>
    <xf borderId="0" fillId="29" fontId="148" numFmtId="0" xfId="0" applyAlignment="1" applyFont="1">
      <alignment horizontal="center" shrinkToFit="0" vertical="center" wrapText="1"/>
    </xf>
    <xf borderId="0" fillId="29" fontId="148" numFmtId="0" xfId="0" applyAlignment="1" applyFont="1">
      <alignment horizontal="center" vertical="center"/>
    </xf>
    <xf borderId="0" fillId="29" fontId="148" numFmtId="167" xfId="0" applyAlignment="1" applyFont="1" applyNumberFormat="1">
      <alignment horizontal="left" readingOrder="0" vertical="center"/>
    </xf>
    <xf borderId="2" fillId="0" fontId="149" numFmtId="0" xfId="0" applyAlignment="1" applyBorder="1" applyFont="1">
      <alignment horizontal="center" readingOrder="0" shrinkToFit="0" vertical="center" wrapText="1"/>
    </xf>
    <xf borderId="2" fillId="0" fontId="15"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0"/>
    </xf>
    <xf borderId="3" fillId="0" fontId="11" numFmtId="0" xfId="0" applyAlignment="1" applyBorder="1" applyFont="1">
      <alignment horizontal="center" readingOrder="0" shrinkToFit="0" vertical="center" wrapText="0"/>
    </xf>
    <xf borderId="2" fillId="5" fontId="14" numFmtId="0" xfId="0" applyAlignment="1" applyBorder="1" applyFont="1">
      <alignment horizontal="center" readingOrder="0" shrinkToFit="0" vertical="center" wrapText="1"/>
    </xf>
    <xf borderId="1" fillId="5" fontId="14" numFmtId="0" xfId="0" applyAlignment="1" applyBorder="1" applyFont="1">
      <alignment readingOrder="0" shrinkToFit="0" vertical="center" wrapText="1"/>
    </xf>
    <xf borderId="1" fillId="5" fontId="14" numFmtId="0" xfId="0" applyAlignment="1" applyBorder="1" applyFont="1">
      <alignment horizontal="center" readingOrder="0" shrinkToFit="0" vertical="center" wrapText="1"/>
    </xf>
    <xf borderId="4"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center" readingOrder="0" shrinkToFit="0" vertical="center" wrapText="1"/>
    </xf>
    <xf borderId="4" fillId="0" fontId="14" numFmtId="0" xfId="0" applyAlignment="1" applyBorder="1" applyFont="1">
      <alignment readingOrder="0" shrinkToFit="0" vertical="center" wrapText="1"/>
    </xf>
    <xf borderId="4" fillId="0" fontId="14" numFmtId="169" xfId="0" applyAlignment="1" applyBorder="1" applyFont="1" applyNumberFormat="1">
      <alignment readingOrder="0" shrinkToFit="0" vertical="center" wrapText="1"/>
    </xf>
    <xf borderId="1"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left" readingOrder="0" shrinkToFit="0" vertical="center" wrapText="1"/>
    </xf>
    <xf borderId="70" fillId="0" fontId="14" numFmtId="0" xfId="0" applyAlignment="1" applyBorder="1" applyFont="1">
      <alignment horizontal="center" readingOrder="0" shrinkToFit="0" vertical="center" wrapText="1"/>
    </xf>
    <xf borderId="71" fillId="4" fontId="150" numFmtId="0" xfId="0" applyAlignment="1" applyBorder="1" applyFont="1">
      <alignment shrinkToFit="0" vertical="center" wrapText="1"/>
    </xf>
    <xf borderId="71" fillId="4" fontId="21" numFmtId="168" xfId="0" applyAlignment="1" applyBorder="1" applyFont="1" applyNumberFormat="1">
      <alignment horizontal="center" readingOrder="0" shrinkToFit="0" vertical="center" wrapText="1"/>
    </xf>
    <xf borderId="71" fillId="4" fontId="21" numFmtId="0" xfId="0" applyAlignment="1" applyBorder="1" applyFont="1">
      <alignment readingOrder="0" shrinkToFit="0" vertical="center" wrapText="1"/>
    </xf>
    <xf borderId="71" fillId="4" fontId="21" numFmtId="0" xfId="0" applyAlignment="1" applyBorder="1" applyFont="1">
      <alignment horizontal="center" readingOrder="0" shrinkToFit="0" vertical="center" wrapText="1"/>
    </xf>
    <xf borderId="71" fillId="25" fontId="21" numFmtId="0" xfId="0" applyAlignment="1" applyBorder="1" applyFont="1">
      <alignment horizontal="center" readingOrder="0" shrinkToFit="0" vertical="center" wrapText="1"/>
    </xf>
    <xf borderId="71" fillId="25" fontId="21" numFmtId="0" xfId="0" applyAlignment="1" applyBorder="1" applyFont="1">
      <alignment readingOrder="0" shrinkToFit="0" vertical="center" wrapText="1"/>
    </xf>
    <xf borderId="71" fillId="25" fontId="21" numFmtId="168" xfId="0" applyAlignment="1" applyBorder="1" applyFont="1" applyNumberFormat="1">
      <alignment horizontal="center" readingOrder="0" shrinkToFit="0" vertical="center" wrapText="1"/>
    </xf>
    <xf borderId="71" fillId="25" fontId="151" numFmtId="168" xfId="0" applyAlignment="1" applyBorder="1" applyFont="1" applyNumberFormat="1">
      <alignment horizontal="center" readingOrder="0" shrinkToFit="0" vertical="center" wrapText="1"/>
    </xf>
    <xf borderId="71" fillId="25" fontId="151" numFmtId="0" xfId="0" applyAlignment="1" applyBorder="1" applyFont="1">
      <alignment readingOrder="0" shrinkToFit="0" vertical="center" wrapText="1"/>
    </xf>
    <xf borderId="71" fillId="25" fontId="151" numFmtId="0" xfId="0" applyAlignment="1" applyBorder="1" applyFont="1">
      <alignment horizontal="center" readingOrder="0" shrinkToFit="0" vertical="center" wrapText="1"/>
    </xf>
    <xf borderId="0" fillId="25" fontId="151" numFmtId="0" xfId="0" applyAlignment="1" applyFont="1">
      <alignment horizontal="center" readingOrder="0" shrinkToFit="0" vertical="center" wrapText="1"/>
    </xf>
    <xf borderId="1" fillId="49" fontId="15" numFmtId="0" xfId="0" applyAlignment="1" applyBorder="1" applyFont="1">
      <alignment readingOrder="0" shrinkToFit="0" vertical="center" wrapText="1"/>
    </xf>
    <xf borderId="11" fillId="49" fontId="15" numFmtId="0" xfId="0" applyAlignment="1" applyBorder="1" applyFont="1">
      <alignment readingOrder="0" shrinkToFit="0" vertical="center" wrapText="1"/>
    </xf>
    <xf borderId="14" fillId="49" fontId="5" numFmtId="0" xfId="0" applyAlignment="1" applyBorder="1" applyFont="1">
      <alignment horizontal="center" shrinkToFit="0" vertical="center" wrapText="1"/>
    </xf>
    <xf borderId="1" fillId="0" fontId="11" numFmtId="0" xfId="0" applyAlignment="1" applyBorder="1" applyFont="1">
      <alignment readingOrder="0" shrinkToFit="0" vertical="center" wrapText="1"/>
    </xf>
    <xf borderId="11" fillId="0" fontId="5" numFmtId="0" xfId="0" applyAlignment="1" applyBorder="1" applyFont="1">
      <alignment readingOrder="0" shrinkToFit="0" vertical="center" wrapText="1"/>
    </xf>
    <xf borderId="14" fillId="0" fontId="5" numFmtId="0" xfId="0" applyAlignment="1" applyBorder="1" applyFont="1">
      <alignment horizontal="center" shrinkToFit="0" vertical="center" wrapText="1"/>
    </xf>
    <xf borderId="1" fillId="0" fontId="11" numFmtId="0" xfId="0" applyAlignment="1" applyBorder="1" applyFont="1">
      <alignment readingOrder="0" vertical="center"/>
    </xf>
    <xf borderId="11" fillId="0" fontId="3" numFmtId="0" xfId="0" applyAlignment="1" applyBorder="1" applyFont="1">
      <alignment readingOrder="0" shrinkToFit="0" vertical="center" wrapText="1"/>
    </xf>
    <xf borderId="14" fillId="0" fontId="152" numFmtId="0" xfId="0" applyAlignment="1" applyBorder="1" applyFont="1">
      <alignment horizontal="center" readingOrder="0" shrinkToFit="0" vertical="top" wrapText="1"/>
    </xf>
    <xf borderId="4" fillId="0" fontId="11" numFmtId="0" xfId="0" applyAlignment="1" applyBorder="1" applyFont="1">
      <alignment readingOrder="0" shrinkToFit="0" vertical="center" wrapText="1"/>
    </xf>
    <xf borderId="0" fillId="0" fontId="5" numFmtId="0" xfId="0" applyAlignment="1" applyFont="1">
      <alignment readingOrder="0" shrinkToFit="0" vertical="center" wrapText="1"/>
    </xf>
    <xf borderId="22" fillId="0" fontId="153"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6"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5" numFmtId="0" xfId="0" applyAlignment="1" applyFont="1">
      <alignment readingOrder="0" shrinkToFit="0" vertical="center" wrapText="1"/>
    </xf>
    <xf borderId="0" fillId="0" fontId="72" numFmtId="0" xfId="0" applyAlignment="1" applyFont="1">
      <alignment horizontal="center" vertical="center"/>
    </xf>
    <xf borderId="0" fillId="0" fontId="75" numFmtId="0" xfId="0" applyAlignment="1" applyFont="1">
      <alignment horizontal="center" vertical="center"/>
    </xf>
    <xf borderId="0" fillId="0" fontId="6" numFmtId="0" xfId="0" applyAlignment="1" applyFont="1">
      <alignment horizontal="center" vertical="center"/>
    </xf>
    <xf borderId="7" fillId="29" fontId="3" numFmtId="0" xfId="0" applyAlignment="1" applyBorder="1" applyFont="1">
      <alignment readingOrder="0" shrinkToFit="0" vertical="center" wrapText="1"/>
    </xf>
    <xf borderId="5" fillId="44" fontId="14" numFmtId="0" xfId="0" applyAlignment="1" applyBorder="1" applyFont="1">
      <alignment horizontal="center" readingOrder="0" shrinkToFit="0" vertical="center" wrapText="1"/>
    </xf>
    <xf borderId="22" fillId="29" fontId="3" numFmtId="0" xfId="0" applyAlignment="1" applyBorder="1" applyFont="1">
      <alignment readingOrder="0" shrinkToFit="0" vertical="center" wrapText="1"/>
    </xf>
    <xf borderId="0" fillId="29" fontId="144" numFmtId="169" xfId="0" applyAlignment="1" applyFont="1" applyNumberFormat="1">
      <alignment horizontal="left" readingOrder="0" vertical="center"/>
    </xf>
    <xf borderId="1" fillId="2" fontId="19" numFmtId="0" xfId="0" applyAlignment="1" applyBorder="1" applyFont="1">
      <alignment horizontal="center" shrinkToFit="0" wrapText="1"/>
    </xf>
    <xf borderId="3" fillId="2" fontId="19" numFmtId="0" xfId="0" applyAlignment="1" applyBorder="1" applyFont="1">
      <alignment horizontal="center" shrinkToFit="0" wrapText="1"/>
    </xf>
    <xf borderId="14" fillId="29" fontId="3" numFmtId="0" xfId="0" applyAlignment="1" applyBorder="1" applyFont="1">
      <alignment readingOrder="0" shrinkToFit="0" vertical="center" wrapText="1"/>
    </xf>
    <xf borderId="2" fillId="36" fontId="2" numFmtId="0" xfId="0" applyAlignment="1" applyBorder="1" applyFont="1">
      <alignment horizontal="center" readingOrder="0" vertical="center"/>
    </xf>
    <xf borderId="5" fillId="0" fontId="2" numFmtId="0" xfId="0" applyAlignment="1" applyBorder="1" applyFont="1">
      <alignment readingOrder="0" vertical="center"/>
    </xf>
    <xf borderId="22" fillId="0" fontId="3" numFmtId="0" xfId="0" applyAlignment="1" applyBorder="1" applyFont="1">
      <alignment horizontal="center" readingOrder="0" vertical="center"/>
    </xf>
    <xf borderId="0" fillId="29" fontId="2" numFmtId="0" xfId="0" applyAlignment="1" applyFont="1">
      <alignment horizontal="center" readingOrder="0" vertical="center"/>
    </xf>
    <xf borderId="22" fillId="29" fontId="2" numFmtId="0" xfId="0" applyAlignment="1" applyBorder="1" applyFont="1">
      <alignment horizontal="center" readingOrder="0" vertical="center"/>
    </xf>
    <xf borderId="14" fillId="0" fontId="3" numFmtId="0" xfId="0" applyAlignment="1" applyBorder="1" applyFont="1">
      <alignment horizontal="center" readingOrder="0" vertical="center"/>
    </xf>
    <xf borderId="13" fillId="0" fontId="2" numFmtId="0" xfId="0" applyAlignment="1" applyBorder="1" applyFont="1">
      <alignment readingOrder="0" vertical="center"/>
    </xf>
    <xf borderId="13" fillId="21" fontId="2" numFmtId="0" xfId="0" applyAlignment="1" applyBorder="1" applyFont="1">
      <alignment horizontal="center" readingOrder="0" vertical="center"/>
    </xf>
    <xf borderId="1" fillId="25" fontId="15" numFmtId="0" xfId="0" applyAlignment="1" applyBorder="1" applyFont="1">
      <alignment horizontal="center" readingOrder="0" vertical="center"/>
    </xf>
    <xf borderId="1" fillId="25" fontId="3" numFmtId="0" xfId="0" applyAlignment="1" applyBorder="1" applyFont="1">
      <alignment horizontal="center" readingOrder="0" vertical="center"/>
    </xf>
    <xf borderId="1" fillId="25" fontId="154" numFmtId="0" xfId="0" applyAlignment="1" applyBorder="1" applyFont="1">
      <alignment horizontal="center" vertical="center"/>
    </xf>
    <xf borderId="2" fillId="43" fontId="114" numFmtId="0" xfId="0" applyAlignment="1" applyBorder="1" applyFont="1">
      <alignment horizontal="center" readingOrder="0" vertical="center"/>
    </xf>
    <xf borderId="2" fillId="0" fontId="17" numFmtId="0" xfId="0" applyAlignment="1" applyBorder="1" applyFont="1">
      <alignment horizontal="center" readingOrder="0" shrinkToFit="0" vertical="center" wrapText="1"/>
    </xf>
    <xf borderId="3" fillId="0" fontId="155" numFmtId="0" xfId="0" applyAlignment="1" applyBorder="1" applyFont="1">
      <alignment horizontal="center" readingOrder="0" shrinkToFit="0" vertical="center" wrapText="1"/>
    </xf>
    <xf borderId="2" fillId="2" fontId="21"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1" fillId="0" fontId="41" numFmtId="0" xfId="0" applyAlignment="1" applyBorder="1" applyFont="1">
      <alignment horizontal="left" readingOrder="0" vertical="center"/>
    </xf>
    <xf borderId="1" fillId="0" fontId="155"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2" fontId="17" numFmtId="0" xfId="0" applyAlignment="1" applyBorder="1" applyFont="1">
      <alignment horizontal="center" readingOrder="0" shrinkToFit="0" vertical="center" wrapText="1"/>
    </xf>
    <xf borderId="1" fillId="0" fontId="155" numFmtId="170" xfId="0" applyAlignment="1" applyBorder="1" applyFont="1" applyNumberFormat="1">
      <alignment horizontal="center" readingOrder="0" shrinkToFit="0" vertical="center" wrapText="1"/>
    </xf>
    <xf borderId="5" fillId="55" fontId="2" numFmtId="0" xfId="0" applyAlignment="1" applyBorder="1" applyFill="1" applyFont="1">
      <alignment readingOrder="0" vertical="center"/>
    </xf>
    <xf borderId="22" fillId="55" fontId="3" numFmtId="0" xfId="0" applyAlignment="1" applyBorder="1" applyFont="1">
      <alignment horizontal="center" readingOrder="0" vertical="center"/>
    </xf>
    <xf borderId="1" fillId="55" fontId="148" numFmtId="0" xfId="0" applyAlignment="1" applyBorder="1" applyFont="1">
      <alignment horizontal="center" readingOrder="0" shrinkToFit="0" wrapText="0"/>
    </xf>
    <xf borderId="2" fillId="12" fontId="2" numFmtId="0" xfId="0" applyAlignment="1" applyBorder="1" applyFont="1">
      <alignment readingOrder="0" vertical="center"/>
    </xf>
    <xf borderId="3" fillId="12" fontId="3" numFmtId="0" xfId="0" applyAlignment="1" applyBorder="1" applyFont="1">
      <alignment horizontal="center" readingOrder="0" vertical="center"/>
    </xf>
    <xf borderId="1" fillId="12" fontId="148" numFmtId="0" xfId="0" applyAlignment="1" applyBorder="1" applyFont="1">
      <alignment horizontal="center" readingOrder="0" shrinkToFit="0" wrapText="0"/>
    </xf>
    <xf borderId="2" fillId="8" fontId="2" numFmtId="0" xfId="0" applyAlignment="1" applyBorder="1" applyFont="1">
      <alignment readingOrder="0" vertical="center"/>
    </xf>
    <xf borderId="14" fillId="8" fontId="3" numFmtId="0" xfId="0" applyAlignment="1" applyBorder="1" applyFont="1">
      <alignment horizontal="center" readingOrder="0" vertical="center"/>
    </xf>
    <xf borderId="1" fillId="8" fontId="148" numFmtId="0" xfId="0" applyAlignment="1" applyBorder="1" applyFont="1">
      <alignment horizontal="center" readingOrder="0" shrinkToFit="0" wrapText="0"/>
    </xf>
    <xf borderId="13" fillId="34" fontId="2" numFmtId="0" xfId="0" applyAlignment="1" applyBorder="1" applyFont="1">
      <alignment readingOrder="0" vertical="center"/>
    </xf>
    <xf borderId="14" fillId="34" fontId="3" numFmtId="0" xfId="0" applyAlignment="1" applyBorder="1" applyFont="1">
      <alignment horizontal="center" readingOrder="0" vertical="center"/>
    </xf>
    <xf borderId="1" fillId="34" fontId="148" numFmtId="0" xfId="0" applyAlignment="1" applyBorder="1" applyFont="1">
      <alignment horizontal="center" readingOrder="0" shrinkToFit="0" wrapText="0"/>
    </xf>
    <xf borderId="13" fillId="43" fontId="2" numFmtId="0" xfId="0" applyAlignment="1" applyBorder="1" applyFont="1">
      <alignment readingOrder="0" vertical="center"/>
    </xf>
    <xf borderId="14" fillId="43" fontId="2" numFmtId="0" xfId="0" applyAlignment="1" applyBorder="1" applyFont="1">
      <alignment horizontal="center" readingOrder="0" vertical="center"/>
    </xf>
    <xf borderId="11" fillId="43" fontId="2" numFmtId="0" xfId="0" applyAlignment="1" applyBorder="1" applyFont="1">
      <alignment horizontal="center" readingOrder="0" vertical="center"/>
    </xf>
    <xf borderId="1" fillId="43" fontId="2" numFmtId="0" xfId="0" applyAlignment="1" applyBorder="1" applyFont="1">
      <alignment horizontal="center" readingOrder="0" vertical="center"/>
    </xf>
    <xf borderId="1" fillId="43" fontId="15" numFmtId="0" xfId="0" applyAlignment="1" applyBorder="1" applyFont="1">
      <alignment horizontal="center" readingOrder="0" vertical="center"/>
    </xf>
    <xf quotePrefix="1" borderId="13" fillId="38" fontId="2" numFmtId="0" xfId="0" applyAlignment="1" applyBorder="1" applyFont="1">
      <alignment horizontal="center" readingOrder="0" vertical="center"/>
    </xf>
    <xf borderId="1" fillId="0" fontId="3" numFmtId="0" xfId="0" applyAlignment="1" applyBorder="1" applyFont="1">
      <alignment horizontal="center" vertical="center"/>
    </xf>
    <xf quotePrefix="1" borderId="2" fillId="23" fontId="2" numFmtId="0" xfId="0" applyAlignment="1" applyBorder="1" applyFont="1">
      <alignment horizontal="center" readingOrder="0" vertical="center"/>
    </xf>
    <xf quotePrefix="1" borderId="2" fillId="8" fontId="2" numFmtId="0" xfId="0" applyAlignment="1" applyBorder="1" applyFont="1">
      <alignment horizontal="center" readingOrder="0" vertical="center"/>
    </xf>
    <xf quotePrefix="1" borderId="2" fillId="34" fontId="2" numFmtId="0" xfId="0" applyAlignment="1" applyBorder="1" applyFont="1">
      <alignment horizontal="center" readingOrder="0" vertical="center"/>
    </xf>
    <xf borderId="1" fillId="25" fontId="156" numFmtId="0" xfId="0" applyAlignment="1" applyBorder="1" applyFont="1">
      <alignment horizontal="center" vertical="center"/>
    </xf>
    <xf borderId="2" fillId="26" fontId="41" numFmtId="0" xfId="0" applyAlignment="1" applyBorder="1" applyFont="1">
      <alignment readingOrder="0" vertical="center"/>
    </xf>
    <xf borderId="8" fillId="26" fontId="41" numFmtId="0" xfId="0" applyAlignment="1" applyBorder="1" applyFont="1">
      <alignment horizontal="center" vertical="center"/>
    </xf>
    <xf borderId="3" fillId="26" fontId="41" numFmtId="0" xfId="0" applyAlignment="1" applyBorder="1" applyFont="1">
      <alignment horizontal="center" vertical="center"/>
    </xf>
    <xf borderId="0" fillId="0" fontId="15" numFmtId="0" xfId="0" applyFont="1"/>
    <xf borderId="0" fillId="0" fontId="15" numFmtId="0" xfId="0" applyAlignment="1" applyFont="1">
      <alignment readingOrder="0"/>
    </xf>
    <xf borderId="0" fillId="0" fontId="5" numFmtId="0" xfId="0" applyFont="1"/>
    <xf borderId="0" fillId="0" fontId="5" numFmtId="0" xfId="0" applyAlignment="1" applyFont="1">
      <alignment readingOrder="0"/>
    </xf>
    <xf borderId="0" fillId="0" fontId="157" numFmtId="0" xfId="0" applyAlignment="1" applyFont="1">
      <alignment readingOrder="0"/>
    </xf>
    <xf borderId="0" fillId="0" fontId="5" numFmtId="164" xfId="0" applyFont="1" applyNumberFormat="1"/>
    <xf borderId="0" fillId="0" fontId="5" numFmtId="3" xfId="0" applyFont="1" applyNumberFormat="1"/>
  </cellXfs>
  <cellStyles count="1">
    <cellStyle xfId="0" name="Normal" builtinId="0"/>
  </cellStyles>
  <dxfs count="52">
    <dxf>
      <font/>
      <fill>
        <patternFill patternType="solid">
          <fgColor rgb="FFCCCCCC"/>
          <bgColor rgb="FFCCCCCC"/>
        </patternFill>
      </fill>
      <border/>
    </dxf>
    <dxf>
      <font/>
      <fill>
        <patternFill patternType="solid">
          <fgColor rgb="FFF1C232"/>
          <bgColor rgb="FFF1C232"/>
        </patternFill>
      </fill>
      <border/>
    </dxf>
    <dxf>
      <font>
        <color rgb="FF000000"/>
      </font>
      <fill>
        <patternFill patternType="solid">
          <fgColor rgb="FF00FF00"/>
          <bgColor rgb="FF00FF00"/>
        </patternFill>
      </fill>
      <border/>
    </dxf>
    <dxf>
      <font/>
      <fill>
        <patternFill patternType="solid">
          <fgColor rgb="FF00FFFF"/>
          <bgColor rgb="FF00FFFF"/>
        </patternFill>
      </fill>
      <border/>
    </dxf>
    <dxf>
      <font/>
      <fill>
        <patternFill patternType="solid">
          <fgColor rgb="FFCC4125"/>
          <bgColor rgb="FFCC4125"/>
        </patternFill>
      </fill>
      <border/>
    </dxf>
    <dxf>
      <font/>
      <fill>
        <patternFill patternType="solid">
          <fgColor rgb="FF666666"/>
          <bgColor rgb="FF666666"/>
        </patternFill>
      </fill>
      <border/>
    </dxf>
    <dxf>
      <font/>
      <fill>
        <patternFill patternType="solid">
          <fgColor rgb="FFD9D9D9"/>
          <bgColor rgb="FFD9D9D9"/>
        </patternFill>
      </fill>
      <border/>
    </dxf>
    <dxf>
      <font>
        <color rgb="FF434343"/>
      </font>
      <fill>
        <patternFill patternType="solid">
          <fgColor rgb="FF666666"/>
          <bgColor rgb="FF666666"/>
        </patternFill>
      </fill>
      <border/>
    </dxf>
    <dxf>
      <font/>
      <fill>
        <patternFill patternType="solid">
          <fgColor rgb="FFFFFF00"/>
          <bgColor rgb="FFFFFF00"/>
        </patternFill>
      </fill>
      <border/>
    </dxf>
    <dxf>
      <font/>
      <fill>
        <patternFill patternType="solid">
          <fgColor rgb="FFDD7E6B"/>
          <bgColor rgb="FFDD7E6B"/>
        </patternFill>
      </fill>
      <border/>
    </dxf>
    <dxf>
      <font/>
      <fill>
        <patternFill patternType="solid">
          <fgColor rgb="FF6AA84F"/>
          <bgColor rgb="FF6AA84F"/>
        </patternFill>
      </fill>
      <border/>
    </dxf>
    <dxf>
      <font/>
      <fill>
        <patternFill patternType="solid">
          <fgColor rgb="FFE5B9B7"/>
          <bgColor rgb="FFE5B9B7"/>
        </patternFill>
      </fill>
      <border/>
    </dxf>
    <dxf>
      <font/>
      <fill>
        <patternFill patternType="solid">
          <fgColor rgb="FF5B95F9"/>
          <bgColor rgb="FF5B95F9"/>
        </patternFill>
      </fill>
      <border/>
    </dxf>
    <dxf>
      <font/>
      <fill>
        <patternFill patternType="solid">
          <fgColor rgb="FF8E7CC3"/>
          <bgColor rgb="FF8E7CC3"/>
        </patternFill>
      </fill>
      <border/>
    </dxf>
    <dxf>
      <font/>
      <fill>
        <patternFill patternType="solid">
          <fgColor rgb="FF434343"/>
          <bgColor rgb="FF434343"/>
        </patternFill>
      </fill>
      <border/>
    </dxf>
    <dxf>
      <font/>
      <fill>
        <patternFill patternType="solid">
          <fgColor rgb="FFFF9900"/>
          <bgColor rgb="FFFF9900"/>
        </patternFill>
      </fill>
      <border/>
    </dxf>
    <dxf>
      <font/>
      <fill>
        <patternFill patternType="solid">
          <fgColor rgb="FF45818E"/>
          <bgColor rgb="FF45818E"/>
        </patternFill>
      </fill>
      <border/>
    </dxf>
    <dxf>
      <font/>
      <fill>
        <patternFill patternType="solid">
          <fgColor rgb="FFB7E1CD"/>
          <bgColor rgb="FFB7E1CD"/>
        </patternFill>
      </fill>
      <border/>
    </dxf>
    <dxf>
      <font/>
      <fill>
        <patternFill patternType="solid">
          <fgColor rgb="FFCFE2F3"/>
          <bgColor rgb="FFCFE2F3"/>
        </patternFill>
      </fill>
      <border/>
    </dxf>
    <dxf>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8989EB"/>
          <bgColor rgb="FF8989EB"/>
        </patternFill>
      </fill>
      <border/>
    </dxf>
    <dxf>
      <font/>
      <fill>
        <patternFill patternType="solid">
          <fgColor rgb="FFD9D2E9"/>
          <bgColor rgb="FFD9D2E9"/>
        </patternFill>
      </fill>
      <border/>
    </dxf>
    <dxf>
      <font/>
      <fill>
        <patternFill patternType="solid">
          <fgColor rgb="FFB4A7D6"/>
          <bgColor rgb="FFB4A7D6"/>
        </patternFill>
      </fill>
      <border/>
    </dxf>
    <dxf>
      <font/>
      <fill>
        <patternFill patternType="solid">
          <fgColor rgb="FF5B95F9"/>
          <bgColor rgb="FF5B95F9"/>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8BC34A"/>
          <bgColor rgb="FF8BC34A"/>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F0000"/>
          <bgColor rgb="FFFF0000"/>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CCA677"/>
          <bgColor rgb="FFCCA677"/>
        </patternFill>
      </fill>
      <border/>
    </dxf>
    <dxf>
      <font/>
      <fill>
        <patternFill patternType="solid">
          <fgColor rgb="FFFCE5CD"/>
          <bgColor rgb="FFFCE5CD"/>
        </patternFill>
      </fill>
      <border/>
    </dxf>
    <dxf>
      <font/>
      <fill>
        <patternFill patternType="solid">
          <fgColor rgb="FFF9CB9C"/>
          <bgColor rgb="FFF9CB9C"/>
        </patternFill>
      </fill>
      <border/>
    </dxf>
    <dxf>
      <font/>
      <fill>
        <patternFill patternType="solid">
          <fgColor rgb="FFF7CB4D"/>
          <bgColor rgb="FFF7CB4D"/>
        </patternFill>
      </fill>
      <border/>
    </dxf>
    <dxf>
      <font/>
      <fill>
        <patternFill patternType="solid">
          <fgColor rgb="FFFFF2CC"/>
          <bgColor rgb="FFFFF2CC"/>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F9CB9C"/>
          <bgColor rgb="FFF9CB9C"/>
        </patternFill>
      </fill>
      <border/>
    </dxf>
    <dxf>
      <font/>
      <fill>
        <patternFill patternType="solid">
          <fgColor rgb="FFD5A6BD"/>
          <bgColor rgb="FFD5A6BD"/>
        </patternFill>
      </fill>
      <border/>
    </dxf>
    <dxf>
      <font/>
      <fill>
        <patternFill patternType="solid">
          <fgColor rgb="FFB4A7D6"/>
          <bgColor rgb="FFB4A7D6"/>
        </patternFill>
      </fill>
      <border/>
    </dxf>
    <dxf>
      <font/>
      <fill>
        <patternFill patternType="solid">
          <fgColor rgb="FF93C47D"/>
          <bgColor rgb="FF93C47D"/>
        </patternFill>
      </fill>
      <border/>
    </dxf>
    <dxf>
      <font/>
      <fill>
        <patternFill patternType="solid">
          <fgColor rgb="FF9FC5E8"/>
          <bgColor rgb="FF9FC5E8"/>
        </patternFill>
      </fill>
      <border/>
    </dxf>
    <dxf>
      <font/>
      <fill>
        <patternFill patternType="solid">
          <fgColor rgb="FFE69138"/>
          <bgColor rgb="FFE69138"/>
        </patternFill>
      </fill>
      <border/>
    </dxf>
  </dxfs>
  <tableStyles count="7">
    <tableStyle count="3" pivot="0" name="Max Stats-style">
      <tableStyleElement dxfId="21" type="headerRow"/>
      <tableStyleElement dxfId="22" type="firstRowStripe"/>
      <tableStyleElement dxfId="23" type="secondRowStripe"/>
    </tableStyle>
    <tableStyle count="3" pivot="0" name="Max Stats-style 2">
      <tableStyleElement dxfId="24" type="headerRow"/>
      <tableStyleElement dxfId="25" type="firstRowStripe"/>
      <tableStyleElement dxfId="26" type="secondRowStripe"/>
    </tableStyle>
    <tableStyle count="3" pivot="0" name="Max Stats-style 3">
      <tableStyleElement dxfId="27" type="headerRow"/>
      <tableStyleElement dxfId="28" type="firstRowStripe"/>
      <tableStyleElement dxfId="29" type="secondRowStripe"/>
    </tableStyle>
    <tableStyle count="3" pivot="0" name="Max Stats-style 4">
      <tableStyleElement dxfId="30" type="headerRow"/>
      <tableStyleElement dxfId="31" type="firstRowStripe"/>
      <tableStyleElement dxfId="32" type="secondRowStripe"/>
    </tableStyle>
    <tableStyle count="3" pivot="0" name="Max Stats-style 5">
      <tableStyleElement dxfId="33" type="headerRow"/>
      <tableStyleElement dxfId="34" type="firstRowStripe"/>
      <tableStyleElement dxfId="35" type="secondRowStripe"/>
    </tableStyle>
    <tableStyle count="3" pivot="0" name="Max Stats-style 6">
      <tableStyleElement dxfId="36" type="headerRow"/>
      <tableStyleElement dxfId="37" type="firstRowStripe"/>
      <tableStyleElement dxfId="38" type="secondRowStripe"/>
    </tableStyle>
    <tableStyle count="3" pivot="0" name="Max Stats-style 7">
      <tableStyleElement dxfId="39" type="headerRow"/>
      <tableStyleElement dxfId="40" type="firstRowStripe"/>
      <tableStyleElement dxfId="4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89" displayName="Table_1" id="1">
  <tableColumns count="2">
    <tableColumn name="Name" id="1"/>
    <tableColumn name="Class" id="2"/>
  </tableColumns>
  <tableStyleInfo name="Max Stats-style" showColumnStripes="0" showFirstColumn="1" showLastColumn="1" showRowStripes="1"/>
</table>
</file>

<file path=xl/tables/table2.xml><?xml version="1.0" encoding="utf-8"?>
<table xmlns="http://schemas.openxmlformats.org/spreadsheetml/2006/main" ref="G1:G189" displayName="Table_2" id="2">
  <tableColumns count="1">
    <tableColumn name="MDEF" id="1"/>
  </tableColumns>
  <tableStyleInfo name="Max Stats-style 2" showColumnStripes="0" showFirstColumn="1" showLastColumn="1" showRowStripes="1"/>
</table>
</file>

<file path=xl/tables/table3.xml><?xml version="1.0" encoding="utf-8"?>
<table xmlns="http://schemas.openxmlformats.org/spreadsheetml/2006/main" ref="E1:E189" displayName="Table_3" id="3">
  <tableColumns count="1">
    <tableColumn name="INT" id="1"/>
  </tableColumns>
  <tableStyleInfo name="Max Stats-style 3" showColumnStripes="0" showFirstColumn="1" showLastColumn="1" showRowStripes="1"/>
</table>
</file>

<file path=xl/tables/table4.xml><?xml version="1.0" encoding="utf-8"?>
<table xmlns="http://schemas.openxmlformats.org/spreadsheetml/2006/main" ref="C1:C189" displayName="Table_4" id="4">
  <tableColumns count="1">
    <tableColumn name="HP" id="1"/>
  </tableColumns>
  <tableStyleInfo name="Max Stats-style 4" showColumnStripes="0" showFirstColumn="1" showLastColumn="1" showRowStripes="1"/>
</table>
</file>

<file path=xl/tables/table5.xml><?xml version="1.0" encoding="utf-8"?>
<table xmlns="http://schemas.openxmlformats.org/spreadsheetml/2006/main" ref="D1:D189" displayName="Table_5" id="5">
  <tableColumns count="1">
    <tableColumn name="ATK" id="1"/>
  </tableColumns>
  <tableStyleInfo name="Max Stats-style 5" showColumnStripes="0" showFirstColumn="1" showLastColumn="1" showRowStripes="1"/>
</table>
</file>

<file path=xl/tables/table6.xml><?xml version="1.0" encoding="utf-8"?>
<table xmlns="http://schemas.openxmlformats.org/spreadsheetml/2006/main" ref="F1:F189" displayName="Table_6" id="6">
  <tableColumns count="1">
    <tableColumn name="DEF" id="1"/>
  </tableColumns>
  <tableStyleInfo name="Max Stats-style 6" showColumnStripes="0" showFirstColumn="1" showLastColumn="1" showRowStripes="1"/>
</table>
</file>

<file path=xl/tables/table7.xml><?xml version="1.0" encoding="utf-8"?>
<table xmlns="http://schemas.openxmlformats.org/spreadsheetml/2006/main" ref="H1:H189" displayName="Table_7" id="7">
  <tableColumns count="1">
    <tableColumn name="SKILL" id="1"/>
  </tableColumns>
  <tableStyleInfo name="Max Stats-style 7"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bitly.com/langrisserre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localhost:3000/heroes/ledin"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71"/>
    <col customWidth="1" min="2" max="2" width="114.43"/>
  </cols>
  <sheetData>
    <row r="1">
      <c r="A1" s="1" t="s">
        <v>0</v>
      </c>
    </row>
    <row r="2">
      <c r="A2" s="2"/>
      <c r="B2" s="3"/>
    </row>
    <row r="3">
      <c r="A3" s="4" t="s">
        <v>1</v>
      </c>
      <c r="B3" s="5" t="s">
        <v>2</v>
      </c>
    </row>
    <row r="4" ht="37.5" customHeight="1">
      <c r="A4" s="4" t="s">
        <v>3</v>
      </c>
      <c r="B4" s="5" t="s">
        <v>4</v>
      </c>
    </row>
    <row r="5" ht="37.5" customHeight="1">
      <c r="A5" s="4" t="s">
        <v>5</v>
      </c>
      <c r="B5" s="5" t="s">
        <v>6</v>
      </c>
    </row>
    <row r="6" ht="37.5" customHeight="1">
      <c r="A6" s="4" t="s">
        <v>7</v>
      </c>
      <c r="B6" s="5" t="s">
        <v>8</v>
      </c>
    </row>
    <row r="7" ht="37.5" customHeight="1">
      <c r="A7" s="4" t="s">
        <v>9</v>
      </c>
      <c r="B7" s="5" t="s">
        <v>10</v>
      </c>
    </row>
    <row r="8" ht="37.5" customHeight="1">
      <c r="A8" s="4" t="s">
        <v>11</v>
      </c>
      <c r="B8" s="5" t="s">
        <v>12</v>
      </c>
    </row>
    <row r="9" ht="37.5" customHeight="1">
      <c r="A9" s="4" t="s">
        <v>13</v>
      </c>
      <c r="B9" s="5" t="s">
        <v>14</v>
      </c>
    </row>
    <row r="10" ht="37.5" customHeight="1">
      <c r="A10" s="6" t="s">
        <v>15</v>
      </c>
      <c r="B10" s="7"/>
    </row>
    <row r="11" ht="37.5" customHeight="1">
      <c r="A11" s="4" t="s">
        <v>16</v>
      </c>
      <c r="B11" s="5" t="s">
        <v>17</v>
      </c>
    </row>
    <row r="12" ht="37.5" customHeight="1">
      <c r="A12" s="4" t="s">
        <v>18</v>
      </c>
      <c r="B12" s="5" t="s">
        <v>19</v>
      </c>
    </row>
    <row r="13" ht="37.5" customHeight="1">
      <c r="A13" s="4" t="s">
        <v>20</v>
      </c>
      <c r="B13" s="5" t="s">
        <v>21</v>
      </c>
    </row>
    <row r="14" ht="37.5" customHeight="1">
      <c r="A14" s="4" t="s">
        <v>22</v>
      </c>
      <c r="B14" s="5" t="s">
        <v>23</v>
      </c>
    </row>
    <row r="15" ht="37.5" customHeight="1">
      <c r="A15" s="4" t="s">
        <v>24</v>
      </c>
      <c r="B15" s="5" t="s">
        <v>25</v>
      </c>
    </row>
    <row r="16" ht="37.5" customHeight="1">
      <c r="A16" s="4" t="s">
        <v>26</v>
      </c>
      <c r="B16" s="5" t="s">
        <v>27</v>
      </c>
    </row>
    <row r="17" ht="37.5" customHeight="1">
      <c r="A17" s="2"/>
      <c r="B17" s="3"/>
    </row>
    <row r="18" ht="75.0" customHeight="1">
      <c r="A18" s="8" t="s">
        <v>28</v>
      </c>
      <c r="B18" s="2"/>
    </row>
    <row r="19" ht="37.5" customHeight="1">
      <c r="A19" s="9" t="s">
        <v>29</v>
      </c>
      <c r="B19" s="3"/>
    </row>
    <row r="20" ht="37.5" customHeight="1"/>
  </sheetData>
  <mergeCells count="2">
    <mergeCell ref="A1:B1"/>
    <mergeCell ref="A10:B10"/>
  </mergeCells>
  <hyperlinks>
    <hyperlink display="Heroes" location="Heroes!A1" ref="A3"/>
    <hyperlink display="Max Stats" location="Max Stats!A1" ref="A4"/>
    <hyperlink display="Classes" location="Classes!A1" ref="A5"/>
    <hyperlink display="Skills" location="Skills!A1" ref="A6"/>
    <hyperlink display="Soldiers" location="Soldiers!A1" ref="A7"/>
    <hyperlink display="Training" location="Training!A1" ref="A8"/>
    <hyperlink display="Bonds &amp; Awakening" location="Bonds &amp; Awakening!A1" ref="A9"/>
    <hyperlink display="Leveling &amp; Alchemy" location="Leveling &amp; Alchemy!A1" ref="A11"/>
    <hyperlink display="Enchantments" location="Enchantments!A1" ref="A12"/>
    <hyperlink display="Terrain" location="Terrain!A1" ref="A13"/>
    <hyperlink display="Ancient Beckoning" location="Ancient Beckoning!A1" ref="A14"/>
    <hyperlink display="Schedule" location="Schedule!A1" ref="A15"/>
    <hyperlink display="FAQ" location="FAQ!A1" ref="A16"/>
    <hyperlink r:id="rId1" ref="A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1.57"/>
    <col customWidth="1" min="2" max="2" width="9.29"/>
    <col customWidth="1" min="3" max="3" width="21.57"/>
    <col customWidth="1" min="4" max="4" width="35.86"/>
    <col customWidth="1" min="5" max="9" width="18.0"/>
    <col customWidth="1" min="10" max="10" width="3.71"/>
    <col customWidth="1" min="11" max="22" width="7.29"/>
    <col customWidth="1" min="23" max="23" width="3.71"/>
    <col customWidth="1" min="24" max="26" width="9.43"/>
    <col customWidth="1" min="27" max="27" width="3.71"/>
    <col customWidth="1" min="28" max="34" width="9.43"/>
    <col customWidth="1" hidden="1" min="35" max="35" width="5.86"/>
    <col customWidth="1" hidden="1" min="36" max="40" width="5.14"/>
    <col customWidth="1" min="41" max="41" width="3.71"/>
    <col customWidth="1" min="42" max="48" width="9.43"/>
    <col customWidth="1" hidden="1" min="49" max="49" width="5.86"/>
    <col customWidth="1" hidden="1" min="50" max="54" width="5.14"/>
    <col customWidth="1" min="55" max="55" width="3.71"/>
    <col customWidth="1" min="56" max="62" width="9.43"/>
    <col customWidth="1" hidden="1" min="63" max="63" width="5.86"/>
    <col customWidth="1" hidden="1" min="64" max="68" width="5.14"/>
    <col customWidth="1" min="69" max="69" width="3.71"/>
    <col customWidth="1" min="70" max="73" width="5.14"/>
    <col customWidth="1" min="74" max="74" width="3.71"/>
    <col customWidth="1" min="75" max="79" width="28.71"/>
    <col customWidth="1" min="80" max="80" width="14.43"/>
    <col customWidth="1" min="81" max="82" width="43.0"/>
    <col customWidth="1" min="83" max="84" width="14.43"/>
    <col customWidth="1" min="85" max="85" width="18.71"/>
    <col customWidth="1" min="86" max="86" width="3.71"/>
    <col customWidth="1" min="87" max="88" width="13.0"/>
    <col customWidth="1" min="89" max="89" width="64.14"/>
    <col customWidth="1" min="90" max="90" width="17.86"/>
    <col customWidth="1" min="91" max="91" width="11.71"/>
    <col customWidth="1" min="92" max="93" width="7.29"/>
    <col customWidth="1" min="94" max="94" width="8.71"/>
    <col customWidth="1" min="95" max="95" width="77.14"/>
  </cols>
  <sheetData>
    <row r="1" ht="37.5" customHeight="1">
      <c r="A1" s="10" t="s">
        <v>30</v>
      </c>
      <c r="B1" s="11" t="s">
        <v>31</v>
      </c>
      <c r="C1" s="12" t="s">
        <v>32</v>
      </c>
      <c r="D1" s="13"/>
      <c r="E1" s="13"/>
      <c r="F1" s="13"/>
      <c r="G1" s="13"/>
      <c r="H1" s="13"/>
      <c r="I1" s="14"/>
      <c r="J1" s="15" t="s">
        <v>33</v>
      </c>
      <c r="K1" s="16" t="s">
        <v>33</v>
      </c>
      <c r="L1" s="17"/>
      <c r="M1" s="17"/>
      <c r="N1" s="17"/>
      <c r="O1" s="17"/>
      <c r="P1" s="17"/>
      <c r="Q1" s="17"/>
      <c r="R1" s="17"/>
      <c r="S1" s="17"/>
      <c r="T1" s="17"/>
      <c r="U1" s="17"/>
      <c r="V1" s="7"/>
      <c r="W1" s="18" t="s">
        <v>5</v>
      </c>
      <c r="X1" s="19" t="s">
        <v>34</v>
      </c>
      <c r="Y1" s="13"/>
      <c r="Z1" s="14"/>
      <c r="AA1" s="20" t="s">
        <v>35</v>
      </c>
      <c r="AB1" s="21" t="s">
        <v>36</v>
      </c>
      <c r="AC1" s="13"/>
      <c r="AD1" s="22" t="s">
        <v>37</v>
      </c>
      <c r="AE1" s="13"/>
      <c r="AF1" s="13"/>
      <c r="AG1" s="13"/>
      <c r="AH1" s="14"/>
      <c r="AI1" s="23" t="s">
        <v>38</v>
      </c>
      <c r="AJ1" s="17"/>
      <c r="AK1" s="17"/>
      <c r="AL1" s="17"/>
      <c r="AM1" s="17"/>
      <c r="AN1" s="7"/>
      <c r="AO1" s="24" t="s">
        <v>39</v>
      </c>
      <c r="AP1" s="25" t="s">
        <v>36</v>
      </c>
      <c r="AQ1" s="13"/>
      <c r="AR1" s="26" t="s">
        <v>37</v>
      </c>
      <c r="AS1" s="13"/>
      <c r="AT1" s="13"/>
      <c r="AU1" s="13"/>
      <c r="AV1" s="14"/>
      <c r="AW1" s="23" t="s">
        <v>38</v>
      </c>
      <c r="AX1" s="17"/>
      <c r="AY1" s="17"/>
      <c r="AZ1" s="17"/>
      <c r="BA1" s="17"/>
      <c r="BB1" s="7"/>
      <c r="BC1" s="27" t="s">
        <v>40</v>
      </c>
      <c r="BD1" s="28" t="s">
        <v>36</v>
      </c>
      <c r="BE1" s="13"/>
      <c r="BF1" s="29" t="s">
        <v>37</v>
      </c>
      <c r="BG1" s="13"/>
      <c r="BH1" s="13"/>
      <c r="BI1" s="13"/>
      <c r="BJ1" s="14"/>
      <c r="BK1" s="30" t="s">
        <v>38</v>
      </c>
      <c r="BL1" s="17"/>
      <c r="BM1" s="17"/>
      <c r="BN1" s="17"/>
      <c r="BO1" s="17"/>
      <c r="BP1" s="7"/>
      <c r="BQ1" s="15" t="s">
        <v>9</v>
      </c>
      <c r="BR1" s="31" t="s">
        <v>41</v>
      </c>
      <c r="BS1" s="17"/>
      <c r="BT1" s="17"/>
      <c r="BU1" s="7"/>
      <c r="BV1" s="15" t="s">
        <v>42</v>
      </c>
      <c r="BW1" s="32" t="s">
        <v>43</v>
      </c>
      <c r="BX1" s="17"/>
      <c r="BY1" s="17"/>
      <c r="BZ1" s="17"/>
      <c r="CA1" s="7"/>
      <c r="CB1" s="33" t="s">
        <v>44</v>
      </c>
      <c r="CC1" s="17"/>
      <c r="CD1" s="7"/>
      <c r="CE1" s="34" t="s">
        <v>45</v>
      </c>
      <c r="CF1" s="17"/>
      <c r="CG1" s="17"/>
      <c r="CH1" s="15" t="s">
        <v>46</v>
      </c>
      <c r="CI1" s="35" t="s">
        <v>47</v>
      </c>
      <c r="CJ1" s="17"/>
      <c r="CK1" s="7"/>
      <c r="CL1" s="36" t="s">
        <v>48</v>
      </c>
      <c r="CM1" s="17"/>
      <c r="CN1" s="17"/>
      <c r="CO1" s="17"/>
      <c r="CP1" s="17"/>
      <c r="CQ1" s="7"/>
    </row>
    <row r="2" ht="37.5" customHeight="1">
      <c r="A2" s="37"/>
      <c r="B2" s="37"/>
      <c r="C2" s="38" t="s">
        <v>49</v>
      </c>
      <c r="D2" s="39" t="s">
        <v>50</v>
      </c>
      <c r="E2" s="40" t="s">
        <v>51</v>
      </c>
      <c r="F2" s="40" t="s">
        <v>52</v>
      </c>
      <c r="G2" s="40" t="s">
        <v>53</v>
      </c>
      <c r="H2" s="40" t="s">
        <v>54</v>
      </c>
      <c r="I2" s="40" t="s">
        <v>55</v>
      </c>
      <c r="K2" s="41" t="str">
        <f t="array" ref="K2">index(Images!$A$2:$L$2, 1, 1)</f>
        <v/>
      </c>
      <c r="L2" s="41" t="str">
        <f t="array" ref="L2">index(Images!$A$2:$L$2, 1, 2)</f>
        <v/>
      </c>
      <c r="M2" s="41" t="str">
        <f t="array" ref="M2">index(Images!$A$2:$L$2, 1, 3)</f>
        <v/>
      </c>
      <c r="N2" s="41" t="str">
        <f t="array" ref="N2">index(Images!$A$2:$L$2, 1, 4)</f>
        <v/>
      </c>
      <c r="O2" s="41" t="str">
        <f t="array" ref="O2">index(Images!$A$2:$L$2, 1, 5)</f>
        <v/>
      </c>
      <c r="P2" s="41" t="str">
        <f t="array" ref="P2">index(Images!$A$2:$L$2, 1, 6)</f>
        <v/>
      </c>
      <c r="Q2" s="42" t="str">
        <f t="array" ref="Q2">index(Images!$A$2:$L$2, 1, 7)</f>
        <v/>
      </c>
      <c r="R2" s="41" t="str">
        <f t="array" ref="R2">index(Images!$A$2:$L$2, 1, 8)</f>
        <v/>
      </c>
      <c r="S2" s="41" t="str">
        <f t="array" ref="S2">index(Images!$A$2:$L$2, 1, 9)</f>
        <v/>
      </c>
      <c r="T2" s="41" t="str">
        <f t="array" ref="T2">index(Images!$A$2:$L$2, 1, 10)</f>
        <v/>
      </c>
      <c r="U2" s="41" t="str">
        <f t="array" ref="U2">index(Images!$A$2:$L$2, 1, 11)</f>
        <v/>
      </c>
      <c r="V2" s="42" t="str">
        <f t="array" ref="V2">index(Images!$A$2:$L$2, 1, 12)</f>
        <v/>
      </c>
      <c r="W2" s="43"/>
      <c r="X2" s="44" t="s">
        <v>56</v>
      </c>
      <c r="Y2" s="45" t="s">
        <v>57</v>
      </c>
      <c r="Z2" s="45" t="s">
        <v>58</v>
      </c>
      <c r="AB2" s="46" t="s">
        <v>56</v>
      </c>
      <c r="AC2" s="47" t="s">
        <v>59</v>
      </c>
      <c r="AD2" s="48" t="s">
        <v>56</v>
      </c>
      <c r="AE2" s="47" t="s">
        <v>60</v>
      </c>
      <c r="AF2" s="47" t="s">
        <v>61</v>
      </c>
      <c r="AG2" s="47" t="s">
        <v>62</v>
      </c>
      <c r="AH2" s="47" t="s">
        <v>63</v>
      </c>
      <c r="AI2" s="49" t="s">
        <v>64</v>
      </c>
      <c r="AJ2" s="49" t="s">
        <v>65</v>
      </c>
      <c r="AK2" s="49" t="s">
        <v>66</v>
      </c>
      <c r="AL2" s="49" t="s">
        <v>67</v>
      </c>
      <c r="AM2" s="49" t="s">
        <v>68</v>
      </c>
      <c r="AN2" s="49" t="s">
        <v>69</v>
      </c>
      <c r="AP2" s="50" t="s">
        <v>56</v>
      </c>
      <c r="AQ2" s="51" t="s">
        <v>59</v>
      </c>
      <c r="AR2" s="52" t="s">
        <v>56</v>
      </c>
      <c r="AS2" s="51" t="s">
        <v>60</v>
      </c>
      <c r="AT2" s="51" t="s">
        <v>61</v>
      </c>
      <c r="AU2" s="51" t="s">
        <v>62</v>
      </c>
      <c r="AV2" s="51" t="s">
        <v>63</v>
      </c>
      <c r="AW2" s="49" t="s">
        <v>64</v>
      </c>
      <c r="AX2" s="49" t="s">
        <v>65</v>
      </c>
      <c r="AY2" s="49" t="s">
        <v>66</v>
      </c>
      <c r="AZ2" s="49" t="s">
        <v>67</v>
      </c>
      <c r="BA2" s="49" t="s">
        <v>68</v>
      </c>
      <c r="BB2" s="49" t="s">
        <v>69</v>
      </c>
      <c r="BD2" s="53" t="s">
        <v>56</v>
      </c>
      <c r="BE2" s="54" t="s">
        <v>59</v>
      </c>
      <c r="BF2" s="55" t="s">
        <v>56</v>
      </c>
      <c r="BG2" s="54" t="s">
        <v>60</v>
      </c>
      <c r="BH2" s="54" t="s">
        <v>61</v>
      </c>
      <c r="BI2" s="54" t="s">
        <v>62</v>
      </c>
      <c r="BJ2" s="54" t="s">
        <v>63</v>
      </c>
      <c r="BK2" s="56" t="s">
        <v>64</v>
      </c>
      <c r="BL2" s="56" t="s">
        <v>65</v>
      </c>
      <c r="BM2" s="56" t="s">
        <v>66</v>
      </c>
      <c r="BN2" s="56" t="s">
        <v>67</v>
      </c>
      <c r="BO2" s="56" t="s">
        <v>68</v>
      </c>
      <c r="BP2" s="56" t="s">
        <v>69</v>
      </c>
      <c r="BR2" s="57" t="s">
        <v>64</v>
      </c>
      <c r="BS2" s="57" t="s">
        <v>65</v>
      </c>
      <c r="BT2" s="57" t="s">
        <v>67</v>
      </c>
      <c r="BU2" s="57" t="s">
        <v>68</v>
      </c>
      <c r="BW2" s="58" t="s">
        <v>70</v>
      </c>
      <c r="BX2" s="58" t="s">
        <v>71</v>
      </c>
      <c r="BY2" s="58" t="s">
        <v>72</v>
      </c>
      <c r="BZ2" s="59" t="s">
        <v>73</v>
      </c>
      <c r="CA2" s="59" t="s">
        <v>74</v>
      </c>
      <c r="CB2" s="60" t="s">
        <v>75</v>
      </c>
      <c r="CC2" s="61" t="s">
        <v>76</v>
      </c>
      <c r="CD2" s="61" t="s">
        <v>77</v>
      </c>
      <c r="CE2" s="62" t="s">
        <v>78</v>
      </c>
      <c r="CF2" s="62" t="s">
        <v>79</v>
      </c>
      <c r="CG2" s="63" t="s">
        <v>80</v>
      </c>
      <c r="CI2" s="64" t="s">
        <v>30</v>
      </c>
      <c r="CJ2" s="64" t="s">
        <v>81</v>
      </c>
      <c r="CK2" s="65" t="s">
        <v>82</v>
      </c>
      <c r="CL2" s="66" t="s">
        <v>30</v>
      </c>
      <c r="CM2" s="66" t="s">
        <v>83</v>
      </c>
      <c r="CN2" s="66" t="s">
        <v>84</v>
      </c>
      <c r="CO2" s="66" t="s">
        <v>85</v>
      </c>
      <c r="CP2" s="66" t="s">
        <v>86</v>
      </c>
      <c r="CQ2" s="67" t="s">
        <v>82</v>
      </c>
    </row>
    <row r="3">
      <c r="A3" s="68" t="s">
        <v>87</v>
      </c>
      <c r="B3" s="69" t="s">
        <v>88</v>
      </c>
      <c r="C3" s="70" t="s">
        <v>89</v>
      </c>
      <c r="D3" s="71" t="s">
        <v>90</v>
      </c>
      <c r="E3" s="72" t="s">
        <v>91</v>
      </c>
      <c r="F3" s="72" t="s">
        <v>92</v>
      </c>
      <c r="G3" s="72" t="s">
        <v>93</v>
      </c>
      <c r="H3" s="72" t="s">
        <v>94</v>
      </c>
      <c r="I3" s="72" t="s">
        <v>95</v>
      </c>
      <c r="J3" s="73"/>
      <c r="K3" s="74"/>
      <c r="L3" s="75" t="s">
        <v>96</v>
      </c>
      <c r="M3" s="74"/>
      <c r="N3" s="74"/>
      <c r="O3" s="74"/>
      <c r="P3" s="74"/>
      <c r="Q3" s="76"/>
      <c r="R3" s="74"/>
      <c r="S3" s="74"/>
      <c r="T3" s="74"/>
      <c r="U3" s="74"/>
      <c r="V3" s="76"/>
      <c r="W3" s="77"/>
      <c r="X3" s="78" t="s">
        <v>97</v>
      </c>
      <c r="Y3" s="79" t="s">
        <v>98</v>
      </c>
      <c r="Z3" s="80" t="s">
        <v>99</v>
      </c>
      <c r="AA3" s="81"/>
      <c r="AB3" s="82" t="s">
        <v>100</v>
      </c>
      <c r="AC3" s="83" t="s">
        <v>101</v>
      </c>
      <c r="AD3" s="84"/>
      <c r="AE3" s="83"/>
      <c r="AF3" s="83"/>
      <c r="AG3" s="83"/>
      <c r="AH3" s="83"/>
      <c r="AI3" s="85"/>
      <c r="AJ3" s="85"/>
      <c r="AK3" s="85"/>
      <c r="AL3" s="85"/>
      <c r="AM3" s="85"/>
      <c r="AN3" s="85"/>
      <c r="AO3" s="86"/>
      <c r="AP3" s="87" t="s">
        <v>102</v>
      </c>
      <c r="AQ3" s="88" t="s">
        <v>103</v>
      </c>
      <c r="AR3" s="89" t="s">
        <v>104</v>
      </c>
      <c r="AS3" s="90" t="s">
        <v>105</v>
      </c>
      <c r="AT3" s="88" t="s">
        <v>106</v>
      </c>
      <c r="AU3" s="88" t="s">
        <v>107</v>
      </c>
      <c r="AV3" s="88" t="s">
        <v>108</v>
      </c>
      <c r="AW3" s="85">
        <v>3372.0</v>
      </c>
      <c r="AX3" s="85">
        <v>369.0</v>
      </c>
      <c r="AY3" s="85">
        <v>204.0</v>
      </c>
      <c r="AZ3" s="85">
        <v>265.0</v>
      </c>
      <c r="BA3" s="85">
        <v>137.0</v>
      </c>
      <c r="BB3" s="85">
        <v>97.0</v>
      </c>
      <c r="BC3" s="91"/>
      <c r="BD3" s="92" t="s">
        <v>109</v>
      </c>
      <c r="BE3" s="93" t="s">
        <v>110</v>
      </c>
      <c r="BF3" s="94"/>
      <c r="BG3" s="93"/>
      <c r="BH3" s="93"/>
      <c r="BI3" s="93"/>
      <c r="BJ3" s="93"/>
      <c r="BK3" s="95"/>
      <c r="BL3" s="95"/>
      <c r="BM3" s="95"/>
      <c r="BN3" s="95"/>
      <c r="BO3" s="95"/>
      <c r="BP3" s="95"/>
      <c r="BQ3" s="73"/>
      <c r="BR3" s="96">
        <v>10.0</v>
      </c>
      <c r="BS3" s="96">
        <v>10.0</v>
      </c>
      <c r="BT3" s="96">
        <v>35.0</v>
      </c>
      <c r="BU3" s="96">
        <v>35.0</v>
      </c>
      <c r="BV3" s="73"/>
      <c r="BW3" s="97" t="s">
        <v>111</v>
      </c>
      <c r="BX3" s="97" t="s">
        <v>112</v>
      </c>
      <c r="BY3" s="97" t="s">
        <v>113</v>
      </c>
      <c r="BZ3" s="97" t="s">
        <v>114</v>
      </c>
      <c r="CA3" s="98" t="s">
        <v>115</v>
      </c>
      <c r="CB3" s="99"/>
      <c r="CC3" s="100"/>
      <c r="CD3" s="100"/>
      <c r="CE3" s="101" t="s">
        <v>116</v>
      </c>
      <c r="CF3" s="101"/>
      <c r="CG3" s="102"/>
      <c r="CH3" s="73"/>
      <c r="CI3" s="103"/>
      <c r="CJ3" s="104"/>
      <c r="CK3" s="105"/>
      <c r="CL3" s="106"/>
      <c r="CM3" s="107"/>
      <c r="CN3" s="107"/>
      <c r="CO3" s="107"/>
      <c r="CP3" s="107"/>
      <c r="CQ3" s="108"/>
    </row>
    <row r="4">
      <c r="A4" s="68" t="s">
        <v>117</v>
      </c>
      <c r="B4" s="69" t="s">
        <v>118</v>
      </c>
      <c r="C4" s="109" t="s">
        <v>119</v>
      </c>
      <c r="D4" s="71" t="s">
        <v>120</v>
      </c>
      <c r="E4" s="72" t="s">
        <v>91</v>
      </c>
      <c r="F4" s="72" t="s">
        <v>91</v>
      </c>
      <c r="G4" s="72" t="s">
        <v>121</v>
      </c>
      <c r="H4" s="72" t="s">
        <v>122</v>
      </c>
      <c r="I4" s="72" t="s">
        <v>123</v>
      </c>
      <c r="J4" s="73"/>
      <c r="K4" s="75"/>
      <c r="L4" s="75" t="s">
        <v>96</v>
      </c>
      <c r="M4" s="75" t="s">
        <v>96</v>
      </c>
      <c r="N4" s="74"/>
      <c r="O4" s="74"/>
      <c r="P4" s="74"/>
      <c r="Q4" s="76"/>
      <c r="R4" s="75"/>
      <c r="S4" s="75"/>
      <c r="T4" s="75" t="s">
        <v>96</v>
      </c>
      <c r="U4" s="75"/>
      <c r="V4" s="110"/>
      <c r="W4" s="77"/>
      <c r="X4" s="111" t="s">
        <v>124</v>
      </c>
      <c r="Y4" s="80" t="s">
        <v>125</v>
      </c>
      <c r="Z4" s="112" t="s">
        <v>126</v>
      </c>
      <c r="AA4" s="81"/>
      <c r="AB4" s="113" t="s">
        <v>127</v>
      </c>
      <c r="AC4" s="114" t="s">
        <v>128</v>
      </c>
      <c r="AD4" s="84" t="s">
        <v>129</v>
      </c>
      <c r="AE4" s="83" t="s">
        <v>130</v>
      </c>
      <c r="AF4" s="83" t="s">
        <v>131</v>
      </c>
      <c r="AG4" s="114" t="s">
        <v>132</v>
      </c>
      <c r="AH4" s="83" t="s">
        <v>133</v>
      </c>
      <c r="AI4" s="85"/>
      <c r="AJ4" s="85"/>
      <c r="AK4" s="85"/>
      <c r="AL4" s="85"/>
      <c r="AM4" s="85"/>
      <c r="AN4" s="85"/>
      <c r="AO4" s="86"/>
      <c r="AP4" s="87"/>
      <c r="AQ4" s="88"/>
      <c r="AR4" s="89"/>
      <c r="AS4" s="88"/>
      <c r="AT4" s="88"/>
      <c r="AU4" s="115"/>
      <c r="AV4" s="88"/>
      <c r="AW4" s="85"/>
      <c r="AX4" s="85"/>
      <c r="AY4" s="85"/>
      <c r="AZ4" s="85"/>
      <c r="BA4" s="85"/>
      <c r="BB4" s="85"/>
      <c r="BC4" s="91"/>
      <c r="BD4" s="116" t="s">
        <v>134</v>
      </c>
      <c r="BE4" s="117" t="s">
        <v>135</v>
      </c>
      <c r="BF4" s="94" t="s">
        <v>136</v>
      </c>
      <c r="BG4" s="117" t="s">
        <v>137</v>
      </c>
      <c r="BH4" s="93" t="s">
        <v>138</v>
      </c>
      <c r="BI4" s="93" t="s">
        <v>139</v>
      </c>
      <c r="BJ4" s="93" t="s">
        <v>140</v>
      </c>
      <c r="BK4" s="95"/>
      <c r="BL4" s="95"/>
      <c r="BM4" s="95"/>
      <c r="BN4" s="95"/>
      <c r="BO4" s="95"/>
      <c r="BP4" s="95"/>
      <c r="BQ4" s="73"/>
      <c r="BR4" s="96">
        <v>25.0</v>
      </c>
      <c r="BS4" s="96">
        <v>25.0</v>
      </c>
      <c r="BT4" s="96">
        <v>25.0</v>
      </c>
      <c r="BU4" s="96">
        <v>25.0</v>
      </c>
      <c r="BV4" s="73"/>
      <c r="BW4" s="97" t="s">
        <v>141</v>
      </c>
      <c r="BX4" s="97" t="s">
        <v>112</v>
      </c>
      <c r="BY4" s="97" t="s">
        <v>142</v>
      </c>
      <c r="BZ4" s="97" t="s">
        <v>143</v>
      </c>
      <c r="CA4" s="98" t="s">
        <v>144</v>
      </c>
      <c r="CB4" s="118" t="s">
        <v>145</v>
      </c>
      <c r="CC4" s="119" t="s">
        <v>146</v>
      </c>
      <c r="CD4" s="119" t="s">
        <v>147</v>
      </c>
      <c r="CE4" s="101"/>
      <c r="CF4" s="101"/>
      <c r="CG4" s="101"/>
      <c r="CH4" s="73"/>
      <c r="CI4" s="103"/>
      <c r="CJ4" s="104"/>
      <c r="CK4" s="105"/>
      <c r="CL4" s="106"/>
      <c r="CM4" s="107"/>
      <c r="CN4" s="107"/>
      <c r="CO4" s="107"/>
      <c r="CP4" s="107"/>
      <c r="CQ4" s="108"/>
    </row>
    <row r="5">
      <c r="A5" s="120" t="s">
        <v>148</v>
      </c>
      <c r="B5" s="69" t="s">
        <v>118</v>
      </c>
      <c r="C5" s="109"/>
      <c r="D5" s="71"/>
      <c r="E5" s="72" t="s">
        <v>91</v>
      </c>
      <c r="F5" s="72" t="s">
        <v>91</v>
      </c>
      <c r="G5" s="72"/>
      <c r="H5" s="72"/>
      <c r="I5" s="72"/>
      <c r="J5" s="73"/>
      <c r="K5" s="75"/>
      <c r="L5" s="75"/>
      <c r="M5" s="74"/>
      <c r="N5" s="74"/>
      <c r="O5" s="74"/>
      <c r="P5" s="74"/>
      <c r="Q5" s="110" t="s">
        <v>96</v>
      </c>
      <c r="R5" s="75"/>
      <c r="S5" s="75"/>
      <c r="T5" s="75"/>
      <c r="U5" s="75" t="s">
        <v>96</v>
      </c>
      <c r="V5" s="110" t="s">
        <v>96</v>
      </c>
      <c r="W5" s="77"/>
      <c r="X5" s="78"/>
      <c r="Y5" s="80"/>
      <c r="Z5" s="80"/>
      <c r="AA5" s="81"/>
      <c r="AB5" s="113"/>
      <c r="AC5" s="83"/>
      <c r="AD5" s="84"/>
      <c r="AE5" s="83"/>
      <c r="AF5" s="83"/>
      <c r="AG5" s="83"/>
      <c r="AH5" s="83"/>
      <c r="AI5" s="85"/>
      <c r="AJ5" s="85"/>
      <c r="AK5" s="85"/>
      <c r="AL5" s="85"/>
      <c r="AM5" s="85"/>
      <c r="AN5" s="85"/>
      <c r="AO5" s="86"/>
      <c r="AP5" s="87"/>
      <c r="AQ5" s="88"/>
      <c r="AR5" s="89"/>
      <c r="AS5" s="88"/>
      <c r="AT5" s="88"/>
      <c r="AU5" s="115"/>
      <c r="AV5" s="88"/>
      <c r="AW5" s="85"/>
      <c r="AX5" s="85"/>
      <c r="AY5" s="85"/>
      <c r="AZ5" s="85"/>
      <c r="BA5" s="85"/>
      <c r="BB5" s="85"/>
      <c r="BC5" s="91"/>
      <c r="BD5" s="116"/>
      <c r="BE5" s="93"/>
      <c r="BF5" s="94"/>
      <c r="BG5" s="93"/>
      <c r="BH5" s="93"/>
      <c r="BI5" s="93"/>
      <c r="BJ5" s="93"/>
      <c r="BK5" s="95"/>
      <c r="BL5" s="95"/>
      <c r="BM5" s="95"/>
      <c r="BN5" s="95"/>
      <c r="BO5" s="95"/>
      <c r="BP5" s="95"/>
      <c r="BQ5" s="73"/>
      <c r="BR5" s="96"/>
      <c r="BS5" s="96"/>
      <c r="BT5" s="96"/>
      <c r="BU5" s="96"/>
      <c r="BV5" s="73"/>
      <c r="BW5" s="97"/>
      <c r="BX5" s="97"/>
      <c r="BY5" s="97"/>
      <c r="BZ5" s="97"/>
      <c r="CA5" s="98"/>
      <c r="CB5" s="121"/>
      <c r="CC5" s="119"/>
      <c r="CD5" s="119"/>
      <c r="CE5" s="101"/>
      <c r="CF5" s="101"/>
      <c r="CG5" s="101"/>
      <c r="CH5" s="73"/>
      <c r="CI5" s="103"/>
      <c r="CJ5" s="104"/>
      <c r="CK5" s="105"/>
      <c r="CL5" s="106"/>
      <c r="CM5" s="107"/>
      <c r="CN5" s="107"/>
      <c r="CO5" s="107"/>
      <c r="CP5" s="107"/>
      <c r="CQ5" s="108"/>
    </row>
    <row r="6">
      <c r="A6" s="68" t="s">
        <v>149</v>
      </c>
      <c r="B6" s="69" t="s">
        <v>150</v>
      </c>
      <c r="C6" s="109" t="s">
        <v>151</v>
      </c>
      <c r="D6" s="71" t="s">
        <v>152</v>
      </c>
      <c r="E6" s="72" t="s">
        <v>91</v>
      </c>
      <c r="F6" s="72" t="s">
        <v>153</v>
      </c>
      <c r="G6" s="72" t="s">
        <v>154</v>
      </c>
      <c r="H6" s="72" t="s">
        <v>155</v>
      </c>
      <c r="I6" s="72" t="s">
        <v>156</v>
      </c>
      <c r="J6" s="73"/>
      <c r="K6" s="75"/>
      <c r="L6" s="75"/>
      <c r="M6" s="74"/>
      <c r="N6" s="74"/>
      <c r="O6" s="74"/>
      <c r="P6" s="74"/>
      <c r="Q6" s="76"/>
      <c r="R6" s="75" t="s">
        <v>96</v>
      </c>
      <c r="S6" s="75" t="s">
        <v>96</v>
      </c>
      <c r="T6" s="75"/>
      <c r="U6" s="74"/>
      <c r="V6" s="76"/>
      <c r="W6" s="77"/>
      <c r="X6" s="78" t="s">
        <v>157</v>
      </c>
      <c r="Y6" s="80" t="s">
        <v>158</v>
      </c>
      <c r="Z6" s="80" t="s">
        <v>159</v>
      </c>
      <c r="AA6" s="81"/>
      <c r="AB6" s="113" t="s">
        <v>109</v>
      </c>
      <c r="AC6" s="83" t="s">
        <v>160</v>
      </c>
      <c r="AD6" s="84"/>
      <c r="AE6" s="83"/>
      <c r="AF6" s="83"/>
      <c r="AG6" s="83"/>
      <c r="AH6" s="83"/>
      <c r="AI6" s="85"/>
      <c r="AJ6" s="85"/>
      <c r="AK6" s="85"/>
      <c r="AL6" s="85"/>
      <c r="AM6" s="85"/>
      <c r="AN6" s="85"/>
      <c r="AO6" s="86"/>
      <c r="AP6" s="87" t="s">
        <v>161</v>
      </c>
      <c r="AQ6" s="88" t="s">
        <v>162</v>
      </c>
      <c r="AR6" s="89" t="s">
        <v>163</v>
      </c>
      <c r="AS6" s="88" t="s">
        <v>164</v>
      </c>
      <c r="AT6" s="88" t="s">
        <v>165</v>
      </c>
      <c r="AU6" s="115" t="s">
        <v>166</v>
      </c>
      <c r="AV6" s="88" t="s">
        <v>167</v>
      </c>
      <c r="AW6" s="85"/>
      <c r="AX6" s="85"/>
      <c r="AY6" s="85"/>
      <c r="AZ6" s="85"/>
      <c r="BA6" s="85"/>
      <c r="BB6" s="85"/>
      <c r="BC6" s="91"/>
      <c r="BD6" s="116" t="s">
        <v>168</v>
      </c>
      <c r="BE6" s="93" t="s">
        <v>169</v>
      </c>
      <c r="BF6" s="94"/>
      <c r="BG6" s="93"/>
      <c r="BH6" s="93"/>
      <c r="BI6" s="93"/>
      <c r="BJ6" s="93"/>
      <c r="BK6" s="95"/>
      <c r="BL6" s="95"/>
      <c r="BM6" s="95"/>
      <c r="BN6" s="95"/>
      <c r="BO6" s="95"/>
      <c r="BP6" s="95"/>
      <c r="BQ6" s="73"/>
      <c r="BR6" s="96">
        <v>20.0</v>
      </c>
      <c r="BS6" s="96">
        <v>30.0</v>
      </c>
      <c r="BT6" s="96">
        <v>35.0</v>
      </c>
      <c r="BU6" s="96">
        <v>10.0</v>
      </c>
      <c r="BV6" s="73"/>
      <c r="BW6" s="97" t="s">
        <v>170</v>
      </c>
      <c r="BX6" s="97" t="s">
        <v>112</v>
      </c>
      <c r="BY6" s="97" t="s">
        <v>171</v>
      </c>
      <c r="BZ6" s="97" t="s">
        <v>172</v>
      </c>
      <c r="CA6" s="98" t="s">
        <v>91</v>
      </c>
      <c r="CB6" s="121"/>
      <c r="CC6" s="119"/>
      <c r="CD6" s="119"/>
      <c r="CE6" s="101"/>
      <c r="CF6" s="101"/>
      <c r="CG6" s="101"/>
      <c r="CH6" s="73"/>
      <c r="CI6" s="103" t="s">
        <v>173</v>
      </c>
      <c r="CJ6" s="104" t="s">
        <v>174</v>
      </c>
      <c r="CK6" s="105" t="s">
        <v>175</v>
      </c>
      <c r="CL6" s="106"/>
      <c r="CM6" s="107"/>
      <c r="CN6" s="107"/>
      <c r="CO6" s="107"/>
      <c r="CP6" s="107"/>
      <c r="CQ6" s="108"/>
    </row>
    <row r="7">
      <c r="A7" s="68" t="s">
        <v>176</v>
      </c>
      <c r="B7" s="69" t="s">
        <v>177</v>
      </c>
      <c r="C7" s="70" t="s">
        <v>178</v>
      </c>
      <c r="D7" s="71" t="s">
        <v>179</v>
      </c>
      <c r="E7" s="72" t="s">
        <v>180</v>
      </c>
      <c r="F7" s="72" t="s">
        <v>181</v>
      </c>
      <c r="G7" s="72" t="s">
        <v>182</v>
      </c>
      <c r="H7" s="72" t="s">
        <v>183</v>
      </c>
      <c r="I7" s="72" t="s">
        <v>184</v>
      </c>
      <c r="J7" s="73"/>
      <c r="K7" s="75" t="s">
        <v>96</v>
      </c>
      <c r="L7" s="75" t="s">
        <v>96</v>
      </c>
      <c r="M7" s="74"/>
      <c r="N7" s="74"/>
      <c r="O7" s="74"/>
      <c r="P7" s="74"/>
      <c r="Q7" s="76"/>
      <c r="R7" s="74"/>
      <c r="S7" s="74"/>
      <c r="T7" s="75" t="s">
        <v>96</v>
      </c>
      <c r="U7" s="74"/>
      <c r="V7" s="76"/>
      <c r="W7" s="77"/>
      <c r="X7" s="78" t="s">
        <v>185</v>
      </c>
      <c r="Y7" s="80" t="s">
        <v>186</v>
      </c>
      <c r="Z7" s="80" t="s">
        <v>187</v>
      </c>
      <c r="AA7" s="81"/>
      <c r="AB7" s="82" t="s">
        <v>188</v>
      </c>
      <c r="AC7" s="83" t="s">
        <v>189</v>
      </c>
      <c r="AD7" s="84" t="s">
        <v>190</v>
      </c>
      <c r="AE7" s="83" t="s">
        <v>191</v>
      </c>
      <c r="AF7" s="83" t="s">
        <v>131</v>
      </c>
      <c r="AG7" s="114" t="s">
        <v>192</v>
      </c>
      <c r="AH7" s="83" t="s">
        <v>193</v>
      </c>
      <c r="AI7" s="85"/>
      <c r="AJ7" s="85"/>
      <c r="AK7" s="85"/>
      <c r="AL7" s="85"/>
      <c r="AM7" s="85"/>
      <c r="AN7" s="85"/>
      <c r="AO7" s="86"/>
      <c r="AP7" s="87" t="s">
        <v>194</v>
      </c>
      <c r="AQ7" s="88" t="s">
        <v>195</v>
      </c>
      <c r="AR7" s="89" t="s">
        <v>196</v>
      </c>
      <c r="AS7" s="88" t="s">
        <v>197</v>
      </c>
      <c r="AT7" s="88" t="s">
        <v>188</v>
      </c>
      <c r="AU7" s="115" t="s">
        <v>198</v>
      </c>
      <c r="AV7" s="88" t="s">
        <v>199</v>
      </c>
      <c r="AW7" s="85">
        <v>3058.0</v>
      </c>
      <c r="AX7" s="85">
        <v>284.0</v>
      </c>
      <c r="AY7" s="85">
        <v>427.0</v>
      </c>
      <c r="AZ7" s="85">
        <v>228.0</v>
      </c>
      <c r="BA7" s="85">
        <v>364.0</v>
      </c>
      <c r="BB7" s="85">
        <v>80.0</v>
      </c>
      <c r="BC7" s="91"/>
      <c r="BD7" s="116" t="s">
        <v>200</v>
      </c>
      <c r="BE7" s="93" t="s">
        <v>130</v>
      </c>
      <c r="BF7" s="94"/>
      <c r="BG7" s="93"/>
      <c r="BH7" s="93"/>
      <c r="BI7" s="93"/>
      <c r="BJ7" s="93"/>
      <c r="BK7" s="95"/>
      <c r="BL7" s="95"/>
      <c r="BM7" s="95"/>
      <c r="BN7" s="95"/>
      <c r="BO7" s="95"/>
      <c r="BP7" s="95"/>
      <c r="BQ7" s="73"/>
      <c r="BR7" s="96">
        <v>20.0</v>
      </c>
      <c r="BS7" s="96">
        <v>10.0</v>
      </c>
      <c r="BT7" s="96">
        <v>30.0</v>
      </c>
      <c r="BU7" s="96">
        <v>35.0</v>
      </c>
      <c r="BV7" s="73"/>
      <c r="BW7" s="97" t="s">
        <v>141</v>
      </c>
      <c r="BX7" s="97" t="s">
        <v>112</v>
      </c>
      <c r="BY7" s="97" t="s">
        <v>201</v>
      </c>
      <c r="BZ7" s="97" t="s">
        <v>114</v>
      </c>
      <c r="CA7" s="98" t="s">
        <v>202</v>
      </c>
      <c r="CB7" s="118" t="s">
        <v>203</v>
      </c>
      <c r="CC7" s="119" t="s">
        <v>204</v>
      </c>
      <c r="CD7" s="119" t="s">
        <v>205</v>
      </c>
      <c r="CE7" s="101" t="s">
        <v>206</v>
      </c>
      <c r="CF7" s="101" t="s">
        <v>207</v>
      </c>
      <c r="CG7" s="101" t="s">
        <v>208</v>
      </c>
      <c r="CH7" s="73"/>
      <c r="CI7" s="103" t="s">
        <v>209</v>
      </c>
      <c r="CJ7" s="104" t="s">
        <v>210</v>
      </c>
      <c r="CK7" s="105" t="s">
        <v>211</v>
      </c>
      <c r="CL7" s="106" t="s">
        <v>212</v>
      </c>
      <c r="CM7" s="107" t="s">
        <v>213</v>
      </c>
      <c r="CN7" s="107">
        <v>5.0</v>
      </c>
      <c r="CO7" s="107" t="s">
        <v>214</v>
      </c>
      <c r="CP7" s="107">
        <v>4.0</v>
      </c>
      <c r="CQ7" s="108" t="s">
        <v>215</v>
      </c>
    </row>
    <row r="8">
      <c r="A8" s="68" t="s">
        <v>216</v>
      </c>
      <c r="B8" s="69" t="s">
        <v>118</v>
      </c>
      <c r="C8" s="122" t="s">
        <v>217</v>
      </c>
      <c r="D8" s="123" t="s">
        <v>218</v>
      </c>
      <c r="E8" s="72" t="s">
        <v>91</v>
      </c>
      <c r="F8" s="72" t="s">
        <v>91</v>
      </c>
      <c r="G8" s="72" t="s">
        <v>219</v>
      </c>
      <c r="H8" s="72" t="s">
        <v>220</v>
      </c>
      <c r="I8" s="72" t="s">
        <v>221</v>
      </c>
      <c r="J8" s="73"/>
      <c r="K8" s="74"/>
      <c r="L8" s="74"/>
      <c r="M8" s="74"/>
      <c r="N8" s="74"/>
      <c r="O8" s="75" t="s">
        <v>96</v>
      </c>
      <c r="P8" s="75" t="s">
        <v>222</v>
      </c>
      <c r="Q8" s="110" t="s">
        <v>96</v>
      </c>
      <c r="R8" s="75"/>
      <c r="S8" s="75"/>
      <c r="T8" s="75"/>
      <c r="U8" s="75"/>
      <c r="V8" s="110"/>
      <c r="W8" s="77"/>
      <c r="X8" s="78" t="s">
        <v>223</v>
      </c>
      <c r="Y8" s="80" t="s">
        <v>224</v>
      </c>
      <c r="Z8" s="124" t="s">
        <v>105</v>
      </c>
      <c r="AA8" s="81"/>
      <c r="AB8" s="82" t="s">
        <v>102</v>
      </c>
      <c r="AC8" s="83" t="s">
        <v>225</v>
      </c>
      <c r="AD8" s="84" t="s">
        <v>104</v>
      </c>
      <c r="AE8" s="114" t="s">
        <v>226</v>
      </c>
      <c r="AF8" s="83" t="s">
        <v>106</v>
      </c>
      <c r="AG8" s="83" t="s">
        <v>227</v>
      </c>
      <c r="AH8" s="83" t="s">
        <v>228</v>
      </c>
      <c r="AI8" s="85">
        <v>4603.0</v>
      </c>
      <c r="AJ8" s="85">
        <v>489.0</v>
      </c>
      <c r="AK8" s="85">
        <v>244.0</v>
      </c>
      <c r="AL8" s="85">
        <v>333.0</v>
      </c>
      <c r="AM8" s="85">
        <v>238.0</v>
      </c>
      <c r="AN8" s="85">
        <v>122.0</v>
      </c>
      <c r="AO8" s="86"/>
      <c r="AP8" s="87" t="s">
        <v>229</v>
      </c>
      <c r="AQ8" s="88" t="s">
        <v>230</v>
      </c>
      <c r="AR8" s="89" t="s">
        <v>231</v>
      </c>
      <c r="AS8" s="88" t="s">
        <v>232</v>
      </c>
      <c r="AT8" s="88" t="s">
        <v>233</v>
      </c>
      <c r="AU8" s="88" t="s">
        <v>234</v>
      </c>
      <c r="AV8" s="88" t="s">
        <v>140</v>
      </c>
      <c r="AW8" s="85">
        <v>4038.0</v>
      </c>
      <c r="AX8" s="85">
        <v>541.0</v>
      </c>
      <c r="AY8" s="85">
        <v>244.0</v>
      </c>
      <c r="AZ8" s="85">
        <v>290.0</v>
      </c>
      <c r="BA8" s="85">
        <v>323.0</v>
      </c>
      <c r="BB8" s="85">
        <v>177.0</v>
      </c>
      <c r="BC8" s="91"/>
      <c r="BD8" s="116" t="s">
        <v>235</v>
      </c>
      <c r="BE8" s="93" t="s">
        <v>236</v>
      </c>
      <c r="BF8" s="94"/>
      <c r="BG8" s="93"/>
      <c r="BH8" s="93"/>
      <c r="BI8" s="93"/>
      <c r="BJ8" s="93"/>
      <c r="BK8" s="95"/>
      <c r="BL8" s="95"/>
      <c r="BM8" s="95"/>
      <c r="BN8" s="95"/>
      <c r="BO8" s="95"/>
      <c r="BP8" s="95"/>
      <c r="BQ8" s="73"/>
      <c r="BR8" s="96">
        <v>40.0</v>
      </c>
      <c r="BS8" s="96">
        <v>40.0</v>
      </c>
      <c r="BT8" s="96">
        <v>10.0</v>
      </c>
      <c r="BU8" s="96">
        <v>10.0</v>
      </c>
      <c r="BV8" s="73"/>
      <c r="BW8" s="97" t="s">
        <v>141</v>
      </c>
      <c r="BX8" s="97" t="s">
        <v>237</v>
      </c>
      <c r="BY8" s="97" t="s">
        <v>238</v>
      </c>
      <c r="BZ8" s="97" t="s">
        <v>239</v>
      </c>
      <c r="CA8" s="98" t="s">
        <v>240</v>
      </c>
      <c r="CB8" s="118" t="s">
        <v>241</v>
      </c>
      <c r="CC8" s="119" t="s">
        <v>242</v>
      </c>
      <c r="CD8" s="119" t="s">
        <v>243</v>
      </c>
      <c r="CE8" s="101" t="s">
        <v>244</v>
      </c>
      <c r="CF8" s="101" t="s">
        <v>245</v>
      </c>
      <c r="CG8" s="102"/>
      <c r="CH8" s="73"/>
      <c r="CI8" s="103" t="s">
        <v>246</v>
      </c>
      <c r="CJ8" s="104" t="s">
        <v>247</v>
      </c>
      <c r="CK8" s="105" t="s">
        <v>248</v>
      </c>
      <c r="CL8" s="106" t="s">
        <v>249</v>
      </c>
      <c r="CM8" s="107" t="s">
        <v>250</v>
      </c>
      <c r="CN8" s="107">
        <v>6.0</v>
      </c>
      <c r="CO8" s="107">
        <v>1.0</v>
      </c>
      <c r="CP8" s="107" t="s">
        <v>251</v>
      </c>
      <c r="CQ8" s="108" t="s">
        <v>252</v>
      </c>
    </row>
    <row r="9">
      <c r="A9" s="68" t="s">
        <v>253</v>
      </c>
      <c r="B9" s="69" t="s">
        <v>150</v>
      </c>
      <c r="C9" s="122" t="s">
        <v>254</v>
      </c>
      <c r="D9" s="123" t="s">
        <v>255</v>
      </c>
      <c r="E9" s="72" t="s">
        <v>91</v>
      </c>
      <c r="F9" s="72" t="s">
        <v>256</v>
      </c>
      <c r="G9" s="72" t="s">
        <v>257</v>
      </c>
      <c r="H9" s="72" t="s">
        <v>258</v>
      </c>
      <c r="I9" s="72" t="s">
        <v>259</v>
      </c>
      <c r="J9" s="73"/>
      <c r="K9" s="74"/>
      <c r="L9" s="75"/>
      <c r="M9" s="75"/>
      <c r="N9" s="75"/>
      <c r="O9" s="75" t="s">
        <v>96</v>
      </c>
      <c r="P9" s="75"/>
      <c r="Q9" s="110"/>
      <c r="R9" s="75" t="s">
        <v>96</v>
      </c>
      <c r="S9" s="75"/>
      <c r="T9" s="75"/>
      <c r="U9" s="75"/>
      <c r="V9" s="110" t="s">
        <v>96</v>
      </c>
      <c r="W9" s="77"/>
      <c r="X9" s="125"/>
      <c r="Y9" s="79"/>
      <c r="Z9" s="80"/>
      <c r="AA9" s="81"/>
      <c r="AB9" s="82"/>
      <c r="AC9" s="114"/>
      <c r="AD9" s="126"/>
      <c r="AE9" s="83"/>
      <c r="AF9" s="83"/>
      <c r="AG9" s="127"/>
      <c r="AH9" s="83"/>
      <c r="AI9" s="85"/>
      <c r="AJ9" s="85"/>
      <c r="AK9" s="85"/>
      <c r="AL9" s="85"/>
      <c r="AM9" s="85"/>
      <c r="AN9" s="85"/>
      <c r="AO9" s="86"/>
      <c r="AP9" s="87"/>
      <c r="AQ9" s="88"/>
      <c r="AR9" s="89"/>
      <c r="AS9" s="88"/>
      <c r="AT9" s="88"/>
      <c r="AU9" s="88"/>
      <c r="AV9" s="88"/>
      <c r="AW9" s="85"/>
      <c r="AX9" s="85"/>
      <c r="AY9" s="85"/>
      <c r="AZ9" s="85"/>
      <c r="BA9" s="85"/>
      <c r="BB9" s="85"/>
      <c r="BC9" s="91"/>
      <c r="BD9" s="116"/>
      <c r="BE9" s="93"/>
      <c r="BF9" s="94"/>
      <c r="BG9" s="93"/>
      <c r="BH9" s="93"/>
      <c r="BI9" s="117"/>
      <c r="BJ9" s="93"/>
      <c r="BK9" s="95"/>
      <c r="BL9" s="95"/>
      <c r="BM9" s="95"/>
      <c r="BN9" s="95"/>
      <c r="BO9" s="95"/>
      <c r="BP9" s="95"/>
      <c r="BQ9" s="73"/>
      <c r="BR9" s="96"/>
      <c r="BS9" s="96"/>
      <c r="BT9" s="96"/>
      <c r="BU9" s="96"/>
      <c r="BV9" s="73"/>
      <c r="BW9" s="97" t="s">
        <v>141</v>
      </c>
      <c r="BX9" s="97" t="s">
        <v>112</v>
      </c>
      <c r="BY9" s="97" t="s">
        <v>260</v>
      </c>
      <c r="BZ9" s="97" t="s">
        <v>261</v>
      </c>
      <c r="CA9" s="98" t="s">
        <v>91</v>
      </c>
      <c r="CB9" s="121"/>
      <c r="CC9" s="119"/>
      <c r="CD9" s="119"/>
      <c r="CE9" s="101"/>
      <c r="CF9" s="101"/>
      <c r="CG9" s="102"/>
      <c r="CH9" s="73"/>
      <c r="CI9" s="103"/>
      <c r="CJ9" s="104"/>
      <c r="CK9" s="105"/>
      <c r="CL9" s="106"/>
      <c r="CM9" s="107"/>
      <c r="CN9" s="107"/>
      <c r="CO9" s="107"/>
      <c r="CP9" s="107"/>
      <c r="CQ9" s="108"/>
    </row>
    <row r="10">
      <c r="A10" s="68" t="s">
        <v>262</v>
      </c>
      <c r="B10" s="69" t="s">
        <v>118</v>
      </c>
      <c r="C10" s="122" t="s">
        <v>263</v>
      </c>
      <c r="D10" s="123" t="s">
        <v>264</v>
      </c>
      <c r="E10" s="72" t="s">
        <v>91</v>
      </c>
      <c r="F10" s="72" t="s">
        <v>91</v>
      </c>
      <c r="G10" s="72" t="s">
        <v>265</v>
      </c>
      <c r="H10" s="72" t="s">
        <v>266</v>
      </c>
      <c r="I10" s="72" t="s">
        <v>267</v>
      </c>
      <c r="J10" s="73"/>
      <c r="K10" s="74"/>
      <c r="L10" s="75" t="s">
        <v>96</v>
      </c>
      <c r="M10" s="75" t="s">
        <v>96</v>
      </c>
      <c r="N10" s="75"/>
      <c r="O10" s="75"/>
      <c r="P10" s="75" t="s">
        <v>96</v>
      </c>
      <c r="Q10" s="110"/>
      <c r="R10" s="75"/>
      <c r="S10" s="75"/>
      <c r="T10" s="75"/>
      <c r="U10" s="75"/>
      <c r="V10" s="110"/>
      <c r="W10" s="77"/>
      <c r="X10" s="125" t="s">
        <v>268</v>
      </c>
      <c r="Y10" s="79" t="s">
        <v>269</v>
      </c>
      <c r="Z10" s="80" t="s">
        <v>236</v>
      </c>
      <c r="AA10" s="81"/>
      <c r="AB10" s="82" t="s">
        <v>270</v>
      </c>
      <c r="AC10" s="114" t="s">
        <v>271</v>
      </c>
      <c r="AD10" s="126" t="s">
        <v>272</v>
      </c>
      <c r="AE10" s="83" t="s">
        <v>273</v>
      </c>
      <c r="AF10" s="83" t="s">
        <v>274</v>
      </c>
      <c r="AG10" s="127" t="s">
        <v>275</v>
      </c>
      <c r="AH10" s="83" t="s">
        <v>138</v>
      </c>
      <c r="AI10" s="85">
        <v>3188.0</v>
      </c>
      <c r="AJ10" s="85">
        <v>545.0</v>
      </c>
      <c r="AK10" s="85">
        <v>222.0</v>
      </c>
      <c r="AL10" s="85">
        <v>226.0</v>
      </c>
      <c r="AM10" s="85">
        <v>262.0</v>
      </c>
      <c r="AN10" s="85">
        <v>230.0</v>
      </c>
      <c r="AO10" s="86"/>
      <c r="AP10" s="87"/>
      <c r="AQ10" s="88"/>
      <c r="AR10" s="89"/>
      <c r="AS10" s="88"/>
      <c r="AT10" s="88"/>
      <c r="AU10" s="88"/>
      <c r="AV10" s="88"/>
      <c r="AW10" s="85"/>
      <c r="AX10" s="85"/>
      <c r="AY10" s="85"/>
      <c r="AZ10" s="85"/>
      <c r="BA10" s="85"/>
      <c r="BB10" s="85"/>
      <c r="BC10" s="91"/>
      <c r="BD10" s="116" t="s">
        <v>276</v>
      </c>
      <c r="BE10" s="93" t="s">
        <v>277</v>
      </c>
      <c r="BF10" s="94" t="s">
        <v>278</v>
      </c>
      <c r="BG10" s="93" t="s">
        <v>279</v>
      </c>
      <c r="BH10" s="93" t="s">
        <v>280</v>
      </c>
      <c r="BI10" s="117" t="s">
        <v>281</v>
      </c>
      <c r="BJ10" s="93" t="s">
        <v>282</v>
      </c>
      <c r="BK10" s="95">
        <v>3188.0</v>
      </c>
      <c r="BL10" s="95">
        <v>520.0</v>
      </c>
      <c r="BM10" s="95">
        <v>222.0</v>
      </c>
      <c r="BN10" s="95">
        <v>234.0</v>
      </c>
      <c r="BO10" s="95">
        <v>295.0</v>
      </c>
      <c r="BP10" s="95">
        <v>230.0</v>
      </c>
      <c r="BQ10" s="73"/>
      <c r="BR10" s="96">
        <v>35.0</v>
      </c>
      <c r="BS10" s="96">
        <v>20.0</v>
      </c>
      <c r="BT10" s="96">
        <v>35.0</v>
      </c>
      <c r="BU10" s="96">
        <v>10.0</v>
      </c>
      <c r="BV10" s="73"/>
      <c r="BW10" s="97" t="s">
        <v>141</v>
      </c>
      <c r="BX10" s="97" t="s">
        <v>112</v>
      </c>
      <c r="BY10" s="97" t="s">
        <v>283</v>
      </c>
      <c r="BZ10" s="97" t="s">
        <v>284</v>
      </c>
      <c r="CA10" s="98" t="s">
        <v>91</v>
      </c>
      <c r="CB10" s="118" t="s">
        <v>285</v>
      </c>
      <c r="CC10" s="119" t="s">
        <v>286</v>
      </c>
      <c r="CD10" s="119" t="s">
        <v>287</v>
      </c>
      <c r="CE10" s="101" t="s">
        <v>288</v>
      </c>
      <c r="CF10" s="101" t="s">
        <v>207</v>
      </c>
      <c r="CG10" s="102"/>
      <c r="CH10" s="73"/>
      <c r="CI10" s="103" t="s">
        <v>289</v>
      </c>
      <c r="CJ10" s="104" t="s">
        <v>247</v>
      </c>
      <c r="CK10" s="105" t="s">
        <v>290</v>
      </c>
      <c r="CL10" s="106"/>
      <c r="CM10" s="107"/>
      <c r="CN10" s="107"/>
      <c r="CO10" s="107"/>
      <c r="CP10" s="107"/>
      <c r="CQ10" s="108"/>
    </row>
    <row r="11">
      <c r="A11" s="68" t="s">
        <v>291</v>
      </c>
      <c r="B11" s="69" t="s">
        <v>150</v>
      </c>
      <c r="C11" s="122" t="s">
        <v>292</v>
      </c>
      <c r="D11" s="123" t="s">
        <v>293</v>
      </c>
      <c r="E11" s="72" t="s">
        <v>91</v>
      </c>
      <c r="F11" s="72" t="s">
        <v>294</v>
      </c>
      <c r="G11" s="72" t="s">
        <v>295</v>
      </c>
      <c r="H11" s="72" t="s">
        <v>296</v>
      </c>
      <c r="I11" s="72" t="s">
        <v>297</v>
      </c>
      <c r="J11" s="73"/>
      <c r="K11" s="74"/>
      <c r="L11" s="75" t="s">
        <v>96</v>
      </c>
      <c r="M11" s="74"/>
      <c r="N11" s="74"/>
      <c r="O11" s="75"/>
      <c r="P11" s="75"/>
      <c r="Q11" s="110"/>
      <c r="R11" s="75"/>
      <c r="S11" s="75"/>
      <c r="T11" s="75"/>
      <c r="U11" s="75"/>
      <c r="V11" s="110" t="s">
        <v>222</v>
      </c>
      <c r="W11" s="77"/>
      <c r="X11" s="78" t="s">
        <v>298</v>
      </c>
      <c r="Y11" s="112" t="s">
        <v>299</v>
      </c>
      <c r="Z11" s="112" t="s">
        <v>300</v>
      </c>
      <c r="AA11" s="81"/>
      <c r="AB11" s="82" t="s">
        <v>188</v>
      </c>
      <c r="AC11" s="83" t="s">
        <v>301</v>
      </c>
      <c r="AD11" s="84"/>
      <c r="AE11" s="83"/>
      <c r="AF11" s="83"/>
      <c r="AG11" s="83"/>
      <c r="AH11" s="83"/>
      <c r="AI11" s="85"/>
      <c r="AJ11" s="85"/>
      <c r="AK11" s="85"/>
      <c r="AL11" s="85"/>
      <c r="AM11" s="85"/>
      <c r="AN11" s="85"/>
      <c r="AO11" s="86"/>
      <c r="AP11" s="87" t="s">
        <v>302</v>
      </c>
      <c r="AQ11" s="88" t="s">
        <v>303</v>
      </c>
      <c r="AR11" s="89" t="s">
        <v>304</v>
      </c>
      <c r="AS11" s="115" t="s">
        <v>305</v>
      </c>
      <c r="AT11" s="88" t="s">
        <v>131</v>
      </c>
      <c r="AU11" s="88" t="s">
        <v>306</v>
      </c>
      <c r="AV11" s="88" t="s">
        <v>307</v>
      </c>
      <c r="AW11" s="85">
        <v>2483.0</v>
      </c>
      <c r="AX11" s="85">
        <v>281.0</v>
      </c>
      <c r="AY11" s="85">
        <v>382.0</v>
      </c>
      <c r="AZ11" s="85">
        <v>216.0</v>
      </c>
      <c r="BA11" s="85">
        <v>217.0</v>
      </c>
      <c r="BB11" s="85">
        <v>104.0</v>
      </c>
      <c r="BC11" s="91"/>
      <c r="BD11" s="116" t="s">
        <v>276</v>
      </c>
      <c r="BE11" s="93" t="s">
        <v>308</v>
      </c>
      <c r="BF11" s="94"/>
      <c r="BG11" s="93"/>
      <c r="BH11" s="93"/>
      <c r="BI11" s="93"/>
      <c r="BJ11" s="93"/>
      <c r="BK11" s="95"/>
      <c r="BL11" s="95"/>
      <c r="BM11" s="95"/>
      <c r="BN11" s="95"/>
      <c r="BO11" s="95"/>
      <c r="BP11" s="95"/>
      <c r="BQ11" s="73"/>
      <c r="BR11" s="96">
        <v>35.0</v>
      </c>
      <c r="BS11" s="96">
        <v>10.0</v>
      </c>
      <c r="BT11" s="96">
        <v>35.0</v>
      </c>
      <c r="BU11" s="96">
        <v>15.0</v>
      </c>
      <c r="BV11" s="73"/>
      <c r="BW11" s="97" t="s">
        <v>170</v>
      </c>
      <c r="BX11" s="97" t="s">
        <v>309</v>
      </c>
      <c r="BY11" s="97" t="s">
        <v>310</v>
      </c>
      <c r="BZ11" s="97" t="s">
        <v>311</v>
      </c>
      <c r="CA11" s="98" t="s">
        <v>91</v>
      </c>
      <c r="CB11" s="121"/>
      <c r="CC11" s="119"/>
      <c r="CD11" s="119"/>
      <c r="CE11" s="101"/>
      <c r="CF11" s="101"/>
      <c r="CG11" s="102"/>
      <c r="CH11" s="73"/>
      <c r="CI11" s="103" t="s">
        <v>312</v>
      </c>
      <c r="CJ11" s="104" t="s">
        <v>247</v>
      </c>
      <c r="CK11" s="105" t="s">
        <v>313</v>
      </c>
      <c r="CL11" s="106"/>
      <c r="CM11" s="107"/>
      <c r="CN11" s="107"/>
      <c r="CO11" s="107"/>
      <c r="CP11" s="107"/>
      <c r="CQ11" s="108"/>
    </row>
    <row r="12">
      <c r="A12" s="68" t="s">
        <v>314</v>
      </c>
      <c r="B12" s="69" t="s">
        <v>118</v>
      </c>
      <c r="C12" s="122" t="s">
        <v>315</v>
      </c>
      <c r="D12" s="123" t="s">
        <v>316</v>
      </c>
      <c r="E12" s="72" t="s">
        <v>91</v>
      </c>
      <c r="F12" s="72" t="s">
        <v>91</v>
      </c>
      <c r="G12" s="72" t="s">
        <v>317</v>
      </c>
      <c r="H12" s="72" t="s">
        <v>318</v>
      </c>
      <c r="I12" s="72" t="s">
        <v>319</v>
      </c>
      <c r="J12" s="73"/>
      <c r="K12" s="74"/>
      <c r="L12" s="74"/>
      <c r="M12" s="74"/>
      <c r="N12" s="75" t="s">
        <v>96</v>
      </c>
      <c r="O12" s="75"/>
      <c r="P12" s="75"/>
      <c r="Q12" s="110"/>
      <c r="R12" s="75" t="s">
        <v>96</v>
      </c>
      <c r="S12" s="75" t="s">
        <v>96</v>
      </c>
      <c r="T12" s="75"/>
      <c r="U12" s="75"/>
      <c r="V12" s="110"/>
      <c r="W12" s="77"/>
      <c r="X12" s="78" t="s">
        <v>320</v>
      </c>
      <c r="Y12" s="80" t="s">
        <v>321</v>
      </c>
      <c r="Z12" s="112" t="s">
        <v>322</v>
      </c>
      <c r="AA12" s="81"/>
      <c r="AB12" s="82" t="s">
        <v>161</v>
      </c>
      <c r="AC12" s="83" t="s">
        <v>323</v>
      </c>
      <c r="AD12" s="84" t="s">
        <v>163</v>
      </c>
      <c r="AE12" s="114" t="s">
        <v>324</v>
      </c>
      <c r="AF12" s="83" t="s">
        <v>165</v>
      </c>
      <c r="AG12" s="83" t="s">
        <v>325</v>
      </c>
      <c r="AH12" s="83" t="s">
        <v>326</v>
      </c>
      <c r="AI12" s="85">
        <v>4277.0</v>
      </c>
      <c r="AJ12" s="85">
        <v>502.0</v>
      </c>
      <c r="AK12" s="85">
        <v>225.0</v>
      </c>
      <c r="AL12" s="85">
        <v>314.0</v>
      </c>
      <c r="AM12" s="85">
        <v>264.0</v>
      </c>
      <c r="AN12" s="85">
        <v>122.0</v>
      </c>
      <c r="AO12" s="86"/>
      <c r="AP12" s="87" t="s">
        <v>229</v>
      </c>
      <c r="AQ12" s="88" t="s">
        <v>327</v>
      </c>
      <c r="AR12" s="89" t="s">
        <v>231</v>
      </c>
      <c r="AS12" s="88" t="s">
        <v>328</v>
      </c>
      <c r="AT12" s="88" t="s">
        <v>233</v>
      </c>
      <c r="AU12" s="88" t="s">
        <v>234</v>
      </c>
      <c r="AV12" s="88" t="s">
        <v>108</v>
      </c>
      <c r="AW12" s="85">
        <v>3983.0</v>
      </c>
      <c r="AX12" s="85">
        <v>529.0</v>
      </c>
      <c r="AY12" s="85">
        <v>225.0</v>
      </c>
      <c r="AZ12" s="85">
        <v>291.0</v>
      </c>
      <c r="BA12" s="85">
        <v>315.0</v>
      </c>
      <c r="BB12" s="85">
        <v>175.0</v>
      </c>
      <c r="BC12" s="91"/>
      <c r="BD12" s="92" t="s">
        <v>109</v>
      </c>
      <c r="BE12" s="93" t="s">
        <v>162</v>
      </c>
      <c r="BF12" s="94"/>
      <c r="BG12" s="93"/>
      <c r="BH12" s="93"/>
      <c r="BI12" s="93"/>
      <c r="BJ12" s="93"/>
      <c r="BK12" s="95"/>
      <c r="BL12" s="95"/>
      <c r="BM12" s="95"/>
      <c r="BN12" s="95"/>
      <c r="BO12" s="95"/>
      <c r="BP12" s="95"/>
      <c r="BQ12" s="73"/>
      <c r="BR12" s="96">
        <v>20.0</v>
      </c>
      <c r="BS12" s="96">
        <v>20.0</v>
      </c>
      <c r="BT12" s="96">
        <v>35.0</v>
      </c>
      <c r="BU12" s="96">
        <v>25.0</v>
      </c>
      <c r="BV12" s="73"/>
      <c r="BW12" s="97" t="s">
        <v>141</v>
      </c>
      <c r="BX12" s="97" t="s">
        <v>112</v>
      </c>
      <c r="BY12" s="97" t="s">
        <v>329</v>
      </c>
      <c r="BZ12" s="97" t="s">
        <v>330</v>
      </c>
      <c r="CA12" s="98" t="s">
        <v>331</v>
      </c>
      <c r="CB12" s="118" t="s">
        <v>332</v>
      </c>
      <c r="CC12" s="119" t="s">
        <v>333</v>
      </c>
      <c r="CD12" s="119" t="s">
        <v>334</v>
      </c>
      <c r="CE12" s="101" t="s">
        <v>244</v>
      </c>
      <c r="CF12" s="101" t="s">
        <v>207</v>
      </c>
      <c r="CG12" s="102"/>
      <c r="CH12" s="73"/>
      <c r="CI12" s="103" t="s">
        <v>335</v>
      </c>
      <c r="CJ12" s="104" t="s">
        <v>247</v>
      </c>
      <c r="CK12" s="105" t="s">
        <v>336</v>
      </c>
      <c r="CL12" s="106" t="s">
        <v>337</v>
      </c>
      <c r="CM12" s="107" t="s">
        <v>250</v>
      </c>
      <c r="CN12" s="107">
        <v>5.0</v>
      </c>
      <c r="CO12" s="107">
        <v>3.0</v>
      </c>
      <c r="CP12" s="107" t="s">
        <v>338</v>
      </c>
      <c r="CQ12" s="108" t="s">
        <v>339</v>
      </c>
    </row>
    <row r="13">
      <c r="A13" s="68" t="s">
        <v>340</v>
      </c>
      <c r="B13" s="69" t="s">
        <v>88</v>
      </c>
      <c r="C13" s="70" t="s">
        <v>341</v>
      </c>
      <c r="D13" s="71" t="s">
        <v>342</v>
      </c>
      <c r="E13" s="72" t="s">
        <v>91</v>
      </c>
      <c r="F13" s="72" t="s">
        <v>343</v>
      </c>
      <c r="G13" s="72" t="s">
        <v>344</v>
      </c>
      <c r="H13" s="72" t="s">
        <v>345</v>
      </c>
      <c r="I13" s="72" t="s">
        <v>346</v>
      </c>
      <c r="J13" s="73"/>
      <c r="K13" s="74"/>
      <c r="L13" s="74"/>
      <c r="M13" s="74"/>
      <c r="N13" s="75" t="s">
        <v>96</v>
      </c>
      <c r="O13" s="75" t="s">
        <v>96</v>
      </c>
      <c r="P13" s="74"/>
      <c r="Q13" s="76"/>
      <c r="R13" s="74"/>
      <c r="S13" s="74"/>
      <c r="T13" s="74"/>
      <c r="U13" s="74"/>
      <c r="V13" s="76"/>
      <c r="W13" s="77"/>
      <c r="X13" s="78" t="s">
        <v>347</v>
      </c>
      <c r="Y13" s="80" t="s">
        <v>186</v>
      </c>
      <c r="Z13" s="80" t="s">
        <v>348</v>
      </c>
      <c r="AA13" s="81"/>
      <c r="AB13" s="82" t="s">
        <v>276</v>
      </c>
      <c r="AC13" s="83" t="s">
        <v>349</v>
      </c>
      <c r="AD13" s="84"/>
      <c r="AE13" s="83"/>
      <c r="AF13" s="83"/>
      <c r="AG13" s="83"/>
      <c r="AH13" s="83"/>
      <c r="AI13" s="85"/>
      <c r="AJ13" s="85"/>
      <c r="AK13" s="85"/>
      <c r="AL13" s="85"/>
      <c r="AM13" s="85"/>
      <c r="AN13" s="85"/>
      <c r="AO13" s="86"/>
      <c r="AP13" s="87" t="s">
        <v>188</v>
      </c>
      <c r="AQ13" s="88" t="s">
        <v>350</v>
      </c>
      <c r="AR13" s="89" t="s">
        <v>190</v>
      </c>
      <c r="AS13" s="88" t="s">
        <v>351</v>
      </c>
      <c r="AT13" s="88" t="s">
        <v>188</v>
      </c>
      <c r="AU13" s="88" t="s">
        <v>352</v>
      </c>
      <c r="AV13" s="88" t="s">
        <v>133</v>
      </c>
      <c r="AW13" s="85">
        <v>2348.0</v>
      </c>
      <c r="AX13" s="85">
        <v>274.0</v>
      </c>
      <c r="AY13" s="85">
        <v>312.0</v>
      </c>
      <c r="AZ13" s="85">
        <v>183.0</v>
      </c>
      <c r="BA13" s="85">
        <v>281.0</v>
      </c>
      <c r="BB13" s="85">
        <v>75.0</v>
      </c>
      <c r="BC13" s="91"/>
      <c r="BD13" s="116" t="s">
        <v>353</v>
      </c>
      <c r="BE13" s="93" t="s">
        <v>354</v>
      </c>
      <c r="BF13" s="94"/>
      <c r="BG13" s="93"/>
      <c r="BH13" s="93"/>
      <c r="BI13" s="93"/>
      <c r="BJ13" s="93"/>
      <c r="BK13" s="95"/>
      <c r="BL13" s="95"/>
      <c r="BM13" s="95"/>
      <c r="BN13" s="95"/>
      <c r="BO13" s="95"/>
      <c r="BP13" s="95"/>
      <c r="BQ13" s="73"/>
      <c r="BR13" s="96">
        <v>10.0</v>
      </c>
      <c r="BS13" s="96">
        <v>10.0</v>
      </c>
      <c r="BT13" s="96">
        <v>35.0</v>
      </c>
      <c r="BU13" s="96">
        <v>35.0</v>
      </c>
      <c r="BV13" s="73"/>
      <c r="BW13" s="97" t="s">
        <v>141</v>
      </c>
      <c r="BX13" s="97" t="s">
        <v>355</v>
      </c>
      <c r="BY13" s="97" t="s">
        <v>356</v>
      </c>
      <c r="BZ13" s="97" t="s">
        <v>357</v>
      </c>
      <c r="CA13" s="98" t="s">
        <v>358</v>
      </c>
      <c r="CB13" s="99"/>
      <c r="CC13" s="100"/>
      <c r="CD13" s="100"/>
      <c r="CE13" s="101" t="s">
        <v>206</v>
      </c>
      <c r="CF13" s="101" t="s">
        <v>359</v>
      </c>
      <c r="CG13" s="102"/>
      <c r="CH13" s="73"/>
      <c r="CI13" s="103"/>
      <c r="CJ13" s="104"/>
      <c r="CK13" s="105"/>
      <c r="CL13" s="106"/>
      <c r="CM13" s="107"/>
      <c r="CN13" s="107"/>
      <c r="CO13" s="107"/>
      <c r="CP13" s="107"/>
      <c r="CQ13" s="108"/>
    </row>
    <row r="14">
      <c r="A14" s="68" t="s">
        <v>360</v>
      </c>
      <c r="B14" s="128" t="s">
        <v>118</v>
      </c>
      <c r="C14" s="70" t="s">
        <v>361</v>
      </c>
      <c r="D14" s="71" t="s">
        <v>362</v>
      </c>
      <c r="E14" s="72" t="s">
        <v>91</v>
      </c>
      <c r="F14" s="72" t="s">
        <v>91</v>
      </c>
      <c r="G14" s="72" t="s">
        <v>363</v>
      </c>
      <c r="H14" s="72" t="s">
        <v>364</v>
      </c>
      <c r="I14" s="72" t="s">
        <v>365</v>
      </c>
      <c r="J14" s="73"/>
      <c r="K14" s="75" t="s">
        <v>96</v>
      </c>
      <c r="L14" s="74"/>
      <c r="M14" s="74"/>
      <c r="N14" s="74"/>
      <c r="O14" s="129" t="s">
        <v>96</v>
      </c>
      <c r="P14" s="74"/>
      <c r="Q14" s="110"/>
      <c r="R14" s="75"/>
      <c r="S14" s="75"/>
      <c r="T14" s="75"/>
      <c r="U14" s="75" t="s">
        <v>222</v>
      </c>
      <c r="V14" s="110"/>
      <c r="W14" s="77"/>
      <c r="X14" s="78" t="s">
        <v>157</v>
      </c>
      <c r="Y14" s="80" t="s">
        <v>366</v>
      </c>
      <c r="Z14" s="80" t="s">
        <v>367</v>
      </c>
      <c r="AA14" s="81"/>
      <c r="AB14" s="82" t="s">
        <v>229</v>
      </c>
      <c r="AC14" s="114" t="s">
        <v>368</v>
      </c>
      <c r="AD14" s="84" t="s">
        <v>231</v>
      </c>
      <c r="AE14" s="83" t="s">
        <v>369</v>
      </c>
      <c r="AF14" s="83" t="s">
        <v>370</v>
      </c>
      <c r="AG14" s="83" t="s">
        <v>321</v>
      </c>
      <c r="AH14" s="83" t="s">
        <v>108</v>
      </c>
      <c r="AI14" s="85"/>
      <c r="AJ14" s="85"/>
      <c r="AK14" s="85"/>
      <c r="AL14" s="85"/>
      <c r="AM14" s="85"/>
      <c r="AN14" s="85"/>
      <c r="AO14" s="86"/>
      <c r="AP14" s="130" t="s">
        <v>109</v>
      </c>
      <c r="AQ14" s="88" t="s">
        <v>371</v>
      </c>
      <c r="AR14" s="89" t="s">
        <v>372</v>
      </c>
      <c r="AS14" s="115" t="s">
        <v>373</v>
      </c>
      <c r="AT14" s="88" t="s">
        <v>374</v>
      </c>
      <c r="AU14" s="115" t="s">
        <v>375</v>
      </c>
      <c r="AV14" s="88" t="s">
        <v>376</v>
      </c>
      <c r="AW14" s="85"/>
      <c r="AX14" s="85"/>
      <c r="AY14" s="85"/>
      <c r="AZ14" s="85"/>
      <c r="BA14" s="85"/>
      <c r="BB14" s="85"/>
      <c r="BC14" s="91"/>
      <c r="BD14" s="116" t="s">
        <v>377</v>
      </c>
      <c r="BE14" s="93" t="s">
        <v>130</v>
      </c>
      <c r="BF14" s="94"/>
      <c r="BG14" s="93"/>
      <c r="BH14" s="93"/>
      <c r="BI14" s="93"/>
      <c r="BJ14" s="93"/>
      <c r="BK14" s="95"/>
      <c r="BL14" s="95"/>
      <c r="BM14" s="95"/>
      <c r="BN14" s="95"/>
      <c r="BO14" s="95"/>
      <c r="BP14" s="95"/>
      <c r="BQ14" s="73"/>
      <c r="BR14" s="96">
        <v>15.0</v>
      </c>
      <c r="BS14" s="96">
        <v>40.0</v>
      </c>
      <c r="BT14" s="96">
        <v>30.0</v>
      </c>
      <c r="BU14" s="96">
        <v>15.0</v>
      </c>
      <c r="BV14" s="73"/>
      <c r="BW14" s="97" t="s">
        <v>141</v>
      </c>
      <c r="BX14" s="97" t="s">
        <v>378</v>
      </c>
      <c r="BY14" s="97" t="s">
        <v>379</v>
      </c>
      <c r="BZ14" s="97" t="s">
        <v>380</v>
      </c>
      <c r="CA14" s="98" t="s">
        <v>381</v>
      </c>
      <c r="CB14" s="118" t="s">
        <v>382</v>
      </c>
      <c r="CC14" s="119" t="s">
        <v>383</v>
      </c>
      <c r="CD14" s="119" t="s">
        <v>384</v>
      </c>
      <c r="CE14" s="101" t="s">
        <v>244</v>
      </c>
      <c r="CF14" s="101" t="s">
        <v>385</v>
      </c>
      <c r="CG14" s="101"/>
      <c r="CH14" s="73"/>
      <c r="CI14" s="103"/>
      <c r="CJ14" s="104"/>
      <c r="CK14" s="105"/>
      <c r="CL14" s="106" t="s">
        <v>386</v>
      </c>
      <c r="CM14" s="107" t="s">
        <v>213</v>
      </c>
      <c r="CN14" s="107">
        <v>4.0</v>
      </c>
      <c r="CO14" s="107" t="s">
        <v>214</v>
      </c>
      <c r="CP14" s="107" t="s">
        <v>251</v>
      </c>
      <c r="CQ14" s="108" t="s">
        <v>387</v>
      </c>
    </row>
    <row r="15">
      <c r="A15" s="131" t="s">
        <v>388</v>
      </c>
      <c r="B15" s="128" t="s">
        <v>118</v>
      </c>
      <c r="C15" s="70" t="s">
        <v>389</v>
      </c>
      <c r="D15" s="71" t="s">
        <v>390</v>
      </c>
      <c r="E15" s="72" t="s">
        <v>91</v>
      </c>
      <c r="F15" s="72" t="s">
        <v>91</v>
      </c>
      <c r="G15" s="72" t="s">
        <v>391</v>
      </c>
      <c r="H15" s="72" t="s">
        <v>392</v>
      </c>
      <c r="I15" s="72" t="s">
        <v>393</v>
      </c>
      <c r="J15" s="73"/>
      <c r="K15" s="74"/>
      <c r="L15" s="74"/>
      <c r="M15" s="74"/>
      <c r="N15" s="74"/>
      <c r="O15" s="75"/>
      <c r="P15" s="74"/>
      <c r="Q15" s="110"/>
      <c r="R15" s="75"/>
      <c r="S15" s="75"/>
      <c r="T15" s="75" t="s">
        <v>96</v>
      </c>
      <c r="U15" s="75" t="s">
        <v>96</v>
      </c>
      <c r="V15" s="110" t="s">
        <v>96</v>
      </c>
      <c r="W15" s="77"/>
      <c r="X15" s="78" t="s">
        <v>97</v>
      </c>
      <c r="Y15" s="132" t="s">
        <v>394</v>
      </c>
      <c r="Z15" s="80" t="s">
        <v>107</v>
      </c>
      <c r="AA15" s="81"/>
      <c r="AB15" s="82" t="s">
        <v>395</v>
      </c>
      <c r="AC15" s="83" t="s">
        <v>396</v>
      </c>
      <c r="AD15" s="84" t="s">
        <v>397</v>
      </c>
      <c r="AE15" s="127" t="s">
        <v>398</v>
      </c>
      <c r="AF15" s="83" t="s">
        <v>228</v>
      </c>
      <c r="AG15" s="83" t="s">
        <v>399</v>
      </c>
      <c r="AH15" s="83" t="s">
        <v>400</v>
      </c>
      <c r="AI15" s="85"/>
      <c r="AJ15" s="85"/>
      <c r="AK15" s="85"/>
      <c r="AL15" s="85"/>
      <c r="AM15" s="85"/>
      <c r="AN15" s="85"/>
      <c r="AO15" s="86"/>
      <c r="AP15" s="130"/>
      <c r="AQ15" s="88"/>
      <c r="AR15" s="89"/>
      <c r="AS15" s="88"/>
      <c r="AT15" s="88"/>
      <c r="AU15" s="88"/>
      <c r="AV15" s="88"/>
      <c r="AW15" s="85"/>
      <c r="AX15" s="85"/>
      <c r="AY15" s="85"/>
      <c r="AZ15" s="85"/>
      <c r="BA15" s="85"/>
      <c r="BB15" s="85"/>
      <c r="BC15" s="91"/>
      <c r="BD15" s="116" t="s">
        <v>401</v>
      </c>
      <c r="BE15" s="93" t="s">
        <v>402</v>
      </c>
      <c r="BF15" s="94" t="s">
        <v>389</v>
      </c>
      <c r="BG15" s="93" t="s">
        <v>403</v>
      </c>
      <c r="BH15" s="93"/>
      <c r="BI15" s="93" t="s">
        <v>404</v>
      </c>
      <c r="BJ15" s="93"/>
      <c r="BK15" s="95"/>
      <c r="BL15" s="95"/>
      <c r="BM15" s="95"/>
      <c r="BN15" s="95"/>
      <c r="BO15" s="95"/>
      <c r="BP15" s="95"/>
      <c r="BQ15" s="73"/>
      <c r="BR15" s="96">
        <v>15.0</v>
      </c>
      <c r="BS15" s="96">
        <v>20.0</v>
      </c>
      <c r="BT15" s="96">
        <v>30.0</v>
      </c>
      <c r="BU15" s="96">
        <v>35.0</v>
      </c>
      <c r="BV15" s="73"/>
      <c r="BW15" s="97" t="s">
        <v>170</v>
      </c>
      <c r="BX15" s="97" t="s">
        <v>112</v>
      </c>
      <c r="BY15" s="97" t="s">
        <v>405</v>
      </c>
      <c r="BZ15" s="97" t="s">
        <v>406</v>
      </c>
      <c r="CA15" s="98" t="s">
        <v>91</v>
      </c>
      <c r="CB15" s="118" t="s">
        <v>407</v>
      </c>
      <c r="CC15" s="119" t="s">
        <v>408</v>
      </c>
      <c r="CD15" s="119" t="s">
        <v>409</v>
      </c>
      <c r="CE15" s="101"/>
      <c r="CF15" s="101"/>
      <c r="CG15" s="101"/>
      <c r="CH15" s="73"/>
      <c r="CI15" s="103"/>
      <c r="CJ15" s="104"/>
      <c r="CK15" s="105"/>
      <c r="CL15" s="106" t="s">
        <v>410</v>
      </c>
      <c r="CM15" s="107" t="s">
        <v>250</v>
      </c>
      <c r="CN15" s="107">
        <v>6.0</v>
      </c>
      <c r="CO15" s="107" t="s">
        <v>214</v>
      </c>
      <c r="CP15" s="107">
        <v>3.0</v>
      </c>
      <c r="CQ15" s="108" t="s">
        <v>411</v>
      </c>
    </row>
    <row r="16">
      <c r="A16" s="68" t="s">
        <v>412</v>
      </c>
      <c r="B16" s="69" t="s">
        <v>118</v>
      </c>
      <c r="C16" s="70" t="s">
        <v>413</v>
      </c>
      <c r="D16" s="133" t="s">
        <v>414</v>
      </c>
      <c r="E16" s="72" t="s">
        <v>91</v>
      </c>
      <c r="F16" s="72" t="s">
        <v>91</v>
      </c>
      <c r="G16" s="134" t="s">
        <v>415</v>
      </c>
      <c r="H16" s="134" t="s">
        <v>416</v>
      </c>
      <c r="I16" s="134" t="s">
        <v>417</v>
      </c>
      <c r="J16" s="73"/>
      <c r="K16" s="74"/>
      <c r="L16" s="74"/>
      <c r="M16" s="74"/>
      <c r="N16" s="74"/>
      <c r="O16" s="75"/>
      <c r="P16" s="75" t="s">
        <v>96</v>
      </c>
      <c r="Q16" s="110" t="s">
        <v>96</v>
      </c>
      <c r="R16" s="75"/>
      <c r="S16" s="75"/>
      <c r="T16" s="75"/>
      <c r="U16" s="75"/>
      <c r="V16" s="110" t="s">
        <v>96</v>
      </c>
      <c r="W16" s="77"/>
      <c r="X16" s="78" t="s">
        <v>418</v>
      </c>
      <c r="Y16" s="112" t="s">
        <v>419</v>
      </c>
      <c r="Z16" s="80" t="s">
        <v>420</v>
      </c>
      <c r="AA16" s="81"/>
      <c r="AB16" s="82" t="s">
        <v>229</v>
      </c>
      <c r="AC16" s="135" t="s">
        <v>105</v>
      </c>
      <c r="AD16" s="84" t="s">
        <v>231</v>
      </c>
      <c r="AE16" s="83" t="s">
        <v>234</v>
      </c>
      <c r="AF16" s="83" t="s">
        <v>140</v>
      </c>
      <c r="AG16" s="136" t="s">
        <v>421</v>
      </c>
      <c r="AH16" s="83" t="s">
        <v>422</v>
      </c>
      <c r="AI16" s="85"/>
      <c r="AJ16" s="85"/>
      <c r="AK16" s="85"/>
      <c r="AL16" s="85"/>
      <c r="AM16" s="85"/>
      <c r="AN16" s="85"/>
      <c r="AO16" s="86"/>
      <c r="AP16" s="130"/>
      <c r="AQ16" s="88"/>
      <c r="AR16" s="89"/>
      <c r="AS16" s="88"/>
      <c r="AT16" s="88"/>
      <c r="AU16" s="88"/>
      <c r="AV16" s="88"/>
      <c r="AW16" s="85"/>
      <c r="AX16" s="85"/>
      <c r="AY16" s="85"/>
      <c r="AZ16" s="85"/>
      <c r="BA16" s="85"/>
      <c r="BB16" s="85"/>
      <c r="BC16" s="91"/>
      <c r="BD16" s="116" t="s">
        <v>235</v>
      </c>
      <c r="BE16" s="93" t="s">
        <v>423</v>
      </c>
      <c r="BF16" s="94" t="s">
        <v>424</v>
      </c>
      <c r="BG16" s="93" t="s">
        <v>308</v>
      </c>
      <c r="BH16" s="93" t="s">
        <v>138</v>
      </c>
      <c r="BI16" s="117" t="s">
        <v>425</v>
      </c>
      <c r="BJ16" s="93" t="s">
        <v>426</v>
      </c>
      <c r="BK16" s="95"/>
      <c r="BL16" s="95"/>
      <c r="BM16" s="95"/>
      <c r="BN16" s="95"/>
      <c r="BO16" s="95"/>
      <c r="BP16" s="95"/>
      <c r="BQ16" s="73"/>
      <c r="BR16" s="96">
        <v>40.0</v>
      </c>
      <c r="BS16" s="96">
        <v>40.0</v>
      </c>
      <c r="BT16" s="96">
        <v>10.0</v>
      </c>
      <c r="BU16" s="96">
        <v>10.0</v>
      </c>
      <c r="BV16" s="73"/>
      <c r="BW16" s="97" t="s">
        <v>141</v>
      </c>
      <c r="BX16" s="97" t="s">
        <v>112</v>
      </c>
      <c r="BY16" s="97" t="s">
        <v>237</v>
      </c>
      <c r="BZ16" s="97" t="s">
        <v>427</v>
      </c>
      <c r="CA16" s="137" t="s">
        <v>91</v>
      </c>
      <c r="CB16" s="118" t="s">
        <v>428</v>
      </c>
      <c r="CC16" s="119" t="s">
        <v>429</v>
      </c>
      <c r="CD16" s="119" t="s">
        <v>430</v>
      </c>
      <c r="CE16" s="101" t="s">
        <v>244</v>
      </c>
      <c r="CF16" s="101" t="s">
        <v>207</v>
      </c>
      <c r="CG16" s="101"/>
      <c r="CH16" s="73"/>
      <c r="CI16" s="103"/>
      <c r="CJ16" s="104"/>
      <c r="CK16" s="105"/>
      <c r="CL16" s="106"/>
      <c r="CM16" s="107"/>
      <c r="CN16" s="107"/>
      <c r="CO16" s="107"/>
      <c r="CP16" s="107"/>
      <c r="CQ16" s="108"/>
    </row>
    <row r="17">
      <c r="A17" s="68" t="s">
        <v>431</v>
      </c>
      <c r="B17" s="69" t="s">
        <v>118</v>
      </c>
      <c r="C17" s="70" t="s">
        <v>432</v>
      </c>
      <c r="D17" s="71" t="s">
        <v>433</v>
      </c>
      <c r="E17" s="72" t="s">
        <v>91</v>
      </c>
      <c r="F17" s="72" t="s">
        <v>91</v>
      </c>
      <c r="G17" s="72" t="s">
        <v>434</v>
      </c>
      <c r="H17" s="72" t="s">
        <v>435</v>
      </c>
      <c r="I17" s="72" t="s">
        <v>436</v>
      </c>
      <c r="J17" s="73"/>
      <c r="K17" s="74"/>
      <c r="L17" s="74"/>
      <c r="M17" s="74"/>
      <c r="N17" s="74"/>
      <c r="O17" s="75" t="s">
        <v>222</v>
      </c>
      <c r="P17" s="74"/>
      <c r="Q17" s="110" t="s">
        <v>96</v>
      </c>
      <c r="R17" s="75"/>
      <c r="S17" s="75"/>
      <c r="T17" s="75" t="s">
        <v>96</v>
      </c>
      <c r="U17" s="75"/>
      <c r="V17" s="110"/>
      <c r="W17" s="77"/>
      <c r="X17" s="78" t="s">
        <v>157</v>
      </c>
      <c r="Y17" s="80" t="s">
        <v>437</v>
      </c>
      <c r="Z17" s="80" t="s">
        <v>367</v>
      </c>
      <c r="AA17" s="81"/>
      <c r="AB17" s="82" t="s">
        <v>100</v>
      </c>
      <c r="AC17" s="83" t="s">
        <v>101</v>
      </c>
      <c r="AD17" s="84" t="s">
        <v>438</v>
      </c>
      <c r="AE17" s="83" t="s">
        <v>225</v>
      </c>
      <c r="AF17" s="83" t="s">
        <v>439</v>
      </c>
      <c r="AG17" s="83" t="s">
        <v>440</v>
      </c>
      <c r="AH17" s="83" t="s">
        <v>133</v>
      </c>
      <c r="AI17" s="85">
        <v>4697.0</v>
      </c>
      <c r="AJ17" s="85">
        <v>477.0</v>
      </c>
      <c r="AK17" s="85">
        <v>241.0</v>
      </c>
      <c r="AL17" s="85">
        <v>375.0</v>
      </c>
      <c r="AM17" s="85">
        <v>261.0</v>
      </c>
      <c r="AN17" s="85">
        <v>106.0</v>
      </c>
      <c r="AO17" s="86"/>
      <c r="AP17" s="130" t="s">
        <v>109</v>
      </c>
      <c r="AQ17" s="115" t="s">
        <v>396</v>
      </c>
      <c r="AR17" s="89" t="s">
        <v>372</v>
      </c>
      <c r="AS17" s="115" t="s">
        <v>441</v>
      </c>
      <c r="AT17" s="88" t="s">
        <v>422</v>
      </c>
      <c r="AU17" s="88" t="s">
        <v>442</v>
      </c>
      <c r="AV17" s="88" t="s">
        <v>167</v>
      </c>
      <c r="AW17" s="85">
        <v>4408.0</v>
      </c>
      <c r="AX17" s="85">
        <v>502.0</v>
      </c>
      <c r="AY17" s="85">
        <v>241.0</v>
      </c>
      <c r="AZ17" s="85">
        <v>354.0</v>
      </c>
      <c r="BA17" s="85">
        <v>261.0</v>
      </c>
      <c r="BB17" s="85">
        <v>141.0</v>
      </c>
      <c r="BC17" s="91"/>
      <c r="BD17" s="116" t="s">
        <v>102</v>
      </c>
      <c r="BE17" s="93" t="s">
        <v>443</v>
      </c>
      <c r="BF17" s="94"/>
      <c r="BG17" s="93"/>
      <c r="BH17" s="93"/>
      <c r="BI17" s="93"/>
      <c r="BJ17" s="93"/>
      <c r="BK17" s="95"/>
      <c r="BL17" s="95"/>
      <c r="BM17" s="95"/>
      <c r="BN17" s="95"/>
      <c r="BO17" s="95"/>
      <c r="BP17" s="95"/>
      <c r="BQ17" s="73"/>
      <c r="BR17" s="96">
        <v>35.0</v>
      </c>
      <c r="BS17" s="96">
        <v>35.0</v>
      </c>
      <c r="BT17" s="96">
        <v>15.0</v>
      </c>
      <c r="BU17" s="96">
        <v>15.0</v>
      </c>
      <c r="BV17" s="73"/>
      <c r="BW17" s="97" t="s">
        <v>141</v>
      </c>
      <c r="BX17" s="97" t="s">
        <v>378</v>
      </c>
      <c r="BY17" s="97" t="s">
        <v>444</v>
      </c>
      <c r="BZ17" s="97" t="s">
        <v>445</v>
      </c>
      <c r="CA17" s="98" t="s">
        <v>446</v>
      </c>
      <c r="CB17" s="118" t="s">
        <v>447</v>
      </c>
      <c r="CC17" s="119" t="s">
        <v>448</v>
      </c>
      <c r="CD17" s="119" t="s">
        <v>449</v>
      </c>
      <c r="CE17" s="101" t="s">
        <v>116</v>
      </c>
      <c r="CF17" s="101" t="s">
        <v>359</v>
      </c>
      <c r="CG17" s="101" t="s">
        <v>450</v>
      </c>
      <c r="CH17" s="73"/>
      <c r="CI17" s="103" t="s">
        <v>451</v>
      </c>
      <c r="CJ17" s="104" t="s">
        <v>452</v>
      </c>
      <c r="CK17" s="105" t="s">
        <v>453</v>
      </c>
      <c r="CL17" s="106"/>
      <c r="CM17" s="107"/>
      <c r="CN17" s="107"/>
      <c r="CO17" s="107"/>
      <c r="CP17" s="107"/>
      <c r="CQ17" s="108"/>
    </row>
    <row r="18">
      <c r="A18" s="68" t="s">
        <v>454</v>
      </c>
      <c r="B18" s="69" t="s">
        <v>118</v>
      </c>
      <c r="C18" s="70" t="s">
        <v>455</v>
      </c>
      <c r="D18" s="71" t="s">
        <v>456</v>
      </c>
      <c r="E18" s="72" t="s">
        <v>91</v>
      </c>
      <c r="F18" s="72" t="s">
        <v>91</v>
      </c>
      <c r="G18" s="72" t="s">
        <v>457</v>
      </c>
      <c r="H18" s="72" t="s">
        <v>458</v>
      </c>
      <c r="I18" s="72" t="s">
        <v>459</v>
      </c>
      <c r="J18" s="73"/>
      <c r="K18" s="74"/>
      <c r="L18" s="75" t="s">
        <v>96</v>
      </c>
      <c r="M18" s="74"/>
      <c r="N18" s="74"/>
      <c r="O18" s="75" t="s">
        <v>96</v>
      </c>
      <c r="P18" s="74"/>
      <c r="Q18" s="110" t="s">
        <v>96</v>
      </c>
      <c r="R18" s="75"/>
      <c r="S18" s="75"/>
      <c r="T18" s="75"/>
      <c r="U18" s="75"/>
      <c r="V18" s="110"/>
      <c r="W18" s="77"/>
      <c r="X18" s="78" t="s">
        <v>157</v>
      </c>
      <c r="Y18" s="80" t="s">
        <v>460</v>
      </c>
      <c r="Z18" s="124" t="s">
        <v>461</v>
      </c>
      <c r="AA18" s="81"/>
      <c r="AB18" s="82" t="s">
        <v>100</v>
      </c>
      <c r="AC18" s="83" t="s">
        <v>443</v>
      </c>
      <c r="AD18" s="84" t="s">
        <v>462</v>
      </c>
      <c r="AE18" s="83" t="s">
        <v>463</v>
      </c>
      <c r="AF18" s="83" t="s">
        <v>426</v>
      </c>
      <c r="AG18" s="83" t="s">
        <v>464</v>
      </c>
      <c r="AH18" s="83" t="s">
        <v>133</v>
      </c>
      <c r="AI18" s="85"/>
      <c r="AJ18" s="85"/>
      <c r="AK18" s="85"/>
      <c r="AL18" s="85"/>
      <c r="AM18" s="85"/>
      <c r="AN18" s="85"/>
      <c r="AO18" s="86"/>
      <c r="AP18" s="130" t="s">
        <v>109</v>
      </c>
      <c r="AQ18" s="88" t="s">
        <v>160</v>
      </c>
      <c r="AR18" s="89" t="s">
        <v>465</v>
      </c>
      <c r="AS18" s="88" t="s">
        <v>466</v>
      </c>
      <c r="AT18" s="88" t="s">
        <v>439</v>
      </c>
      <c r="AU18" s="88" t="s">
        <v>467</v>
      </c>
      <c r="AV18" s="88" t="s">
        <v>167</v>
      </c>
      <c r="AW18" s="85"/>
      <c r="AX18" s="85"/>
      <c r="AY18" s="85"/>
      <c r="AZ18" s="85"/>
      <c r="BA18" s="85"/>
      <c r="BB18" s="85"/>
      <c r="BC18" s="91"/>
      <c r="BD18" s="116" t="s">
        <v>235</v>
      </c>
      <c r="BE18" s="117" t="s">
        <v>468</v>
      </c>
      <c r="BF18" s="94"/>
      <c r="BG18" s="93"/>
      <c r="BH18" s="93"/>
      <c r="BI18" s="93"/>
      <c r="BJ18" s="93"/>
      <c r="BK18" s="95"/>
      <c r="BL18" s="95"/>
      <c r="BM18" s="95"/>
      <c r="BN18" s="95"/>
      <c r="BO18" s="95"/>
      <c r="BP18" s="95"/>
      <c r="BQ18" s="73"/>
      <c r="BR18" s="96">
        <v>20.0</v>
      </c>
      <c r="BS18" s="96">
        <v>25.0</v>
      </c>
      <c r="BT18" s="96">
        <v>35.0</v>
      </c>
      <c r="BU18" s="96">
        <v>20.0</v>
      </c>
      <c r="BV18" s="73"/>
      <c r="BW18" s="97" t="s">
        <v>111</v>
      </c>
      <c r="BX18" s="97" t="s">
        <v>112</v>
      </c>
      <c r="BY18" s="97" t="s">
        <v>170</v>
      </c>
      <c r="BZ18" s="97" t="s">
        <v>469</v>
      </c>
      <c r="CA18" s="98" t="s">
        <v>91</v>
      </c>
      <c r="CB18" s="121"/>
      <c r="CC18" s="119"/>
      <c r="CD18" s="119"/>
      <c r="CE18" s="101"/>
      <c r="CF18" s="101"/>
      <c r="CG18" s="102"/>
      <c r="CH18" s="73"/>
      <c r="CI18" s="103" t="s">
        <v>470</v>
      </c>
      <c r="CJ18" s="104" t="s">
        <v>247</v>
      </c>
      <c r="CK18" s="105" t="s">
        <v>471</v>
      </c>
      <c r="CL18" s="106"/>
      <c r="CM18" s="107"/>
      <c r="CN18" s="107"/>
      <c r="CO18" s="107"/>
      <c r="CP18" s="107"/>
      <c r="CQ18" s="108"/>
    </row>
    <row r="19">
      <c r="A19" s="68" t="s">
        <v>472</v>
      </c>
      <c r="B19" s="69" t="s">
        <v>118</v>
      </c>
      <c r="C19" s="70" t="s">
        <v>473</v>
      </c>
      <c r="D19" s="71" t="s">
        <v>474</v>
      </c>
      <c r="E19" s="72" t="s">
        <v>91</v>
      </c>
      <c r="F19" s="72" t="s">
        <v>91</v>
      </c>
      <c r="G19" s="72" t="s">
        <v>475</v>
      </c>
      <c r="H19" s="72" t="s">
        <v>476</v>
      </c>
      <c r="I19" s="72" t="s">
        <v>477</v>
      </c>
      <c r="J19" s="73"/>
      <c r="K19" s="74"/>
      <c r="L19" s="74"/>
      <c r="M19" s="74"/>
      <c r="N19" s="74"/>
      <c r="O19" s="74"/>
      <c r="P19" s="74"/>
      <c r="Q19" s="110" t="s">
        <v>222</v>
      </c>
      <c r="R19" s="75"/>
      <c r="S19" s="75"/>
      <c r="T19" s="75" t="s">
        <v>96</v>
      </c>
      <c r="U19" s="75"/>
      <c r="V19" s="110"/>
      <c r="W19" s="77"/>
      <c r="X19" s="78" t="s">
        <v>298</v>
      </c>
      <c r="Y19" s="112" t="s">
        <v>478</v>
      </c>
      <c r="Z19" s="80" t="s">
        <v>479</v>
      </c>
      <c r="AA19" s="81"/>
      <c r="AB19" s="82" t="s">
        <v>480</v>
      </c>
      <c r="AC19" s="83" t="s">
        <v>481</v>
      </c>
      <c r="AD19" s="84" t="s">
        <v>482</v>
      </c>
      <c r="AE19" s="83" t="s">
        <v>483</v>
      </c>
      <c r="AF19" s="83" t="s">
        <v>422</v>
      </c>
      <c r="AG19" s="83" t="s">
        <v>484</v>
      </c>
      <c r="AH19" s="83" t="s">
        <v>131</v>
      </c>
      <c r="AI19" s="85">
        <v>4422.0</v>
      </c>
      <c r="AJ19" s="85">
        <v>261.0</v>
      </c>
      <c r="AK19" s="85">
        <v>371.0</v>
      </c>
      <c r="AL19" s="85">
        <v>287.0</v>
      </c>
      <c r="AM19" s="85">
        <v>359.0</v>
      </c>
      <c r="AN19" s="85">
        <v>87.0</v>
      </c>
      <c r="AO19" s="86"/>
      <c r="AP19" s="87" t="s">
        <v>485</v>
      </c>
      <c r="AQ19" s="88" t="s">
        <v>125</v>
      </c>
      <c r="AR19" s="89" t="s">
        <v>486</v>
      </c>
      <c r="AS19" s="115" t="s">
        <v>487</v>
      </c>
      <c r="AT19" s="88" t="s">
        <v>280</v>
      </c>
      <c r="AU19" s="138" t="s">
        <v>488</v>
      </c>
      <c r="AV19" s="88" t="s">
        <v>133</v>
      </c>
      <c r="AW19" s="85">
        <v>3839.0</v>
      </c>
      <c r="AX19" s="85">
        <v>261.0</v>
      </c>
      <c r="AY19" s="85">
        <v>371.0</v>
      </c>
      <c r="AZ19" s="85">
        <v>269.0</v>
      </c>
      <c r="BA19" s="85">
        <v>349.0</v>
      </c>
      <c r="BB19" s="85">
        <v>87.0</v>
      </c>
      <c r="BC19" s="91"/>
      <c r="BD19" s="116" t="s">
        <v>353</v>
      </c>
      <c r="BE19" s="93" t="s">
        <v>489</v>
      </c>
      <c r="BF19" s="94"/>
      <c r="BG19" s="93"/>
      <c r="BH19" s="93"/>
      <c r="BI19" s="93"/>
      <c r="BJ19" s="93"/>
      <c r="BK19" s="95"/>
      <c r="BL19" s="95"/>
      <c r="BM19" s="95"/>
      <c r="BN19" s="95"/>
      <c r="BO19" s="95"/>
      <c r="BP19" s="95"/>
      <c r="BQ19" s="73"/>
      <c r="BR19" s="96">
        <v>40.0</v>
      </c>
      <c r="BS19" s="96">
        <v>10.0</v>
      </c>
      <c r="BT19" s="96">
        <v>10.0</v>
      </c>
      <c r="BU19" s="96">
        <v>40.0</v>
      </c>
      <c r="BV19" s="73"/>
      <c r="BW19" s="97" t="s">
        <v>111</v>
      </c>
      <c r="BX19" s="97" t="s">
        <v>490</v>
      </c>
      <c r="BY19" s="97" t="s">
        <v>491</v>
      </c>
      <c r="BZ19" s="97" t="s">
        <v>492</v>
      </c>
      <c r="CA19" s="98" t="s">
        <v>493</v>
      </c>
      <c r="CB19" s="118" t="s">
        <v>494</v>
      </c>
      <c r="CC19" s="119" t="s">
        <v>495</v>
      </c>
      <c r="CD19" s="119" t="s">
        <v>496</v>
      </c>
      <c r="CE19" s="101" t="s">
        <v>244</v>
      </c>
      <c r="CF19" s="101" t="s">
        <v>245</v>
      </c>
      <c r="CG19" s="102"/>
      <c r="CH19" s="73"/>
      <c r="CI19" s="103"/>
      <c r="CJ19" s="104"/>
      <c r="CK19" s="105"/>
      <c r="CL19" s="106"/>
      <c r="CM19" s="107"/>
      <c r="CN19" s="107"/>
      <c r="CO19" s="107"/>
      <c r="CP19" s="107"/>
      <c r="CQ19" s="108"/>
    </row>
    <row r="20">
      <c r="A20" s="68" t="s">
        <v>497</v>
      </c>
      <c r="B20" s="69" t="s">
        <v>118</v>
      </c>
      <c r="C20" s="70" t="s">
        <v>498</v>
      </c>
      <c r="D20" s="71" t="s">
        <v>499</v>
      </c>
      <c r="E20" s="72" t="s">
        <v>91</v>
      </c>
      <c r="F20" s="72" t="s">
        <v>91</v>
      </c>
      <c r="G20" s="72" t="s">
        <v>500</v>
      </c>
      <c r="H20" s="72" t="s">
        <v>501</v>
      </c>
      <c r="I20" s="72" t="s">
        <v>502</v>
      </c>
      <c r="J20" s="73"/>
      <c r="K20" s="74"/>
      <c r="L20" s="75"/>
      <c r="M20" s="74"/>
      <c r="N20" s="75"/>
      <c r="O20" s="74"/>
      <c r="P20" s="74"/>
      <c r="Q20" s="76"/>
      <c r="R20" s="75" t="s">
        <v>96</v>
      </c>
      <c r="S20" s="75" t="s">
        <v>96</v>
      </c>
      <c r="T20" s="75"/>
      <c r="U20" s="75"/>
      <c r="V20" s="110"/>
      <c r="W20" s="77"/>
      <c r="X20" s="78" t="s">
        <v>418</v>
      </c>
      <c r="Y20" s="80" t="s">
        <v>273</v>
      </c>
      <c r="Z20" s="80" t="s">
        <v>308</v>
      </c>
      <c r="AA20" s="81"/>
      <c r="AB20" s="82" t="s">
        <v>395</v>
      </c>
      <c r="AC20" s="83" t="s">
        <v>107</v>
      </c>
      <c r="AD20" s="84" t="s">
        <v>503</v>
      </c>
      <c r="AE20" s="83" t="s">
        <v>504</v>
      </c>
      <c r="AF20" s="83" t="s">
        <v>106</v>
      </c>
      <c r="AG20" s="83" t="s">
        <v>505</v>
      </c>
      <c r="AH20" s="83" t="s">
        <v>506</v>
      </c>
      <c r="AI20" s="85"/>
      <c r="AJ20" s="85"/>
      <c r="AK20" s="85"/>
      <c r="AL20" s="85"/>
      <c r="AM20" s="85"/>
      <c r="AN20" s="85"/>
      <c r="AO20" s="86"/>
      <c r="AP20" s="87" t="s">
        <v>235</v>
      </c>
      <c r="AQ20" s="88" t="s">
        <v>507</v>
      </c>
      <c r="AR20" s="89" t="s">
        <v>424</v>
      </c>
      <c r="AS20" s="88" t="s">
        <v>508</v>
      </c>
      <c r="AT20" s="88" t="s">
        <v>167</v>
      </c>
      <c r="AU20" s="115" t="s">
        <v>509</v>
      </c>
      <c r="AV20" s="88" t="s">
        <v>510</v>
      </c>
      <c r="AW20" s="85"/>
      <c r="AX20" s="85"/>
      <c r="AY20" s="85"/>
      <c r="AZ20" s="85"/>
      <c r="BA20" s="85"/>
      <c r="BB20" s="85"/>
      <c r="BC20" s="91"/>
      <c r="BD20" s="116" t="s">
        <v>168</v>
      </c>
      <c r="BE20" s="93" t="s">
        <v>511</v>
      </c>
      <c r="BF20" s="94"/>
      <c r="BG20" s="93"/>
      <c r="BH20" s="93"/>
      <c r="BI20" s="93"/>
      <c r="BJ20" s="93"/>
      <c r="BK20" s="95"/>
      <c r="BL20" s="95"/>
      <c r="BM20" s="95"/>
      <c r="BN20" s="95"/>
      <c r="BO20" s="95"/>
      <c r="BP20" s="95"/>
      <c r="BQ20" s="73"/>
      <c r="BR20" s="96">
        <v>15.0</v>
      </c>
      <c r="BS20" s="96">
        <v>35.0</v>
      </c>
      <c r="BT20" s="96">
        <v>35.0</v>
      </c>
      <c r="BU20" s="96">
        <v>15.0</v>
      </c>
      <c r="BV20" s="73"/>
      <c r="BW20" s="97" t="s">
        <v>141</v>
      </c>
      <c r="BX20" s="97" t="s">
        <v>112</v>
      </c>
      <c r="BY20" s="97" t="s">
        <v>512</v>
      </c>
      <c r="BZ20" s="97" t="s">
        <v>513</v>
      </c>
      <c r="CA20" s="98" t="s">
        <v>514</v>
      </c>
      <c r="CB20" s="118" t="s">
        <v>515</v>
      </c>
      <c r="CC20" s="119" t="s">
        <v>516</v>
      </c>
      <c r="CD20" s="119" t="s">
        <v>517</v>
      </c>
      <c r="CE20" s="101"/>
      <c r="CF20" s="101"/>
      <c r="CG20" s="102"/>
      <c r="CH20" s="73"/>
      <c r="CI20" s="103" t="s">
        <v>518</v>
      </c>
      <c r="CJ20" s="104" t="s">
        <v>452</v>
      </c>
      <c r="CK20" s="105" t="s">
        <v>519</v>
      </c>
      <c r="CL20" s="106"/>
      <c r="CM20" s="107"/>
      <c r="CN20" s="107"/>
      <c r="CO20" s="107"/>
      <c r="CP20" s="107"/>
      <c r="CQ20" s="108"/>
    </row>
    <row r="21">
      <c r="A21" s="68" t="s">
        <v>115</v>
      </c>
      <c r="B21" s="69" t="s">
        <v>118</v>
      </c>
      <c r="C21" s="70" t="s">
        <v>520</v>
      </c>
      <c r="D21" s="71" t="s">
        <v>521</v>
      </c>
      <c r="E21" s="72" t="s">
        <v>91</v>
      </c>
      <c r="F21" s="72" t="s">
        <v>91</v>
      </c>
      <c r="G21" s="72" t="s">
        <v>522</v>
      </c>
      <c r="H21" s="72" t="s">
        <v>523</v>
      </c>
      <c r="I21" s="72" t="s">
        <v>524</v>
      </c>
      <c r="J21" s="73"/>
      <c r="K21" s="74"/>
      <c r="L21" s="75" t="s">
        <v>96</v>
      </c>
      <c r="M21" s="74"/>
      <c r="N21" s="75" t="s">
        <v>96</v>
      </c>
      <c r="O21" s="74"/>
      <c r="P21" s="74"/>
      <c r="Q21" s="76"/>
      <c r="R21" s="75" t="s">
        <v>96</v>
      </c>
      <c r="S21" s="75"/>
      <c r="T21" s="75"/>
      <c r="U21" s="75"/>
      <c r="V21" s="110"/>
      <c r="W21" s="77"/>
      <c r="X21" s="78" t="s">
        <v>223</v>
      </c>
      <c r="Y21" s="80" t="s">
        <v>321</v>
      </c>
      <c r="Z21" s="80" t="s">
        <v>525</v>
      </c>
      <c r="AA21" s="81"/>
      <c r="AB21" s="82" t="s">
        <v>526</v>
      </c>
      <c r="AC21" s="83" t="s">
        <v>164</v>
      </c>
      <c r="AD21" s="84"/>
      <c r="AE21" s="83"/>
      <c r="AF21" s="83"/>
      <c r="AG21" s="83"/>
      <c r="AH21" s="83"/>
      <c r="AI21" s="85"/>
      <c r="AJ21" s="85"/>
      <c r="AK21" s="85"/>
      <c r="AL21" s="85"/>
      <c r="AM21" s="85"/>
      <c r="AN21" s="85"/>
      <c r="AO21" s="86"/>
      <c r="AP21" s="87" t="s">
        <v>229</v>
      </c>
      <c r="AQ21" s="88" t="s">
        <v>105</v>
      </c>
      <c r="AR21" s="89" t="s">
        <v>231</v>
      </c>
      <c r="AS21" s="88" t="s">
        <v>369</v>
      </c>
      <c r="AT21" s="88" t="s">
        <v>233</v>
      </c>
      <c r="AU21" s="115" t="s">
        <v>527</v>
      </c>
      <c r="AV21" s="88" t="s">
        <v>108</v>
      </c>
      <c r="AW21" s="85">
        <v>3489.0</v>
      </c>
      <c r="AX21" s="85">
        <v>558.0</v>
      </c>
      <c r="AY21" s="85">
        <v>197.0</v>
      </c>
      <c r="AZ21" s="85">
        <v>265.0</v>
      </c>
      <c r="BA21" s="85">
        <v>310.0</v>
      </c>
      <c r="BB21" s="85">
        <v>208.0</v>
      </c>
      <c r="BC21" s="91"/>
      <c r="BD21" s="116" t="s">
        <v>168</v>
      </c>
      <c r="BE21" s="93" t="s">
        <v>511</v>
      </c>
      <c r="BF21" s="94" t="s">
        <v>528</v>
      </c>
      <c r="BG21" s="93" t="s">
        <v>529</v>
      </c>
      <c r="BH21" s="93" t="s">
        <v>530</v>
      </c>
      <c r="BI21" s="93" t="s">
        <v>531</v>
      </c>
      <c r="BJ21" s="93" t="s">
        <v>199</v>
      </c>
      <c r="BK21" s="95">
        <v>3489.0</v>
      </c>
      <c r="BL21" s="95">
        <v>504.0</v>
      </c>
      <c r="BM21" s="95">
        <v>216.0</v>
      </c>
      <c r="BN21" s="95">
        <v>254.0</v>
      </c>
      <c r="BO21" s="95">
        <v>259.0</v>
      </c>
      <c r="BP21" s="95">
        <v>309.0</v>
      </c>
      <c r="BQ21" s="73"/>
      <c r="BR21" s="96">
        <v>10.0</v>
      </c>
      <c r="BS21" s="96">
        <v>20.0</v>
      </c>
      <c r="BT21" s="96">
        <v>35.0</v>
      </c>
      <c r="BU21" s="96">
        <v>35.0</v>
      </c>
      <c r="BV21" s="73"/>
      <c r="BW21" s="97" t="s">
        <v>170</v>
      </c>
      <c r="BX21" s="97" t="s">
        <v>112</v>
      </c>
      <c r="BY21" s="97" t="s">
        <v>532</v>
      </c>
      <c r="BZ21" s="97" t="s">
        <v>533</v>
      </c>
      <c r="CA21" s="98" t="s">
        <v>534</v>
      </c>
      <c r="CB21" s="118" t="s">
        <v>535</v>
      </c>
      <c r="CC21" s="119" t="s">
        <v>536</v>
      </c>
      <c r="CD21" s="119" t="s">
        <v>537</v>
      </c>
      <c r="CE21" s="101" t="s">
        <v>288</v>
      </c>
      <c r="CF21" s="101" t="s">
        <v>385</v>
      </c>
      <c r="CG21" s="102"/>
      <c r="CH21" s="73"/>
      <c r="CI21" s="103" t="s">
        <v>538</v>
      </c>
      <c r="CJ21" s="104" t="s">
        <v>452</v>
      </c>
      <c r="CK21" s="105" t="s">
        <v>539</v>
      </c>
      <c r="CL21" s="106" t="s">
        <v>540</v>
      </c>
      <c r="CM21" s="107" t="s">
        <v>250</v>
      </c>
      <c r="CN21" s="107">
        <v>5.0</v>
      </c>
      <c r="CO21" s="107">
        <v>1.0</v>
      </c>
      <c r="CP21" s="107" t="s">
        <v>251</v>
      </c>
      <c r="CQ21" s="108" t="s">
        <v>541</v>
      </c>
    </row>
    <row r="22">
      <c r="A22" s="68" t="s">
        <v>542</v>
      </c>
      <c r="B22" s="69" t="s">
        <v>150</v>
      </c>
      <c r="C22" s="70" t="s">
        <v>543</v>
      </c>
      <c r="D22" s="71" t="s">
        <v>544</v>
      </c>
      <c r="E22" s="72" t="s">
        <v>91</v>
      </c>
      <c r="F22" s="72" t="s">
        <v>545</v>
      </c>
      <c r="G22" s="72" t="s">
        <v>546</v>
      </c>
      <c r="H22" s="72" t="s">
        <v>547</v>
      </c>
      <c r="I22" s="72" t="s">
        <v>548</v>
      </c>
      <c r="J22" s="73"/>
      <c r="K22" s="75" t="s">
        <v>96</v>
      </c>
      <c r="L22" s="75" t="s">
        <v>96</v>
      </c>
      <c r="M22" s="74"/>
      <c r="N22" s="75" t="s">
        <v>96</v>
      </c>
      <c r="O22" s="74"/>
      <c r="P22" s="74"/>
      <c r="Q22" s="76"/>
      <c r="R22" s="74"/>
      <c r="S22" s="74"/>
      <c r="T22" s="74"/>
      <c r="U22" s="74"/>
      <c r="V22" s="76"/>
      <c r="W22" s="77"/>
      <c r="X22" s="78" t="s">
        <v>549</v>
      </c>
      <c r="Y22" s="80" t="s">
        <v>550</v>
      </c>
      <c r="Z22" s="80" t="s">
        <v>349</v>
      </c>
      <c r="AA22" s="81"/>
      <c r="AB22" s="82" t="s">
        <v>200</v>
      </c>
      <c r="AC22" s="83" t="s">
        <v>350</v>
      </c>
      <c r="AD22" s="84"/>
      <c r="AE22" s="83"/>
      <c r="AF22" s="83"/>
      <c r="AG22" s="83"/>
      <c r="AH22" s="83"/>
      <c r="AI22" s="85"/>
      <c r="AJ22" s="85"/>
      <c r="AK22" s="85"/>
      <c r="AL22" s="85"/>
      <c r="AM22" s="85"/>
      <c r="AN22" s="85"/>
      <c r="AO22" s="86"/>
      <c r="AP22" s="87" t="s">
        <v>551</v>
      </c>
      <c r="AQ22" s="88" t="s">
        <v>552</v>
      </c>
      <c r="AR22" s="89" t="s">
        <v>553</v>
      </c>
      <c r="AS22" s="138" t="s">
        <v>554</v>
      </c>
      <c r="AT22" s="88" t="s">
        <v>555</v>
      </c>
      <c r="AU22" s="115" t="s">
        <v>556</v>
      </c>
      <c r="AV22" s="88" t="s">
        <v>376</v>
      </c>
      <c r="AW22" s="85">
        <v>3782.0</v>
      </c>
      <c r="AX22" s="85">
        <v>278.0</v>
      </c>
      <c r="AY22" s="85">
        <v>467.0</v>
      </c>
      <c r="AZ22" s="85">
        <v>279.0</v>
      </c>
      <c r="BA22" s="85">
        <v>328.0</v>
      </c>
      <c r="BB22" s="85">
        <v>95.0</v>
      </c>
      <c r="BC22" s="91"/>
      <c r="BD22" s="116" t="s">
        <v>188</v>
      </c>
      <c r="BE22" s="93" t="s">
        <v>557</v>
      </c>
      <c r="BF22" s="94" t="s">
        <v>558</v>
      </c>
      <c r="BG22" s="93" t="s">
        <v>351</v>
      </c>
      <c r="BH22" s="93" t="s">
        <v>188</v>
      </c>
      <c r="BI22" s="93" t="s">
        <v>301</v>
      </c>
      <c r="BJ22" s="93" t="s">
        <v>199</v>
      </c>
      <c r="BK22" s="95">
        <v>3128.0</v>
      </c>
      <c r="BL22" s="95">
        <v>302.0</v>
      </c>
      <c r="BM22" s="95">
        <v>442.0</v>
      </c>
      <c r="BN22" s="95">
        <v>250.0</v>
      </c>
      <c r="BO22" s="95">
        <v>356.0</v>
      </c>
      <c r="BP22" s="95">
        <v>82.0</v>
      </c>
      <c r="BQ22" s="73"/>
      <c r="BR22" s="96">
        <v>10.0</v>
      </c>
      <c r="BS22" s="96">
        <v>10.0</v>
      </c>
      <c r="BT22" s="96">
        <v>35.0</v>
      </c>
      <c r="BU22" s="96">
        <v>40.0</v>
      </c>
      <c r="BV22" s="73"/>
      <c r="BW22" s="97" t="s">
        <v>170</v>
      </c>
      <c r="BX22" s="97" t="s">
        <v>559</v>
      </c>
      <c r="BY22" s="97" t="s">
        <v>560</v>
      </c>
      <c r="BZ22" s="97" t="s">
        <v>561</v>
      </c>
      <c r="CA22" s="98" t="s">
        <v>562</v>
      </c>
      <c r="CB22" s="118" t="s">
        <v>563</v>
      </c>
      <c r="CC22" s="119" t="s">
        <v>564</v>
      </c>
      <c r="CD22" s="119" t="s">
        <v>565</v>
      </c>
      <c r="CE22" s="101" t="s">
        <v>206</v>
      </c>
      <c r="CF22" s="101" t="s">
        <v>245</v>
      </c>
      <c r="CG22" s="101"/>
      <c r="CH22" s="73"/>
      <c r="CI22" s="103"/>
      <c r="CJ22" s="104"/>
      <c r="CK22" s="105"/>
      <c r="CL22" s="106" t="s">
        <v>566</v>
      </c>
      <c r="CM22" s="107" t="s">
        <v>567</v>
      </c>
      <c r="CN22" s="107">
        <v>4.0</v>
      </c>
      <c r="CO22" s="107">
        <v>2.0</v>
      </c>
      <c r="CP22" s="107" t="s">
        <v>251</v>
      </c>
      <c r="CQ22" s="108" t="s">
        <v>568</v>
      </c>
    </row>
    <row r="23">
      <c r="A23" s="68" t="s">
        <v>569</v>
      </c>
      <c r="B23" s="69" t="s">
        <v>118</v>
      </c>
      <c r="C23" s="122" t="s">
        <v>570</v>
      </c>
      <c r="D23" s="123" t="s">
        <v>571</v>
      </c>
      <c r="E23" s="72" t="s">
        <v>91</v>
      </c>
      <c r="F23" s="72" t="s">
        <v>91</v>
      </c>
      <c r="G23" s="72" t="s">
        <v>572</v>
      </c>
      <c r="H23" s="72" t="s">
        <v>573</v>
      </c>
      <c r="I23" s="72" t="s">
        <v>574</v>
      </c>
      <c r="J23" s="73"/>
      <c r="K23" s="75"/>
      <c r="L23" s="74"/>
      <c r="M23" s="75"/>
      <c r="N23" s="75" t="s">
        <v>96</v>
      </c>
      <c r="O23" s="74"/>
      <c r="P23" s="74"/>
      <c r="Q23" s="76"/>
      <c r="R23" s="75" t="s">
        <v>96</v>
      </c>
      <c r="S23" s="75" t="s">
        <v>96</v>
      </c>
      <c r="T23" s="75"/>
      <c r="U23" s="75"/>
      <c r="V23" s="110"/>
      <c r="W23" s="77"/>
      <c r="X23" s="78" t="s">
        <v>223</v>
      </c>
      <c r="Y23" s="80" t="s">
        <v>369</v>
      </c>
      <c r="Z23" s="80" t="s">
        <v>164</v>
      </c>
      <c r="AA23" s="81"/>
      <c r="AB23" s="82" t="s">
        <v>229</v>
      </c>
      <c r="AC23" s="114" t="s">
        <v>575</v>
      </c>
      <c r="AD23" s="84" t="s">
        <v>231</v>
      </c>
      <c r="AE23" s="83" t="s">
        <v>169</v>
      </c>
      <c r="AF23" s="83" t="s">
        <v>233</v>
      </c>
      <c r="AG23" s="114" t="s">
        <v>576</v>
      </c>
      <c r="AH23" s="83" t="s">
        <v>108</v>
      </c>
      <c r="AI23" s="85">
        <v>3820.0</v>
      </c>
      <c r="AJ23" s="85">
        <v>558.0</v>
      </c>
      <c r="AK23" s="85">
        <v>197.0</v>
      </c>
      <c r="AL23" s="85">
        <v>277.0</v>
      </c>
      <c r="AM23" s="85">
        <v>302.0</v>
      </c>
      <c r="AN23" s="85">
        <v>179.0</v>
      </c>
      <c r="AO23" s="86"/>
      <c r="AP23" s="130" t="s">
        <v>109</v>
      </c>
      <c r="AQ23" s="88" t="s">
        <v>366</v>
      </c>
      <c r="AR23" s="139" t="s">
        <v>577</v>
      </c>
      <c r="AS23" s="88" t="s">
        <v>399</v>
      </c>
      <c r="AT23" s="88" t="s">
        <v>376</v>
      </c>
      <c r="AU23" s="88" t="s">
        <v>277</v>
      </c>
      <c r="AV23" s="88" t="s">
        <v>374</v>
      </c>
      <c r="AW23" s="85">
        <v>4111.0</v>
      </c>
      <c r="AX23" s="85">
        <v>558.0</v>
      </c>
      <c r="AY23" s="85">
        <v>216.0</v>
      </c>
      <c r="AZ23" s="85">
        <v>277.0</v>
      </c>
      <c r="BA23" s="85">
        <v>269.0</v>
      </c>
      <c r="BB23" s="85">
        <v>231.0</v>
      </c>
      <c r="BC23" s="91"/>
      <c r="BD23" s="116" t="s">
        <v>235</v>
      </c>
      <c r="BE23" s="93" t="s">
        <v>420</v>
      </c>
      <c r="BF23" s="140"/>
      <c r="BG23" s="93"/>
      <c r="BH23" s="93"/>
      <c r="BI23" s="93"/>
      <c r="BJ23" s="93"/>
      <c r="BK23" s="95"/>
      <c r="BL23" s="95"/>
      <c r="BM23" s="95"/>
      <c r="BN23" s="95"/>
      <c r="BO23" s="95"/>
      <c r="BP23" s="95"/>
      <c r="BQ23" s="73"/>
      <c r="BR23" s="96">
        <v>10.0</v>
      </c>
      <c r="BS23" s="96">
        <v>25.0</v>
      </c>
      <c r="BT23" s="96">
        <v>35.0</v>
      </c>
      <c r="BU23" s="96">
        <v>30.0</v>
      </c>
      <c r="BV23" s="73"/>
      <c r="BW23" s="97" t="s">
        <v>111</v>
      </c>
      <c r="BX23" s="97" t="s">
        <v>112</v>
      </c>
      <c r="BY23" s="97" t="s">
        <v>578</v>
      </c>
      <c r="BZ23" s="97" t="s">
        <v>579</v>
      </c>
      <c r="CA23" s="98" t="s">
        <v>149</v>
      </c>
      <c r="CB23" s="118" t="s">
        <v>428</v>
      </c>
      <c r="CC23" s="119" t="s">
        <v>580</v>
      </c>
      <c r="CD23" s="119" t="s">
        <v>581</v>
      </c>
      <c r="CE23" s="101" t="s">
        <v>582</v>
      </c>
      <c r="CF23" s="101"/>
      <c r="CG23" s="101"/>
      <c r="CH23" s="73"/>
      <c r="CI23" s="103"/>
      <c r="CJ23" s="104"/>
      <c r="CK23" s="105"/>
      <c r="CL23" s="106"/>
      <c r="CM23" s="107"/>
      <c r="CN23" s="107"/>
      <c r="CO23" s="107"/>
      <c r="CP23" s="107"/>
      <c r="CQ23" s="108"/>
    </row>
    <row r="24">
      <c r="A24" s="141" t="s">
        <v>583</v>
      </c>
      <c r="B24" s="128" t="s">
        <v>118</v>
      </c>
      <c r="C24" s="70"/>
      <c r="D24" s="71"/>
      <c r="E24" s="72" t="s">
        <v>91</v>
      </c>
      <c r="F24" s="72" t="s">
        <v>91</v>
      </c>
      <c r="G24" s="72"/>
      <c r="H24" s="72"/>
      <c r="I24" s="72"/>
      <c r="J24" s="73"/>
      <c r="K24" s="75"/>
      <c r="L24" s="74"/>
      <c r="M24" s="75"/>
      <c r="N24" s="75"/>
      <c r="O24" s="142" t="s">
        <v>96</v>
      </c>
      <c r="P24" s="142" t="s">
        <v>96</v>
      </c>
      <c r="Q24" s="76"/>
      <c r="R24" s="75"/>
      <c r="S24" s="75"/>
      <c r="T24" s="75"/>
      <c r="U24" s="75"/>
      <c r="V24" s="110"/>
      <c r="W24" s="77"/>
      <c r="X24" s="78"/>
      <c r="Y24" s="80"/>
      <c r="Z24" s="80"/>
      <c r="AA24" s="81"/>
      <c r="AB24" s="113"/>
      <c r="AC24" s="143"/>
      <c r="AD24" s="84"/>
      <c r="AE24" s="83"/>
      <c r="AF24" s="83"/>
      <c r="AG24" s="143"/>
      <c r="AH24" s="83"/>
      <c r="AI24" s="85"/>
      <c r="AJ24" s="85"/>
      <c r="AK24" s="85"/>
      <c r="AL24" s="85"/>
      <c r="AM24" s="85"/>
      <c r="AN24" s="85"/>
      <c r="AO24" s="86"/>
      <c r="AP24" s="87"/>
      <c r="AQ24" s="88"/>
      <c r="AR24" s="89"/>
      <c r="AS24" s="88"/>
      <c r="AT24" s="88"/>
      <c r="AU24" s="88"/>
      <c r="AV24" s="88"/>
      <c r="AW24" s="85"/>
      <c r="AX24" s="85"/>
      <c r="AY24" s="85"/>
      <c r="AZ24" s="85"/>
      <c r="BA24" s="85"/>
      <c r="BB24" s="85"/>
      <c r="BC24" s="91"/>
      <c r="BD24" s="116"/>
      <c r="BE24" s="93"/>
      <c r="BF24" s="94"/>
      <c r="BG24" s="144"/>
      <c r="BH24" s="93"/>
      <c r="BI24" s="117"/>
      <c r="BJ24" s="93"/>
      <c r="BK24" s="95"/>
      <c r="BL24" s="95"/>
      <c r="BM24" s="95"/>
      <c r="BN24" s="95"/>
      <c r="BO24" s="95"/>
      <c r="BP24" s="95"/>
      <c r="BQ24" s="73"/>
      <c r="BR24" s="96"/>
      <c r="BS24" s="96"/>
      <c r="BT24" s="96"/>
      <c r="BU24" s="96"/>
      <c r="BV24" s="73"/>
      <c r="BW24" s="97"/>
      <c r="BX24" s="97"/>
      <c r="BY24" s="97"/>
      <c r="BZ24" s="97"/>
      <c r="CA24" s="98"/>
      <c r="CB24" s="121"/>
      <c r="CC24" s="119"/>
      <c r="CD24" s="119"/>
      <c r="CE24" s="101" t="s">
        <v>584</v>
      </c>
      <c r="CF24" s="101" t="s">
        <v>359</v>
      </c>
      <c r="CG24" s="101"/>
      <c r="CH24" s="73"/>
      <c r="CI24" s="103"/>
      <c r="CJ24" s="104"/>
      <c r="CK24" s="105"/>
      <c r="CL24" s="106"/>
      <c r="CM24" s="107"/>
      <c r="CN24" s="107"/>
      <c r="CO24" s="107"/>
      <c r="CP24" s="107"/>
      <c r="CQ24" s="108"/>
    </row>
    <row r="25">
      <c r="A25" s="68" t="s">
        <v>585</v>
      </c>
      <c r="B25" s="128" t="s">
        <v>118</v>
      </c>
      <c r="C25" s="70" t="s">
        <v>586</v>
      </c>
      <c r="D25" s="71" t="s">
        <v>587</v>
      </c>
      <c r="E25" s="72" t="s">
        <v>91</v>
      </c>
      <c r="F25" s="72" t="s">
        <v>91</v>
      </c>
      <c r="G25" s="72" t="s">
        <v>588</v>
      </c>
      <c r="H25" s="72" t="s">
        <v>589</v>
      </c>
      <c r="I25" s="72" t="s">
        <v>590</v>
      </c>
      <c r="J25" s="73"/>
      <c r="K25" s="75"/>
      <c r="L25" s="74"/>
      <c r="M25" s="75" t="s">
        <v>96</v>
      </c>
      <c r="N25" s="75" t="s">
        <v>96</v>
      </c>
      <c r="O25" s="74"/>
      <c r="P25" s="74"/>
      <c r="Q25" s="76"/>
      <c r="R25" s="75"/>
      <c r="S25" s="75"/>
      <c r="T25" s="75"/>
      <c r="U25" s="75"/>
      <c r="V25" s="110" t="s">
        <v>96</v>
      </c>
      <c r="W25" s="77"/>
      <c r="X25" s="78" t="s">
        <v>591</v>
      </c>
      <c r="Y25" s="80" t="s">
        <v>303</v>
      </c>
      <c r="Z25" s="80" t="s">
        <v>592</v>
      </c>
      <c r="AA25" s="81"/>
      <c r="AB25" s="113" t="s">
        <v>593</v>
      </c>
      <c r="AC25" s="143" t="s">
        <v>594</v>
      </c>
      <c r="AD25" s="84" t="s">
        <v>595</v>
      </c>
      <c r="AE25" s="83" t="s">
        <v>159</v>
      </c>
      <c r="AF25" s="83" t="s">
        <v>376</v>
      </c>
      <c r="AG25" s="143" t="s">
        <v>596</v>
      </c>
      <c r="AH25" s="83" t="s">
        <v>193</v>
      </c>
      <c r="AI25" s="85"/>
      <c r="AJ25" s="85"/>
      <c r="AK25" s="85"/>
      <c r="AL25" s="85"/>
      <c r="AM25" s="85"/>
      <c r="AN25" s="85"/>
      <c r="AO25" s="86"/>
      <c r="AP25" s="87"/>
      <c r="AQ25" s="88"/>
      <c r="AR25" s="89"/>
      <c r="AS25" s="88"/>
      <c r="AT25" s="88"/>
      <c r="AU25" s="88"/>
      <c r="AV25" s="88"/>
      <c r="AW25" s="85"/>
      <c r="AX25" s="85"/>
      <c r="AY25" s="85"/>
      <c r="AZ25" s="85"/>
      <c r="BA25" s="85"/>
      <c r="BB25" s="85"/>
      <c r="BC25" s="91"/>
      <c r="BD25" s="116" t="s">
        <v>597</v>
      </c>
      <c r="BE25" s="93" t="s">
        <v>598</v>
      </c>
      <c r="BF25" s="94" t="s">
        <v>199</v>
      </c>
      <c r="BG25" s="144" t="s">
        <v>599</v>
      </c>
      <c r="BH25" s="93" t="s">
        <v>199</v>
      </c>
      <c r="BI25" s="117" t="s">
        <v>600</v>
      </c>
      <c r="BJ25" s="93" t="s">
        <v>131</v>
      </c>
      <c r="BK25" s="95"/>
      <c r="BL25" s="95"/>
      <c r="BM25" s="95"/>
      <c r="BN25" s="95"/>
      <c r="BO25" s="95"/>
      <c r="BP25" s="95"/>
      <c r="BQ25" s="73"/>
      <c r="BR25" s="96">
        <v>15.0</v>
      </c>
      <c r="BS25" s="96">
        <v>35.0</v>
      </c>
      <c r="BT25" s="96">
        <v>15.0</v>
      </c>
      <c r="BU25" s="96">
        <v>35.0</v>
      </c>
      <c r="BV25" s="73"/>
      <c r="BW25" s="97" t="s">
        <v>111</v>
      </c>
      <c r="BX25" s="97" t="s">
        <v>112</v>
      </c>
      <c r="BY25" s="97" t="s">
        <v>601</v>
      </c>
      <c r="BZ25" s="97" t="s">
        <v>602</v>
      </c>
      <c r="CA25" s="137" t="s">
        <v>91</v>
      </c>
      <c r="CB25" s="118" t="s">
        <v>603</v>
      </c>
      <c r="CC25" s="119" t="s">
        <v>604</v>
      </c>
      <c r="CD25" s="119" t="s">
        <v>605</v>
      </c>
      <c r="CE25" s="101" t="s">
        <v>116</v>
      </c>
      <c r="CF25" s="101" t="s">
        <v>359</v>
      </c>
      <c r="CG25" s="101"/>
      <c r="CH25" s="73"/>
      <c r="CI25" s="103"/>
      <c r="CJ25" s="104"/>
      <c r="CK25" s="105"/>
      <c r="CL25" s="106"/>
      <c r="CM25" s="107"/>
      <c r="CN25" s="107"/>
      <c r="CO25" s="107"/>
      <c r="CP25" s="107"/>
      <c r="CQ25" s="108"/>
    </row>
    <row r="26">
      <c r="A26" s="68" t="s">
        <v>606</v>
      </c>
      <c r="B26" s="69" t="s">
        <v>118</v>
      </c>
      <c r="C26" s="70" t="s">
        <v>607</v>
      </c>
      <c r="D26" s="71" t="s">
        <v>608</v>
      </c>
      <c r="E26" s="72" t="s">
        <v>91</v>
      </c>
      <c r="F26" s="72" t="s">
        <v>91</v>
      </c>
      <c r="G26" s="72" t="s">
        <v>609</v>
      </c>
      <c r="H26" s="72" t="s">
        <v>610</v>
      </c>
      <c r="I26" s="72" t="s">
        <v>611</v>
      </c>
      <c r="J26" s="73"/>
      <c r="K26" s="75" t="s">
        <v>96</v>
      </c>
      <c r="L26" s="74"/>
      <c r="M26" s="75" t="s">
        <v>222</v>
      </c>
      <c r="N26" s="74"/>
      <c r="O26" s="74"/>
      <c r="P26" s="74"/>
      <c r="Q26" s="76"/>
      <c r="R26" s="75" t="s">
        <v>96</v>
      </c>
      <c r="S26" s="75"/>
      <c r="T26" s="75"/>
      <c r="U26" s="75"/>
      <c r="V26" s="110"/>
      <c r="W26" s="77"/>
      <c r="X26" s="78" t="s">
        <v>418</v>
      </c>
      <c r="Y26" s="80" t="s">
        <v>273</v>
      </c>
      <c r="Z26" s="80" t="s">
        <v>507</v>
      </c>
      <c r="AA26" s="81"/>
      <c r="AB26" s="82" t="s">
        <v>168</v>
      </c>
      <c r="AC26" s="83" t="s">
        <v>612</v>
      </c>
      <c r="AD26" s="84" t="s">
        <v>528</v>
      </c>
      <c r="AE26" s="114" t="s">
        <v>613</v>
      </c>
      <c r="AF26" s="83" t="s">
        <v>530</v>
      </c>
      <c r="AG26" s="114" t="s">
        <v>614</v>
      </c>
      <c r="AH26" s="83" t="s">
        <v>274</v>
      </c>
      <c r="AI26" s="85">
        <v>3744.0</v>
      </c>
      <c r="AJ26" s="85">
        <v>510.0</v>
      </c>
      <c r="AK26" s="85">
        <v>222.0</v>
      </c>
      <c r="AL26" s="85">
        <v>262.0</v>
      </c>
      <c r="AM26" s="85">
        <v>244.0</v>
      </c>
      <c r="AN26" s="85">
        <v>296.0</v>
      </c>
      <c r="AO26" s="86"/>
      <c r="AP26" s="87" t="s">
        <v>235</v>
      </c>
      <c r="AQ26" s="88" t="s">
        <v>508</v>
      </c>
      <c r="AR26" s="89" t="s">
        <v>424</v>
      </c>
      <c r="AS26" s="115" t="s">
        <v>615</v>
      </c>
      <c r="AT26" s="88" t="s">
        <v>108</v>
      </c>
      <c r="AU26" s="88" t="s">
        <v>616</v>
      </c>
      <c r="AV26" s="88" t="s">
        <v>233</v>
      </c>
      <c r="AW26" s="85">
        <v>4027.0</v>
      </c>
      <c r="AX26" s="85">
        <v>535.0</v>
      </c>
      <c r="AY26" s="85">
        <v>202.0</v>
      </c>
      <c r="AZ26" s="85">
        <v>273.0</v>
      </c>
      <c r="BA26" s="85">
        <v>262.0</v>
      </c>
      <c r="BB26" s="85">
        <v>152.0</v>
      </c>
      <c r="BC26" s="91"/>
      <c r="BD26" s="92" t="s">
        <v>109</v>
      </c>
      <c r="BE26" s="93" t="s">
        <v>110</v>
      </c>
      <c r="BF26" s="94"/>
      <c r="BG26" s="93"/>
      <c r="BH26" s="93"/>
      <c r="BI26" s="93"/>
      <c r="BJ26" s="93"/>
      <c r="BK26" s="95"/>
      <c r="BL26" s="95"/>
      <c r="BM26" s="95"/>
      <c r="BN26" s="95"/>
      <c r="BO26" s="95"/>
      <c r="BP26" s="95"/>
      <c r="BQ26" s="73"/>
      <c r="BR26" s="96">
        <v>20.0</v>
      </c>
      <c r="BS26" s="96">
        <v>35.0</v>
      </c>
      <c r="BT26" s="96">
        <v>35.0</v>
      </c>
      <c r="BU26" s="96">
        <v>10.0</v>
      </c>
      <c r="BV26" s="73"/>
      <c r="BW26" s="97" t="s">
        <v>111</v>
      </c>
      <c r="BX26" s="97" t="s">
        <v>427</v>
      </c>
      <c r="BY26" s="97" t="s">
        <v>617</v>
      </c>
      <c r="BZ26" s="97" t="s">
        <v>618</v>
      </c>
      <c r="CA26" s="98" t="s">
        <v>619</v>
      </c>
      <c r="CB26" s="118" t="s">
        <v>620</v>
      </c>
      <c r="CC26" s="119" t="s">
        <v>621</v>
      </c>
      <c r="CD26" s="119" t="s">
        <v>622</v>
      </c>
      <c r="CE26" s="101" t="s">
        <v>288</v>
      </c>
      <c r="CF26" s="101" t="s">
        <v>359</v>
      </c>
      <c r="CG26" s="101"/>
      <c r="CH26" s="73"/>
      <c r="CI26" s="103" t="s">
        <v>623</v>
      </c>
      <c r="CJ26" s="104" t="s">
        <v>247</v>
      </c>
      <c r="CK26" s="105" t="s">
        <v>624</v>
      </c>
      <c r="CL26" s="106" t="s">
        <v>625</v>
      </c>
      <c r="CM26" s="107" t="s">
        <v>250</v>
      </c>
      <c r="CN26" s="107">
        <v>4.0</v>
      </c>
      <c r="CO26" s="107">
        <v>2.0</v>
      </c>
      <c r="CP26" s="107" t="s">
        <v>251</v>
      </c>
      <c r="CQ26" s="108" t="s">
        <v>626</v>
      </c>
    </row>
    <row r="27">
      <c r="A27" s="68" t="s">
        <v>627</v>
      </c>
      <c r="B27" s="69" t="s">
        <v>88</v>
      </c>
      <c r="C27" s="70" t="s">
        <v>628</v>
      </c>
      <c r="D27" s="71" t="s">
        <v>629</v>
      </c>
      <c r="E27" s="72" t="s">
        <v>91</v>
      </c>
      <c r="F27" s="72" t="s">
        <v>475</v>
      </c>
      <c r="G27" s="72" t="s">
        <v>630</v>
      </c>
      <c r="H27" s="72" t="s">
        <v>476</v>
      </c>
      <c r="I27" s="72" t="s">
        <v>631</v>
      </c>
      <c r="J27" s="73"/>
      <c r="K27" s="74"/>
      <c r="L27" s="74"/>
      <c r="M27" s="75" t="s">
        <v>96</v>
      </c>
      <c r="N27" s="74"/>
      <c r="O27" s="74"/>
      <c r="P27" s="75" t="s">
        <v>96</v>
      </c>
      <c r="Q27" s="76"/>
      <c r="R27" s="74"/>
      <c r="S27" s="74"/>
      <c r="T27" s="74"/>
      <c r="U27" s="74"/>
      <c r="V27" s="76"/>
      <c r="W27" s="77"/>
      <c r="X27" s="145" t="s">
        <v>632</v>
      </c>
      <c r="Y27" s="80" t="s">
        <v>633</v>
      </c>
      <c r="Z27" s="80" t="s">
        <v>308</v>
      </c>
      <c r="AA27" s="81"/>
      <c r="AB27" s="82" t="s">
        <v>161</v>
      </c>
      <c r="AC27" s="83" t="s">
        <v>634</v>
      </c>
      <c r="AD27" s="84"/>
      <c r="AE27" s="83"/>
      <c r="AF27" s="83"/>
      <c r="AG27" s="83"/>
      <c r="AH27" s="83"/>
      <c r="AI27" s="85"/>
      <c r="AJ27" s="85"/>
      <c r="AK27" s="85"/>
      <c r="AL27" s="85"/>
      <c r="AM27" s="85"/>
      <c r="AN27" s="85"/>
      <c r="AO27" s="86"/>
      <c r="AP27" s="87" t="s">
        <v>635</v>
      </c>
      <c r="AQ27" s="88" t="s">
        <v>636</v>
      </c>
      <c r="AR27" s="89" t="s">
        <v>637</v>
      </c>
      <c r="AS27" s="88" t="s">
        <v>598</v>
      </c>
      <c r="AT27" s="88" t="s">
        <v>274</v>
      </c>
      <c r="AU27" s="88" t="s">
        <v>638</v>
      </c>
      <c r="AV27" s="88" t="s">
        <v>108</v>
      </c>
      <c r="AW27" s="85">
        <v>2575.0</v>
      </c>
      <c r="AX27" s="85">
        <v>372.0</v>
      </c>
      <c r="AY27" s="85">
        <v>214.0</v>
      </c>
      <c r="AZ27" s="85">
        <v>167.0</v>
      </c>
      <c r="BA27" s="85">
        <v>242.0</v>
      </c>
      <c r="BB27" s="85">
        <v>176.0</v>
      </c>
      <c r="BC27" s="91"/>
      <c r="BD27" s="116" t="s">
        <v>639</v>
      </c>
      <c r="BE27" s="93" t="s">
        <v>640</v>
      </c>
      <c r="BF27" s="94"/>
      <c r="BG27" s="93"/>
      <c r="BH27" s="93"/>
      <c r="BI27" s="93"/>
      <c r="BJ27" s="93"/>
      <c r="BK27" s="95"/>
      <c r="BL27" s="95"/>
      <c r="BM27" s="95"/>
      <c r="BN27" s="95"/>
      <c r="BO27" s="95"/>
      <c r="BP27" s="95"/>
      <c r="BQ27" s="73"/>
      <c r="BR27" s="96">
        <v>35.0</v>
      </c>
      <c r="BS27" s="96">
        <v>35.0</v>
      </c>
      <c r="BT27" s="96">
        <v>10.0</v>
      </c>
      <c r="BU27" s="96">
        <v>10.0</v>
      </c>
      <c r="BV27" s="73"/>
      <c r="BW27" s="97" t="s">
        <v>111</v>
      </c>
      <c r="BX27" s="97" t="s">
        <v>112</v>
      </c>
      <c r="BY27" s="97" t="s">
        <v>641</v>
      </c>
      <c r="BZ27" s="97" t="s">
        <v>642</v>
      </c>
      <c r="CA27" s="98" t="s">
        <v>643</v>
      </c>
      <c r="CB27" s="99"/>
      <c r="CC27" s="100"/>
      <c r="CD27" s="100"/>
      <c r="CE27" s="101" t="s">
        <v>644</v>
      </c>
      <c r="CF27" s="101"/>
      <c r="CG27" s="102"/>
      <c r="CH27" s="73"/>
      <c r="CI27" s="103"/>
      <c r="CJ27" s="104"/>
      <c r="CK27" s="105"/>
      <c r="CL27" s="106"/>
      <c r="CM27" s="107"/>
      <c r="CN27" s="107"/>
      <c r="CO27" s="107"/>
      <c r="CP27" s="107"/>
      <c r="CQ27" s="108"/>
    </row>
    <row r="28">
      <c r="A28" s="68" t="s">
        <v>645</v>
      </c>
      <c r="B28" s="69" t="s">
        <v>150</v>
      </c>
      <c r="C28" s="70" t="s">
        <v>646</v>
      </c>
      <c r="D28" s="71" t="s">
        <v>647</v>
      </c>
      <c r="E28" s="72" t="s">
        <v>91</v>
      </c>
      <c r="F28" s="72" t="s">
        <v>648</v>
      </c>
      <c r="G28" s="72" t="s">
        <v>649</v>
      </c>
      <c r="H28" s="72" t="s">
        <v>650</v>
      </c>
      <c r="I28" s="72" t="s">
        <v>651</v>
      </c>
      <c r="J28" s="73"/>
      <c r="K28" s="74"/>
      <c r="L28" s="74"/>
      <c r="M28" s="74"/>
      <c r="N28" s="74"/>
      <c r="O28" s="75" t="s">
        <v>96</v>
      </c>
      <c r="P28" s="75" t="s">
        <v>96</v>
      </c>
      <c r="Q28" s="110" t="s">
        <v>96</v>
      </c>
      <c r="R28" s="75"/>
      <c r="S28" s="75"/>
      <c r="T28" s="75"/>
      <c r="U28" s="75"/>
      <c r="V28" s="110"/>
      <c r="W28" s="77"/>
      <c r="X28" s="78" t="s">
        <v>298</v>
      </c>
      <c r="Y28" s="80" t="s">
        <v>652</v>
      </c>
      <c r="Z28" s="80" t="s">
        <v>479</v>
      </c>
      <c r="AA28" s="81"/>
      <c r="AB28" s="82" t="s">
        <v>353</v>
      </c>
      <c r="AC28" s="83" t="s">
        <v>653</v>
      </c>
      <c r="AD28" s="84" t="s">
        <v>654</v>
      </c>
      <c r="AE28" s="83" t="s">
        <v>655</v>
      </c>
      <c r="AF28" s="146" t="s">
        <v>280</v>
      </c>
      <c r="AG28" s="114" t="s">
        <v>656</v>
      </c>
      <c r="AH28" s="83" t="s">
        <v>439</v>
      </c>
      <c r="AI28" s="85">
        <v>3407.0</v>
      </c>
      <c r="AJ28" s="85">
        <v>280.0</v>
      </c>
      <c r="AK28" s="85">
        <v>408.0</v>
      </c>
      <c r="AL28" s="85">
        <v>256.0</v>
      </c>
      <c r="AM28" s="85">
        <v>306.0</v>
      </c>
      <c r="AN28" s="85">
        <v>84.0</v>
      </c>
      <c r="AO28" s="86"/>
      <c r="AP28" s="87" t="s">
        <v>377</v>
      </c>
      <c r="AQ28" s="88" t="s">
        <v>657</v>
      </c>
      <c r="AR28" s="89" t="s">
        <v>658</v>
      </c>
      <c r="AS28" s="88" t="s">
        <v>659</v>
      </c>
      <c r="AT28" s="88" t="s">
        <v>131</v>
      </c>
      <c r="AU28" s="88" t="s">
        <v>125</v>
      </c>
      <c r="AV28" s="88" t="s">
        <v>422</v>
      </c>
      <c r="AW28" s="85">
        <v>3260.0</v>
      </c>
      <c r="AX28" s="85">
        <v>254.0</v>
      </c>
      <c r="AY28" s="85">
        <v>433.0</v>
      </c>
      <c r="AZ28" s="85">
        <v>256.0</v>
      </c>
      <c r="BA28" s="85">
        <v>325.0</v>
      </c>
      <c r="BB28" s="85">
        <v>73.0</v>
      </c>
      <c r="BC28" s="91"/>
      <c r="BD28" s="116" t="s">
        <v>102</v>
      </c>
      <c r="BE28" s="147" t="s">
        <v>105</v>
      </c>
      <c r="BF28" s="94"/>
      <c r="BG28" s="93"/>
      <c r="BH28" s="93"/>
      <c r="BI28" s="93"/>
      <c r="BJ28" s="93"/>
      <c r="BK28" s="95"/>
      <c r="BL28" s="95"/>
      <c r="BM28" s="95"/>
      <c r="BN28" s="95"/>
      <c r="BO28" s="95"/>
      <c r="BP28" s="95"/>
      <c r="BQ28" s="73"/>
      <c r="BR28" s="96">
        <v>35.0</v>
      </c>
      <c r="BS28" s="96">
        <v>10.0</v>
      </c>
      <c r="BT28" s="96">
        <v>15.0</v>
      </c>
      <c r="BU28" s="96">
        <v>35.0</v>
      </c>
      <c r="BV28" s="73"/>
      <c r="BW28" s="97" t="s">
        <v>170</v>
      </c>
      <c r="BX28" s="97" t="s">
        <v>660</v>
      </c>
      <c r="BY28" s="97" t="s">
        <v>661</v>
      </c>
      <c r="BZ28" s="97" t="s">
        <v>380</v>
      </c>
      <c r="CA28" s="98" t="s">
        <v>662</v>
      </c>
      <c r="CB28" s="118" t="s">
        <v>663</v>
      </c>
      <c r="CC28" s="119" t="s">
        <v>664</v>
      </c>
      <c r="CD28" s="119" t="s">
        <v>665</v>
      </c>
      <c r="CE28" s="101" t="s">
        <v>584</v>
      </c>
      <c r="CF28" s="101" t="s">
        <v>245</v>
      </c>
      <c r="CG28" s="101" t="s">
        <v>666</v>
      </c>
      <c r="CH28" s="73"/>
      <c r="CI28" s="103" t="s">
        <v>667</v>
      </c>
      <c r="CJ28" s="104" t="s">
        <v>452</v>
      </c>
      <c r="CK28" s="105" t="s">
        <v>668</v>
      </c>
      <c r="CL28" s="106"/>
      <c r="CM28" s="107"/>
      <c r="CN28" s="107"/>
      <c r="CO28" s="107"/>
      <c r="CP28" s="107"/>
      <c r="CQ28" s="108"/>
    </row>
    <row r="29">
      <c r="A29" s="68" t="s">
        <v>669</v>
      </c>
      <c r="B29" s="69" t="s">
        <v>118</v>
      </c>
      <c r="C29" s="70" t="s">
        <v>670</v>
      </c>
      <c r="D29" s="71" t="s">
        <v>671</v>
      </c>
      <c r="E29" s="72" t="s">
        <v>91</v>
      </c>
      <c r="F29" s="72" t="s">
        <v>91</v>
      </c>
      <c r="G29" s="72" t="s">
        <v>672</v>
      </c>
      <c r="H29" s="72" t="s">
        <v>673</v>
      </c>
      <c r="I29" s="72" t="s">
        <v>674</v>
      </c>
      <c r="J29" s="73"/>
      <c r="K29" s="75" t="s">
        <v>96</v>
      </c>
      <c r="L29" s="75" t="s">
        <v>222</v>
      </c>
      <c r="M29" s="74"/>
      <c r="N29" s="74"/>
      <c r="O29" s="75" t="s">
        <v>96</v>
      </c>
      <c r="P29" s="74"/>
      <c r="Q29" s="76"/>
      <c r="R29" s="74"/>
      <c r="S29" s="74"/>
      <c r="T29" s="74"/>
      <c r="U29" s="74"/>
      <c r="V29" s="76"/>
      <c r="W29" s="77"/>
      <c r="X29" s="78" t="s">
        <v>157</v>
      </c>
      <c r="Y29" s="80" t="s">
        <v>675</v>
      </c>
      <c r="Z29" s="80" t="s">
        <v>110</v>
      </c>
      <c r="AA29" s="81"/>
      <c r="AB29" s="82" t="s">
        <v>235</v>
      </c>
      <c r="AC29" s="83" t="s">
        <v>169</v>
      </c>
      <c r="AD29" s="84"/>
      <c r="AE29" s="83"/>
      <c r="AF29" s="83"/>
      <c r="AG29" s="83"/>
      <c r="AH29" s="83"/>
      <c r="AI29" s="85"/>
      <c r="AJ29" s="85"/>
      <c r="AK29" s="85"/>
      <c r="AL29" s="85"/>
      <c r="AM29" s="85"/>
      <c r="AN29" s="85"/>
      <c r="AO29" s="86"/>
      <c r="AP29" s="130" t="s">
        <v>109</v>
      </c>
      <c r="AQ29" s="88" t="s">
        <v>366</v>
      </c>
      <c r="AR29" s="89" t="s">
        <v>676</v>
      </c>
      <c r="AS29" s="115" t="s">
        <v>677</v>
      </c>
      <c r="AT29" s="88" t="s">
        <v>376</v>
      </c>
      <c r="AU29" s="115" t="s">
        <v>678</v>
      </c>
      <c r="AV29" s="88" t="s">
        <v>228</v>
      </c>
      <c r="AW29" s="85">
        <v>4516.0</v>
      </c>
      <c r="AX29" s="85">
        <v>527.0</v>
      </c>
      <c r="AY29" s="85">
        <v>235.0</v>
      </c>
      <c r="AZ29" s="85">
        <v>331.0</v>
      </c>
      <c r="BA29" s="85">
        <v>249.0</v>
      </c>
      <c r="BB29" s="85">
        <v>152.0</v>
      </c>
      <c r="BC29" s="91"/>
      <c r="BD29" s="116" t="s">
        <v>102</v>
      </c>
      <c r="BE29" s="93" t="s">
        <v>679</v>
      </c>
      <c r="BF29" s="94" t="s">
        <v>104</v>
      </c>
      <c r="BG29" s="93" t="s">
        <v>680</v>
      </c>
      <c r="BH29" s="93" t="s">
        <v>106</v>
      </c>
      <c r="BI29" s="93" t="s">
        <v>505</v>
      </c>
      <c r="BJ29" s="93" t="s">
        <v>439</v>
      </c>
      <c r="BK29" s="95">
        <v>4796.0</v>
      </c>
      <c r="BL29" s="95">
        <v>501.0</v>
      </c>
      <c r="BM29" s="95">
        <v>214.0</v>
      </c>
      <c r="BN29" s="95">
        <v>351.0</v>
      </c>
      <c r="BO29" s="95">
        <v>201.0</v>
      </c>
      <c r="BP29" s="95">
        <v>115.0</v>
      </c>
      <c r="BQ29" s="73"/>
      <c r="BR29" s="96">
        <v>15.0</v>
      </c>
      <c r="BS29" s="96">
        <v>35.0</v>
      </c>
      <c r="BT29" s="96">
        <v>35.0</v>
      </c>
      <c r="BU29" s="96">
        <v>15.0</v>
      </c>
      <c r="BV29" s="73"/>
      <c r="BW29" s="97" t="s">
        <v>111</v>
      </c>
      <c r="BX29" s="97" t="s">
        <v>112</v>
      </c>
      <c r="BY29" s="97" t="s">
        <v>681</v>
      </c>
      <c r="BZ29" s="97" t="s">
        <v>682</v>
      </c>
      <c r="CA29" s="98" t="s">
        <v>683</v>
      </c>
      <c r="CB29" s="118" t="s">
        <v>684</v>
      </c>
      <c r="CC29" s="119" t="s">
        <v>685</v>
      </c>
      <c r="CD29" s="119" t="s">
        <v>686</v>
      </c>
      <c r="CE29" s="101" t="s">
        <v>116</v>
      </c>
      <c r="CF29" s="101" t="s">
        <v>207</v>
      </c>
      <c r="CG29" s="101"/>
      <c r="CH29" s="73"/>
      <c r="CI29" s="103" t="s">
        <v>687</v>
      </c>
      <c r="CJ29" s="104" t="s">
        <v>210</v>
      </c>
      <c r="CK29" s="105" t="s">
        <v>688</v>
      </c>
      <c r="CL29" s="106"/>
      <c r="CM29" s="107"/>
      <c r="CN29" s="107"/>
      <c r="CO29" s="107"/>
      <c r="CP29" s="107"/>
      <c r="CQ29" s="108"/>
    </row>
    <row r="30">
      <c r="A30" s="68" t="s">
        <v>689</v>
      </c>
      <c r="B30" s="69" t="s">
        <v>150</v>
      </c>
      <c r="C30" s="70" t="s">
        <v>690</v>
      </c>
      <c r="D30" s="71" t="s">
        <v>691</v>
      </c>
      <c r="E30" s="72" t="s">
        <v>91</v>
      </c>
      <c r="F30" s="72" t="s">
        <v>692</v>
      </c>
      <c r="G30" s="72" t="s">
        <v>693</v>
      </c>
      <c r="H30" s="72" t="s">
        <v>694</v>
      </c>
      <c r="I30" s="72" t="s">
        <v>695</v>
      </c>
      <c r="J30" s="73"/>
      <c r="K30" s="74"/>
      <c r="L30" s="74"/>
      <c r="M30" s="74"/>
      <c r="N30" s="74"/>
      <c r="O30" s="75" t="s">
        <v>96</v>
      </c>
      <c r="P30" s="75" t="s">
        <v>96</v>
      </c>
      <c r="Q30" s="76"/>
      <c r="R30" s="74"/>
      <c r="S30" s="74"/>
      <c r="T30" s="74"/>
      <c r="U30" s="74"/>
      <c r="V30" s="76"/>
      <c r="W30" s="77"/>
      <c r="X30" s="78" t="s">
        <v>418</v>
      </c>
      <c r="Y30" s="80" t="s">
        <v>273</v>
      </c>
      <c r="Z30" s="80" t="s">
        <v>328</v>
      </c>
      <c r="AA30" s="81"/>
      <c r="AB30" s="82" t="s">
        <v>102</v>
      </c>
      <c r="AC30" s="83" t="s">
        <v>679</v>
      </c>
      <c r="AD30" s="84" t="s">
        <v>104</v>
      </c>
      <c r="AE30" s="83" t="s">
        <v>440</v>
      </c>
      <c r="AF30" s="83" t="s">
        <v>228</v>
      </c>
      <c r="AG30" s="83" t="s">
        <v>225</v>
      </c>
      <c r="AH30" s="83" t="s">
        <v>426</v>
      </c>
      <c r="AI30" s="85">
        <v>4681.0</v>
      </c>
      <c r="AJ30" s="85">
        <v>421.0</v>
      </c>
      <c r="AK30" s="85">
        <v>229.0</v>
      </c>
      <c r="AL30" s="85">
        <v>341.0</v>
      </c>
      <c r="AM30" s="85">
        <v>194.0</v>
      </c>
      <c r="AN30" s="85">
        <v>89.0</v>
      </c>
      <c r="AO30" s="86"/>
      <c r="AP30" s="87" t="s">
        <v>235</v>
      </c>
      <c r="AQ30" s="88" t="s">
        <v>507</v>
      </c>
      <c r="AR30" s="89" t="s">
        <v>696</v>
      </c>
      <c r="AS30" s="88" t="s">
        <v>697</v>
      </c>
      <c r="AT30" s="88" t="s">
        <v>167</v>
      </c>
      <c r="AU30" s="88" t="s">
        <v>640</v>
      </c>
      <c r="AV30" s="88" t="s">
        <v>233</v>
      </c>
      <c r="AW30" s="85">
        <v>4132.0</v>
      </c>
      <c r="AX30" s="85">
        <v>443.0</v>
      </c>
      <c r="AY30" s="85">
        <v>229.0</v>
      </c>
      <c r="AZ30" s="85">
        <v>298.0</v>
      </c>
      <c r="BA30" s="85">
        <v>222.0</v>
      </c>
      <c r="BB30" s="85">
        <v>99.0</v>
      </c>
      <c r="BC30" s="91"/>
      <c r="BD30" s="116" t="s">
        <v>635</v>
      </c>
      <c r="BE30" s="93" t="s">
        <v>698</v>
      </c>
      <c r="BF30" s="94"/>
      <c r="BG30" s="93"/>
      <c r="BH30" s="93"/>
      <c r="BI30" s="93"/>
      <c r="BJ30" s="93"/>
      <c r="BK30" s="95"/>
      <c r="BL30" s="95"/>
      <c r="BM30" s="95"/>
      <c r="BN30" s="95"/>
      <c r="BO30" s="95"/>
      <c r="BP30" s="95"/>
      <c r="BQ30" s="73"/>
      <c r="BR30" s="96">
        <v>35.0</v>
      </c>
      <c r="BS30" s="96">
        <v>15.0</v>
      </c>
      <c r="BT30" s="96">
        <v>35.0</v>
      </c>
      <c r="BU30" s="96">
        <v>10.0</v>
      </c>
      <c r="BV30" s="73"/>
      <c r="BW30" s="97" t="s">
        <v>170</v>
      </c>
      <c r="BX30" s="97" t="s">
        <v>112</v>
      </c>
      <c r="BY30" s="97" t="s">
        <v>699</v>
      </c>
      <c r="BZ30" s="97" t="s">
        <v>700</v>
      </c>
      <c r="CA30" s="98" t="s">
        <v>216</v>
      </c>
      <c r="CB30" s="118" t="s">
        <v>701</v>
      </c>
      <c r="CC30" s="119" t="s">
        <v>702</v>
      </c>
      <c r="CD30" s="119" t="s">
        <v>703</v>
      </c>
      <c r="CE30" s="101" t="s">
        <v>644</v>
      </c>
      <c r="CF30" s="101" t="s">
        <v>207</v>
      </c>
      <c r="CG30" s="102"/>
      <c r="CH30" s="73"/>
      <c r="CI30" s="103" t="s">
        <v>704</v>
      </c>
      <c r="CJ30" s="104" t="s">
        <v>247</v>
      </c>
      <c r="CK30" s="105" t="s">
        <v>705</v>
      </c>
      <c r="CL30" s="106"/>
      <c r="CM30" s="107"/>
      <c r="CN30" s="107"/>
      <c r="CO30" s="107"/>
      <c r="CP30" s="107"/>
      <c r="CQ30" s="108"/>
    </row>
    <row r="31">
      <c r="A31" s="68" t="s">
        <v>706</v>
      </c>
      <c r="B31" s="128" t="s">
        <v>118</v>
      </c>
      <c r="C31" s="70" t="s">
        <v>707</v>
      </c>
      <c r="D31" s="71" t="s">
        <v>708</v>
      </c>
      <c r="E31" s="72" t="s">
        <v>91</v>
      </c>
      <c r="F31" s="72" t="s">
        <v>91</v>
      </c>
      <c r="G31" s="72" t="s">
        <v>709</v>
      </c>
      <c r="H31" s="72" t="s">
        <v>710</v>
      </c>
      <c r="I31" s="72" t="s">
        <v>711</v>
      </c>
      <c r="J31" s="73"/>
      <c r="K31" s="75"/>
      <c r="L31" s="75"/>
      <c r="M31" s="75"/>
      <c r="N31" s="75" t="s">
        <v>96</v>
      </c>
      <c r="O31" s="75" t="s">
        <v>96</v>
      </c>
      <c r="P31" s="74"/>
      <c r="Q31" s="110"/>
      <c r="R31" s="75"/>
      <c r="S31" s="74"/>
      <c r="T31" s="75"/>
      <c r="U31" s="75"/>
      <c r="V31" s="110"/>
      <c r="W31" s="77"/>
      <c r="X31" s="78" t="s">
        <v>712</v>
      </c>
      <c r="Y31" s="80" t="s">
        <v>713</v>
      </c>
      <c r="Z31" s="112" t="s">
        <v>402</v>
      </c>
      <c r="AA31" s="81"/>
      <c r="AB31" s="82" t="s">
        <v>714</v>
      </c>
      <c r="AC31" s="114" t="s">
        <v>715</v>
      </c>
      <c r="AD31" s="126" t="s">
        <v>716</v>
      </c>
      <c r="AE31" s="83" t="s">
        <v>464</v>
      </c>
      <c r="AF31" s="83" t="s">
        <v>133</v>
      </c>
      <c r="AG31" s="114" t="s">
        <v>717</v>
      </c>
      <c r="AH31" s="83" t="s">
        <v>426</v>
      </c>
      <c r="AI31" s="85"/>
      <c r="AJ31" s="85"/>
      <c r="AK31" s="85"/>
      <c r="AL31" s="85"/>
      <c r="AM31" s="85"/>
      <c r="AN31" s="85"/>
      <c r="AO31" s="86"/>
      <c r="AP31" s="87" t="s">
        <v>718</v>
      </c>
      <c r="AQ31" s="88" t="s">
        <v>162</v>
      </c>
      <c r="AR31" s="89" t="s">
        <v>719</v>
      </c>
      <c r="AS31" s="90" t="s">
        <v>720</v>
      </c>
      <c r="AT31" s="88" t="s">
        <v>555</v>
      </c>
      <c r="AU31" s="115" t="s">
        <v>721</v>
      </c>
      <c r="AV31" s="88" t="s">
        <v>228</v>
      </c>
      <c r="AW31" s="85"/>
      <c r="AX31" s="85"/>
      <c r="AY31" s="85"/>
      <c r="AZ31" s="85"/>
      <c r="BA31" s="85"/>
      <c r="BB31" s="85"/>
      <c r="BC31" s="91"/>
      <c r="BD31" s="116" t="s">
        <v>168</v>
      </c>
      <c r="BE31" s="93" t="s">
        <v>557</v>
      </c>
      <c r="BF31" s="94"/>
      <c r="BG31" s="93"/>
      <c r="BH31" s="93"/>
      <c r="BI31" s="93"/>
      <c r="BJ31" s="93"/>
      <c r="BK31" s="148"/>
      <c r="BL31" s="148"/>
      <c r="BM31" s="148"/>
      <c r="BN31" s="148"/>
      <c r="BO31" s="148"/>
      <c r="BP31" s="148"/>
      <c r="BQ31" s="73"/>
      <c r="BR31" s="96">
        <v>40.0</v>
      </c>
      <c r="BS31" s="96">
        <v>10.0</v>
      </c>
      <c r="BT31" s="96">
        <v>15.0</v>
      </c>
      <c r="BU31" s="96">
        <v>35.0</v>
      </c>
      <c r="BV31" s="73"/>
      <c r="BW31" s="97" t="s">
        <v>141</v>
      </c>
      <c r="BX31" s="97" t="s">
        <v>722</v>
      </c>
      <c r="BY31" s="97" t="s">
        <v>723</v>
      </c>
      <c r="BZ31" s="97" t="s">
        <v>724</v>
      </c>
      <c r="CA31" s="98" t="s">
        <v>91</v>
      </c>
      <c r="CB31" s="118" t="s">
        <v>725</v>
      </c>
      <c r="CC31" s="119" t="s">
        <v>726</v>
      </c>
      <c r="CD31" s="119" t="s">
        <v>727</v>
      </c>
      <c r="CE31" s="101"/>
      <c r="CF31" s="101"/>
      <c r="CG31" s="102"/>
      <c r="CH31" s="73"/>
      <c r="CI31" s="103"/>
      <c r="CJ31" s="104"/>
      <c r="CK31" s="105"/>
      <c r="CL31" s="106" t="s">
        <v>728</v>
      </c>
      <c r="CM31" s="107" t="s">
        <v>729</v>
      </c>
      <c r="CN31" s="107">
        <v>4.0</v>
      </c>
      <c r="CO31" s="107" t="s">
        <v>214</v>
      </c>
      <c r="CP31" s="107" t="s">
        <v>251</v>
      </c>
      <c r="CQ31" s="108" t="s">
        <v>730</v>
      </c>
    </row>
    <row r="32">
      <c r="A32" s="68" t="s">
        <v>731</v>
      </c>
      <c r="B32" s="69" t="s">
        <v>118</v>
      </c>
      <c r="C32" s="70" t="s">
        <v>732</v>
      </c>
      <c r="D32" s="71" t="s">
        <v>733</v>
      </c>
      <c r="E32" s="72" t="s">
        <v>91</v>
      </c>
      <c r="F32" s="72" t="s">
        <v>91</v>
      </c>
      <c r="G32" s="72" t="s">
        <v>734</v>
      </c>
      <c r="H32" s="72" t="s">
        <v>735</v>
      </c>
      <c r="I32" s="72" t="s">
        <v>736</v>
      </c>
      <c r="J32" s="73"/>
      <c r="K32" s="75" t="s">
        <v>96</v>
      </c>
      <c r="L32" s="75" t="s">
        <v>96</v>
      </c>
      <c r="M32" s="75"/>
      <c r="N32" s="75"/>
      <c r="O32" s="74"/>
      <c r="P32" s="74"/>
      <c r="Q32" s="110"/>
      <c r="R32" s="75"/>
      <c r="S32" s="74"/>
      <c r="T32" s="75"/>
      <c r="U32" s="75"/>
      <c r="V32" s="110" t="s">
        <v>96</v>
      </c>
      <c r="W32" s="77"/>
      <c r="X32" s="78" t="s">
        <v>737</v>
      </c>
      <c r="Y32" s="112" t="s">
        <v>738</v>
      </c>
      <c r="Z32" s="112" t="s">
        <v>739</v>
      </c>
      <c r="AA32" s="81"/>
      <c r="AB32" s="82" t="s">
        <v>740</v>
      </c>
      <c r="AC32" s="114" t="s">
        <v>741</v>
      </c>
      <c r="AD32" s="84" t="s">
        <v>742</v>
      </c>
      <c r="AE32" s="83" t="s">
        <v>440</v>
      </c>
      <c r="AF32" s="83" t="s">
        <v>106</v>
      </c>
      <c r="AG32" s="83" t="s">
        <v>107</v>
      </c>
      <c r="AH32" s="83" t="s">
        <v>555</v>
      </c>
      <c r="AI32" s="85">
        <v>4991.0</v>
      </c>
      <c r="AJ32" s="85">
        <v>442.0</v>
      </c>
      <c r="AK32" s="85">
        <v>214.0</v>
      </c>
      <c r="AL32" s="85">
        <v>386.0</v>
      </c>
      <c r="AM32" s="85">
        <v>182.0</v>
      </c>
      <c r="AN32" s="85">
        <v>94.0</v>
      </c>
      <c r="AO32" s="86"/>
      <c r="AP32" s="87"/>
      <c r="AQ32" s="88"/>
      <c r="AR32" s="89"/>
      <c r="AS32" s="88"/>
      <c r="AT32" s="88"/>
      <c r="AU32" s="88"/>
      <c r="AV32" s="88"/>
      <c r="AW32" s="85"/>
      <c r="AX32" s="85"/>
      <c r="AY32" s="85"/>
      <c r="AZ32" s="85"/>
      <c r="BA32" s="85"/>
      <c r="BB32" s="85"/>
      <c r="BC32" s="91"/>
      <c r="BD32" s="116" t="s">
        <v>102</v>
      </c>
      <c r="BE32" s="117" t="s">
        <v>743</v>
      </c>
      <c r="BF32" s="94" t="s">
        <v>744</v>
      </c>
      <c r="BG32" s="93" t="s">
        <v>110</v>
      </c>
      <c r="BH32" s="93" t="s">
        <v>400</v>
      </c>
      <c r="BI32" s="117" t="s">
        <v>745</v>
      </c>
      <c r="BJ32" s="93" t="s">
        <v>376</v>
      </c>
      <c r="BK32" s="148">
        <v>4690.0</v>
      </c>
      <c r="BL32" s="148">
        <v>495.0</v>
      </c>
      <c r="BM32" s="148">
        <v>214.0</v>
      </c>
      <c r="BN32" s="148">
        <v>377.0</v>
      </c>
      <c r="BO32" s="148">
        <v>203.0</v>
      </c>
      <c r="BP32" s="148">
        <v>110.0</v>
      </c>
      <c r="BQ32" s="73"/>
      <c r="BR32" s="96">
        <v>40.0</v>
      </c>
      <c r="BS32" s="96">
        <v>10.0</v>
      </c>
      <c r="BT32" s="96">
        <v>35.0</v>
      </c>
      <c r="BU32" s="96">
        <v>15.0</v>
      </c>
      <c r="BV32" s="73"/>
      <c r="BW32" s="97" t="s">
        <v>111</v>
      </c>
      <c r="BX32" s="97" t="s">
        <v>112</v>
      </c>
      <c r="BY32" s="97" t="s">
        <v>746</v>
      </c>
      <c r="BZ32" s="97" t="s">
        <v>747</v>
      </c>
      <c r="CA32" s="137" t="s">
        <v>91</v>
      </c>
      <c r="CB32" s="118" t="s">
        <v>748</v>
      </c>
      <c r="CC32" s="119" t="s">
        <v>749</v>
      </c>
      <c r="CD32" s="119" t="s">
        <v>750</v>
      </c>
      <c r="CE32" s="101" t="s">
        <v>116</v>
      </c>
      <c r="CF32" s="101" t="s">
        <v>245</v>
      </c>
      <c r="CG32" s="102"/>
      <c r="CH32" s="73"/>
      <c r="CI32" s="103"/>
      <c r="CJ32" s="104"/>
      <c r="CK32" s="105"/>
      <c r="CL32" s="106" t="s">
        <v>751</v>
      </c>
      <c r="CM32" s="107" t="s">
        <v>213</v>
      </c>
      <c r="CN32" s="107">
        <v>6.0</v>
      </c>
      <c r="CO32" s="107" t="s">
        <v>214</v>
      </c>
      <c r="CP32" s="107">
        <v>6.0</v>
      </c>
      <c r="CQ32" s="108" t="s">
        <v>752</v>
      </c>
    </row>
    <row r="33">
      <c r="A33" s="68" t="s">
        <v>753</v>
      </c>
      <c r="B33" s="69" t="s">
        <v>150</v>
      </c>
      <c r="C33" s="70" t="s">
        <v>754</v>
      </c>
      <c r="D33" s="71" t="s">
        <v>755</v>
      </c>
      <c r="E33" s="72" t="s">
        <v>91</v>
      </c>
      <c r="F33" s="72" t="s">
        <v>756</v>
      </c>
      <c r="G33" s="72" t="s">
        <v>757</v>
      </c>
      <c r="H33" s="72" t="s">
        <v>758</v>
      </c>
      <c r="I33" s="72" t="s">
        <v>759</v>
      </c>
      <c r="J33" s="73"/>
      <c r="K33" s="74"/>
      <c r="L33" s="74"/>
      <c r="M33" s="75"/>
      <c r="N33" s="75"/>
      <c r="O33" s="74"/>
      <c r="P33" s="74"/>
      <c r="Q33" s="110" t="s">
        <v>96</v>
      </c>
      <c r="R33" s="75" t="s">
        <v>96</v>
      </c>
      <c r="S33" s="74"/>
      <c r="T33" s="74"/>
      <c r="U33" s="74"/>
      <c r="V33" s="76"/>
      <c r="W33" s="77"/>
      <c r="X33" s="78" t="s">
        <v>754</v>
      </c>
      <c r="Y33" s="80" t="s">
        <v>760</v>
      </c>
      <c r="Z33" s="80" t="s">
        <v>105</v>
      </c>
      <c r="AA33" s="81"/>
      <c r="AB33" s="82" t="s">
        <v>761</v>
      </c>
      <c r="AC33" s="83" t="s">
        <v>762</v>
      </c>
      <c r="AD33" s="84" t="s">
        <v>763</v>
      </c>
      <c r="AE33" s="83" t="s">
        <v>633</v>
      </c>
      <c r="AF33" s="83" t="s">
        <v>764</v>
      </c>
      <c r="AG33" s="83" t="s">
        <v>636</v>
      </c>
      <c r="AH33" s="83" t="s">
        <v>422</v>
      </c>
      <c r="AI33" s="85">
        <v>3506.0</v>
      </c>
      <c r="AJ33" s="85">
        <v>457.0</v>
      </c>
      <c r="AK33" s="85">
        <v>273.0</v>
      </c>
      <c r="AL33" s="85">
        <v>243.0</v>
      </c>
      <c r="AM33" s="85">
        <v>231.0</v>
      </c>
      <c r="AN33" s="85">
        <v>282.0</v>
      </c>
      <c r="AO33" s="86"/>
      <c r="AP33" s="130" t="s">
        <v>765</v>
      </c>
      <c r="AQ33" s="115" t="s">
        <v>766</v>
      </c>
      <c r="AR33" s="89" t="s">
        <v>767</v>
      </c>
      <c r="AS33" s="88" t="s">
        <v>531</v>
      </c>
      <c r="AT33" s="88" t="s">
        <v>530</v>
      </c>
      <c r="AU33" s="88" t="s">
        <v>325</v>
      </c>
      <c r="AV33" s="88" t="s">
        <v>280</v>
      </c>
      <c r="AW33" s="85">
        <v>3782.0</v>
      </c>
      <c r="AX33" s="85">
        <v>457.0</v>
      </c>
      <c r="AY33" s="85">
        <v>273.0</v>
      </c>
      <c r="AZ33" s="85">
        <v>253.0</v>
      </c>
      <c r="BA33" s="85">
        <v>249.0</v>
      </c>
      <c r="BB33" s="85">
        <v>221.0</v>
      </c>
      <c r="BC33" s="91"/>
      <c r="BD33" s="116" t="s">
        <v>377</v>
      </c>
      <c r="BE33" s="93" t="s">
        <v>768</v>
      </c>
      <c r="BF33" s="94"/>
      <c r="BG33" s="93"/>
      <c r="BH33" s="93"/>
      <c r="BI33" s="93"/>
      <c r="BJ33" s="93"/>
      <c r="BK33" s="95"/>
      <c r="BL33" s="95"/>
      <c r="BM33" s="95"/>
      <c r="BN33" s="95"/>
      <c r="BO33" s="95"/>
      <c r="BP33" s="95"/>
      <c r="BQ33" s="73"/>
      <c r="BR33" s="96">
        <v>35.0</v>
      </c>
      <c r="BS33" s="96">
        <v>15.0</v>
      </c>
      <c r="BT33" s="96">
        <v>10.0</v>
      </c>
      <c r="BU33" s="96">
        <v>35.0</v>
      </c>
      <c r="BV33" s="73"/>
      <c r="BW33" s="97" t="s">
        <v>111</v>
      </c>
      <c r="BX33" s="97" t="s">
        <v>769</v>
      </c>
      <c r="BY33" s="97" t="s">
        <v>770</v>
      </c>
      <c r="BZ33" s="97" t="s">
        <v>771</v>
      </c>
      <c r="CA33" s="98" t="s">
        <v>472</v>
      </c>
      <c r="CB33" s="118" t="s">
        <v>772</v>
      </c>
      <c r="CC33" s="119" t="s">
        <v>773</v>
      </c>
      <c r="CD33" s="119" t="s">
        <v>774</v>
      </c>
      <c r="CE33" s="101" t="s">
        <v>244</v>
      </c>
      <c r="CF33" s="101" t="s">
        <v>359</v>
      </c>
      <c r="CG33" s="102"/>
      <c r="CH33" s="73"/>
      <c r="CI33" s="103" t="s">
        <v>775</v>
      </c>
      <c r="CJ33" s="104" t="s">
        <v>247</v>
      </c>
      <c r="CK33" s="105" t="s">
        <v>776</v>
      </c>
      <c r="CL33" s="106" t="s">
        <v>777</v>
      </c>
      <c r="CM33" s="107" t="s">
        <v>250</v>
      </c>
      <c r="CN33" s="107">
        <v>5.0</v>
      </c>
      <c r="CO33" s="107">
        <v>4.0</v>
      </c>
      <c r="CP33" s="107">
        <v>1.0</v>
      </c>
      <c r="CQ33" s="108" t="s">
        <v>778</v>
      </c>
    </row>
    <row r="34">
      <c r="A34" s="68" t="s">
        <v>779</v>
      </c>
      <c r="B34" s="69" t="s">
        <v>118</v>
      </c>
      <c r="C34" s="70"/>
      <c r="D34" s="71"/>
      <c r="E34" s="72" t="s">
        <v>91</v>
      </c>
      <c r="F34" s="72"/>
      <c r="G34" s="72"/>
      <c r="H34" s="72"/>
      <c r="I34" s="72"/>
      <c r="J34" s="73"/>
      <c r="K34" s="74"/>
      <c r="L34" s="74"/>
      <c r="M34" s="75"/>
      <c r="N34" s="75"/>
      <c r="O34" s="74"/>
      <c r="P34" s="75" t="s">
        <v>96</v>
      </c>
      <c r="Q34" s="76"/>
      <c r="R34" s="74"/>
      <c r="S34" s="74"/>
      <c r="T34" s="74"/>
      <c r="U34" s="75" t="s">
        <v>96</v>
      </c>
      <c r="V34" s="76"/>
      <c r="W34" s="77"/>
      <c r="X34" s="78"/>
      <c r="Y34" s="80"/>
      <c r="Z34" s="80"/>
      <c r="AA34" s="81"/>
      <c r="AB34" s="82"/>
      <c r="AC34" s="83"/>
      <c r="AD34" s="84"/>
      <c r="AE34" s="114"/>
      <c r="AF34" s="83"/>
      <c r="AG34" s="135"/>
      <c r="AH34" s="83"/>
      <c r="AI34" s="85"/>
      <c r="AJ34" s="85"/>
      <c r="AK34" s="85"/>
      <c r="AL34" s="85"/>
      <c r="AM34" s="85"/>
      <c r="AN34" s="85"/>
      <c r="AO34" s="86"/>
      <c r="AP34" s="87"/>
      <c r="AQ34" s="88"/>
      <c r="AR34" s="89"/>
      <c r="AS34" s="115"/>
      <c r="AT34" s="88"/>
      <c r="AU34" s="88"/>
      <c r="AV34" s="88"/>
      <c r="AW34" s="85"/>
      <c r="AX34" s="85"/>
      <c r="AY34" s="85"/>
      <c r="AZ34" s="85"/>
      <c r="BA34" s="85"/>
      <c r="BB34" s="85"/>
      <c r="BC34" s="91"/>
      <c r="BD34" s="116"/>
      <c r="BE34" s="93"/>
      <c r="BF34" s="94"/>
      <c r="BG34" s="93"/>
      <c r="BH34" s="93"/>
      <c r="BI34" s="93"/>
      <c r="BJ34" s="93"/>
      <c r="BK34" s="95"/>
      <c r="BL34" s="95"/>
      <c r="BM34" s="95"/>
      <c r="BN34" s="95"/>
      <c r="BO34" s="95"/>
      <c r="BP34" s="95"/>
      <c r="BQ34" s="73"/>
      <c r="BR34" s="96"/>
      <c r="BS34" s="96"/>
      <c r="BT34" s="96"/>
      <c r="BU34" s="96"/>
      <c r="BV34" s="73"/>
      <c r="BW34" s="97" t="s">
        <v>170</v>
      </c>
      <c r="BX34" s="97" t="s">
        <v>780</v>
      </c>
      <c r="BY34" s="97" t="s">
        <v>781</v>
      </c>
      <c r="BZ34" s="97" t="s">
        <v>782</v>
      </c>
      <c r="CA34" s="98"/>
      <c r="CB34" s="121"/>
      <c r="CC34" s="119"/>
      <c r="CD34" s="119"/>
      <c r="CE34" s="101" t="s">
        <v>206</v>
      </c>
      <c r="CF34" s="101" t="s">
        <v>207</v>
      </c>
      <c r="CG34" s="102"/>
      <c r="CH34" s="73"/>
      <c r="CI34" s="103"/>
      <c r="CJ34" s="104"/>
      <c r="CK34" s="105"/>
      <c r="CL34" s="106"/>
      <c r="CM34" s="107"/>
      <c r="CN34" s="107"/>
      <c r="CO34" s="107"/>
      <c r="CP34" s="107"/>
      <c r="CQ34" s="108"/>
    </row>
    <row r="35">
      <c r="A35" s="68" t="s">
        <v>643</v>
      </c>
      <c r="B35" s="69" t="s">
        <v>150</v>
      </c>
      <c r="C35" s="70" t="s">
        <v>783</v>
      </c>
      <c r="D35" s="71" t="s">
        <v>784</v>
      </c>
      <c r="E35" s="72" t="s">
        <v>91</v>
      </c>
      <c r="F35" s="72" t="s">
        <v>785</v>
      </c>
      <c r="G35" s="72" t="s">
        <v>786</v>
      </c>
      <c r="H35" s="72" t="s">
        <v>787</v>
      </c>
      <c r="I35" s="72" t="s">
        <v>788</v>
      </c>
      <c r="J35" s="73"/>
      <c r="K35" s="74"/>
      <c r="L35" s="74"/>
      <c r="M35" s="75" t="s">
        <v>222</v>
      </c>
      <c r="N35" s="75" t="s">
        <v>96</v>
      </c>
      <c r="O35" s="74"/>
      <c r="P35" s="74"/>
      <c r="Q35" s="76"/>
      <c r="R35" s="74"/>
      <c r="S35" s="74"/>
      <c r="T35" s="74"/>
      <c r="U35" s="74"/>
      <c r="V35" s="76"/>
      <c r="W35" s="77"/>
      <c r="X35" s="78" t="s">
        <v>97</v>
      </c>
      <c r="Y35" s="80" t="s">
        <v>680</v>
      </c>
      <c r="Z35" s="80" t="s">
        <v>789</v>
      </c>
      <c r="AA35" s="81"/>
      <c r="AB35" s="82" t="s">
        <v>551</v>
      </c>
      <c r="AC35" s="83" t="s">
        <v>99</v>
      </c>
      <c r="AD35" s="84" t="s">
        <v>553</v>
      </c>
      <c r="AE35" s="114" t="s">
        <v>790</v>
      </c>
      <c r="AF35" s="83" t="s">
        <v>555</v>
      </c>
      <c r="AG35" s="135" t="s">
        <v>720</v>
      </c>
      <c r="AH35" s="83" t="s">
        <v>439</v>
      </c>
      <c r="AI35" s="85">
        <v>4247.0</v>
      </c>
      <c r="AJ35" s="85">
        <v>298.0</v>
      </c>
      <c r="AK35" s="85">
        <v>445.0</v>
      </c>
      <c r="AL35" s="85">
        <v>311.0</v>
      </c>
      <c r="AM35" s="85">
        <v>293.0</v>
      </c>
      <c r="AN35" s="85">
        <v>93.0</v>
      </c>
      <c r="AO35" s="86"/>
      <c r="AP35" s="87" t="s">
        <v>740</v>
      </c>
      <c r="AQ35" s="88" t="s">
        <v>791</v>
      </c>
      <c r="AR35" s="89" t="s">
        <v>792</v>
      </c>
      <c r="AS35" s="115" t="s">
        <v>793</v>
      </c>
      <c r="AT35" s="88" t="s">
        <v>106</v>
      </c>
      <c r="AU35" s="88" t="s">
        <v>440</v>
      </c>
      <c r="AV35" s="88" t="s">
        <v>108</v>
      </c>
      <c r="AW35" s="85">
        <v>4824.0</v>
      </c>
      <c r="AX35" s="85">
        <v>373.0</v>
      </c>
      <c r="AY35" s="85">
        <v>289.0</v>
      </c>
      <c r="AZ35" s="85">
        <v>361.0</v>
      </c>
      <c r="BA35" s="85">
        <v>194.0</v>
      </c>
      <c r="BB35" s="85">
        <v>80.0</v>
      </c>
      <c r="BC35" s="91"/>
      <c r="BD35" s="116" t="s">
        <v>794</v>
      </c>
      <c r="BE35" s="93" t="s">
        <v>350</v>
      </c>
      <c r="BF35" s="94"/>
      <c r="BG35" s="93"/>
      <c r="BH35" s="93"/>
      <c r="BI35" s="93"/>
      <c r="BJ35" s="93"/>
      <c r="BK35" s="95"/>
      <c r="BL35" s="95"/>
      <c r="BM35" s="95"/>
      <c r="BN35" s="95"/>
      <c r="BO35" s="95"/>
      <c r="BP35" s="95"/>
      <c r="BQ35" s="73"/>
      <c r="BR35" s="96">
        <v>35.0</v>
      </c>
      <c r="BS35" s="96">
        <v>10.0</v>
      </c>
      <c r="BT35" s="96">
        <v>40.0</v>
      </c>
      <c r="BU35" s="96">
        <v>10.0</v>
      </c>
      <c r="BV35" s="73"/>
      <c r="BW35" s="97" t="s">
        <v>111</v>
      </c>
      <c r="BX35" s="97" t="s">
        <v>795</v>
      </c>
      <c r="BY35" s="97" t="s">
        <v>796</v>
      </c>
      <c r="BZ35" s="97" t="s">
        <v>797</v>
      </c>
      <c r="CA35" s="98" t="s">
        <v>798</v>
      </c>
      <c r="CB35" s="118" t="s">
        <v>799</v>
      </c>
      <c r="CC35" s="119" t="s">
        <v>800</v>
      </c>
      <c r="CD35" s="119" t="s">
        <v>801</v>
      </c>
      <c r="CE35" s="101" t="s">
        <v>288</v>
      </c>
      <c r="CF35" s="101" t="s">
        <v>245</v>
      </c>
      <c r="CG35" s="102"/>
      <c r="CH35" s="73"/>
      <c r="CI35" s="103" t="s">
        <v>802</v>
      </c>
      <c r="CJ35" s="104" t="s">
        <v>247</v>
      </c>
      <c r="CK35" s="105" t="s">
        <v>803</v>
      </c>
      <c r="CL35" s="106"/>
      <c r="CM35" s="107"/>
      <c r="CN35" s="107"/>
      <c r="CO35" s="107"/>
      <c r="CP35" s="107"/>
      <c r="CQ35" s="108"/>
    </row>
    <row r="36">
      <c r="A36" s="68" t="s">
        <v>804</v>
      </c>
      <c r="B36" s="69" t="s">
        <v>118</v>
      </c>
      <c r="C36" s="70" t="s">
        <v>805</v>
      </c>
      <c r="D36" s="71" t="s">
        <v>806</v>
      </c>
      <c r="E36" s="72" t="s">
        <v>91</v>
      </c>
      <c r="F36" s="72" t="s">
        <v>91</v>
      </c>
      <c r="G36" s="72" t="s">
        <v>807</v>
      </c>
      <c r="H36" s="72" t="s">
        <v>808</v>
      </c>
      <c r="I36" s="72" t="s">
        <v>809</v>
      </c>
      <c r="J36" s="73"/>
      <c r="K36" s="74"/>
      <c r="L36" s="75"/>
      <c r="M36" s="75" t="s">
        <v>96</v>
      </c>
      <c r="N36" s="74"/>
      <c r="O36" s="74"/>
      <c r="P36" s="75" t="s">
        <v>96</v>
      </c>
      <c r="Q36" s="76"/>
      <c r="R36" s="74"/>
      <c r="S36" s="74"/>
      <c r="T36" s="74"/>
      <c r="U36" s="74"/>
      <c r="V36" s="76"/>
      <c r="W36" s="77"/>
      <c r="X36" s="78" t="s">
        <v>418</v>
      </c>
      <c r="Y36" s="80" t="s">
        <v>273</v>
      </c>
      <c r="Z36" s="80" t="s">
        <v>507</v>
      </c>
      <c r="AA36" s="81"/>
      <c r="AB36" s="82" t="s">
        <v>235</v>
      </c>
      <c r="AC36" s="83" t="s">
        <v>810</v>
      </c>
      <c r="AD36" s="84" t="s">
        <v>811</v>
      </c>
      <c r="AE36" s="83" t="s">
        <v>423</v>
      </c>
      <c r="AF36" s="83" t="s">
        <v>138</v>
      </c>
      <c r="AG36" s="83" t="s">
        <v>327</v>
      </c>
      <c r="AH36" s="83" t="s">
        <v>140</v>
      </c>
      <c r="AI36" s="85">
        <v>2986.0</v>
      </c>
      <c r="AJ36" s="85">
        <v>483.0</v>
      </c>
      <c r="AK36" s="85">
        <v>371.0</v>
      </c>
      <c r="AL36" s="85">
        <v>231.0</v>
      </c>
      <c r="AM36" s="85">
        <v>192.0</v>
      </c>
      <c r="AN36" s="85">
        <v>112.0</v>
      </c>
      <c r="AO36" s="86"/>
      <c r="AP36" s="87"/>
      <c r="AQ36" s="88"/>
      <c r="AR36" s="89"/>
      <c r="AS36" s="88"/>
      <c r="AT36" s="88"/>
      <c r="AU36" s="88"/>
      <c r="AV36" s="88"/>
      <c r="AW36" s="85"/>
      <c r="AX36" s="85"/>
      <c r="AY36" s="85"/>
      <c r="AZ36" s="85"/>
      <c r="BA36" s="85"/>
      <c r="BB36" s="85"/>
      <c r="BC36" s="91"/>
      <c r="BD36" s="116" t="s">
        <v>812</v>
      </c>
      <c r="BE36" s="117" t="s">
        <v>813</v>
      </c>
      <c r="BF36" s="94" t="s">
        <v>814</v>
      </c>
      <c r="BG36" s="93" t="s">
        <v>195</v>
      </c>
      <c r="BH36" s="93" t="s">
        <v>131</v>
      </c>
      <c r="BI36" s="93" t="s">
        <v>189</v>
      </c>
      <c r="BJ36" s="93" t="s">
        <v>280</v>
      </c>
      <c r="BK36" s="148">
        <v>2575.0</v>
      </c>
      <c r="BL36" s="148">
        <v>456.0</v>
      </c>
      <c r="BM36" s="148">
        <v>425.0</v>
      </c>
      <c r="BN36" s="148">
        <v>202.0</v>
      </c>
      <c r="BO36" s="148">
        <v>243.0</v>
      </c>
      <c r="BP36" s="148">
        <v>86.0</v>
      </c>
      <c r="BQ36" s="73"/>
      <c r="BR36" s="96">
        <v>15.0</v>
      </c>
      <c r="BS36" s="96">
        <v>35.0</v>
      </c>
      <c r="BT36" s="96">
        <v>35.0</v>
      </c>
      <c r="BU36" s="96">
        <v>15.0</v>
      </c>
      <c r="BV36" s="73"/>
      <c r="BW36" s="97" t="s">
        <v>170</v>
      </c>
      <c r="BX36" s="97" t="s">
        <v>112</v>
      </c>
      <c r="BY36" s="97" t="s">
        <v>815</v>
      </c>
      <c r="BZ36" s="97" t="s">
        <v>797</v>
      </c>
      <c r="CA36" s="98" t="s">
        <v>816</v>
      </c>
      <c r="CB36" s="118" t="s">
        <v>603</v>
      </c>
      <c r="CC36" s="119" t="s">
        <v>817</v>
      </c>
      <c r="CD36" s="119" t="s">
        <v>818</v>
      </c>
      <c r="CE36" s="101" t="s">
        <v>644</v>
      </c>
      <c r="CF36" s="101" t="s">
        <v>385</v>
      </c>
      <c r="CG36" s="102"/>
      <c r="CH36" s="73"/>
      <c r="CI36" s="103"/>
      <c r="CJ36" s="104"/>
      <c r="CK36" s="105"/>
      <c r="CL36" s="106" t="s">
        <v>819</v>
      </c>
      <c r="CM36" s="107" t="s">
        <v>820</v>
      </c>
      <c r="CN36" s="107">
        <v>4.0</v>
      </c>
      <c r="CO36" s="107" t="s">
        <v>214</v>
      </c>
      <c r="CP36" s="107" t="s">
        <v>251</v>
      </c>
      <c r="CQ36" s="108" t="s">
        <v>821</v>
      </c>
    </row>
    <row r="37">
      <c r="A37" s="68" t="s">
        <v>822</v>
      </c>
      <c r="B37" s="69" t="s">
        <v>118</v>
      </c>
      <c r="C37" s="70" t="s">
        <v>823</v>
      </c>
      <c r="D37" s="71" t="s">
        <v>824</v>
      </c>
      <c r="E37" s="72" t="s">
        <v>91</v>
      </c>
      <c r="F37" s="72" t="s">
        <v>91</v>
      </c>
      <c r="G37" s="72" t="s">
        <v>825</v>
      </c>
      <c r="H37" s="72" t="s">
        <v>826</v>
      </c>
      <c r="I37" s="72" t="s">
        <v>827</v>
      </c>
      <c r="J37" s="73"/>
      <c r="K37" s="74"/>
      <c r="L37" s="75"/>
      <c r="M37" s="74"/>
      <c r="N37" s="74"/>
      <c r="O37" s="74"/>
      <c r="P37" s="74"/>
      <c r="Q37" s="110" t="s">
        <v>96</v>
      </c>
      <c r="R37" s="74"/>
      <c r="S37" s="74"/>
      <c r="T37" s="75" t="s">
        <v>222</v>
      </c>
      <c r="U37" s="74"/>
      <c r="V37" s="76"/>
      <c r="W37" s="77"/>
      <c r="X37" s="78" t="s">
        <v>298</v>
      </c>
      <c r="Y37" s="112" t="s">
        <v>828</v>
      </c>
      <c r="Z37" s="80" t="s">
        <v>655</v>
      </c>
      <c r="AA37" s="81"/>
      <c r="AB37" s="82" t="s">
        <v>829</v>
      </c>
      <c r="AC37" s="83" t="s">
        <v>130</v>
      </c>
      <c r="AD37" s="84" t="s">
        <v>830</v>
      </c>
      <c r="AE37" s="114" t="s">
        <v>831</v>
      </c>
      <c r="AF37" s="83" t="s">
        <v>832</v>
      </c>
      <c r="AG37" s="83" t="s">
        <v>833</v>
      </c>
      <c r="AH37" s="83" t="s">
        <v>326</v>
      </c>
      <c r="AI37" s="85">
        <v>3576.0</v>
      </c>
      <c r="AJ37" s="85">
        <v>235.0</v>
      </c>
      <c r="AK37" s="85">
        <v>473.0</v>
      </c>
      <c r="AL37" s="85">
        <v>246.0</v>
      </c>
      <c r="AM37" s="85">
        <v>335.0</v>
      </c>
      <c r="AN37" s="85">
        <v>103.0</v>
      </c>
      <c r="AO37" s="86"/>
      <c r="AP37" s="87" t="s">
        <v>834</v>
      </c>
      <c r="AQ37" s="88" t="s">
        <v>835</v>
      </c>
      <c r="AR37" s="89" t="s">
        <v>836</v>
      </c>
      <c r="AS37" s="88" t="s">
        <v>659</v>
      </c>
      <c r="AT37" s="88" t="s">
        <v>131</v>
      </c>
      <c r="AU37" s="115" t="s">
        <v>837</v>
      </c>
      <c r="AV37" s="88" t="s">
        <v>426</v>
      </c>
      <c r="AW37" s="85">
        <v>3306.0</v>
      </c>
      <c r="AX37" s="85">
        <v>282.0</v>
      </c>
      <c r="AY37" s="85">
        <v>446.0</v>
      </c>
      <c r="AZ37" s="85">
        <v>264.0</v>
      </c>
      <c r="BA37" s="85">
        <v>294.0</v>
      </c>
      <c r="BB37" s="85">
        <v>103.0</v>
      </c>
      <c r="BC37" s="91"/>
      <c r="BD37" s="116" t="s">
        <v>377</v>
      </c>
      <c r="BE37" s="93" t="s">
        <v>479</v>
      </c>
      <c r="BF37" s="94"/>
      <c r="BG37" s="93"/>
      <c r="BH37" s="93"/>
      <c r="BI37" s="93"/>
      <c r="BJ37" s="93"/>
      <c r="BK37" s="95"/>
      <c r="BL37" s="95"/>
      <c r="BM37" s="95"/>
      <c r="BN37" s="95"/>
      <c r="BO37" s="95"/>
      <c r="BP37" s="95"/>
      <c r="BQ37" s="73"/>
      <c r="BR37" s="96">
        <v>20.0</v>
      </c>
      <c r="BS37" s="96">
        <v>10.0</v>
      </c>
      <c r="BT37" s="96">
        <v>35.0</v>
      </c>
      <c r="BU37" s="96">
        <v>35.0</v>
      </c>
      <c r="BV37" s="73"/>
      <c r="BW37" s="97" t="s">
        <v>170</v>
      </c>
      <c r="BX37" s="97" t="s">
        <v>838</v>
      </c>
      <c r="BY37" s="97" t="s">
        <v>839</v>
      </c>
      <c r="BZ37" s="97" t="s">
        <v>840</v>
      </c>
      <c r="CA37" s="98" t="s">
        <v>841</v>
      </c>
      <c r="CB37" s="118" t="s">
        <v>332</v>
      </c>
      <c r="CC37" s="119" t="s">
        <v>842</v>
      </c>
      <c r="CD37" s="119" t="s">
        <v>843</v>
      </c>
      <c r="CE37" s="101" t="s">
        <v>584</v>
      </c>
      <c r="CF37" s="101" t="s">
        <v>359</v>
      </c>
      <c r="CG37" s="102"/>
      <c r="CH37" s="73"/>
      <c r="CI37" s="103" t="s">
        <v>844</v>
      </c>
      <c r="CJ37" s="104" t="s">
        <v>210</v>
      </c>
      <c r="CK37" s="105" t="s">
        <v>845</v>
      </c>
      <c r="CL37" s="106" t="s">
        <v>846</v>
      </c>
      <c r="CM37" s="107" t="s">
        <v>213</v>
      </c>
      <c r="CN37" s="107" t="s">
        <v>847</v>
      </c>
      <c r="CO37" s="107" t="s">
        <v>848</v>
      </c>
      <c r="CP37" s="107" t="s">
        <v>251</v>
      </c>
      <c r="CQ37" s="108" t="s">
        <v>849</v>
      </c>
    </row>
    <row r="38">
      <c r="A38" s="68" t="s">
        <v>850</v>
      </c>
      <c r="B38" s="69" t="s">
        <v>177</v>
      </c>
      <c r="C38" s="70" t="s">
        <v>99</v>
      </c>
      <c r="D38" s="71" t="s">
        <v>851</v>
      </c>
      <c r="E38" s="72" t="s">
        <v>852</v>
      </c>
      <c r="F38" s="72" t="s">
        <v>853</v>
      </c>
      <c r="G38" s="72" t="s">
        <v>854</v>
      </c>
      <c r="H38" s="72" t="s">
        <v>855</v>
      </c>
      <c r="I38" s="72" t="s">
        <v>856</v>
      </c>
      <c r="J38" s="73"/>
      <c r="K38" s="74"/>
      <c r="L38" s="75" t="s">
        <v>222</v>
      </c>
      <c r="M38" s="74"/>
      <c r="N38" s="74"/>
      <c r="O38" s="74"/>
      <c r="P38" s="74"/>
      <c r="Q38" s="76"/>
      <c r="R38" s="74"/>
      <c r="S38" s="74"/>
      <c r="T38" s="74"/>
      <c r="U38" s="74"/>
      <c r="V38" s="76"/>
      <c r="W38" s="77"/>
      <c r="X38" s="78" t="s">
        <v>857</v>
      </c>
      <c r="Y38" s="80" t="s">
        <v>858</v>
      </c>
      <c r="Z38" s="80" t="s">
        <v>103</v>
      </c>
      <c r="AA38" s="81"/>
      <c r="AB38" s="82" t="s">
        <v>235</v>
      </c>
      <c r="AC38" s="83" t="s">
        <v>859</v>
      </c>
      <c r="AD38" s="84"/>
      <c r="AE38" s="83"/>
      <c r="AF38" s="83"/>
      <c r="AG38" s="83"/>
      <c r="AH38" s="83"/>
      <c r="AI38" s="85"/>
      <c r="AJ38" s="85"/>
      <c r="AK38" s="85"/>
      <c r="AL38" s="85"/>
      <c r="AM38" s="85"/>
      <c r="AN38" s="85"/>
      <c r="AO38" s="86"/>
      <c r="AP38" s="87" t="s">
        <v>102</v>
      </c>
      <c r="AQ38" s="88" t="s">
        <v>791</v>
      </c>
      <c r="AR38" s="89" t="s">
        <v>104</v>
      </c>
      <c r="AS38" s="115" t="s">
        <v>860</v>
      </c>
      <c r="AT38" s="88" t="s">
        <v>106</v>
      </c>
      <c r="AU38" s="88" t="s">
        <v>861</v>
      </c>
      <c r="AV38" s="88" t="s">
        <v>376</v>
      </c>
      <c r="AW38" s="85">
        <v>4565.0</v>
      </c>
      <c r="AX38" s="85">
        <v>441.0</v>
      </c>
      <c r="AY38" s="85">
        <v>207.0</v>
      </c>
      <c r="AZ38" s="85">
        <v>349.0</v>
      </c>
      <c r="BA38" s="85">
        <v>194.0</v>
      </c>
      <c r="BB38" s="85">
        <v>89.0</v>
      </c>
      <c r="BC38" s="91"/>
      <c r="BD38" s="116" t="s">
        <v>635</v>
      </c>
      <c r="BE38" s="93" t="s">
        <v>862</v>
      </c>
      <c r="BF38" s="94" t="s">
        <v>637</v>
      </c>
      <c r="BG38" s="149" t="s">
        <v>863</v>
      </c>
      <c r="BH38" s="93" t="s">
        <v>864</v>
      </c>
      <c r="BI38" s="93" t="s">
        <v>464</v>
      </c>
      <c r="BJ38" s="93" t="s">
        <v>307</v>
      </c>
      <c r="BK38" s="95"/>
      <c r="BL38" s="95"/>
      <c r="BM38" s="95"/>
      <c r="BN38" s="95"/>
      <c r="BO38" s="95"/>
      <c r="BP38" s="95"/>
      <c r="BQ38" s="73"/>
      <c r="BR38" s="96">
        <v>20.0</v>
      </c>
      <c r="BS38" s="96">
        <v>30.0</v>
      </c>
      <c r="BT38" s="96">
        <v>35.0</v>
      </c>
      <c r="BU38" s="96">
        <v>10.0</v>
      </c>
      <c r="BV38" s="73"/>
      <c r="BW38" s="97" t="s">
        <v>170</v>
      </c>
      <c r="BX38" s="97" t="s">
        <v>865</v>
      </c>
      <c r="BY38" s="97" t="s">
        <v>866</v>
      </c>
      <c r="BZ38" s="97" t="s">
        <v>867</v>
      </c>
      <c r="CA38" s="98" t="s">
        <v>91</v>
      </c>
      <c r="CB38" s="118" t="s">
        <v>868</v>
      </c>
      <c r="CC38" s="119" t="s">
        <v>869</v>
      </c>
      <c r="CD38" s="119" t="s">
        <v>870</v>
      </c>
      <c r="CE38" s="101" t="s">
        <v>116</v>
      </c>
      <c r="CF38" s="101" t="s">
        <v>359</v>
      </c>
      <c r="CG38" s="102"/>
      <c r="CH38" s="73"/>
      <c r="CI38" s="103" t="s">
        <v>871</v>
      </c>
      <c r="CJ38" s="104" t="s">
        <v>247</v>
      </c>
      <c r="CK38" s="105" t="s">
        <v>872</v>
      </c>
      <c r="CL38" s="106"/>
      <c r="CM38" s="107"/>
      <c r="CN38" s="107"/>
      <c r="CO38" s="107"/>
      <c r="CP38" s="107"/>
      <c r="CQ38" s="108"/>
    </row>
    <row r="39">
      <c r="A39" s="68" t="s">
        <v>873</v>
      </c>
      <c r="B39" s="69" t="s">
        <v>150</v>
      </c>
      <c r="C39" s="70" t="s">
        <v>874</v>
      </c>
      <c r="D39" s="71" t="s">
        <v>875</v>
      </c>
      <c r="E39" s="72" t="s">
        <v>91</v>
      </c>
      <c r="F39" s="72" t="s">
        <v>876</v>
      </c>
      <c r="G39" s="72" t="s">
        <v>877</v>
      </c>
      <c r="H39" s="72" t="s">
        <v>878</v>
      </c>
      <c r="I39" s="72" t="s">
        <v>879</v>
      </c>
      <c r="J39" s="73"/>
      <c r="K39" s="74"/>
      <c r="L39" s="75" t="s">
        <v>96</v>
      </c>
      <c r="M39" s="74"/>
      <c r="N39" s="74"/>
      <c r="O39" s="75" t="s">
        <v>96</v>
      </c>
      <c r="P39" s="74"/>
      <c r="Q39" s="76"/>
      <c r="R39" s="74"/>
      <c r="S39" s="74"/>
      <c r="T39" s="74"/>
      <c r="U39" s="74"/>
      <c r="V39" s="76"/>
      <c r="W39" s="77"/>
      <c r="X39" s="78" t="s">
        <v>298</v>
      </c>
      <c r="Y39" s="80" t="s">
        <v>479</v>
      </c>
      <c r="Z39" s="80" t="s">
        <v>655</v>
      </c>
      <c r="AA39" s="81"/>
      <c r="AB39" s="82" t="s">
        <v>194</v>
      </c>
      <c r="AC39" s="83" t="s">
        <v>880</v>
      </c>
      <c r="AD39" s="84" t="s">
        <v>196</v>
      </c>
      <c r="AE39" s="83" t="s">
        <v>130</v>
      </c>
      <c r="AF39" s="83" t="s">
        <v>188</v>
      </c>
      <c r="AG39" s="83" t="s">
        <v>659</v>
      </c>
      <c r="AH39" s="83" t="s">
        <v>106</v>
      </c>
      <c r="AI39" s="85">
        <v>3077.0</v>
      </c>
      <c r="AJ39" s="85">
        <v>282.0</v>
      </c>
      <c r="AK39" s="85">
        <v>460.0</v>
      </c>
      <c r="AL39" s="85">
        <v>236.0</v>
      </c>
      <c r="AM39" s="85">
        <v>347.0</v>
      </c>
      <c r="AN39" s="85">
        <v>79.0</v>
      </c>
      <c r="AO39" s="86"/>
      <c r="AP39" s="87" t="s">
        <v>377</v>
      </c>
      <c r="AQ39" s="88" t="s">
        <v>881</v>
      </c>
      <c r="AR39" s="89" t="s">
        <v>131</v>
      </c>
      <c r="AS39" s="88" t="s">
        <v>835</v>
      </c>
      <c r="AT39" s="88" t="s">
        <v>131</v>
      </c>
      <c r="AU39" s="88" t="s">
        <v>882</v>
      </c>
      <c r="AV39" s="88" t="s">
        <v>199</v>
      </c>
      <c r="AW39" s="85">
        <v>2942.0</v>
      </c>
      <c r="AX39" s="85">
        <v>235.0</v>
      </c>
      <c r="AY39" s="85">
        <v>487.0</v>
      </c>
      <c r="AZ39" s="85">
        <v>219.0</v>
      </c>
      <c r="BA39" s="85">
        <v>347.0</v>
      </c>
      <c r="BB39" s="85">
        <v>79.0</v>
      </c>
      <c r="BC39" s="91"/>
      <c r="BD39" s="116" t="s">
        <v>188</v>
      </c>
      <c r="BE39" s="93" t="s">
        <v>349</v>
      </c>
      <c r="BF39" s="94"/>
      <c r="BG39" s="93"/>
      <c r="BH39" s="93"/>
      <c r="BI39" s="93"/>
      <c r="BJ39" s="93"/>
      <c r="BK39" s="95"/>
      <c r="BL39" s="95"/>
      <c r="BM39" s="95"/>
      <c r="BN39" s="95"/>
      <c r="BO39" s="95"/>
      <c r="BP39" s="95"/>
      <c r="BQ39" s="73"/>
      <c r="BR39" s="96">
        <v>10.0</v>
      </c>
      <c r="BS39" s="96">
        <v>40.0</v>
      </c>
      <c r="BT39" s="96">
        <v>10.0</v>
      </c>
      <c r="BU39" s="96">
        <v>35.0</v>
      </c>
      <c r="BV39" s="73"/>
      <c r="BW39" s="97" t="s">
        <v>141</v>
      </c>
      <c r="BX39" s="97" t="s">
        <v>883</v>
      </c>
      <c r="BY39" s="97" t="s">
        <v>884</v>
      </c>
      <c r="BZ39" s="97" t="s">
        <v>885</v>
      </c>
      <c r="CA39" s="98" t="s">
        <v>886</v>
      </c>
      <c r="CB39" s="118" t="s">
        <v>887</v>
      </c>
      <c r="CC39" s="119" t="s">
        <v>888</v>
      </c>
      <c r="CD39" s="119" t="s">
        <v>889</v>
      </c>
      <c r="CE39" s="101" t="s">
        <v>584</v>
      </c>
      <c r="CF39" s="101" t="s">
        <v>245</v>
      </c>
      <c r="CG39" s="101" t="s">
        <v>890</v>
      </c>
      <c r="CH39" s="73"/>
      <c r="CI39" s="103" t="s">
        <v>891</v>
      </c>
      <c r="CJ39" s="104" t="s">
        <v>247</v>
      </c>
      <c r="CK39" s="105" t="s">
        <v>892</v>
      </c>
      <c r="CL39" s="106" t="s">
        <v>893</v>
      </c>
      <c r="CM39" s="107" t="s">
        <v>567</v>
      </c>
      <c r="CN39" s="107">
        <v>5.0</v>
      </c>
      <c r="CO39" s="107">
        <v>2.0</v>
      </c>
      <c r="CP39" s="107">
        <v>2.0</v>
      </c>
      <c r="CQ39" s="108" t="s">
        <v>894</v>
      </c>
    </row>
    <row r="40">
      <c r="A40" s="68" t="s">
        <v>895</v>
      </c>
      <c r="B40" s="128" t="s">
        <v>118</v>
      </c>
      <c r="C40" s="70" t="s">
        <v>896</v>
      </c>
      <c r="D40" s="71" t="s">
        <v>897</v>
      </c>
      <c r="E40" s="72" t="s">
        <v>91</v>
      </c>
      <c r="F40" s="72" t="s">
        <v>91</v>
      </c>
      <c r="G40" s="72" t="s">
        <v>898</v>
      </c>
      <c r="H40" s="72" t="s">
        <v>899</v>
      </c>
      <c r="I40" s="72" t="s">
        <v>900</v>
      </c>
      <c r="J40" s="73"/>
      <c r="K40" s="74"/>
      <c r="L40" s="150" t="s">
        <v>96</v>
      </c>
      <c r="M40" s="75"/>
      <c r="N40" s="74"/>
      <c r="O40" s="150" t="s">
        <v>96</v>
      </c>
      <c r="P40" s="75"/>
      <c r="Q40" s="76"/>
      <c r="R40" s="75"/>
      <c r="S40" s="74"/>
      <c r="T40" s="74"/>
      <c r="U40" s="75"/>
      <c r="V40" s="110"/>
      <c r="W40" s="77"/>
      <c r="X40" s="78"/>
      <c r="Y40" s="112"/>
      <c r="Z40" s="80"/>
      <c r="AA40" s="81"/>
      <c r="AB40" s="82"/>
      <c r="AC40" s="83"/>
      <c r="AD40" s="84"/>
      <c r="AE40" s="83"/>
      <c r="AF40" s="83"/>
      <c r="AG40" s="114"/>
      <c r="AH40" s="83"/>
      <c r="AI40" s="85"/>
      <c r="AJ40" s="85"/>
      <c r="AK40" s="85"/>
      <c r="AL40" s="85"/>
      <c r="AM40" s="85"/>
      <c r="AN40" s="85"/>
      <c r="AO40" s="86"/>
      <c r="AP40" s="87"/>
      <c r="AQ40" s="88"/>
      <c r="AR40" s="89"/>
      <c r="AS40" s="88"/>
      <c r="AT40" s="88"/>
      <c r="AU40" s="88"/>
      <c r="AV40" s="88"/>
      <c r="AW40" s="85"/>
      <c r="AX40" s="85"/>
      <c r="AY40" s="85"/>
      <c r="AZ40" s="85"/>
      <c r="BA40" s="85"/>
      <c r="BB40" s="85"/>
      <c r="BC40" s="91"/>
      <c r="BD40" s="92"/>
      <c r="BE40" s="117"/>
      <c r="BF40" s="94"/>
      <c r="BG40" s="93"/>
      <c r="BH40" s="93"/>
      <c r="BI40" s="93"/>
      <c r="BJ40" s="93"/>
      <c r="BK40" s="95"/>
      <c r="BL40" s="95"/>
      <c r="BM40" s="95"/>
      <c r="BN40" s="95"/>
      <c r="BO40" s="95"/>
      <c r="BP40" s="95"/>
      <c r="BQ40" s="73"/>
      <c r="BR40" s="96"/>
      <c r="BS40" s="96"/>
      <c r="BT40" s="96"/>
      <c r="BU40" s="96"/>
      <c r="BV40" s="73"/>
      <c r="BW40" s="97"/>
      <c r="BX40" s="97"/>
      <c r="BY40" s="97"/>
      <c r="BZ40" s="97"/>
      <c r="CA40" s="98"/>
      <c r="CB40" s="121"/>
      <c r="CC40" s="119"/>
      <c r="CD40" s="119"/>
      <c r="CE40" s="101"/>
      <c r="CF40" s="101"/>
      <c r="CG40" s="102"/>
      <c r="CH40" s="73"/>
      <c r="CI40" s="103"/>
      <c r="CJ40" s="104"/>
      <c r="CK40" s="105"/>
      <c r="CL40" s="106" t="s">
        <v>901</v>
      </c>
      <c r="CM40" s="107" t="s">
        <v>250</v>
      </c>
      <c r="CN40" s="107">
        <v>5.0</v>
      </c>
      <c r="CO40" s="107">
        <v>1.0</v>
      </c>
      <c r="CP40" s="107" t="s">
        <v>251</v>
      </c>
      <c r="CQ40" s="108" t="s">
        <v>902</v>
      </c>
    </row>
    <row r="41">
      <c r="A41" s="68" t="s">
        <v>903</v>
      </c>
      <c r="B41" s="128" t="s">
        <v>118</v>
      </c>
      <c r="C41" s="70" t="s">
        <v>904</v>
      </c>
      <c r="D41" s="71" t="s">
        <v>905</v>
      </c>
      <c r="E41" s="72" t="s">
        <v>91</v>
      </c>
      <c r="F41" s="72" t="s">
        <v>91</v>
      </c>
      <c r="G41" s="72" t="s">
        <v>906</v>
      </c>
      <c r="H41" s="72" t="s">
        <v>907</v>
      </c>
      <c r="I41" s="72" t="s">
        <v>908</v>
      </c>
      <c r="J41" s="73"/>
      <c r="K41" s="74"/>
      <c r="L41" s="74"/>
      <c r="M41" s="75" t="s">
        <v>96</v>
      </c>
      <c r="N41" s="74"/>
      <c r="O41" s="75"/>
      <c r="P41" s="75"/>
      <c r="Q41" s="76"/>
      <c r="R41" s="75" t="s">
        <v>96</v>
      </c>
      <c r="S41" s="74"/>
      <c r="T41" s="74"/>
      <c r="U41" s="75"/>
      <c r="V41" s="110" t="s">
        <v>96</v>
      </c>
      <c r="W41" s="77"/>
      <c r="X41" s="78" t="s">
        <v>909</v>
      </c>
      <c r="Y41" s="112" t="s">
        <v>910</v>
      </c>
      <c r="Z41" s="80" t="s">
        <v>511</v>
      </c>
      <c r="AA41" s="81"/>
      <c r="AB41" s="82" t="s">
        <v>911</v>
      </c>
      <c r="AC41" s="83" t="s">
        <v>325</v>
      </c>
      <c r="AD41" s="84" t="s">
        <v>912</v>
      </c>
      <c r="AE41" s="83" t="s">
        <v>110</v>
      </c>
      <c r="AF41" s="83" t="s">
        <v>530</v>
      </c>
      <c r="AG41" s="114" t="s">
        <v>913</v>
      </c>
      <c r="AH41" s="83" t="s">
        <v>280</v>
      </c>
      <c r="AI41" s="85"/>
      <c r="AJ41" s="85"/>
      <c r="AK41" s="85"/>
      <c r="AL41" s="85"/>
      <c r="AM41" s="85"/>
      <c r="AN41" s="85"/>
      <c r="AO41" s="86"/>
      <c r="AP41" s="87"/>
      <c r="AQ41" s="88"/>
      <c r="AR41" s="89"/>
      <c r="AS41" s="88"/>
      <c r="AT41" s="88"/>
      <c r="AU41" s="88"/>
      <c r="AV41" s="88"/>
      <c r="AW41" s="85"/>
      <c r="AX41" s="85"/>
      <c r="AY41" s="85"/>
      <c r="AZ41" s="85"/>
      <c r="BA41" s="85"/>
      <c r="BB41" s="85"/>
      <c r="BC41" s="91"/>
      <c r="BD41" s="92" t="s">
        <v>914</v>
      </c>
      <c r="BE41" s="117" t="s">
        <v>915</v>
      </c>
      <c r="BF41" s="94" t="s">
        <v>916</v>
      </c>
      <c r="BG41" s="93" t="s">
        <v>399</v>
      </c>
      <c r="BH41" s="93" t="s">
        <v>832</v>
      </c>
      <c r="BI41" s="93" t="s">
        <v>917</v>
      </c>
      <c r="BJ41" s="93" t="s">
        <v>326</v>
      </c>
      <c r="BK41" s="95"/>
      <c r="BL41" s="95"/>
      <c r="BM41" s="95"/>
      <c r="BN41" s="95"/>
      <c r="BO41" s="95"/>
      <c r="BP41" s="95"/>
      <c r="BQ41" s="73"/>
      <c r="BR41" s="96">
        <v>20.0</v>
      </c>
      <c r="BS41" s="96">
        <v>30.0</v>
      </c>
      <c r="BT41" s="96">
        <v>25.0</v>
      </c>
      <c r="BU41" s="96">
        <v>25.0</v>
      </c>
      <c r="BV41" s="73"/>
      <c r="BW41" s="97" t="s">
        <v>170</v>
      </c>
      <c r="BX41" s="97" t="s">
        <v>112</v>
      </c>
      <c r="BY41" s="97" t="s">
        <v>918</v>
      </c>
      <c r="BZ41" s="97" t="s">
        <v>919</v>
      </c>
      <c r="CA41" s="137" t="s">
        <v>91</v>
      </c>
      <c r="CB41" s="121"/>
      <c r="CC41" s="119"/>
      <c r="CD41" s="119"/>
      <c r="CE41" s="101"/>
      <c r="CF41" s="101"/>
      <c r="CG41" s="102"/>
      <c r="CH41" s="73"/>
      <c r="CI41" s="103"/>
      <c r="CJ41" s="104"/>
      <c r="CK41" s="105"/>
      <c r="CL41" s="106"/>
      <c r="CM41" s="107"/>
      <c r="CN41" s="107"/>
      <c r="CO41" s="107"/>
      <c r="CP41" s="107"/>
      <c r="CQ41" s="108"/>
    </row>
    <row r="42">
      <c r="A42" s="68" t="s">
        <v>920</v>
      </c>
      <c r="B42" s="128" t="s">
        <v>118</v>
      </c>
      <c r="C42" s="70"/>
      <c r="D42" s="71"/>
      <c r="E42" s="72"/>
      <c r="F42" s="72"/>
      <c r="G42" s="72"/>
      <c r="H42" s="72"/>
      <c r="I42" s="72"/>
      <c r="J42" s="73"/>
      <c r="K42" s="74"/>
      <c r="L42" s="74"/>
      <c r="M42" s="75"/>
      <c r="N42" s="74"/>
      <c r="O42" s="75"/>
      <c r="P42" s="75"/>
      <c r="Q42" s="76"/>
      <c r="R42" s="75"/>
      <c r="S42" s="74"/>
      <c r="T42" s="74"/>
      <c r="U42" s="75"/>
      <c r="V42" s="110"/>
      <c r="W42" s="77"/>
      <c r="X42" s="78"/>
      <c r="Y42" s="112"/>
      <c r="Z42" s="80"/>
      <c r="AA42" s="81"/>
      <c r="AB42" s="82"/>
      <c r="AC42" s="83"/>
      <c r="AD42" s="84"/>
      <c r="AE42" s="83"/>
      <c r="AF42" s="83"/>
      <c r="AG42" s="114"/>
      <c r="AH42" s="83"/>
      <c r="AI42" s="85"/>
      <c r="AJ42" s="85"/>
      <c r="AK42" s="85"/>
      <c r="AL42" s="85"/>
      <c r="AM42" s="85"/>
      <c r="AN42" s="85"/>
      <c r="AO42" s="86"/>
      <c r="AP42" s="87"/>
      <c r="AQ42" s="88"/>
      <c r="AR42" s="89"/>
      <c r="AS42" s="88"/>
      <c r="AT42" s="88"/>
      <c r="AU42" s="88"/>
      <c r="AV42" s="88"/>
      <c r="AW42" s="85"/>
      <c r="AX42" s="85"/>
      <c r="AY42" s="85"/>
      <c r="AZ42" s="85"/>
      <c r="BA42" s="85"/>
      <c r="BB42" s="85"/>
      <c r="BC42" s="91"/>
      <c r="BD42" s="92"/>
      <c r="BE42" s="117"/>
      <c r="BF42" s="94"/>
      <c r="BG42" s="93"/>
      <c r="BH42" s="93"/>
      <c r="BI42" s="93"/>
      <c r="BJ42" s="93"/>
      <c r="BK42" s="95"/>
      <c r="BL42" s="95"/>
      <c r="BM42" s="95"/>
      <c r="BN42" s="95"/>
      <c r="BO42" s="95"/>
      <c r="BP42" s="95"/>
      <c r="BQ42" s="73"/>
      <c r="BR42" s="96"/>
      <c r="BS42" s="96"/>
      <c r="BT42" s="96"/>
      <c r="BU42" s="96"/>
      <c r="BV42" s="73"/>
      <c r="BW42" s="97"/>
      <c r="BX42" s="97"/>
      <c r="BY42" s="97"/>
      <c r="BZ42" s="97"/>
      <c r="CA42" s="98"/>
      <c r="CB42" s="121"/>
      <c r="CC42" s="119"/>
      <c r="CD42" s="119"/>
      <c r="CE42" s="101" t="s">
        <v>644</v>
      </c>
      <c r="CF42" s="101" t="s">
        <v>385</v>
      </c>
      <c r="CG42" s="102"/>
      <c r="CH42" s="73"/>
      <c r="CI42" s="103"/>
      <c r="CJ42" s="104"/>
      <c r="CK42" s="105"/>
      <c r="CL42" s="106"/>
      <c r="CM42" s="107"/>
      <c r="CN42" s="107"/>
      <c r="CO42" s="107"/>
      <c r="CP42" s="107"/>
      <c r="CQ42" s="108"/>
    </row>
    <row r="43">
      <c r="A43" s="68" t="s">
        <v>921</v>
      </c>
      <c r="B43" s="69" t="s">
        <v>118</v>
      </c>
      <c r="C43" s="70" t="s">
        <v>922</v>
      </c>
      <c r="D43" s="71" t="s">
        <v>923</v>
      </c>
      <c r="E43" s="72" t="s">
        <v>91</v>
      </c>
      <c r="F43" s="72" t="s">
        <v>91</v>
      </c>
      <c r="G43" s="72" t="s">
        <v>924</v>
      </c>
      <c r="H43" s="72" t="s">
        <v>925</v>
      </c>
      <c r="I43" s="72" t="s">
        <v>926</v>
      </c>
      <c r="J43" s="73"/>
      <c r="K43" s="74"/>
      <c r="L43" s="75" t="s">
        <v>96</v>
      </c>
      <c r="M43" s="74"/>
      <c r="N43" s="74"/>
      <c r="O43" s="75"/>
      <c r="P43" s="75" t="s">
        <v>96</v>
      </c>
      <c r="Q43" s="76"/>
      <c r="R43" s="74"/>
      <c r="S43" s="74"/>
      <c r="T43" s="74"/>
      <c r="U43" s="74"/>
      <c r="V43" s="76"/>
      <c r="W43" s="77"/>
      <c r="X43" s="78" t="s">
        <v>927</v>
      </c>
      <c r="Y43" s="80" t="s">
        <v>928</v>
      </c>
      <c r="Z43" s="112" t="s">
        <v>929</v>
      </c>
      <c r="AA43" s="81"/>
      <c r="AB43" s="82" t="s">
        <v>740</v>
      </c>
      <c r="AC43" s="83" t="s">
        <v>440</v>
      </c>
      <c r="AD43" s="84" t="s">
        <v>792</v>
      </c>
      <c r="AE43" s="83" t="s">
        <v>99</v>
      </c>
      <c r="AF43" s="83" t="s">
        <v>133</v>
      </c>
      <c r="AG43" s="83" t="s">
        <v>467</v>
      </c>
      <c r="AH43" s="83" t="s">
        <v>108</v>
      </c>
      <c r="AI43" s="85"/>
      <c r="AJ43" s="85"/>
      <c r="AK43" s="85"/>
      <c r="AL43" s="85"/>
      <c r="AM43" s="85"/>
      <c r="AN43" s="85"/>
      <c r="AO43" s="86"/>
      <c r="AP43" s="87"/>
      <c r="AQ43" s="88"/>
      <c r="AR43" s="89"/>
      <c r="AS43" s="88"/>
      <c r="AT43" s="88"/>
      <c r="AU43" s="88"/>
      <c r="AV43" s="88"/>
      <c r="AW43" s="85"/>
      <c r="AX43" s="85"/>
      <c r="AY43" s="85"/>
      <c r="AZ43" s="85"/>
      <c r="BA43" s="85"/>
      <c r="BB43" s="85"/>
      <c r="BC43" s="91"/>
      <c r="BD43" s="92" t="s">
        <v>161</v>
      </c>
      <c r="BE43" s="93" t="s">
        <v>930</v>
      </c>
      <c r="BF43" s="94" t="s">
        <v>163</v>
      </c>
      <c r="BG43" s="93" t="s">
        <v>158</v>
      </c>
      <c r="BH43" s="93" t="s">
        <v>165</v>
      </c>
      <c r="BI43" s="117" t="s">
        <v>931</v>
      </c>
      <c r="BJ43" s="93" t="s">
        <v>932</v>
      </c>
      <c r="BK43" s="95"/>
      <c r="BL43" s="95"/>
      <c r="BM43" s="95"/>
      <c r="BN43" s="95"/>
      <c r="BO43" s="95"/>
      <c r="BP43" s="95"/>
      <c r="BQ43" s="73"/>
      <c r="BR43" s="96">
        <v>40.0</v>
      </c>
      <c r="BS43" s="96">
        <v>10.0</v>
      </c>
      <c r="BT43" s="96">
        <v>35.0</v>
      </c>
      <c r="BU43" s="96">
        <v>15.0</v>
      </c>
      <c r="BV43" s="73"/>
      <c r="BW43" s="97" t="s">
        <v>141</v>
      </c>
      <c r="BX43" s="97" t="s">
        <v>933</v>
      </c>
      <c r="BY43" s="97" t="s">
        <v>934</v>
      </c>
      <c r="BZ43" s="97" t="s">
        <v>935</v>
      </c>
      <c r="CA43" s="98" t="s">
        <v>91</v>
      </c>
      <c r="CB43" s="121"/>
      <c r="CC43" s="119"/>
      <c r="CD43" s="119"/>
      <c r="CE43" s="101"/>
      <c r="CF43" s="101"/>
      <c r="CG43" s="102"/>
      <c r="CH43" s="73"/>
      <c r="CI43" s="103"/>
      <c r="CJ43" s="104"/>
      <c r="CK43" s="105"/>
      <c r="CL43" s="106" t="s">
        <v>936</v>
      </c>
      <c r="CM43" s="107" t="s">
        <v>937</v>
      </c>
      <c r="CN43" s="107">
        <v>4.0</v>
      </c>
      <c r="CO43" s="107" t="s">
        <v>214</v>
      </c>
      <c r="CP43" s="107" t="s">
        <v>251</v>
      </c>
      <c r="CQ43" s="108" t="s">
        <v>938</v>
      </c>
    </row>
    <row r="44">
      <c r="A44" s="68" t="s">
        <v>939</v>
      </c>
      <c r="B44" s="69" t="s">
        <v>150</v>
      </c>
      <c r="C44" s="70" t="s">
        <v>940</v>
      </c>
      <c r="D44" s="71" t="s">
        <v>941</v>
      </c>
      <c r="E44" s="72" t="s">
        <v>91</v>
      </c>
      <c r="F44" s="72" t="s">
        <v>942</v>
      </c>
      <c r="G44" s="72" t="s">
        <v>943</v>
      </c>
      <c r="H44" s="72" t="s">
        <v>944</v>
      </c>
      <c r="I44" s="72" t="s">
        <v>945</v>
      </c>
      <c r="J44" s="73"/>
      <c r="K44" s="74"/>
      <c r="L44" s="74"/>
      <c r="M44" s="74"/>
      <c r="N44" s="74"/>
      <c r="O44" s="75" t="s">
        <v>96</v>
      </c>
      <c r="P44" s="75" t="s">
        <v>96</v>
      </c>
      <c r="Q44" s="76"/>
      <c r="R44" s="74"/>
      <c r="S44" s="74"/>
      <c r="T44" s="74"/>
      <c r="U44" s="74"/>
      <c r="V44" s="76"/>
      <c r="W44" s="77"/>
      <c r="X44" s="78" t="s">
        <v>298</v>
      </c>
      <c r="Y44" s="80" t="s">
        <v>946</v>
      </c>
      <c r="Z44" s="80" t="s">
        <v>301</v>
      </c>
      <c r="AA44" s="81"/>
      <c r="AB44" s="82" t="s">
        <v>188</v>
      </c>
      <c r="AC44" s="114" t="s">
        <v>947</v>
      </c>
      <c r="AD44" s="84" t="s">
        <v>190</v>
      </c>
      <c r="AE44" s="83" t="s">
        <v>348</v>
      </c>
      <c r="AF44" s="83" t="s">
        <v>188</v>
      </c>
      <c r="AG44" s="83" t="s">
        <v>351</v>
      </c>
      <c r="AH44" s="83" t="s">
        <v>274</v>
      </c>
      <c r="AI44" s="85">
        <v>3015.0</v>
      </c>
      <c r="AJ44" s="85">
        <v>310.0</v>
      </c>
      <c r="AK44" s="85">
        <v>405.0</v>
      </c>
      <c r="AL44" s="85">
        <v>224.0</v>
      </c>
      <c r="AM44" s="85">
        <v>347.0</v>
      </c>
      <c r="AN44" s="85">
        <v>80.0</v>
      </c>
      <c r="AO44" s="86"/>
      <c r="AP44" s="87" t="s">
        <v>377</v>
      </c>
      <c r="AQ44" s="88" t="s">
        <v>948</v>
      </c>
      <c r="AR44" s="89" t="s">
        <v>949</v>
      </c>
      <c r="AS44" s="88" t="s">
        <v>191</v>
      </c>
      <c r="AT44" s="88" t="s">
        <v>131</v>
      </c>
      <c r="AU44" s="88" t="s">
        <v>835</v>
      </c>
      <c r="AV44" s="88" t="s">
        <v>280</v>
      </c>
      <c r="AW44" s="85">
        <v>3015.0</v>
      </c>
      <c r="AX44" s="85">
        <v>257.0</v>
      </c>
      <c r="AY44" s="85">
        <v>464.0</v>
      </c>
      <c r="AZ44" s="85">
        <v>224.0</v>
      </c>
      <c r="BA44" s="85">
        <v>339.0</v>
      </c>
      <c r="BB44" s="85">
        <v>80.0</v>
      </c>
      <c r="BC44" s="91"/>
      <c r="BD44" s="92" t="s">
        <v>109</v>
      </c>
      <c r="BE44" s="93" t="s">
        <v>110</v>
      </c>
      <c r="BF44" s="94"/>
      <c r="BG44" s="93"/>
      <c r="BH44" s="93"/>
      <c r="BI44" s="93"/>
      <c r="BJ44" s="93"/>
      <c r="BK44" s="95"/>
      <c r="BL44" s="95"/>
      <c r="BM44" s="95"/>
      <c r="BN44" s="95"/>
      <c r="BO44" s="95"/>
      <c r="BP44" s="95"/>
      <c r="BQ44" s="73"/>
      <c r="BR44" s="96">
        <v>35.0</v>
      </c>
      <c r="BS44" s="96">
        <v>40.0</v>
      </c>
      <c r="BT44" s="96">
        <v>10.0</v>
      </c>
      <c r="BU44" s="96">
        <v>10.0</v>
      </c>
      <c r="BV44" s="73"/>
      <c r="BW44" s="97" t="s">
        <v>111</v>
      </c>
      <c r="BX44" s="97" t="s">
        <v>112</v>
      </c>
      <c r="BY44" s="97" t="s">
        <v>723</v>
      </c>
      <c r="BZ44" s="97" t="s">
        <v>950</v>
      </c>
      <c r="CA44" s="98" t="s">
        <v>951</v>
      </c>
      <c r="CB44" s="118" t="s">
        <v>952</v>
      </c>
      <c r="CC44" s="119" t="s">
        <v>953</v>
      </c>
      <c r="CD44" s="119" t="s">
        <v>954</v>
      </c>
      <c r="CE44" s="101" t="s">
        <v>584</v>
      </c>
      <c r="CF44" s="101" t="s">
        <v>385</v>
      </c>
      <c r="CG44" s="102"/>
      <c r="CH44" s="73"/>
      <c r="CI44" s="103" t="s">
        <v>955</v>
      </c>
      <c r="CJ44" s="104" t="s">
        <v>247</v>
      </c>
      <c r="CK44" s="105" t="s">
        <v>956</v>
      </c>
      <c r="CL44" s="106" t="s">
        <v>957</v>
      </c>
      <c r="CM44" s="107" t="s">
        <v>213</v>
      </c>
      <c r="CN44" s="107">
        <v>5.0</v>
      </c>
      <c r="CO44" s="107">
        <v>3.0</v>
      </c>
      <c r="CP44" s="107" t="s">
        <v>251</v>
      </c>
      <c r="CQ44" s="108" t="s">
        <v>958</v>
      </c>
    </row>
    <row r="45">
      <c r="A45" s="68" t="s">
        <v>959</v>
      </c>
      <c r="B45" s="69" t="s">
        <v>150</v>
      </c>
      <c r="C45" s="70" t="s">
        <v>960</v>
      </c>
      <c r="D45" s="71" t="s">
        <v>961</v>
      </c>
      <c r="E45" s="72" t="s">
        <v>91</v>
      </c>
      <c r="F45" s="72" t="s">
        <v>962</v>
      </c>
      <c r="G45" s="72" t="s">
        <v>963</v>
      </c>
      <c r="H45" s="72" t="s">
        <v>964</v>
      </c>
      <c r="I45" s="72" t="s">
        <v>965</v>
      </c>
      <c r="J45" s="73"/>
      <c r="K45" s="74"/>
      <c r="L45" s="75"/>
      <c r="M45" s="75"/>
      <c r="N45" s="75" t="s">
        <v>96</v>
      </c>
      <c r="O45" s="75" t="s">
        <v>96</v>
      </c>
      <c r="P45" s="74"/>
      <c r="Q45" s="76"/>
      <c r="R45" s="74"/>
      <c r="S45" s="74"/>
      <c r="T45" s="74"/>
      <c r="U45" s="75"/>
      <c r="V45" s="110" t="s">
        <v>96</v>
      </c>
      <c r="W45" s="77"/>
      <c r="X45" s="78" t="s">
        <v>347</v>
      </c>
      <c r="Y45" s="80" t="s">
        <v>186</v>
      </c>
      <c r="Z45" s="80" t="s">
        <v>187</v>
      </c>
      <c r="AA45" s="81"/>
      <c r="AB45" s="82" t="s">
        <v>966</v>
      </c>
      <c r="AC45" s="83" t="s">
        <v>967</v>
      </c>
      <c r="AD45" s="84" t="s">
        <v>968</v>
      </c>
      <c r="AE45" s="83" t="s">
        <v>191</v>
      </c>
      <c r="AF45" s="83" t="s">
        <v>188</v>
      </c>
      <c r="AG45" s="151" t="s">
        <v>969</v>
      </c>
      <c r="AH45" s="83" t="s">
        <v>131</v>
      </c>
      <c r="AI45" s="85">
        <v>2861.0</v>
      </c>
      <c r="AJ45" s="85">
        <v>285.0</v>
      </c>
      <c r="AK45" s="85">
        <v>406.0</v>
      </c>
      <c r="AL45" s="85">
        <v>229.0</v>
      </c>
      <c r="AM45" s="85">
        <v>352.0</v>
      </c>
      <c r="AN45" s="85">
        <v>83.0</v>
      </c>
      <c r="AO45" s="86"/>
      <c r="AP45" s="87"/>
      <c r="AQ45" s="88"/>
      <c r="AR45" s="89"/>
      <c r="AS45" s="88"/>
      <c r="AT45" s="88"/>
      <c r="AU45" s="88"/>
      <c r="AV45" s="88"/>
      <c r="AW45" s="85"/>
      <c r="AX45" s="85"/>
      <c r="AY45" s="85"/>
      <c r="AZ45" s="85"/>
      <c r="BA45" s="85"/>
      <c r="BB45" s="85"/>
      <c r="BC45" s="91"/>
      <c r="BD45" s="116" t="s">
        <v>970</v>
      </c>
      <c r="BE45" s="93" t="s">
        <v>352</v>
      </c>
      <c r="BF45" s="94" t="s">
        <v>971</v>
      </c>
      <c r="BG45" s="93" t="s">
        <v>159</v>
      </c>
      <c r="BH45" s="93" t="s">
        <v>972</v>
      </c>
      <c r="BI45" s="93" t="s">
        <v>973</v>
      </c>
      <c r="BJ45" s="93" t="s">
        <v>274</v>
      </c>
      <c r="BK45" s="95">
        <v>3294.0</v>
      </c>
      <c r="BL45" s="95">
        <v>262.0</v>
      </c>
      <c r="BM45" s="95">
        <v>439.0</v>
      </c>
      <c r="BN45" s="95">
        <v>256.0</v>
      </c>
      <c r="BO45" s="95">
        <v>294.0</v>
      </c>
      <c r="BP45" s="95">
        <v>109.0</v>
      </c>
      <c r="BQ45" s="73"/>
      <c r="BR45" s="96">
        <v>35.0</v>
      </c>
      <c r="BS45" s="96">
        <v>10.0</v>
      </c>
      <c r="BT45" s="96">
        <v>20.0</v>
      </c>
      <c r="BU45" s="96">
        <v>30.0</v>
      </c>
      <c r="BV45" s="73"/>
      <c r="BW45" s="97" t="s">
        <v>111</v>
      </c>
      <c r="BX45" s="97" t="s">
        <v>112</v>
      </c>
      <c r="BY45" s="97" t="s">
        <v>974</v>
      </c>
      <c r="BZ45" s="97" t="s">
        <v>975</v>
      </c>
      <c r="CA45" s="137" t="s">
        <v>91</v>
      </c>
      <c r="CB45" s="118" t="s">
        <v>976</v>
      </c>
      <c r="CC45" s="119" t="s">
        <v>977</v>
      </c>
      <c r="CD45" s="119" t="s">
        <v>978</v>
      </c>
      <c r="CE45" s="101" t="s">
        <v>206</v>
      </c>
      <c r="CF45" s="101" t="s">
        <v>245</v>
      </c>
      <c r="CG45" s="102"/>
      <c r="CH45" s="73"/>
      <c r="CI45" s="103"/>
      <c r="CJ45" s="104"/>
      <c r="CK45" s="105"/>
      <c r="CL45" s="106"/>
      <c r="CM45" s="107"/>
      <c r="CN45" s="107"/>
      <c r="CO45" s="107"/>
      <c r="CP45" s="107"/>
      <c r="CQ45" s="108"/>
    </row>
    <row r="46">
      <c r="A46" s="68" t="s">
        <v>979</v>
      </c>
      <c r="B46" s="69" t="s">
        <v>88</v>
      </c>
      <c r="C46" s="70" t="s">
        <v>980</v>
      </c>
      <c r="D46" s="71" t="s">
        <v>981</v>
      </c>
      <c r="E46" s="72" t="s">
        <v>91</v>
      </c>
      <c r="F46" s="72" t="s">
        <v>982</v>
      </c>
      <c r="G46" s="72" t="s">
        <v>983</v>
      </c>
      <c r="H46" s="72" t="s">
        <v>984</v>
      </c>
      <c r="I46" s="72" t="s">
        <v>985</v>
      </c>
      <c r="J46" s="73"/>
      <c r="K46" s="74"/>
      <c r="L46" s="75" t="s">
        <v>96</v>
      </c>
      <c r="M46" s="75" t="s">
        <v>96</v>
      </c>
      <c r="N46" s="74"/>
      <c r="O46" s="74"/>
      <c r="P46" s="74"/>
      <c r="Q46" s="76"/>
      <c r="R46" s="74"/>
      <c r="S46" s="74"/>
      <c r="T46" s="75" t="s">
        <v>96</v>
      </c>
      <c r="U46" s="74"/>
      <c r="V46" s="76"/>
      <c r="W46" s="77"/>
      <c r="X46" s="78" t="s">
        <v>298</v>
      </c>
      <c r="Y46" s="80" t="s">
        <v>303</v>
      </c>
      <c r="Z46" s="80" t="s">
        <v>881</v>
      </c>
      <c r="AA46" s="81"/>
      <c r="AB46" s="82" t="s">
        <v>188</v>
      </c>
      <c r="AC46" s="83" t="s">
        <v>187</v>
      </c>
      <c r="AD46" s="84"/>
      <c r="AE46" s="83"/>
      <c r="AF46" s="83"/>
      <c r="AG46" s="83"/>
      <c r="AH46" s="83"/>
      <c r="AI46" s="85"/>
      <c r="AJ46" s="85"/>
      <c r="AK46" s="85"/>
      <c r="AL46" s="85"/>
      <c r="AM46" s="85"/>
      <c r="AN46" s="85"/>
      <c r="AO46" s="86"/>
      <c r="AP46" s="87" t="s">
        <v>377</v>
      </c>
      <c r="AQ46" s="88" t="s">
        <v>197</v>
      </c>
      <c r="AR46" s="89" t="s">
        <v>131</v>
      </c>
      <c r="AS46" s="88" t="s">
        <v>557</v>
      </c>
      <c r="AT46" s="88" t="s">
        <v>131</v>
      </c>
      <c r="AU46" s="88" t="s">
        <v>882</v>
      </c>
      <c r="AV46" s="88" t="s">
        <v>199</v>
      </c>
      <c r="AW46" s="85">
        <v>2333.0</v>
      </c>
      <c r="AX46" s="85">
        <v>212.0</v>
      </c>
      <c r="AY46" s="85">
        <v>418.0</v>
      </c>
      <c r="AZ46" s="85">
        <v>166.0</v>
      </c>
      <c r="BA46" s="85">
        <v>273.0</v>
      </c>
      <c r="BB46" s="85">
        <v>73.0</v>
      </c>
      <c r="BC46" s="91"/>
      <c r="BD46" s="116" t="s">
        <v>200</v>
      </c>
      <c r="BE46" s="93" t="s">
        <v>191</v>
      </c>
      <c r="BF46" s="94"/>
      <c r="BG46" s="93"/>
      <c r="BH46" s="93"/>
      <c r="BI46" s="93"/>
      <c r="BJ46" s="93"/>
      <c r="BK46" s="95"/>
      <c r="BL46" s="95"/>
      <c r="BM46" s="95"/>
      <c r="BN46" s="95"/>
      <c r="BO46" s="95"/>
      <c r="BP46" s="95"/>
      <c r="BQ46" s="73"/>
      <c r="BR46" s="96">
        <v>15.0</v>
      </c>
      <c r="BS46" s="96">
        <v>15.0</v>
      </c>
      <c r="BT46" s="96">
        <v>30.0</v>
      </c>
      <c r="BU46" s="96">
        <v>30.0</v>
      </c>
      <c r="BV46" s="73"/>
      <c r="BW46" s="97" t="s">
        <v>141</v>
      </c>
      <c r="BX46" s="97" t="s">
        <v>112</v>
      </c>
      <c r="BY46" s="97" t="s">
        <v>986</v>
      </c>
      <c r="BZ46" s="97" t="s">
        <v>311</v>
      </c>
      <c r="CA46" s="98" t="s">
        <v>987</v>
      </c>
      <c r="CB46" s="118" t="s">
        <v>988</v>
      </c>
      <c r="CC46" s="119" t="s">
        <v>989</v>
      </c>
      <c r="CD46" s="119" t="s">
        <v>990</v>
      </c>
      <c r="CE46" s="101" t="s">
        <v>584</v>
      </c>
      <c r="CF46" s="101" t="s">
        <v>385</v>
      </c>
      <c r="CG46" s="102"/>
      <c r="CH46" s="73"/>
      <c r="CI46" s="103"/>
      <c r="CJ46" s="104"/>
      <c r="CK46" s="105"/>
      <c r="CL46" s="106"/>
      <c r="CM46" s="107"/>
      <c r="CN46" s="107"/>
      <c r="CO46" s="107"/>
      <c r="CP46" s="107"/>
      <c r="CQ46" s="108"/>
    </row>
    <row r="47">
      <c r="A47" s="68" t="s">
        <v>991</v>
      </c>
      <c r="B47" s="69" t="s">
        <v>118</v>
      </c>
      <c r="C47" s="70" t="s">
        <v>992</v>
      </c>
      <c r="D47" s="71" t="s">
        <v>993</v>
      </c>
      <c r="E47" s="72" t="s">
        <v>91</v>
      </c>
      <c r="F47" s="72" t="s">
        <v>91</v>
      </c>
      <c r="G47" s="72" t="s">
        <v>994</v>
      </c>
      <c r="H47" s="72" t="s">
        <v>995</v>
      </c>
      <c r="I47" s="72" t="s">
        <v>996</v>
      </c>
      <c r="J47" s="73"/>
      <c r="K47" s="74"/>
      <c r="L47" s="75"/>
      <c r="M47" s="75"/>
      <c r="N47" s="75" t="s">
        <v>96</v>
      </c>
      <c r="O47" s="74"/>
      <c r="P47" s="74"/>
      <c r="Q47" s="76"/>
      <c r="R47" s="75" t="s">
        <v>96</v>
      </c>
      <c r="S47" s="74"/>
      <c r="T47" s="75"/>
      <c r="U47" s="75"/>
      <c r="V47" s="110" t="s">
        <v>222</v>
      </c>
      <c r="W47" s="77"/>
      <c r="X47" s="78" t="s">
        <v>530</v>
      </c>
      <c r="Y47" s="112" t="s">
        <v>997</v>
      </c>
      <c r="Z47" s="80" t="s">
        <v>998</v>
      </c>
      <c r="AA47" s="81"/>
      <c r="AB47" s="82" t="s">
        <v>999</v>
      </c>
      <c r="AC47" s="83" t="s">
        <v>1000</v>
      </c>
      <c r="AD47" s="84" t="s">
        <v>1001</v>
      </c>
      <c r="AE47" s="114" t="s">
        <v>1002</v>
      </c>
      <c r="AF47" s="83" t="s">
        <v>530</v>
      </c>
      <c r="AG47" s="114" t="s">
        <v>1003</v>
      </c>
      <c r="AH47" s="83" t="s">
        <v>439</v>
      </c>
      <c r="AI47" s="85">
        <v>3550.0</v>
      </c>
      <c r="AJ47" s="85">
        <v>523.0</v>
      </c>
      <c r="AK47" s="85">
        <v>218.0</v>
      </c>
      <c r="AL47" s="85">
        <v>273.0</v>
      </c>
      <c r="AM47" s="85">
        <v>258.0</v>
      </c>
      <c r="AN47" s="85">
        <v>228.0</v>
      </c>
      <c r="AO47" s="86"/>
      <c r="AP47" s="87"/>
      <c r="AQ47" s="88"/>
      <c r="AR47" s="89"/>
      <c r="AS47" s="88"/>
      <c r="AT47" s="88"/>
      <c r="AU47" s="88"/>
      <c r="AV47" s="88"/>
      <c r="AW47" s="85"/>
      <c r="AX47" s="85"/>
      <c r="AY47" s="85"/>
      <c r="AZ47" s="85"/>
      <c r="BA47" s="85"/>
      <c r="BB47" s="85"/>
      <c r="BC47" s="91"/>
      <c r="BD47" s="116" t="s">
        <v>761</v>
      </c>
      <c r="BE47" s="117" t="s">
        <v>1004</v>
      </c>
      <c r="BF47" s="94" t="s">
        <v>1005</v>
      </c>
      <c r="BG47" s="93" t="s">
        <v>511</v>
      </c>
      <c r="BH47" s="93" t="s">
        <v>764</v>
      </c>
      <c r="BI47" s="117" t="s">
        <v>1006</v>
      </c>
      <c r="BJ47" s="93" t="s">
        <v>280</v>
      </c>
      <c r="BK47" s="148">
        <v>3550.0</v>
      </c>
      <c r="BL47" s="148">
        <v>497.0</v>
      </c>
      <c r="BM47" s="148">
        <v>218.0</v>
      </c>
      <c r="BN47" s="148">
        <v>262.0</v>
      </c>
      <c r="BO47" s="148">
        <v>240.0</v>
      </c>
      <c r="BP47" s="148">
        <v>331.0</v>
      </c>
      <c r="BQ47" s="73"/>
      <c r="BR47" s="96">
        <v>20.0</v>
      </c>
      <c r="BS47" s="96">
        <v>40.0</v>
      </c>
      <c r="BT47" s="96">
        <v>10.0</v>
      </c>
      <c r="BU47" s="96">
        <v>30.0</v>
      </c>
      <c r="BV47" s="73"/>
      <c r="BW47" s="97" t="s">
        <v>141</v>
      </c>
      <c r="BX47" s="97" t="s">
        <v>112</v>
      </c>
      <c r="BY47" s="97" t="s">
        <v>1007</v>
      </c>
      <c r="BZ47" s="97" t="s">
        <v>1008</v>
      </c>
      <c r="CA47" s="137" t="s">
        <v>91</v>
      </c>
      <c r="CB47" s="118" t="s">
        <v>1009</v>
      </c>
      <c r="CC47" s="119" t="s">
        <v>1010</v>
      </c>
      <c r="CD47" s="119" t="s">
        <v>1011</v>
      </c>
      <c r="CE47" s="101" t="s">
        <v>288</v>
      </c>
      <c r="CF47" s="101" t="s">
        <v>385</v>
      </c>
      <c r="CG47" s="102"/>
      <c r="CH47" s="73"/>
      <c r="CI47" s="103"/>
      <c r="CJ47" s="104"/>
      <c r="CK47" s="105"/>
      <c r="CL47" s="106" t="s">
        <v>1012</v>
      </c>
      <c r="CM47" s="107" t="s">
        <v>250</v>
      </c>
      <c r="CN47" s="107">
        <v>5.0</v>
      </c>
      <c r="CO47" s="107">
        <v>5.0</v>
      </c>
      <c r="CP47" s="107" t="s">
        <v>338</v>
      </c>
      <c r="CQ47" s="108" t="s">
        <v>1013</v>
      </c>
    </row>
    <row r="48">
      <c r="A48" s="68" t="s">
        <v>1014</v>
      </c>
      <c r="B48" s="69" t="s">
        <v>118</v>
      </c>
      <c r="C48" s="70" t="s">
        <v>1015</v>
      </c>
      <c r="D48" s="71" t="s">
        <v>1016</v>
      </c>
      <c r="E48" s="72" t="s">
        <v>91</v>
      </c>
      <c r="F48" s="72" t="s">
        <v>91</v>
      </c>
      <c r="G48" s="72" t="s">
        <v>1017</v>
      </c>
      <c r="H48" s="72" t="s">
        <v>1018</v>
      </c>
      <c r="I48" s="72" t="s">
        <v>1019</v>
      </c>
      <c r="J48" s="73"/>
      <c r="K48" s="74"/>
      <c r="L48" s="75"/>
      <c r="M48" s="75" t="s">
        <v>222</v>
      </c>
      <c r="N48" s="74"/>
      <c r="O48" s="74"/>
      <c r="P48" s="74"/>
      <c r="Q48" s="76"/>
      <c r="R48" s="75" t="s">
        <v>96</v>
      </c>
      <c r="S48" s="74"/>
      <c r="T48" s="75" t="s">
        <v>96</v>
      </c>
      <c r="U48" s="74"/>
      <c r="V48" s="76"/>
      <c r="W48" s="77"/>
      <c r="X48" s="78" t="s">
        <v>1020</v>
      </c>
      <c r="Y48" s="112" t="s">
        <v>1021</v>
      </c>
      <c r="Z48" s="80" t="s">
        <v>698</v>
      </c>
      <c r="AA48" s="81"/>
      <c r="AB48" s="82" t="s">
        <v>1022</v>
      </c>
      <c r="AC48" s="83" t="s">
        <v>164</v>
      </c>
      <c r="AD48" s="84" t="s">
        <v>1023</v>
      </c>
      <c r="AE48" s="114" t="s">
        <v>1024</v>
      </c>
      <c r="AF48" s="83" t="s">
        <v>138</v>
      </c>
      <c r="AG48" s="114" t="s">
        <v>1025</v>
      </c>
      <c r="AH48" s="83" t="s">
        <v>422</v>
      </c>
      <c r="AI48" s="85">
        <v>5406.0</v>
      </c>
      <c r="AJ48" s="85">
        <v>477.0</v>
      </c>
      <c r="AK48" s="85">
        <v>278.0</v>
      </c>
      <c r="AL48" s="85">
        <v>284.0</v>
      </c>
      <c r="AM48" s="85">
        <v>312.0</v>
      </c>
      <c r="AN48" s="85">
        <v>101.0</v>
      </c>
      <c r="AO48" s="86"/>
      <c r="AP48" s="87" t="s">
        <v>1026</v>
      </c>
      <c r="AQ48" s="88" t="s">
        <v>928</v>
      </c>
      <c r="AR48" s="89" t="s">
        <v>1027</v>
      </c>
      <c r="AS48" s="88" t="s">
        <v>862</v>
      </c>
      <c r="AT48" s="88" t="s">
        <v>326</v>
      </c>
      <c r="AU48" s="115" t="s">
        <v>1028</v>
      </c>
      <c r="AV48" s="88" t="s">
        <v>426</v>
      </c>
      <c r="AW48" s="85">
        <v>5075.0</v>
      </c>
      <c r="AX48" s="85">
        <v>391.0</v>
      </c>
      <c r="AY48" s="85">
        <v>253.0</v>
      </c>
      <c r="AZ48" s="85">
        <v>307.0</v>
      </c>
      <c r="BA48" s="85">
        <v>274.0</v>
      </c>
      <c r="BB48" s="85">
        <v>114.0</v>
      </c>
      <c r="BC48" s="91"/>
      <c r="BD48" s="116" t="s">
        <v>1029</v>
      </c>
      <c r="BE48" s="93" t="s">
        <v>1030</v>
      </c>
      <c r="BF48" s="94" t="s">
        <v>1031</v>
      </c>
      <c r="BG48" s="117" t="s">
        <v>1032</v>
      </c>
      <c r="BH48" s="93" t="s">
        <v>140</v>
      </c>
      <c r="BI48" s="93" t="s">
        <v>969</v>
      </c>
      <c r="BJ48" s="93" t="s">
        <v>133</v>
      </c>
      <c r="BK48" s="95">
        <v>5075.0</v>
      </c>
      <c r="BL48" s="95">
        <v>391.0</v>
      </c>
      <c r="BM48" s="95">
        <v>334.0</v>
      </c>
      <c r="BN48" s="95">
        <v>273.0</v>
      </c>
      <c r="BO48" s="95">
        <v>355.0</v>
      </c>
      <c r="BP48" s="95">
        <v>114.0</v>
      </c>
      <c r="BQ48" s="73"/>
      <c r="BR48" s="96">
        <v>40.0</v>
      </c>
      <c r="BS48" s="96">
        <v>15.0</v>
      </c>
      <c r="BT48" s="96">
        <v>35.0</v>
      </c>
      <c r="BU48" s="96">
        <v>10.0</v>
      </c>
      <c r="BV48" s="73"/>
      <c r="BW48" s="97" t="s">
        <v>141</v>
      </c>
      <c r="BX48" s="97" t="s">
        <v>1033</v>
      </c>
      <c r="BY48" s="97" t="s">
        <v>1034</v>
      </c>
      <c r="BZ48" s="97" t="s">
        <v>1035</v>
      </c>
      <c r="CA48" s="98" t="s">
        <v>1036</v>
      </c>
      <c r="CB48" s="118" t="s">
        <v>1037</v>
      </c>
      <c r="CC48" s="119" t="s">
        <v>1038</v>
      </c>
      <c r="CD48" s="119" t="s">
        <v>1039</v>
      </c>
      <c r="CE48" s="101" t="s">
        <v>244</v>
      </c>
      <c r="CF48" s="101" t="s">
        <v>245</v>
      </c>
      <c r="CG48" s="102"/>
      <c r="CH48" s="73"/>
      <c r="CI48" s="103" t="s">
        <v>1040</v>
      </c>
      <c r="CJ48" s="104" t="s">
        <v>247</v>
      </c>
      <c r="CK48" s="105" t="s">
        <v>1041</v>
      </c>
      <c r="CL48" s="106" t="s">
        <v>1042</v>
      </c>
      <c r="CM48" s="107" t="s">
        <v>250</v>
      </c>
      <c r="CN48" s="107">
        <v>8.0</v>
      </c>
      <c r="CO48" s="107" t="s">
        <v>214</v>
      </c>
      <c r="CP48" s="107" t="s">
        <v>251</v>
      </c>
      <c r="CQ48" s="108" t="s">
        <v>1043</v>
      </c>
    </row>
    <row r="49">
      <c r="A49" s="68" t="s">
        <v>1044</v>
      </c>
      <c r="B49" s="69" t="s">
        <v>150</v>
      </c>
      <c r="C49" s="70" t="s">
        <v>1045</v>
      </c>
      <c r="D49" s="71" t="s">
        <v>1046</v>
      </c>
      <c r="E49" s="152" t="s">
        <v>91</v>
      </c>
      <c r="F49" s="72" t="s">
        <v>1047</v>
      </c>
      <c r="G49" s="72" t="s">
        <v>1048</v>
      </c>
      <c r="H49" s="72" t="s">
        <v>1049</v>
      </c>
      <c r="I49" s="72" t="s">
        <v>1050</v>
      </c>
      <c r="J49" s="73"/>
      <c r="K49" s="74"/>
      <c r="L49" s="75" t="s">
        <v>96</v>
      </c>
      <c r="M49" s="74"/>
      <c r="N49" s="74"/>
      <c r="O49" s="74"/>
      <c r="P49" s="74"/>
      <c r="Q49" s="76"/>
      <c r="R49" s="75" t="s">
        <v>96</v>
      </c>
      <c r="S49" s="74"/>
      <c r="T49" s="74"/>
      <c r="U49" s="75"/>
      <c r="V49" s="110" t="s">
        <v>96</v>
      </c>
      <c r="W49" s="77"/>
      <c r="X49" s="78" t="s">
        <v>1051</v>
      </c>
      <c r="Y49" s="80" t="s">
        <v>858</v>
      </c>
      <c r="Z49" s="79" t="s">
        <v>1052</v>
      </c>
      <c r="AA49" s="81"/>
      <c r="AB49" s="113" t="s">
        <v>1053</v>
      </c>
      <c r="AC49" s="83" t="s">
        <v>437</v>
      </c>
      <c r="AD49" s="84" t="s">
        <v>1054</v>
      </c>
      <c r="AE49" s="83" t="s">
        <v>1055</v>
      </c>
      <c r="AF49" s="83" t="s">
        <v>376</v>
      </c>
      <c r="AG49" s="114" t="s">
        <v>1056</v>
      </c>
      <c r="AH49" s="83" t="s">
        <v>108</v>
      </c>
      <c r="AI49" s="85"/>
      <c r="AJ49" s="85"/>
      <c r="AK49" s="85"/>
      <c r="AL49" s="85"/>
      <c r="AM49" s="85"/>
      <c r="AN49" s="85"/>
      <c r="AO49" s="86"/>
      <c r="AP49" s="87"/>
      <c r="AQ49" s="88"/>
      <c r="AR49" s="89"/>
      <c r="AS49" s="88"/>
      <c r="AT49" s="88"/>
      <c r="AU49" s="88"/>
      <c r="AV49" s="88"/>
      <c r="AW49" s="85"/>
      <c r="AX49" s="85"/>
      <c r="AY49" s="85"/>
      <c r="AZ49" s="85"/>
      <c r="BA49" s="85"/>
      <c r="BB49" s="85"/>
      <c r="BC49" s="91"/>
      <c r="BD49" s="116" t="s">
        <v>1057</v>
      </c>
      <c r="BE49" s="117" t="s">
        <v>1058</v>
      </c>
      <c r="BF49" s="94" t="s">
        <v>1059</v>
      </c>
      <c r="BG49" s="93" t="s">
        <v>236</v>
      </c>
      <c r="BH49" s="93" t="s">
        <v>228</v>
      </c>
      <c r="BI49" s="93" t="s">
        <v>440</v>
      </c>
      <c r="BJ49" s="93" t="s">
        <v>439</v>
      </c>
      <c r="BK49" s="95"/>
      <c r="BL49" s="95"/>
      <c r="BM49" s="95"/>
      <c r="BN49" s="95"/>
      <c r="BO49" s="95"/>
      <c r="BP49" s="95"/>
      <c r="BQ49" s="73"/>
      <c r="BR49" s="96">
        <v>40.0</v>
      </c>
      <c r="BS49" s="96">
        <v>10.0</v>
      </c>
      <c r="BT49" s="96">
        <v>35.0</v>
      </c>
      <c r="BU49" s="96">
        <v>10.0</v>
      </c>
      <c r="BV49" s="73"/>
      <c r="BW49" s="97" t="s">
        <v>170</v>
      </c>
      <c r="BX49" s="97" t="s">
        <v>112</v>
      </c>
      <c r="BY49" s="97" t="s">
        <v>1060</v>
      </c>
      <c r="BZ49" s="97" t="s">
        <v>1061</v>
      </c>
      <c r="CA49" s="137" t="s">
        <v>91</v>
      </c>
      <c r="CB49" s="99"/>
      <c r="CC49" s="100"/>
      <c r="CD49" s="100"/>
      <c r="CE49" s="101"/>
      <c r="CF49" s="101"/>
      <c r="CG49" s="102"/>
      <c r="CH49" s="73"/>
      <c r="CI49" s="103"/>
      <c r="CJ49" s="104"/>
      <c r="CK49" s="105"/>
      <c r="CL49" s="106"/>
      <c r="CM49" s="107"/>
      <c r="CN49" s="107"/>
      <c r="CO49" s="107"/>
      <c r="CP49" s="107"/>
      <c r="CQ49" s="108"/>
    </row>
    <row r="50">
      <c r="A50" s="68" t="s">
        <v>1062</v>
      </c>
      <c r="B50" s="69" t="s">
        <v>88</v>
      </c>
      <c r="C50" s="70" t="s">
        <v>1063</v>
      </c>
      <c r="D50" s="71" t="s">
        <v>1064</v>
      </c>
      <c r="E50" s="72" t="s">
        <v>91</v>
      </c>
      <c r="F50" s="72" t="s">
        <v>1065</v>
      </c>
      <c r="G50" s="72" t="s">
        <v>1066</v>
      </c>
      <c r="H50" s="72" t="s">
        <v>1067</v>
      </c>
      <c r="I50" s="72" t="s">
        <v>1068</v>
      </c>
      <c r="J50" s="73"/>
      <c r="K50" s="74"/>
      <c r="L50" s="75" t="s">
        <v>96</v>
      </c>
      <c r="M50" s="74"/>
      <c r="N50" s="74"/>
      <c r="O50" s="74"/>
      <c r="P50" s="74"/>
      <c r="Q50" s="76"/>
      <c r="R50" s="74"/>
      <c r="S50" s="74"/>
      <c r="T50" s="74"/>
      <c r="U50" s="74"/>
      <c r="V50" s="76"/>
      <c r="W50" s="77"/>
      <c r="X50" s="78" t="s">
        <v>223</v>
      </c>
      <c r="Y50" s="80" t="s">
        <v>1069</v>
      </c>
      <c r="Z50" s="80" t="s">
        <v>1070</v>
      </c>
      <c r="AA50" s="81"/>
      <c r="AB50" s="82" t="s">
        <v>161</v>
      </c>
      <c r="AC50" s="83" t="s">
        <v>634</v>
      </c>
      <c r="AD50" s="84"/>
      <c r="AE50" s="83"/>
      <c r="AF50" s="83"/>
      <c r="AG50" s="83"/>
      <c r="AH50" s="83"/>
      <c r="AI50" s="85"/>
      <c r="AJ50" s="85"/>
      <c r="AK50" s="85"/>
      <c r="AL50" s="85"/>
      <c r="AM50" s="85"/>
      <c r="AN50" s="85"/>
      <c r="AO50" s="86"/>
      <c r="AP50" s="87" t="s">
        <v>229</v>
      </c>
      <c r="AQ50" s="88" t="s">
        <v>321</v>
      </c>
      <c r="AR50" s="89" t="s">
        <v>231</v>
      </c>
      <c r="AS50" s="88" t="s">
        <v>236</v>
      </c>
      <c r="AT50" s="88" t="s">
        <v>1071</v>
      </c>
      <c r="AU50" s="88" t="s">
        <v>369</v>
      </c>
      <c r="AV50" s="88" t="s">
        <v>106</v>
      </c>
      <c r="AW50" s="85">
        <v>2797.0</v>
      </c>
      <c r="AX50" s="85">
        <v>431.0</v>
      </c>
      <c r="AY50" s="85">
        <v>202.0</v>
      </c>
      <c r="AZ50" s="85">
        <v>205.0</v>
      </c>
      <c r="BA50" s="85">
        <v>230.0</v>
      </c>
      <c r="BB50" s="85">
        <v>145.0</v>
      </c>
      <c r="BC50" s="91"/>
      <c r="BD50" s="116" t="s">
        <v>235</v>
      </c>
      <c r="BE50" s="93" t="s">
        <v>697</v>
      </c>
      <c r="BF50" s="94"/>
      <c r="BG50" s="93"/>
      <c r="BH50" s="93"/>
      <c r="BI50" s="93"/>
      <c r="BJ50" s="93"/>
      <c r="BK50" s="95"/>
      <c r="BL50" s="95"/>
      <c r="BM50" s="95"/>
      <c r="BN50" s="95"/>
      <c r="BO50" s="95"/>
      <c r="BP50" s="95"/>
      <c r="BQ50" s="73"/>
      <c r="BR50" s="96">
        <v>35.0</v>
      </c>
      <c r="BS50" s="96">
        <v>10.0</v>
      </c>
      <c r="BT50" s="96">
        <v>35.0</v>
      </c>
      <c r="BU50" s="96">
        <v>10.0</v>
      </c>
      <c r="BV50" s="73"/>
      <c r="BW50" s="97" t="s">
        <v>111</v>
      </c>
      <c r="BX50" s="97" t="s">
        <v>237</v>
      </c>
      <c r="BY50" s="97" t="s">
        <v>113</v>
      </c>
      <c r="BZ50" s="97" t="s">
        <v>114</v>
      </c>
      <c r="CA50" s="98" t="s">
        <v>1072</v>
      </c>
      <c r="CB50" s="99"/>
      <c r="CC50" s="100"/>
      <c r="CD50" s="100"/>
      <c r="CE50" s="101" t="s">
        <v>244</v>
      </c>
      <c r="CF50" s="101"/>
      <c r="CG50" s="102"/>
      <c r="CH50" s="73"/>
      <c r="CI50" s="103"/>
      <c r="CJ50" s="104"/>
      <c r="CK50" s="105"/>
      <c r="CL50" s="106"/>
      <c r="CM50" s="107"/>
      <c r="CN50" s="107"/>
      <c r="CO50" s="107"/>
      <c r="CP50" s="107"/>
      <c r="CQ50" s="108"/>
    </row>
    <row r="51">
      <c r="A51" s="68" t="s">
        <v>1073</v>
      </c>
      <c r="B51" s="69" t="s">
        <v>150</v>
      </c>
      <c r="C51" s="70" t="s">
        <v>1074</v>
      </c>
      <c r="D51" s="71" t="s">
        <v>1075</v>
      </c>
      <c r="E51" s="72" t="s">
        <v>91</v>
      </c>
      <c r="F51" s="72" t="s">
        <v>1076</v>
      </c>
      <c r="G51" s="72" t="s">
        <v>1077</v>
      </c>
      <c r="H51" s="72" t="s">
        <v>1078</v>
      </c>
      <c r="I51" s="72" t="s">
        <v>1079</v>
      </c>
      <c r="J51" s="73"/>
      <c r="K51" s="74"/>
      <c r="L51" s="74"/>
      <c r="M51" s="75" t="s">
        <v>96</v>
      </c>
      <c r="N51" s="74"/>
      <c r="O51" s="74"/>
      <c r="P51" s="74"/>
      <c r="Q51" s="76"/>
      <c r="R51" s="75" t="s">
        <v>96</v>
      </c>
      <c r="S51" s="75"/>
      <c r="T51" s="75"/>
      <c r="U51" s="75"/>
      <c r="V51" s="110"/>
      <c r="W51" s="77"/>
      <c r="X51" s="78" t="s">
        <v>157</v>
      </c>
      <c r="Y51" s="80" t="s">
        <v>1080</v>
      </c>
      <c r="Z51" s="80" t="s">
        <v>1081</v>
      </c>
      <c r="AA51" s="81"/>
      <c r="AB51" s="82" t="s">
        <v>761</v>
      </c>
      <c r="AC51" s="83" t="s">
        <v>612</v>
      </c>
      <c r="AD51" s="84" t="s">
        <v>1005</v>
      </c>
      <c r="AE51" s="83" t="s">
        <v>1082</v>
      </c>
      <c r="AF51" s="83" t="s">
        <v>530</v>
      </c>
      <c r="AG51" s="127" t="s">
        <v>1052</v>
      </c>
      <c r="AH51" s="83" t="s">
        <v>280</v>
      </c>
      <c r="AI51" s="85">
        <v>3502.0</v>
      </c>
      <c r="AJ51" s="85">
        <v>486.0</v>
      </c>
      <c r="AK51" s="85">
        <v>222.0</v>
      </c>
      <c r="AL51" s="85">
        <v>248.0</v>
      </c>
      <c r="AM51" s="85">
        <v>226.0</v>
      </c>
      <c r="AN51" s="85">
        <v>286.0</v>
      </c>
      <c r="AO51" s="86"/>
      <c r="AP51" s="130" t="s">
        <v>109</v>
      </c>
      <c r="AQ51" s="88" t="s">
        <v>366</v>
      </c>
      <c r="AR51" s="89" t="s">
        <v>1083</v>
      </c>
      <c r="AS51" s="115" t="s">
        <v>1084</v>
      </c>
      <c r="AT51" s="88" t="s">
        <v>376</v>
      </c>
      <c r="AU51" s="88" t="s">
        <v>1085</v>
      </c>
      <c r="AV51" s="88" t="s">
        <v>106</v>
      </c>
      <c r="AW51" s="85">
        <v>3758.0</v>
      </c>
      <c r="AX51" s="85">
        <v>538.0</v>
      </c>
      <c r="AY51" s="85">
        <v>222.0</v>
      </c>
      <c r="AZ51" s="85">
        <v>258.0</v>
      </c>
      <c r="BA51" s="85">
        <v>242.0</v>
      </c>
      <c r="BB51" s="85">
        <v>246.0</v>
      </c>
      <c r="BC51" s="91"/>
      <c r="BD51" s="116" t="s">
        <v>276</v>
      </c>
      <c r="BE51" s="93" t="s">
        <v>636</v>
      </c>
      <c r="BF51" s="94"/>
      <c r="BG51" s="93"/>
      <c r="BH51" s="93"/>
      <c r="BI51" s="93"/>
      <c r="BJ51" s="93"/>
      <c r="BK51" s="95"/>
      <c r="BL51" s="95"/>
      <c r="BM51" s="95"/>
      <c r="BN51" s="95"/>
      <c r="BO51" s="95"/>
      <c r="BP51" s="95"/>
      <c r="BQ51" s="73"/>
      <c r="BR51" s="96">
        <v>35.0</v>
      </c>
      <c r="BS51" s="96">
        <v>40.0</v>
      </c>
      <c r="BT51" s="96">
        <v>10.0</v>
      </c>
      <c r="BU51" s="96">
        <v>10.0</v>
      </c>
      <c r="BV51" s="73"/>
      <c r="BW51" s="97" t="s">
        <v>141</v>
      </c>
      <c r="BX51" s="97" t="s">
        <v>112</v>
      </c>
      <c r="BY51" s="97" t="s">
        <v>1086</v>
      </c>
      <c r="BZ51" s="97" t="s">
        <v>797</v>
      </c>
      <c r="CA51" s="98" t="s">
        <v>1087</v>
      </c>
      <c r="CB51" s="118" t="s">
        <v>382</v>
      </c>
      <c r="CC51" s="119" t="s">
        <v>1088</v>
      </c>
      <c r="CD51" s="119" t="s">
        <v>1089</v>
      </c>
      <c r="CE51" s="101" t="s">
        <v>116</v>
      </c>
      <c r="CF51" s="101" t="s">
        <v>385</v>
      </c>
      <c r="CG51" s="102"/>
      <c r="CH51" s="73"/>
      <c r="CI51" s="103" t="s">
        <v>1090</v>
      </c>
      <c r="CJ51" s="104" t="s">
        <v>247</v>
      </c>
      <c r="CK51" s="105" t="s">
        <v>1091</v>
      </c>
      <c r="CL51" s="106"/>
      <c r="CM51" s="107"/>
      <c r="CN51" s="107"/>
      <c r="CO51" s="107"/>
      <c r="CP51" s="107"/>
      <c r="CQ51" s="108"/>
    </row>
    <row r="52">
      <c r="A52" s="68" t="s">
        <v>1092</v>
      </c>
      <c r="B52" s="69" t="s">
        <v>150</v>
      </c>
      <c r="C52" s="70" t="s">
        <v>1093</v>
      </c>
      <c r="D52" s="71" t="s">
        <v>1094</v>
      </c>
      <c r="E52" s="72" t="s">
        <v>91</v>
      </c>
      <c r="F52" s="72" t="s">
        <v>1095</v>
      </c>
      <c r="G52" s="72" t="s">
        <v>1096</v>
      </c>
      <c r="H52" s="72" t="s">
        <v>1097</v>
      </c>
      <c r="I52" s="72" t="s">
        <v>1098</v>
      </c>
      <c r="J52" s="73"/>
      <c r="K52" s="74"/>
      <c r="L52" s="74"/>
      <c r="M52" s="75"/>
      <c r="N52" s="75" t="s">
        <v>96</v>
      </c>
      <c r="O52" s="74"/>
      <c r="P52" s="74"/>
      <c r="Q52" s="76"/>
      <c r="R52" s="75"/>
      <c r="S52" s="75" t="s">
        <v>96</v>
      </c>
      <c r="T52" s="75"/>
      <c r="U52" s="75"/>
      <c r="V52" s="110" t="s">
        <v>96</v>
      </c>
      <c r="W52" s="77"/>
      <c r="X52" s="78" t="s">
        <v>549</v>
      </c>
      <c r="Y52" s="80" t="s">
        <v>186</v>
      </c>
      <c r="Z52" s="80" t="s">
        <v>810</v>
      </c>
      <c r="AA52" s="81"/>
      <c r="AB52" s="82" t="s">
        <v>551</v>
      </c>
      <c r="AC52" s="83" t="s">
        <v>550</v>
      </c>
      <c r="AD52" s="84" t="s">
        <v>553</v>
      </c>
      <c r="AE52" s="83" t="s">
        <v>552</v>
      </c>
      <c r="AF52" s="83" t="s">
        <v>555</v>
      </c>
      <c r="AG52" s="114" t="s">
        <v>1099</v>
      </c>
      <c r="AH52" s="83" t="s">
        <v>106</v>
      </c>
      <c r="AI52" s="85">
        <v>3711.0</v>
      </c>
      <c r="AJ52" s="85">
        <v>278.0</v>
      </c>
      <c r="AK52" s="85">
        <v>482.0</v>
      </c>
      <c r="AL52" s="85">
        <v>284.0</v>
      </c>
      <c r="AM52" s="85">
        <v>303.0</v>
      </c>
      <c r="AN52" s="85">
        <v>100.0</v>
      </c>
      <c r="AO52" s="86"/>
      <c r="AP52" s="87"/>
      <c r="AQ52" s="88"/>
      <c r="AR52" s="89"/>
      <c r="AS52" s="88"/>
      <c r="AT52" s="88"/>
      <c r="AU52" s="88"/>
      <c r="AV52" s="88"/>
      <c r="AW52" s="85"/>
      <c r="AX52" s="85"/>
      <c r="AY52" s="85"/>
      <c r="AZ52" s="85"/>
      <c r="BA52" s="85"/>
      <c r="BB52" s="85"/>
      <c r="BC52" s="91"/>
      <c r="BD52" s="116" t="s">
        <v>1100</v>
      </c>
      <c r="BE52" s="93" t="s">
        <v>191</v>
      </c>
      <c r="BF52" s="94" t="s">
        <v>1101</v>
      </c>
      <c r="BG52" s="93" t="s">
        <v>948</v>
      </c>
      <c r="BH52" s="93" t="s">
        <v>376</v>
      </c>
      <c r="BI52" s="117" t="s">
        <v>1102</v>
      </c>
      <c r="BJ52" s="93" t="s">
        <v>165</v>
      </c>
      <c r="BK52" s="148">
        <v>3449.0</v>
      </c>
      <c r="BL52" s="148">
        <v>278.0</v>
      </c>
      <c r="BM52" s="148">
        <v>506.0</v>
      </c>
      <c r="BN52" s="148">
        <v>276.0</v>
      </c>
      <c r="BO52" s="148">
        <v>281.0</v>
      </c>
      <c r="BP52" s="148">
        <v>149.0</v>
      </c>
      <c r="BQ52" s="73"/>
      <c r="BR52" s="96">
        <v>10.0</v>
      </c>
      <c r="BS52" s="96">
        <v>25.0</v>
      </c>
      <c r="BT52" s="96">
        <v>35.0</v>
      </c>
      <c r="BU52" s="96">
        <v>25.0</v>
      </c>
      <c r="BV52" s="73"/>
      <c r="BW52" s="97" t="s">
        <v>170</v>
      </c>
      <c r="BX52" s="97" t="s">
        <v>112</v>
      </c>
      <c r="BY52" s="97" t="s">
        <v>559</v>
      </c>
      <c r="BZ52" s="97" t="s">
        <v>1103</v>
      </c>
      <c r="CA52" s="137" t="s">
        <v>91</v>
      </c>
      <c r="CB52" s="118" t="s">
        <v>1104</v>
      </c>
      <c r="CC52" s="119" t="s">
        <v>1105</v>
      </c>
      <c r="CD52" s="119" t="s">
        <v>1106</v>
      </c>
      <c r="CE52" s="101" t="s">
        <v>206</v>
      </c>
      <c r="CF52" s="101" t="s">
        <v>385</v>
      </c>
      <c r="CG52" s="102"/>
      <c r="CH52" s="73"/>
      <c r="CI52" s="103"/>
      <c r="CJ52" s="104"/>
      <c r="CK52" s="105"/>
      <c r="CL52" s="106"/>
      <c r="CM52" s="107"/>
      <c r="CN52" s="107"/>
      <c r="CO52" s="107"/>
      <c r="CP52" s="107"/>
      <c r="CQ52" s="108"/>
    </row>
    <row r="53">
      <c r="A53" s="153" t="s">
        <v>1107</v>
      </c>
      <c r="B53" s="154" t="s">
        <v>118</v>
      </c>
      <c r="C53" s="155" t="s">
        <v>1108</v>
      </c>
      <c r="D53" s="156" t="s">
        <v>1109</v>
      </c>
      <c r="E53" s="157" t="s">
        <v>91</v>
      </c>
      <c r="F53" s="157" t="s">
        <v>91</v>
      </c>
      <c r="G53" s="157" t="s">
        <v>1110</v>
      </c>
      <c r="H53" s="157" t="s">
        <v>1111</v>
      </c>
      <c r="I53" s="157" t="s">
        <v>1112</v>
      </c>
      <c r="J53" s="73"/>
      <c r="K53" s="158"/>
      <c r="L53" s="159"/>
      <c r="M53" s="158"/>
      <c r="N53" s="159"/>
      <c r="O53" s="158"/>
      <c r="P53" s="159" t="s">
        <v>96</v>
      </c>
      <c r="Q53" s="160"/>
      <c r="R53" s="159"/>
      <c r="S53" s="159" t="s">
        <v>96</v>
      </c>
      <c r="T53" s="159"/>
      <c r="U53" s="159"/>
      <c r="V53" s="161"/>
      <c r="W53" s="77"/>
      <c r="X53" s="125" t="s">
        <v>1113</v>
      </c>
      <c r="Y53" s="162" t="s">
        <v>1114</v>
      </c>
      <c r="Z53" s="163" t="s">
        <v>1115</v>
      </c>
      <c r="AA53" s="81"/>
      <c r="AB53" s="164" t="s">
        <v>1116</v>
      </c>
      <c r="AC53" s="151" t="s">
        <v>659</v>
      </c>
      <c r="AD53" s="165" t="s">
        <v>1117</v>
      </c>
      <c r="AE53" s="151" t="s">
        <v>187</v>
      </c>
      <c r="AF53" s="151" t="s">
        <v>1118</v>
      </c>
      <c r="AG53" s="166" t="s">
        <v>1119</v>
      </c>
      <c r="AH53" s="151" t="s">
        <v>370</v>
      </c>
      <c r="AI53" s="167"/>
      <c r="AJ53" s="167"/>
      <c r="AK53" s="167"/>
      <c r="AL53" s="167"/>
      <c r="AM53" s="167"/>
      <c r="AN53" s="167"/>
      <c r="AO53" s="86"/>
      <c r="AP53" s="168"/>
      <c r="AQ53" s="169"/>
      <c r="AR53" s="170"/>
      <c r="AS53" s="169"/>
      <c r="AT53" s="169"/>
      <c r="AU53" s="169"/>
      <c r="AV53" s="169"/>
      <c r="AW53" s="171"/>
      <c r="AX53" s="171"/>
      <c r="AY53" s="171"/>
      <c r="AZ53" s="171"/>
      <c r="BA53" s="171"/>
      <c r="BB53" s="171"/>
      <c r="BC53" s="91"/>
      <c r="BD53" s="172" t="s">
        <v>794</v>
      </c>
      <c r="BE53" s="167" t="s">
        <v>655</v>
      </c>
      <c r="BF53" s="173" t="s">
        <v>1120</v>
      </c>
      <c r="BG53" s="167" t="s">
        <v>715</v>
      </c>
      <c r="BH53" s="167" t="s">
        <v>972</v>
      </c>
      <c r="BI53" s="174" t="s">
        <v>1121</v>
      </c>
      <c r="BJ53" s="167" t="s">
        <v>864</v>
      </c>
      <c r="BK53" s="175"/>
      <c r="BL53" s="175"/>
      <c r="BM53" s="175"/>
      <c r="BN53" s="175"/>
      <c r="BO53" s="175"/>
      <c r="BP53" s="175"/>
      <c r="BQ53" s="73"/>
      <c r="BR53" s="176">
        <v>20.0</v>
      </c>
      <c r="BS53" s="176">
        <v>35.0</v>
      </c>
      <c r="BT53" s="176">
        <v>20.0</v>
      </c>
      <c r="BU53" s="176">
        <v>25.0</v>
      </c>
      <c r="BV53" s="73"/>
      <c r="BW53" s="97" t="s">
        <v>111</v>
      </c>
      <c r="BX53" s="177" t="s">
        <v>1122</v>
      </c>
      <c r="BY53" s="177" t="s">
        <v>1123</v>
      </c>
      <c r="BZ53" s="177" t="s">
        <v>1124</v>
      </c>
      <c r="CA53" s="178" t="s">
        <v>1125</v>
      </c>
      <c r="CB53" s="179" t="s">
        <v>1126</v>
      </c>
      <c r="CC53" s="180" t="s">
        <v>1127</v>
      </c>
      <c r="CD53" s="180" t="s">
        <v>1128</v>
      </c>
      <c r="CE53" s="181" t="s">
        <v>584</v>
      </c>
      <c r="CF53" s="181"/>
      <c r="CG53" s="182"/>
      <c r="CH53" s="73"/>
      <c r="CI53" s="103"/>
      <c r="CJ53" s="104"/>
      <c r="CK53" s="105"/>
      <c r="CL53" s="106"/>
      <c r="CM53" s="107"/>
      <c r="CN53" s="107"/>
      <c r="CO53" s="107"/>
      <c r="CP53" s="107"/>
      <c r="CQ53" s="108"/>
    </row>
    <row r="54">
      <c r="A54" s="68" t="s">
        <v>1129</v>
      </c>
      <c r="B54" s="128" t="s">
        <v>118</v>
      </c>
      <c r="C54" s="70" t="s">
        <v>1130</v>
      </c>
      <c r="D54" s="71" t="s">
        <v>1131</v>
      </c>
      <c r="E54" s="72" t="s">
        <v>91</v>
      </c>
      <c r="F54" s="72" t="s">
        <v>91</v>
      </c>
      <c r="G54" s="72" t="s">
        <v>1132</v>
      </c>
      <c r="H54" s="72" t="s">
        <v>1133</v>
      </c>
      <c r="I54" s="72" t="s">
        <v>1134</v>
      </c>
      <c r="J54" s="73"/>
      <c r="K54" s="74"/>
      <c r="L54" s="74"/>
      <c r="M54" s="74"/>
      <c r="N54" s="74"/>
      <c r="O54" s="75"/>
      <c r="P54" s="75" t="s">
        <v>96</v>
      </c>
      <c r="Q54" s="76"/>
      <c r="R54" s="75"/>
      <c r="S54" s="75" t="s">
        <v>96</v>
      </c>
      <c r="T54" s="75"/>
      <c r="U54" s="75"/>
      <c r="V54" s="110" t="s">
        <v>96</v>
      </c>
      <c r="W54" s="77"/>
      <c r="X54" s="78" t="s">
        <v>1135</v>
      </c>
      <c r="Y54" s="80" t="s">
        <v>303</v>
      </c>
      <c r="Z54" s="112" t="s">
        <v>1136</v>
      </c>
      <c r="AA54" s="81"/>
      <c r="AB54" s="183" t="s">
        <v>1137</v>
      </c>
      <c r="AC54" s="114" t="s">
        <v>1138</v>
      </c>
      <c r="AD54" s="84" t="s">
        <v>1139</v>
      </c>
      <c r="AE54" s="83" t="s">
        <v>159</v>
      </c>
      <c r="AF54" s="83" t="s">
        <v>530</v>
      </c>
      <c r="AG54" s="83" t="s">
        <v>652</v>
      </c>
      <c r="AH54" s="83" t="s">
        <v>422</v>
      </c>
      <c r="AI54" s="85"/>
      <c r="AJ54" s="85"/>
      <c r="AK54" s="85"/>
      <c r="AL54" s="85"/>
      <c r="AM54" s="85"/>
      <c r="AN54" s="85"/>
      <c r="AO54" s="86"/>
      <c r="AP54" s="87"/>
      <c r="AQ54" s="88"/>
      <c r="AR54" s="89"/>
      <c r="AS54" s="88"/>
      <c r="AT54" s="88"/>
      <c r="AU54" s="88"/>
      <c r="AV54" s="88"/>
      <c r="AW54" s="85"/>
      <c r="AX54" s="85"/>
      <c r="AY54" s="85"/>
      <c r="AZ54" s="85"/>
      <c r="BA54" s="85"/>
      <c r="BB54" s="85"/>
      <c r="BC54" s="91"/>
      <c r="BD54" s="92" t="s">
        <v>1140</v>
      </c>
      <c r="BE54" s="93" t="s">
        <v>130</v>
      </c>
      <c r="BF54" s="94" t="s">
        <v>1141</v>
      </c>
      <c r="BG54" s="93" t="s">
        <v>279</v>
      </c>
      <c r="BH54" s="93" t="s">
        <v>131</v>
      </c>
      <c r="BI54" s="117" t="s">
        <v>1142</v>
      </c>
      <c r="BJ54" s="93" t="s">
        <v>199</v>
      </c>
      <c r="BK54" s="95"/>
      <c r="BL54" s="95"/>
      <c r="BM54" s="95"/>
      <c r="BN54" s="95"/>
      <c r="BO54" s="95"/>
      <c r="BP54" s="95"/>
      <c r="BQ54" s="73"/>
      <c r="BR54" s="96">
        <v>20.0</v>
      </c>
      <c r="BS54" s="96">
        <v>35.0</v>
      </c>
      <c r="BT54" s="96">
        <v>15.0</v>
      </c>
      <c r="BU54" s="96">
        <v>30.0</v>
      </c>
      <c r="BV54" s="73"/>
      <c r="BW54" s="97" t="s">
        <v>111</v>
      </c>
      <c r="BX54" s="97" t="s">
        <v>112</v>
      </c>
      <c r="BY54" s="97" t="s">
        <v>1143</v>
      </c>
      <c r="BZ54" s="97" t="s">
        <v>1144</v>
      </c>
      <c r="CA54" s="137" t="s">
        <v>91</v>
      </c>
      <c r="CB54" s="99"/>
      <c r="CC54" s="100"/>
      <c r="CD54" s="100"/>
      <c r="CE54" s="101"/>
      <c r="CF54" s="101"/>
      <c r="CG54" s="102"/>
      <c r="CH54" s="73"/>
      <c r="CI54" s="103"/>
      <c r="CJ54" s="104"/>
      <c r="CK54" s="105"/>
      <c r="CL54" s="106" t="s">
        <v>1145</v>
      </c>
      <c r="CM54" s="107" t="s">
        <v>567</v>
      </c>
      <c r="CN54" s="107">
        <v>5.0</v>
      </c>
      <c r="CO54" s="107" t="s">
        <v>214</v>
      </c>
      <c r="CP54" s="107">
        <v>4.0</v>
      </c>
      <c r="CQ54" s="108" t="s">
        <v>1146</v>
      </c>
    </row>
    <row r="55">
      <c r="A55" s="68" t="s">
        <v>1147</v>
      </c>
      <c r="B55" s="69" t="s">
        <v>88</v>
      </c>
      <c r="C55" s="70" t="s">
        <v>1148</v>
      </c>
      <c r="D55" s="71" t="s">
        <v>1149</v>
      </c>
      <c r="E55" s="72" t="s">
        <v>91</v>
      </c>
      <c r="F55" s="72" t="s">
        <v>1150</v>
      </c>
      <c r="G55" s="72" t="s">
        <v>1151</v>
      </c>
      <c r="H55" s="72" t="s">
        <v>1152</v>
      </c>
      <c r="I55" s="72" t="s">
        <v>1153</v>
      </c>
      <c r="J55" s="73"/>
      <c r="K55" s="74"/>
      <c r="L55" s="74"/>
      <c r="M55" s="74"/>
      <c r="N55" s="74"/>
      <c r="O55" s="75" t="s">
        <v>96</v>
      </c>
      <c r="P55" s="74"/>
      <c r="Q55" s="76"/>
      <c r="R55" s="75" t="s">
        <v>96</v>
      </c>
      <c r="S55" s="75"/>
      <c r="T55" s="75"/>
      <c r="U55" s="75"/>
      <c r="V55" s="110"/>
      <c r="W55" s="77"/>
      <c r="X55" s="78" t="s">
        <v>418</v>
      </c>
      <c r="Y55" s="80" t="s">
        <v>420</v>
      </c>
      <c r="Z55" s="80" t="s">
        <v>859</v>
      </c>
      <c r="AA55" s="81"/>
      <c r="AB55" s="82" t="s">
        <v>639</v>
      </c>
      <c r="AC55" s="83" t="s">
        <v>423</v>
      </c>
      <c r="AD55" s="84"/>
      <c r="AE55" s="83"/>
      <c r="AF55" s="83"/>
      <c r="AG55" s="83"/>
      <c r="AH55" s="83"/>
      <c r="AI55" s="85"/>
      <c r="AJ55" s="85"/>
      <c r="AK55" s="85"/>
      <c r="AL55" s="85"/>
      <c r="AM55" s="85"/>
      <c r="AN55" s="85"/>
      <c r="AO55" s="86"/>
      <c r="AP55" s="87" t="s">
        <v>235</v>
      </c>
      <c r="AQ55" s="88" t="s">
        <v>679</v>
      </c>
      <c r="AR55" s="89" t="s">
        <v>696</v>
      </c>
      <c r="AS55" s="88" t="s">
        <v>862</v>
      </c>
      <c r="AT55" s="88" t="s">
        <v>167</v>
      </c>
      <c r="AU55" s="88" t="s">
        <v>616</v>
      </c>
      <c r="AV55" s="88" t="s">
        <v>233</v>
      </c>
      <c r="AW55" s="85">
        <v>2893.0</v>
      </c>
      <c r="AX55" s="85">
        <v>421.0</v>
      </c>
      <c r="AY55" s="85">
        <v>180.0</v>
      </c>
      <c r="AZ55" s="85">
        <v>202.0</v>
      </c>
      <c r="BA55" s="85">
        <v>178.0</v>
      </c>
      <c r="BB55" s="85">
        <v>104.0</v>
      </c>
      <c r="BC55" s="91"/>
      <c r="BD55" s="116" t="s">
        <v>635</v>
      </c>
      <c r="BE55" s="93" t="s">
        <v>169</v>
      </c>
      <c r="BF55" s="94"/>
      <c r="BG55" s="93"/>
      <c r="BH55" s="93"/>
      <c r="BI55" s="93"/>
      <c r="BJ55" s="93"/>
      <c r="BK55" s="95"/>
      <c r="BL55" s="95"/>
      <c r="BM55" s="95"/>
      <c r="BN55" s="95"/>
      <c r="BO55" s="95"/>
      <c r="BP55" s="95"/>
      <c r="BQ55" s="73"/>
      <c r="BR55" s="96">
        <v>10.0</v>
      </c>
      <c r="BS55" s="96">
        <v>35.0</v>
      </c>
      <c r="BT55" s="96">
        <v>35.0</v>
      </c>
      <c r="BU55" s="96">
        <v>10.0</v>
      </c>
      <c r="BV55" s="73"/>
      <c r="BW55" s="97" t="s">
        <v>170</v>
      </c>
      <c r="BX55" s="97" t="s">
        <v>112</v>
      </c>
      <c r="BY55" s="97" t="s">
        <v>866</v>
      </c>
      <c r="BZ55" s="97" t="s">
        <v>1154</v>
      </c>
      <c r="CA55" s="98" t="s">
        <v>1155</v>
      </c>
      <c r="CB55" s="118" t="s">
        <v>1156</v>
      </c>
      <c r="CC55" s="100"/>
      <c r="CD55" s="100"/>
      <c r="CE55" s="101" t="s">
        <v>644</v>
      </c>
      <c r="CF55" s="101"/>
      <c r="CG55" s="102"/>
      <c r="CH55" s="73"/>
      <c r="CI55" s="103"/>
      <c r="CJ55" s="104"/>
      <c r="CK55" s="105"/>
      <c r="CL55" s="106"/>
      <c r="CM55" s="107"/>
      <c r="CN55" s="107"/>
      <c r="CO55" s="107"/>
      <c r="CP55" s="107"/>
      <c r="CQ55" s="108"/>
    </row>
    <row r="56">
      <c r="A56" s="68" t="s">
        <v>1157</v>
      </c>
      <c r="B56" s="69" t="s">
        <v>118</v>
      </c>
      <c r="C56" s="70" t="s">
        <v>1158</v>
      </c>
      <c r="D56" s="71" t="s">
        <v>1159</v>
      </c>
      <c r="E56" s="72" t="s">
        <v>91</v>
      </c>
      <c r="F56" s="72" t="s">
        <v>91</v>
      </c>
      <c r="G56" s="72" t="s">
        <v>1160</v>
      </c>
      <c r="H56" s="72" t="s">
        <v>1161</v>
      </c>
      <c r="I56" s="72" t="s">
        <v>1162</v>
      </c>
      <c r="J56" s="73"/>
      <c r="K56" s="75" t="s">
        <v>96</v>
      </c>
      <c r="L56" s="74"/>
      <c r="M56" s="74"/>
      <c r="N56" s="75"/>
      <c r="O56" s="74"/>
      <c r="P56" s="74"/>
      <c r="Q56" s="110"/>
      <c r="R56" s="75"/>
      <c r="S56" s="75" t="s">
        <v>96</v>
      </c>
      <c r="T56" s="75" t="s">
        <v>96</v>
      </c>
      <c r="U56" s="75"/>
      <c r="V56" s="110"/>
      <c r="W56" s="77"/>
      <c r="X56" s="78" t="s">
        <v>298</v>
      </c>
      <c r="Y56" s="80" t="s">
        <v>303</v>
      </c>
      <c r="Z56" s="80" t="s">
        <v>197</v>
      </c>
      <c r="AA56" s="81"/>
      <c r="AB56" s="82" t="s">
        <v>377</v>
      </c>
      <c r="AC56" s="83" t="s">
        <v>946</v>
      </c>
      <c r="AD56" s="84" t="s">
        <v>131</v>
      </c>
      <c r="AE56" s="83" t="s">
        <v>187</v>
      </c>
      <c r="AF56" s="83" t="s">
        <v>131</v>
      </c>
      <c r="AG56" s="83" t="s">
        <v>835</v>
      </c>
      <c r="AH56" s="83" t="s">
        <v>280</v>
      </c>
      <c r="AI56" s="85">
        <v>2958.0</v>
      </c>
      <c r="AJ56" s="85">
        <v>233.0</v>
      </c>
      <c r="AK56" s="85">
        <v>509.0</v>
      </c>
      <c r="AL56" s="85">
        <v>207.0</v>
      </c>
      <c r="AM56" s="85">
        <v>389.0</v>
      </c>
      <c r="AN56" s="85">
        <v>102.0</v>
      </c>
      <c r="AO56" s="86"/>
      <c r="AP56" s="87" t="s">
        <v>1163</v>
      </c>
      <c r="AQ56" s="115" t="s">
        <v>1164</v>
      </c>
      <c r="AR56" s="89" t="s">
        <v>1165</v>
      </c>
      <c r="AS56" s="88" t="s">
        <v>306</v>
      </c>
      <c r="AT56" s="88" t="s">
        <v>188</v>
      </c>
      <c r="AU56" s="115" t="s">
        <v>1166</v>
      </c>
      <c r="AV56" s="88" t="s">
        <v>199</v>
      </c>
      <c r="AW56" s="85">
        <v>2958.0</v>
      </c>
      <c r="AX56" s="85">
        <v>280.0</v>
      </c>
      <c r="AY56" s="85">
        <v>509.0</v>
      </c>
      <c r="AZ56" s="85">
        <v>207.0</v>
      </c>
      <c r="BA56" s="85">
        <v>368.0</v>
      </c>
      <c r="BB56" s="85">
        <v>102.0</v>
      </c>
      <c r="BC56" s="91"/>
      <c r="BD56" s="116" t="s">
        <v>194</v>
      </c>
      <c r="BE56" s="93" t="s">
        <v>1167</v>
      </c>
      <c r="BF56" s="94"/>
      <c r="BG56" s="93"/>
      <c r="BH56" s="93"/>
      <c r="BI56" s="93"/>
      <c r="BJ56" s="93"/>
      <c r="BK56" s="95"/>
      <c r="BL56" s="95"/>
      <c r="BM56" s="95"/>
      <c r="BN56" s="95"/>
      <c r="BO56" s="95"/>
      <c r="BP56" s="95"/>
      <c r="BQ56" s="73"/>
      <c r="BR56" s="96">
        <v>25.0</v>
      </c>
      <c r="BS56" s="96">
        <v>15.0</v>
      </c>
      <c r="BT56" s="96">
        <v>20.0</v>
      </c>
      <c r="BU56" s="96">
        <v>40.0</v>
      </c>
      <c r="BV56" s="73"/>
      <c r="BW56" s="97" t="s">
        <v>141</v>
      </c>
      <c r="BX56" s="97" t="s">
        <v>1168</v>
      </c>
      <c r="BY56" s="97" t="s">
        <v>1169</v>
      </c>
      <c r="BZ56" s="97" t="s">
        <v>579</v>
      </c>
      <c r="CA56" s="98" t="s">
        <v>1170</v>
      </c>
      <c r="CB56" s="118" t="s">
        <v>1171</v>
      </c>
      <c r="CC56" s="119" t="s">
        <v>1172</v>
      </c>
      <c r="CD56" s="119" t="s">
        <v>1173</v>
      </c>
      <c r="CE56" s="101" t="s">
        <v>584</v>
      </c>
      <c r="CF56" s="101" t="s">
        <v>245</v>
      </c>
      <c r="CG56" s="101"/>
      <c r="CH56" s="73"/>
      <c r="CI56" s="103" t="s">
        <v>1174</v>
      </c>
      <c r="CJ56" s="104" t="s">
        <v>174</v>
      </c>
      <c r="CK56" s="105" t="s">
        <v>1175</v>
      </c>
      <c r="CL56" s="106"/>
      <c r="CM56" s="107"/>
      <c r="CN56" s="107"/>
      <c r="CO56" s="107"/>
      <c r="CP56" s="107"/>
      <c r="CQ56" s="108"/>
    </row>
    <row r="57">
      <c r="A57" s="68" t="s">
        <v>1176</v>
      </c>
      <c r="B57" s="69" t="s">
        <v>118</v>
      </c>
      <c r="C57" s="70" t="s">
        <v>1177</v>
      </c>
      <c r="D57" s="71" t="s">
        <v>1178</v>
      </c>
      <c r="E57" s="72" t="s">
        <v>91</v>
      </c>
      <c r="F57" s="72" t="s">
        <v>91</v>
      </c>
      <c r="G57" s="72" t="s">
        <v>1179</v>
      </c>
      <c r="H57" s="72" t="s">
        <v>1180</v>
      </c>
      <c r="I57" s="72" t="s">
        <v>1181</v>
      </c>
      <c r="J57" s="73"/>
      <c r="K57" s="74"/>
      <c r="L57" s="74"/>
      <c r="M57" s="74"/>
      <c r="N57" s="75" t="s">
        <v>96</v>
      </c>
      <c r="O57" s="74"/>
      <c r="P57" s="74"/>
      <c r="Q57" s="110" t="s">
        <v>96</v>
      </c>
      <c r="R57" s="75"/>
      <c r="S57" s="75"/>
      <c r="T57" s="75"/>
      <c r="U57" s="75"/>
      <c r="V57" s="110"/>
      <c r="W57" s="77"/>
      <c r="X57" s="78" t="s">
        <v>298</v>
      </c>
      <c r="Y57" s="80" t="s">
        <v>125</v>
      </c>
      <c r="Z57" s="80" t="s">
        <v>946</v>
      </c>
      <c r="AA57" s="81"/>
      <c r="AB57" s="82" t="s">
        <v>194</v>
      </c>
      <c r="AC57" s="83" t="s">
        <v>655</v>
      </c>
      <c r="AD57" s="84" t="s">
        <v>196</v>
      </c>
      <c r="AE57" s="83" t="s">
        <v>880</v>
      </c>
      <c r="AF57" s="83" t="s">
        <v>188</v>
      </c>
      <c r="AG57" s="83" t="s">
        <v>1182</v>
      </c>
      <c r="AH57" s="83" t="s">
        <v>133</v>
      </c>
      <c r="AI57" s="85">
        <v>3255.0</v>
      </c>
      <c r="AJ57" s="85">
        <v>287.0</v>
      </c>
      <c r="AK57" s="85">
        <v>483.0</v>
      </c>
      <c r="AL57" s="85">
        <v>244.0</v>
      </c>
      <c r="AM57" s="85">
        <v>373.0</v>
      </c>
      <c r="AN57" s="85">
        <v>94.0</v>
      </c>
      <c r="AO57" s="86"/>
      <c r="AP57" s="87" t="s">
        <v>377</v>
      </c>
      <c r="AQ57" s="88" t="s">
        <v>948</v>
      </c>
      <c r="AR57" s="89" t="s">
        <v>1183</v>
      </c>
      <c r="AS57" s="88" t="s">
        <v>768</v>
      </c>
      <c r="AT57" s="88" t="s">
        <v>131</v>
      </c>
      <c r="AU57" s="88" t="s">
        <v>484</v>
      </c>
      <c r="AV57" s="88" t="s">
        <v>280</v>
      </c>
      <c r="AW57" s="85">
        <v>3105.0</v>
      </c>
      <c r="AX57" s="85">
        <v>239.0</v>
      </c>
      <c r="AY57" s="85">
        <v>511.0</v>
      </c>
      <c r="AZ57" s="85">
        <v>226.0</v>
      </c>
      <c r="BA57" s="85">
        <v>373.0</v>
      </c>
      <c r="BB57" s="85">
        <v>94.0</v>
      </c>
      <c r="BC57" s="91"/>
      <c r="BD57" s="116" t="s">
        <v>353</v>
      </c>
      <c r="BE57" s="93" t="s">
        <v>489</v>
      </c>
      <c r="BF57" s="94"/>
      <c r="BG57" s="93"/>
      <c r="BH57" s="93"/>
      <c r="BI57" s="93"/>
      <c r="BJ57" s="93"/>
      <c r="BK57" s="95"/>
      <c r="BL57" s="95"/>
      <c r="BM57" s="95"/>
      <c r="BN57" s="95"/>
      <c r="BO57" s="95"/>
      <c r="BP57" s="95"/>
      <c r="BQ57" s="73"/>
      <c r="BR57" s="96">
        <v>10.0</v>
      </c>
      <c r="BS57" s="96">
        <v>40.0</v>
      </c>
      <c r="BT57" s="96">
        <v>10.0</v>
      </c>
      <c r="BU57" s="96">
        <v>40.0</v>
      </c>
      <c r="BV57" s="73"/>
      <c r="BW57" s="97" t="s">
        <v>170</v>
      </c>
      <c r="BX57" s="97" t="s">
        <v>112</v>
      </c>
      <c r="BY57" s="97" t="s">
        <v>444</v>
      </c>
      <c r="BZ57" s="97" t="s">
        <v>1184</v>
      </c>
      <c r="CA57" s="98" t="s">
        <v>1185</v>
      </c>
      <c r="CB57" s="118" t="s">
        <v>1186</v>
      </c>
      <c r="CC57" s="119" t="s">
        <v>1187</v>
      </c>
      <c r="CD57" s="119" t="s">
        <v>1188</v>
      </c>
      <c r="CE57" s="101" t="s">
        <v>584</v>
      </c>
      <c r="CF57" s="101" t="s">
        <v>207</v>
      </c>
      <c r="CG57" s="101" t="s">
        <v>1189</v>
      </c>
      <c r="CH57" s="73"/>
      <c r="CI57" s="103" t="s">
        <v>1190</v>
      </c>
      <c r="CJ57" s="104" t="s">
        <v>452</v>
      </c>
      <c r="CK57" s="105" t="s">
        <v>1191</v>
      </c>
      <c r="CL57" s="106" t="s">
        <v>1192</v>
      </c>
      <c r="CM57" s="107" t="s">
        <v>567</v>
      </c>
      <c r="CN57" s="107">
        <v>3.0</v>
      </c>
      <c r="CO57" s="107">
        <v>2.0</v>
      </c>
      <c r="CP57" s="107" t="s">
        <v>251</v>
      </c>
      <c r="CQ57" s="108" t="s">
        <v>1193</v>
      </c>
    </row>
    <row r="58">
      <c r="A58" s="68" t="s">
        <v>1194</v>
      </c>
      <c r="B58" s="69" t="s">
        <v>150</v>
      </c>
      <c r="C58" s="70" t="s">
        <v>1195</v>
      </c>
      <c r="D58" s="71" t="s">
        <v>1196</v>
      </c>
      <c r="E58" s="72" t="s">
        <v>91</v>
      </c>
      <c r="F58" s="72" t="s">
        <v>1150</v>
      </c>
      <c r="G58" s="72" t="s">
        <v>1151</v>
      </c>
      <c r="H58" s="72" t="s">
        <v>1152</v>
      </c>
      <c r="I58" s="72" t="s">
        <v>1153</v>
      </c>
      <c r="J58" s="73"/>
      <c r="K58" s="75"/>
      <c r="L58" s="75" t="s">
        <v>96</v>
      </c>
      <c r="M58" s="74"/>
      <c r="N58" s="74"/>
      <c r="O58" s="75" t="s">
        <v>222</v>
      </c>
      <c r="P58" s="75" t="s">
        <v>96</v>
      </c>
      <c r="Q58" s="76"/>
      <c r="R58" s="74"/>
      <c r="S58" s="74"/>
      <c r="T58" s="74"/>
      <c r="U58" s="74"/>
      <c r="V58" s="76"/>
      <c r="W58" s="77"/>
      <c r="X58" s="78" t="s">
        <v>223</v>
      </c>
      <c r="Y58" s="80" t="s">
        <v>369</v>
      </c>
      <c r="Z58" s="80" t="s">
        <v>321</v>
      </c>
      <c r="AA58" s="81"/>
      <c r="AB58" s="82" t="s">
        <v>235</v>
      </c>
      <c r="AC58" s="83" t="s">
        <v>328</v>
      </c>
      <c r="AD58" s="84" t="s">
        <v>424</v>
      </c>
      <c r="AE58" s="83" t="s">
        <v>327</v>
      </c>
      <c r="AF58" s="83" t="s">
        <v>108</v>
      </c>
      <c r="AG58" s="83" t="s">
        <v>697</v>
      </c>
      <c r="AH58" s="83" t="s">
        <v>228</v>
      </c>
      <c r="AI58" s="85">
        <v>3895.0</v>
      </c>
      <c r="AJ58" s="85">
        <v>481.0</v>
      </c>
      <c r="AK58" s="85">
        <v>229.0</v>
      </c>
      <c r="AL58" s="85">
        <v>251.0</v>
      </c>
      <c r="AM58" s="85">
        <v>261.0</v>
      </c>
      <c r="AN58" s="85">
        <v>130.0</v>
      </c>
      <c r="AO58" s="86"/>
      <c r="AP58" s="87" t="s">
        <v>229</v>
      </c>
      <c r="AQ58" s="88" t="s">
        <v>1070</v>
      </c>
      <c r="AR58" s="89" t="s">
        <v>231</v>
      </c>
      <c r="AS58" s="115" t="s">
        <v>1197</v>
      </c>
      <c r="AT58" s="88" t="s">
        <v>233</v>
      </c>
      <c r="AU58" s="88" t="s">
        <v>698</v>
      </c>
      <c r="AV58" s="88" t="s">
        <v>167</v>
      </c>
      <c r="AW58" s="85">
        <v>3629.0</v>
      </c>
      <c r="AX58" s="85">
        <v>507.0</v>
      </c>
      <c r="AY58" s="85">
        <v>229.0</v>
      </c>
      <c r="AZ58" s="85">
        <v>251.0</v>
      </c>
      <c r="BA58" s="85">
        <v>292.0</v>
      </c>
      <c r="BB58" s="85">
        <v>169.0</v>
      </c>
      <c r="BC58" s="91"/>
      <c r="BD58" s="92" t="s">
        <v>109</v>
      </c>
      <c r="BE58" s="93" t="s">
        <v>164</v>
      </c>
      <c r="BF58" s="94"/>
      <c r="BG58" s="93"/>
      <c r="BH58" s="93"/>
      <c r="BI58" s="93"/>
      <c r="BJ58" s="93"/>
      <c r="BK58" s="95"/>
      <c r="BL58" s="95"/>
      <c r="BM58" s="95"/>
      <c r="BN58" s="95"/>
      <c r="BO58" s="95"/>
      <c r="BP58" s="95"/>
      <c r="BQ58" s="73"/>
      <c r="BR58" s="96">
        <v>35.0</v>
      </c>
      <c r="BS58" s="96">
        <v>15.0</v>
      </c>
      <c r="BT58" s="96">
        <v>35.0</v>
      </c>
      <c r="BU58" s="96">
        <v>10.0</v>
      </c>
      <c r="BV58" s="73"/>
      <c r="BW58" s="97" t="s">
        <v>141</v>
      </c>
      <c r="BX58" s="97" t="s">
        <v>112</v>
      </c>
      <c r="BY58" s="97" t="s">
        <v>1198</v>
      </c>
      <c r="BZ58" s="97" t="s">
        <v>1199</v>
      </c>
      <c r="CA58" s="98" t="s">
        <v>1200</v>
      </c>
      <c r="CB58" s="118" t="s">
        <v>1201</v>
      </c>
      <c r="CC58" s="119" t="s">
        <v>1202</v>
      </c>
      <c r="CD58" s="119" t="s">
        <v>1203</v>
      </c>
      <c r="CE58" s="101" t="s">
        <v>244</v>
      </c>
      <c r="CF58" s="101" t="s">
        <v>207</v>
      </c>
      <c r="CG58" s="101"/>
      <c r="CH58" s="73"/>
      <c r="CI58" s="103" t="s">
        <v>1204</v>
      </c>
      <c r="CJ58" s="104" t="s">
        <v>247</v>
      </c>
      <c r="CK58" s="105" t="s">
        <v>1205</v>
      </c>
      <c r="CL58" s="106"/>
      <c r="CM58" s="107"/>
      <c r="CN58" s="107"/>
      <c r="CO58" s="107"/>
      <c r="CP58" s="107"/>
      <c r="CQ58" s="108"/>
    </row>
    <row r="59">
      <c r="A59" s="68" t="s">
        <v>1206</v>
      </c>
      <c r="B59" s="69" t="s">
        <v>118</v>
      </c>
      <c r="C59" s="70" t="s">
        <v>1207</v>
      </c>
      <c r="D59" s="71" t="s">
        <v>1208</v>
      </c>
      <c r="E59" s="72" t="s">
        <v>91</v>
      </c>
      <c r="F59" s="72" t="s">
        <v>91</v>
      </c>
      <c r="G59" s="72" t="s">
        <v>1209</v>
      </c>
      <c r="H59" s="72" t="s">
        <v>1210</v>
      </c>
      <c r="I59" s="72" t="s">
        <v>1211</v>
      </c>
      <c r="J59" s="73"/>
      <c r="K59" s="75" t="s">
        <v>96</v>
      </c>
      <c r="L59" s="74"/>
      <c r="M59" s="74"/>
      <c r="N59" s="74"/>
      <c r="O59" s="75"/>
      <c r="P59" s="75"/>
      <c r="Q59" s="76"/>
      <c r="R59" s="74"/>
      <c r="S59" s="75" t="s">
        <v>222</v>
      </c>
      <c r="T59" s="75"/>
      <c r="U59" s="75"/>
      <c r="V59" s="110"/>
      <c r="W59" s="77"/>
      <c r="X59" s="78" t="s">
        <v>418</v>
      </c>
      <c r="Y59" s="80" t="s">
        <v>640</v>
      </c>
      <c r="Z59" s="80" t="s">
        <v>507</v>
      </c>
      <c r="AA59" s="81"/>
      <c r="AB59" s="82" t="s">
        <v>102</v>
      </c>
      <c r="AC59" s="83" t="s">
        <v>791</v>
      </c>
      <c r="AD59" s="84" t="s">
        <v>104</v>
      </c>
      <c r="AE59" s="83" t="s">
        <v>464</v>
      </c>
      <c r="AF59" s="83" t="s">
        <v>228</v>
      </c>
      <c r="AG59" s="184" t="s">
        <v>1212</v>
      </c>
      <c r="AH59" s="83" t="s">
        <v>439</v>
      </c>
      <c r="AI59" s="85">
        <v>5322.0</v>
      </c>
      <c r="AJ59" s="85">
        <v>463.0</v>
      </c>
      <c r="AK59" s="85">
        <v>225.0</v>
      </c>
      <c r="AL59" s="85">
        <v>324.0</v>
      </c>
      <c r="AM59" s="85">
        <v>175.0</v>
      </c>
      <c r="AN59" s="85">
        <v>101.0</v>
      </c>
      <c r="AO59" s="86"/>
      <c r="AP59" s="87" t="s">
        <v>235</v>
      </c>
      <c r="AQ59" s="90" t="s">
        <v>461</v>
      </c>
      <c r="AR59" s="89" t="s">
        <v>424</v>
      </c>
      <c r="AS59" s="138" t="s">
        <v>1213</v>
      </c>
      <c r="AT59" s="88" t="s">
        <v>167</v>
      </c>
      <c r="AU59" s="115" t="s">
        <v>1214</v>
      </c>
      <c r="AV59" s="88" t="s">
        <v>193</v>
      </c>
      <c r="AW59" s="85">
        <v>4733.0</v>
      </c>
      <c r="AX59" s="85">
        <v>517.0</v>
      </c>
      <c r="AY59" s="85">
        <v>225.0</v>
      </c>
      <c r="AZ59" s="85">
        <v>275.0</v>
      </c>
      <c r="BA59" s="85">
        <v>244.0</v>
      </c>
      <c r="BB59" s="85">
        <v>130.0</v>
      </c>
      <c r="BC59" s="91"/>
      <c r="BD59" s="92" t="s">
        <v>109</v>
      </c>
      <c r="BE59" s="93" t="s">
        <v>675</v>
      </c>
      <c r="BF59" s="94"/>
      <c r="BG59" s="93"/>
      <c r="BH59" s="93"/>
      <c r="BI59" s="93"/>
      <c r="BJ59" s="93"/>
      <c r="BK59" s="95"/>
      <c r="BL59" s="95"/>
      <c r="BM59" s="95"/>
      <c r="BN59" s="95"/>
      <c r="BO59" s="95"/>
      <c r="BP59" s="95"/>
      <c r="BQ59" s="73"/>
      <c r="BR59" s="96">
        <v>20.0</v>
      </c>
      <c r="BS59" s="96">
        <v>35.0</v>
      </c>
      <c r="BT59" s="96">
        <v>35.0</v>
      </c>
      <c r="BU59" s="96">
        <v>10.0</v>
      </c>
      <c r="BV59" s="73"/>
      <c r="BW59" s="97" t="s">
        <v>141</v>
      </c>
      <c r="BX59" s="97" t="s">
        <v>427</v>
      </c>
      <c r="BY59" s="97" t="s">
        <v>170</v>
      </c>
      <c r="BZ59" s="97" t="s">
        <v>1169</v>
      </c>
      <c r="CA59" s="98" t="s">
        <v>1215</v>
      </c>
      <c r="CB59" s="118" t="s">
        <v>1216</v>
      </c>
      <c r="CC59" s="119" t="s">
        <v>1217</v>
      </c>
      <c r="CD59" s="119" t="s">
        <v>1218</v>
      </c>
      <c r="CE59" s="101" t="s">
        <v>288</v>
      </c>
      <c r="CF59" s="101" t="s">
        <v>359</v>
      </c>
      <c r="CG59" s="101"/>
      <c r="CH59" s="73"/>
      <c r="CI59" s="103"/>
      <c r="CJ59" s="104"/>
      <c r="CK59" s="105"/>
      <c r="CL59" s="106" t="s">
        <v>1219</v>
      </c>
      <c r="CM59" s="107" t="s">
        <v>937</v>
      </c>
      <c r="CN59" s="107">
        <v>3.0</v>
      </c>
      <c r="CO59" s="107" t="s">
        <v>214</v>
      </c>
      <c r="CP59" s="107" t="s">
        <v>251</v>
      </c>
      <c r="CQ59" s="108" t="s">
        <v>1220</v>
      </c>
    </row>
    <row r="60">
      <c r="A60" s="68" t="s">
        <v>1221</v>
      </c>
      <c r="B60" s="69" t="s">
        <v>118</v>
      </c>
      <c r="C60" s="70" t="s">
        <v>1222</v>
      </c>
      <c r="D60" s="71" t="s">
        <v>1223</v>
      </c>
      <c r="E60" s="72" t="s">
        <v>91</v>
      </c>
      <c r="F60" s="72" t="s">
        <v>91</v>
      </c>
      <c r="G60" s="72" t="s">
        <v>1224</v>
      </c>
      <c r="H60" s="72" t="s">
        <v>1225</v>
      </c>
      <c r="I60" s="72" t="s">
        <v>1226</v>
      </c>
      <c r="J60" s="73"/>
      <c r="K60" s="75"/>
      <c r="L60" s="74"/>
      <c r="M60" s="74"/>
      <c r="N60" s="74"/>
      <c r="O60" s="75"/>
      <c r="P60" s="75" t="s">
        <v>222</v>
      </c>
      <c r="Q60" s="76"/>
      <c r="R60" s="74"/>
      <c r="S60" s="75" t="s">
        <v>96</v>
      </c>
      <c r="T60" s="75"/>
      <c r="U60" s="75"/>
      <c r="V60" s="110"/>
      <c r="W60" s="77"/>
      <c r="X60" s="78" t="s">
        <v>418</v>
      </c>
      <c r="Y60" s="80" t="s">
        <v>139</v>
      </c>
      <c r="Z60" s="80" t="s">
        <v>420</v>
      </c>
      <c r="AA60" s="81"/>
      <c r="AB60" s="113" t="s">
        <v>109</v>
      </c>
      <c r="AC60" s="83" t="s">
        <v>366</v>
      </c>
      <c r="AD60" s="84" t="s">
        <v>1083</v>
      </c>
      <c r="AE60" s="83" t="s">
        <v>1080</v>
      </c>
      <c r="AF60" s="83" t="s">
        <v>439</v>
      </c>
      <c r="AG60" s="114" t="s">
        <v>1227</v>
      </c>
      <c r="AH60" s="83" t="s">
        <v>228</v>
      </c>
      <c r="AI60" s="85">
        <v>4376.0</v>
      </c>
      <c r="AJ60" s="85">
        <v>533.0</v>
      </c>
      <c r="AK60" s="85">
        <v>247.0</v>
      </c>
      <c r="AL60" s="85">
        <v>286.0</v>
      </c>
      <c r="AM60" s="85">
        <v>256.0</v>
      </c>
      <c r="AN60" s="85">
        <v>247.0</v>
      </c>
      <c r="AO60" s="86"/>
      <c r="AP60" s="87" t="s">
        <v>235</v>
      </c>
      <c r="AQ60" s="88" t="s">
        <v>236</v>
      </c>
      <c r="AR60" s="89" t="s">
        <v>696</v>
      </c>
      <c r="AS60" s="115" t="s">
        <v>1228</v>
      </c>
      <c r="AT60" s="88" t="s">
        <v>167</v>
      </c>
      <c r="AU60" s="88" t="s">
        <v>1229</v>
      </c>
      <c r="AV60" s="88" t="s">
        <v>233</v>
      </c>
      <c r="AW60" s="85">
        <v>4376.0</v>
      </c>
      <c r="AX60" s="85">
        <v>505.0</v>
      </c>
      <c r="AY60" s="85">
        <v>225.0</v>
      </c>
      <c r="AZ60" s="85">
        <v>225.0</v>
      </c>
      <c r="BA60" s="85">
        <v>256.0</v>
      </c>
      <c r="BB60" s="85">
        <v>145.0</v>
      </c>
      <c r="BC60" s="91"/>
      <c r="BD60" s="116" t="s">
        <v>229</v>
      </c>
      <c r="BE60" s="93" t="s">
        <v>679</v>
      </c>
      <c r="BF60" s="94"/>
      <c r="BG60" s="93"/>
      <c r="BH60" s="93"/>
      <c r="BI60" s="93"/>
      <c r="BJ60" s="93"/>
      <c r="BK60" s="95"/>
      <c r="BL60" s="95"/>
      <c r="BM60" s="95"/>
      <c r="BN60" s="95"/>
      <c r="BO60" s="95"/>
      <c r="BP60" s="95"/>
      <c r="BQ60" s="73"/>
      <c r="BR60" s="96">
        <v>40.0</v>
      </c>
      <c r="BS60" s="96">
        <v>40.0</v>
      </c>
      <c r="BT60" s="96">
        <v>10.0</v>
      </c>
      <c r="BU60" s="96">
        <v>10.0</v>
      </c>
      <c r="BV60" s="73"/>
      <c r="BW60" s="97" t="s">
        <v>170</v>
      </c>
      <c r="BX60" s="97" t="s">
        <v>1230</v>
      </c>
      <c r="BY60" s="97" t="s">
        <v>330</v>
      </c>
      <c r="BZ60" s="97" t="s">
        <v>1124</v>
      </c>
      <c r="CA60" s="98" t="s">
        <v>1231</v>
      </c>
      <c r="CB60" s="118" t="s">
        <v>1232</v>
      </c>
      <c r="CC60" s="119" t="s">
        <v>1233</v>
      </c>
      <c r="CD60" s="119" t="s">
        <v>1234</v>
      </c>
      <c r="CE60" s="101" t="s">
        <v>644</v>
      </c>
      <c r="CF60" s="101" t="s">
        <v>245</v>
      </c>
      <c r="CG60" s="101"/>
      <c r="CH60" s="73"/>
      <c r="CI60" s="103" t="s">
        <v>1235</v>
      </c>
      <c r="CJ60" s="104" t="s">
        <v>247</v>
      </c>
      <c r="CK60" s="105" t="s">
        <v>1236</v>
      </c>
      <c r="CL60" s="106"/>
      <c r="CM60" s="107"/>
      <c r="CN60" s="107"/>
      <c r="CO60" s="107"/>
      <c r="CP60" s="107"/>
      <c r="CQ60" s="108"/>
    </row>
    <row r="61">
      <c r="A61" s="68" t="s">
        <v>1237</v>
      </c>
      <c r="B61" s="69" t="s">
        <v>118</v>
      </c>
      <c r="C61" s="70" t="s">
        <v>1238</v>
      </c>
      <c r="D61" s="71" t="s">
        <v>1239</v>
      </c>
      <c r="E61" s="72" t="s">
        <v>91</v>
      </c>
      <c r="F61" s="72" t="s">
        <v>91</v>
      </c>
      <c r="G61" s="72" t="s">
        <v>1240</v>
      </c>
      <c r="H61" s="72" t="s">
        <v>1241</v>
      </c>
      <c r="I61" s="72" t="s">
        <v>1242</v>
      </c>
      <c r="J61" s="73"/>
      <c r="K61" s="75" t="s">
        <v>96</v>
      </c>
      <c r="L61" s="75" t="s">
        <v>222</v>
      </c>
      <c r="M61" s="74"/>
      <c r="N61" s="74"/>
      <c r="O61" s="74"/>
      <c r="P61" s="74"/>
      <c r="Q61" s="76"/>
      <c r="R61" s="74"/>
      <c r="S61" s="74"/>
      <c r="T61" s="74"/>
      <c r="U61" s="74"/>
      <c r="V61" s="76"/>
      <c r="W61" s="77"/>
      <c r="X61" s="78" t="s">
        <v>157</v>
      </c>
      <c r="Y61" s="80" t="s">
        <v>675</v>
      </c>
      <c r="Z61" s="80" t="s">
        <v>861</v>
      </c>
      <c r="AA61" s="81"/>
      <c r="AB61" s="82" t="s">
        <v>102</v>
      </c>
      <c r="AC61" s="83" t="s">
        <v>791</v>
      </c>
      <c r="AD61" s="84"/>
      <c r="AE61" s="83"/>
      <c r="AF61" s="83"/>
      <c r="AG61" s="83"/>
      <c r="AH61" s="83"/>
      <c r="AI61" s="85"/>
      <c r="AJ61" s="85"/>
      <c r="AK61" s="85"/>
      <c r="AL61" s="85"/>
      <c r="AM61" s="85"/>
      <c r="AN61" s="85"/>
      <c r="AO61" s="86"/>
      <c r="AP61" s="87" t="s">
        <v>718</v>
      </c>
      <c r="AQ61" s="115" t="s">
        <v>1243</v>
      </c>
      <c r="AR61" s="89" t="s">
        <v>719</v>
      </c>
      <c r="AS61" s="88" t="s">
        <v>404</v>
      </c>
      <c r="AT61" s="88" t="s">
        <v>555</v>
      </c>
      <c r="AU61" s="90" t="s">
        <v>720</v>
      </c>
      <c r="AV61" s="88" t="s">
        <v>165</v>
      </c>
      <c r="AW61" s="85">
        <v>4976.0</v>
      </c>
      <c r="AX61" s="85">
        <v>400.0</v>
      </c>
      <c r="AY61" s="85">
        <v>273.0</v>
      </c>
      <c r="AZ61" s="85">
        <v>326.0</v>
      </c>
      <c r="BA61" s="85">
        <v>291.0</v>
      </c>
      <c r="BB61" s="85">
        <v>101.0</v>
      </c>
      <c r="BC61" s="91"/>
      <c r="BD61" s="116" t="s">
        <v>100</v>
      </c>
      <c r="BE61" s="93" t="s">
        <v>463</v>
      </c>
      <c r="BF61" s="94" t="s">
        <v>1244</v>
      </c>
      <c r="BG61" s="144" t="s">
        <v>1245</v>
      </c>
      <c r="BH61" s="93" t="s">
        <v>376</v>
      </c>
      <c r="BI61" s="117" t="s">
        <v>1246</v>
      </c>
      <c r="BJ61" s="93" t="s">
        <v>106</v>
      </c>
      <c r="BK61" s="95">
        <v>5265.0</v>
      </c>
      <c r="BL61" s="95">
        <v>459.0</v>
      </c>
      <c r="BM61" s="95">
        <v>247.0</v>
      </c>
      <c r="BN61" s="95">
        <v>347.0</v>
      </c>
      <c r="BO61" s="95">
        <v>257.0</v>
      </c>
      <c r="BP61" s="95">
        <v>115.0</v>
      </c>
      <c r="BQ61" s="73"/>
      <c r="BR61" s="96">
        <v>35.0</v>
      </c>
      <c r="BS61" s="96">
        <v>10.0</v>
      </c>
      <c r="BT61" s="96">
        <v>35.0</v>
      </c>
      <c r="BU61" s="96">
        <v>20.0</v>
      </c>
      <c r="BV61" s="73"/>
      <c r="BW61" s="97" t="s">
        <v>141</v>
      </c>
      <c r="BX61" s="97" t="s">
        <v>112</v>
      </c>
      <c r="BY61" s="97" t="s">
        <v>1247</v>
      </c>
      <c r="BZ61" s="97" t="s">
        <v>1184</v>
      </c>
      <c r="CA61" s="98" t="s">
        <v>1248</v>
      </c>
      <c r="CB61" s="118" t="s">
        <v>1249</v>
      </c>
      <c r="CC61" s="119" t="s">
        <v>1250</v>
      </c>
      <c r="CD61" s="119" t="s">
        <v>1251</v>
      </c>
      <c r="CE61" s="101" t="s">
        <v>116</v>
      </c>
      <c r="CF61" s="101" t="s">
        <v>385</v>
      </c>
      <c r="CG61" s="101"/>
      <c r="CH61" s="73"/>
      <c r="CI61" s="103" t="s">
        <v>1252</v>
      </c>
      <c r="CJ61" s="104" t="s">
        <v>210</v>
      </c>
      <c r="CK61" s="105" t="s">
        <v>1253</v>
      </c>
      <c r="CL61" s="106" t="s">
        <v>1254</v>
      </c>
      <c r="CM61" s="107" t="s">
        <v>250</v>
      </c>
      <c r="CN61" s="107">
        <v>4.0</v>
      </c>
      <c r="CO61" s="107">
        <v>3.0</v>
      </c>
      <c r="CP61" s="107" t="s">
        <v>251</v>
      </c>
      <c r="CQ61" s="108" t="s">
        <v>1255</v>
      </c>
    </row>
    <row r="62">
      <c r="A62" s="68" t="s">
        <v>1155</v>
      </c>
      <c r="B62" s="69" t="s">
        <v>118</v>
      </c>
      <c r="C62" s="70" t="s">
        <v>1256</v>
      </c>
      <c r="D62" s="71" t="s">
        <v>1257</v>
      </c>
      <c r="E62" s="72" t="s">
        <v>91</v>
      </c>
      <c r="F62" s="72" t="s">
        <v>91</v>
      </c>
      <c r="G62" s="72" t="s">
        <v>1258</v>
      </c>
      <c r="H62" s="72" t="s">
        <v>1259</v>
      </c>
      <c r="I62" s="72" t="s">
        <v>1260</v>
      </c>
      <c r="J62" s="73"/>
      <c r="K62" s="74"/>
      <c r="L62" s="74"/>
      <c r="M62" s="74"/>
      <c r="N62" s="74"/>
      <c r="O62" s="75" t="s">
        <v>222</v>
      </c>
      <c r="P62" s="75" t="s">
        <v>96</v>
      </c>
      <c r="Q62" s="76"/>
      <c r="R62" s="74"/>
      <c r="S62" s="74"/>
      <c r="T62" s="74"/>
      <c r="U62" s="74"/>
      <c r="V62" s="76"/>
      <c r="W62" s="77"/>
      <c r="X62" s="78" t="s">
        <v>418</v>
      </c>
      <c r="Y62" s="80" t="s">
        <v>859</v>
      </c>
      <c r="Z62" s="80" t="s">
        <v>525</v>
      </c>
      <c r="AA62" s="81"/>
      <c r="AB62" s="82" t="s">
        <v>639</v>
      </c>
      <c r="AC62" s="83" t="s">
        <v>423</v>
      </c>
      <c r="AD62" s="84" t="s">
        <v>1261</v>
      </c>
      <c r="AE62" s="83" t="s">
        <v>420</v>
      </c>
      <c r="AF62" s="83" t="s">
        <v>138</v>
      </c>
      <c r="AG62" s="83" t="s">
        <v>1229</v>
      </c>
      <c r="AH62" s="83" t="s">
        <v>140</v>
      </c>
      <c r="AI62" s="93">
        <v>4087.0</v>
      </c>
      <c r="AJ62" s="93">
        <v>571.0</v>
      </c>
      <c r="AK62" s="93">
        <v>212.0</v>
      </c>
      <c r="AL62" s="93">
        <v>249.0</v>
      </c>
      <c r="AM62" s="93">
        <v>233.0</v>
      </c>
      <c r="AN62" s="93">
        <v>128.0</v>
      </c>
      <c r="AO62" s="86"/>
      <c r="AP62" s="87" t="s">
        <v>235</v>
      </c>
      <c r="AQ62" s="88" t="s">
        <v>308</v>
      </c>
      <c r="AR62" s="89" t="s">
        <v>424</v>
      </c>
      <c r="AS62" s="115" t="s">
        <v>1262</v>
      </c>
      <c r="AT62" s="88" t="s">
        <v>167</v>
      </c>
      <c r="AU62" s="88" t="s">
        <v>616</v>
      </c>
      <c r="AV62" s="88" t="s">
        <v>439</v>
      </c>
      <c r="AW62" s="93">
        <v>4381.0</v>
      </c>
      <c r="AX62" s="93">
        <v>542.0</v>
      </c>
      <c r="AY62" s="93">
        <v>212.0</v>
      </c>
      <c r="AZ62" s="93">
        <v>260.0</v>
      </c>
      <c r="BA62" s="93">
        <v>259.0</v>
      </c>
      <c r="BB62" s="93">
        <v>128.0</v>
      </c>
      <c r="BC62" s="91"/>
      <c r="BD62" s="92" t="s">
        <v>109</v>
      </c>
      <c r="BE62" s="93" t="s">
        <v>169</v>
      </c>
      <c r="BF62" s="94"/>
      <c r="BG62" s="93"/>
      <c r="BH62" s="93"/>
      <c r="BI62" s="93"/>
      <c r="BJ62" s="93"/>
      <c r="BK62" s="185"/>
      <c r="BL62" s="185"/>
      <c r="BM62" s="185"/>
      <c r="BN62" s="185"/>
      <c r="BO62" s="185"/>
      <c r="BP62" s="185"/>
      <c r="BQ62" s="73"/>
      <c r="BR62" s="96">
        <v>40.0</v>
      </c>
      <c r="BS62" s="96">
        <v>40.0</v>
      </c>
      <c r="BT62" s="96">
        <v>10.0</v>
      </c>
      <c r="BU62" s="96">
        <v>10.0</v>
      </c>
      <c r="BV62" s="73"/>
      <c r="BW62" s="97" t="s">
        <v>111</v>
      </c>
      <c r="BX62" s="97" t="s">
        <v>112</v>
      </c>
      <c r="BY62" s="97" t="s">
        <v>1263</v>
      </c>
      <c r="BZ62" s="97" t="s">
        <v>1184</v>
      </c>
      <c r="CA62" s="98" t="s">
        <v>1264</v>
      </c>
      <c r="CB62" s="118" t="s">
        <v>1265</v>
      </c>
      <c r="CC62" s="119" t="s">
        <v>1266</v>
      </c>
      <c r="CD62" s="119" t="s">
        <v>1267</v>
      </c>
      <c r="CE62" s="101" t="s">
        <v>644</v>
      </c>
      <c r="CF62" s="101" t="s">
        <v>385</v>
      </c>
      <c r="CG62" s="102"/>
      <c r="CH62" s="73"/>
      <c r="CI62" s="103" t="s">
        <v>1268</v>
      </c>
      <c r="CJ62" s="104" t="s">
        <v>452</v>
      </c>
      <c r="CK62" s="105" t="s">
        <v>1269</v>
      </c>
      <c r="CL62" s="106" t="s">
        <v>1270</v>
      </c>
      <c r="CM62" s="107" t="s">
        <v>250</v>
      </c>
      <c r="CN62" s="107">
        <v>5.0</v>
      </c>
      <c r="CO62" s="107">
        <v>1.0</v>
      </c>
      <c r="CP62" s="107" t="s">
        <v>251</v>
      </c>
      <c r="CQ62" s="108" t="s">
        <v>1271</v>
      </c>
    </row>
    <row r="63">
      <c r="A63" s="68" t="s">
        <v>1272</v>
      </c>
      <c r="B63" s="69" t="s">
        <v>118</v>
      </c>
      <c r="C63" s="70" t="s">
        <v>1273</v>
      </c>
      <c r="D63" s="71" t="s">
        <v>1274</v>
      </c>
      <c r="E63" s="72" t="s">
        <v>91</v>
      </c>
      <c r="F63" s="72" t="s">
        <v>91</v>
      </c>
      <c r="G63" s="72" t="s">
        <v>1275</v>
      </c>
      <c r="H63" s="72" t="s">
        <v>1276</v>
      </c>
      <c r="I63" s="72" t="s">
        <v>1277</v>
      </c>
      <c r="J63" s="73"/>
      <c r="K63" s="74"/>
      <c r="L63" s="75"/>
      <c r="M63" s="75" t="s">
        <v>96</v>
      </c>
      <c r="N63" s="74"/>
      <c r="O63" s="75" t="s">
        <v>96</v>
      </c>
      <c r="P63" s="74"/>
      <c r="Q63" s="76"/>
      <c r="R63" s="75"/>
      <c r="S63" s="75"/>
      <c r="T63" s="75"/>
      <c r="U63" s="75"/>
      <c r="V63" s="110" t="s">
        <v>96</v>
      </c>
      <c r="W63" s="77"/>
      <c r="X63" s="78" t="s">
        <v>157</v>
      </c>
      <c r="Y63" s="112" t="s">
        <v>1278</v>
      </c>
      <c r="Z63" s="80" t="s">
        <v>1081</v>
      </c>
      <c r="AA63" s="81"/>
      <c r="AB63" s="113" t="s">
        <v>109</v>
      </c>
      <c r="AC63" s="83" t="s">
        <v>110</v>
      </c>
      <c r="AD63" s="84" t="s">
        <v>1279</v>
      </c>
      <c r="AE63" s="114" t="s">
        <v>1280</v>
      </c>
      <c r="AF63" s="83" t="s">
        <v>932</v>
      </c>
      <c r="AG63" s="114" t="s">
        <v>1281</v>
      </c>
      <c r="AH63" s="83" t="s">
        <v>228</v>
      </c>
      <c r="AI63" s="93">
        <v>4423.0</v>
      </c>
      <c r="AJ63" s="93">
        <v>505.0</v>
      </c>
      <c r="AK63" s="93">
        <v>268.0</v>
      </c>
      <c r="AL63" s="93">
        <v>328.0</v>
      </c>
      <c r="AM63" s="93">
        <v>278.0</v>
      </c>
      <c r="AN63" s="93">
        <v>115.0</v>
      </c>
      <c r="AO63" s="86"/>
      <c r="AP63" s="87"/>
      <c r="AQ63" s="88"/>
      <c r="AR63" s="89"/>
      <c r="AS63" s="88"/>
      <c r="AT63" s="88"/>
      <c r="AU63" s="88"/>
      <c r="AV63" s="88"/>
      <c r="AW63" s="93"/>
      <c r="AX63" s="93"/>
      <c r="AY63" s="93"/>
      <c r="AZ63" s="93"/>
      <c r="BA63" s="93"/>
      <c r="BB63" s="93"/>
      <c r="BC63" s="91"/>
      <c r="BD63" s="116" t="s">
        <v>1282</v>
      </c>
      <c r="BE63" s="93" t="s">
        <v>675</v>
      </c>
      <c r="BF63" s="94" t="s">
        <v>1283</v>
      </c>
      <c r="BG63" s="186" t="s">
        <v>1052</v>
      </c>
      <c r="BH63" s="93" t="s">
        <v>439</v>
      </c>
      <c r="BI63" s="117" t="s">
        <v>1284</v>
      </c>
      <c r="BJ63" s="93" t="s">
        <v>167</v>
      </c>
      <c r="BK63" s="187">
        <v>4145.0</v>
      </c>
      <c r="BL63" s="187">
        <v>532.0</v>
      </c>
      <c r="BM63" s="187">
        <v>268.0</v>
      </c>
      <c r="BN63" s="187">
        <v>305.0</v>
      </c>
      <c r="BO63" s="187">
        <v>260.0</v>
      </c>
      <c r="BP63" s="187">
        <v>128.0</v>
      </c>
      <c r="BQ63" s="73"/>
      <c r="BR63" s="96">
        <v>20.0</v>
      </c>
      <c r="BS63" s="96">
        <v>20.0</v>
      </c>
      <c r="BT63" s="96">
        <v>25.0</v>
      </c>
      <c r="BU63" s="96">
        <v>35.0</v>
      </c>
      <c r="BV63" s="73"/>
      <c r="BW63" s="97" t="s">
        <v>111</v>
      </c>
      <c r="BX63" s="97" t="s">
        <v>112</v>
      </c>
      <c r="BY63" s="97" t="s">
        <v>1285</v>
      </c>
      <c r="BZ63" s="97" t="s">
        <v>1286</v>
      </c>
      <c r="CA63" s="137" t="s">
        <v>91</v>
      </c>
      <c r="CB63" s="118" t="s">
        <v>1287</v>
      </c>
      <c r="CC63" s="119" t="s">
        <v>1288</v>
      </c>
      <c r="CD63" s="119" t="s">
        <v>1289</v>
      </c>
      <c r="CE63" s="101" t="s">
        <v>644</v>
      </c>
      <c r="CF63" s="101" t="s">
        <v>207</v>
      </c>
      <c r="CG63" s="102"/>
      <c r="CH63" s="73"/>
      <c r="CI63" s="103"/>
      <c r="CJ63" s="104"/>
      <c r="CK63" s="105"/>
      <c r="CL63" s="106"/>
      <c r="CM63" s="107"/>
      <c r="CN63" s="107"/>
      <c r="CO63" s="107"/>
      <c r="CP63" s="107"/>
      <c r="CQ63" s="108"/>
    </row>
    <row r="64">
      <c r="A64" s="68" t="s">
        <v>1290</v>
      </c>
      <c r="B64" s="69" t="s">
        <v>88</v>
      </c>
      <c r="C64" s="70" t="s">
        <v>1291</v>
      </c>
      <c r="D64" s="71" t="s">
        <v>1292</v>
      </c>
      <c r="E64" s="72" t="s">
        <v>91</v>
      </c>
      <c r="F64" s="72" t="s">
        <v>1293</v>
      </c>
      <c r="G64" s="72" t="s">
        <v>1294</v>
      </c>
      <c r="H64" s="72" t="s">
        <v>1295</v>
      </c>
      <c r="I64" s="72" t="s">
        <v>1296</v>
      </c>
      <c r="J64" s="73"/>
      <c r="K64" s="74"/>
      <c r="L64" s="75" t="s">
        <v>96</v>
      </c>
      <c r="M64" s="74"/>
      <c r="N64" s="74"/>
      <c r="O64" s="74"/>
      <c r="P64" s="74"/>
      <c r="Q64" s="76"/>
      <c r="R64" s="75" t="s">
        <v>96</v>
      </c>
      <c r="S64" s="75"/>
      <c r="T64" s="75"/>
      <c r="U64" s="75"/>
      <c r="V64" s="110"/>
      <c r="W64" s="77"/>
      <c r="X64" s="78" t="s">
        <v>1297</v>
      </c>
      <c r="Y64" s="80" t="s">
        <v>634</v>
      </c>
      <c r="Z64" s="80" t="s">
        <v>930</v>
      </c>
      <c r="AA64" s="81"/>
      <c r="AB64" s="82" t="s">
        <v>235</v>
      </c>
      <c r="AC64" s="83" t="s">
        <v>507</v>
      </c>
      <c r="AD64" s="84"/>
      <c r="AE64" s="83"/>
      <c r="AF64" s="83"/>
      <c r="AG64" s="83"/>
      <c r="AH64" s="83"/>
      <c r="AI64" s="93"/>
      <c r="AJ64" s="93"/>
      <c r="AK64" s="93"/>
      <c r="AL64" s="93"/>
      <c r="AM64" s="93"/>
      <c r="AN64" s="93"/>
      <c r="AO64" s="86"/>
      <c r="AP64" s="87" t="s">
        <v>161</v>
      </c>
      <c r="AQ64" s="88" t="s">
        <v>1298</v>
      </c>
      <c r="AR64" s="89" t="s">
        <v>163</v>
      </c>
      <c r="AS64" s="88" t="s">
        <v>323</v>
      </c>
      <c r="AT64" s="88" t="s">
        <v>165</v>
      </c>
      <c r="AU64" s="88" t="s">
        <v>164</v>
      </c>
      <c r="AV64" s="88" t="s">
        <v>326</v>
      </c>
      <c r="AW64" s="85">
        <v>2943.0</v>
      </c>
      <c r="AX64" s="85">
        <v>401.0</v>
      </c>
      <c r="AY64" s="85">
        <v>200.0</v>
      </c>
      <c r="AZ64" s="85">
        <v>245.0</v>
      </c>
      <c r="BA64" s="85">
        <v>180.0</v>
      </c>
      <c r="BB64" s="85">
        <v>97.0</v>
      </c>
      <c r="BC64" s="91"/>
      <c r="BD64" s="116" t="s">
        <v>229</v>
      </c>
      <c r="BE64" s="93" t="s">
        <v>423</v>
      </c>
      <c r="BF64" s="94"/>
      <c r="BG64" s="93"/>
      <c r="BH64" s="93"/>
      <c r="BI64" s="93"/>
      <c r="BJ64" s="93"/>
      <c r="BK64" s="95"/>
      <c r="BL64" s="95"/>
      <c r="BM64" s="95"/>
      <c r="BN64" s="95"/>
      <c r="BO64" s="95"/>
      <c r="BP64" s="95"/>
      <c r="BQ64" s="73"/>
      <c r="BR64" s="96">
        <v>35.0</v>
      </c>
      <c r="BS64" s="96">
        <v>10.0</v>
      </c>
      <c r="BT64" s="96">
        <v>35.0</v>
      </c>
      <c r="BU64" s="96">
        <v>10.0</v>
      </c>
      <c r="BV64" s="73"/>
      <c r="BW64" s="97" t="s">
        <v>141</v>
      </c>
      <c r="BX64" s="97" t="s">
        <v>933</v>
      </c>
      <c r="BY64" s="97" t="s">
        <v>1299</v>
      </c>
      <c r="BZ64" s="97" t="s">
        <v>1300</v>
      </c>
      <c r="CA64" s="98" t="s">
        <v>979</v>
      </c>
      <c r="CB64" s="118" t="s">
        <v>1301</v>
      </c>
      <c r="CC64" s="119" t="s">
        <v>1302</v>
      </c>
      <c r="CD64" s="119" t="s">
        <v>1303</v>
      </c>
      <c r="CE64" s="101" t="s">
        <v>244</v>
      </c>
      <c r="CF64" s="101" t="s">
        <v>359</v>
      </c>
      <c r="CG64" s="102"/>
      <c r="CH64" s="73"/>
      <c r="CI64" s="103"/>
      <c r="CJ64" s="104"/>
      <c r="CK64" s="105"/>
      <c r="CL64" s="106"/>
      <c r="CM64" s="107"/>
      <c r="CN64" s="107"/>
      <c r="CO64" s="107"/>
      <c r="CP64" s="107"/>
      <c r="CQ64" s="108"/>
    </row>
    <row r="65">
      <c r="A65" s="68" t="s">
        <v>1304</v>
      </c>
      <c r="B65" s="69" t="s">
        <v>88</v>
      </c>
      <c r="C65" s="70" t="s">
        <v>1305</v>
      </c>
      <c r="D65" s="71" t="s">
        <v>1306</v>
      </c>
      <c r="E65" s="72" t="s">
        <v>91</v>
      </c>
      <c r="F65" s="72" t="s">
        <v>1307</v>
      </c>
      <c r="G65" s="72" t="s">
        <v>1308</v>
      </c>
      <c r="H65" s="72" t="s">
        <v>1309</v>
      </c>
      <c r="I65" s="72" t="s">
        <v>1310</v>
      </c>
      <c r="J65" s="73"/>
      <c r="K65" s="74"/>
      <c r="L65" s="74"/>
      <c r="M65" s="74"/>
      <c r="N65" s="74"/>
      <c r="O65" s="75" t="s">
        <v>96</v>
      </c>
      <c r="P65" s="75" t="s">
        <v>96</v>
      </c>
      <c r="Q65" s="76"/>
      <c r="R65" s="74"/>
      <c r="S65" s="74"/>
      <c r="T65" s="74"/>
      <c r="U65" s="74"/>
      <c r="V65" s="76"/>
      <c r="W65" s="77"/>
      <c r="X65" s="78" t="s">
        <v>418</v>
      </c>
      <c r="Y65" s="80" t="s">
        <v>859</v>
      </c>
      <c r="Z65" s="80" t="s">
        <v>507</v>
      </c>
      <c r="AA65" s="81"/>
      <c r="AB65" s="82" t="s">
        <v>229</v>
      </c>
      <c r="AC65" s="83" t="s">
        <v>1070</v>
      </c>
      <c r="AD65" s="84"/>
      <c r="AE65" s="83"/>
      <c r="AF65" s="83"/>
      <c r="AG65" s="83"/>
      <c r="AH65" s="83"/>
      <c r="AI65" s="93"/>
      <c r="AJ65" s="93"/>
      <c r="AK65" s="93"/>
      <c r="AL65" s="93"/>
      <c r="AM65" s="93"/>
      <c r="AN65" s="93"/>
      <c r="AO65" s="86"/>
      <c r="AP65" s="87" t="s">
        <v>235</v>
      </c>
      <c r="AQ65" s="88" t="s">
        <v>273</v>
      </c>
      <c r="AR65" s="89" t="s">
        <v>696</v>
      </c>
      <c r="AS65" s="88" t="s">
        <v>697</v>
      </c>
      <c r="AT65" s="88" t="s">
        <v>167</v>
      </c>
      <c r="AU65" s="88" t="s">
        <v>1311</v>
      </c>
      <c r="AV65" s="88" t="s">
        <v>274</v>
      </c>
      <c r="AW65" s="85">
        <v>2821.0</v>
      </c>
      <c r="AX65" s="85">
        <v>402.0</v>
      </c>
      <c r="AY65" s="85">
        <v>198.0</v>
      </c>
      <c r="AZ65" s="85">
        <v>210.0</v>
      </c>
      <c r="BA65" s="85">
        <v>183.0</v>
      </c>
      <c r="BB65" s="85">
        <v>111.0</v>
      </c>
      <c r="BC65" s="91"/>
      <c r="BD65" s="116" t="s">
        <v>740</v>
      </c>
      <c r="BE65" s="93" t="s">
        <v>279</v>
      </c>
      <c r="BF65" s="94"/>
      <c r="BG65" s="93"/>
      <c r="BH65" s="93"/>
      <c r="BI65" s="93"/>
      <c r="BJ65" s="93"/>
      <c r="BK65" s="95"/>
      <c r="BL65" s="95"/>
      <c r="BM65" s="95"/>
      <c r="BN65" s="95"/>
      <c r="BO65" s="95"/>
      <c r="BP65" s="95"/>
      <c r="BQ65" s="73"/>
      <c r="BR65" s="96">
        <v>10.0</v>
      </c>
      <c r="BS65" s="96">
        <v>35.0</v>
      </c>
      <c r="BT65" s="96">
        <v>10.0</v>
      </c>
      <c r="BU65" s="96">
        <v>35.0</v>
      </c>
      <c r="BV65" s="73"/>
      <c r="BW65" s="97" t="s">
        <v>170</v>
      </c>
      <c r="BX65" s="97" t="s">
        <v>1312</v>
      </c>
      <c r="BY65" s="97" t="s">
        <v>1313</v>
      </c>
      <c r="BZ65" s="97" t="s">
        <v>1314</v>
      </c>
      <c r="CA65" s="137" t="s">
        <v>91</v>
      </c>
      <c r="CB65" s="99"/>
      <c r="CC65" s="100"/>
      <c r="CD65" s="100"/>
      <c r="CE65" s="101" t="s">
        <v>644</v>
      </c>
      <c r="CF65" s="101" t="s">
        <v>359</v>
      </c>
      <c r="CG65" s="102"/>
      <c r="CH65" s="73"/>
      <c r="CI65" s="103"/>
      <c r="CJ65" s="104"/>
      <c r="CK65" s="105"/>
      <c r="CL65" s="106"/>
      <c r="CM65" s="107"/>
      <c r="CN65" s="107"/>
      <c r="CO65" s="107"/>
      <c r="CP65" s="107"/>
      <c r="CQ65" s="108"/>
    </row>
    <row r="66">
      <c r="A66" s="68" t="s">
        <v>1315</v>
      </c>
      <c r="B66" s="69" t="s">
        <v>88</v>
      </c>
      <c r="C66" s="70" t="s">
        <v>1316</v>
      </c>
      <c r="D66" s="71" t="s">
        <v>1317</v>
      </c>
      <c r="E66" s="72" t="s">
        <v>91</v>
      </c>
      <c r="F66" s="72" t="s">
        <v>1318</v>
      </c>
      <c r="G66" s="72" t="s">
        <v>1319</v>
      </c>
      <c r="H66" s="72" t="s">
        <v>1320</v>
      </c>
      <c r="I66" s="72" t="s">
        <v>1321</v>
      </c>
      <c r="J66" s="73"/>
      <c r="K66" s="74"/>
      <c r="L66" s="74"/>
      <c r="M66" s="75" t="s">
        <v>96</v>
      </c>
      <c r="N66" s="74"/>
      <c r="O66" s="74"/>
      <c r="P66" s="74"/>
      <c r="Q66" s="76"/>
      <c r="R66" s="74"/>
      <c r="S66" s="74"/>
      <c r="T66" s="74"/>
      <c r="U66" s="74"/>
      <c r="V66" s="76"/>
      <c r="W66" s="77"/>
      <c r="X66" s="78" t="s">
        <v>157</v>
      </c>
      <c r="Y66" s="80" t="s">
        <v>366</v>
      </c>
      <c r="Z66" s="80" t="s">
        <v>110</v>
      </c>
      <c r="AA66" s="81"/>
      <c r="AB66" s="82" t="s">
        <v>102</v>
      </c>
      <c r="AC66" s="83" t="s">
        <v>789</v>
      </c>
      <c r="AD66" s="84"/>
      <c r="AE66" s="83"/>
      <c r="AF66" s="83"/>
      <c r="AG66" s="83"/>
      <c r="AH66" s="83"/>
      <c r="AI66" s="93"/>
      <c r="AJ66" s="93"/>
      <c r="AK66" s="93"/>
      <c r="AL66" s="93"/>
      <c r="AM66" s="93"/>
      <c r="AN66" s="93"/>
      <c r="AO66" s="86"/>
      <c r="AP66" s="130" t="s">
        <v>109</v>
      </c>
      <c r="AQ66" s="88" t="s">
        <v>1030</v>
      </c>
      <c r="AR66" s="89" t="s">
        <v>465</v>
      </c>
      <c r="AS66" s="88" t="s">
        <v>230</v>
      </c>
      <c r="AT66" s="88" t="s">
        <v>376</v>
      </c>
      <c r="AU66" s="88" t="s">
        <v>675</v>
      </c>
      <c r="AV66" s="88" t="s">
        <v>106</v>
      </c>
      <c r="AW66" s="85">
        <v>2944.0</v>
      </c>
      <c r="AX66" s="85">
        <v>447.0</v>
      </c>
      <c r="AY66" s="85">
        <v>208.0</v>
      </c>
      <c r="AZ66" s="85">
        <v>224.0</v>
      </c>
      <c r="BA66" s="85">
        <v>189.0</v>
      </c>
      <c r="BB66" s="85">
        <v>130.0</v>
      </c>
      <c r="BC66" s="91"/>
      <c r="BD66" s="116" t="s">
        <v>235</v>
      </c>
      <c r="BE66" s="93" t="s">
        <v>420</v>
      </c>
      <c r="BF66" s="94"/>
      <c r="BG66" s="93"/>
      <c r="BH66" s="93"/>
      <c r="BI66" s="93"/>
      <c r="BJ66" s="93"/>
      <c r="BK66" s="95"/>
      <c r="BL66" s="95"/>
      <c r="BM66" s="95"/>
      <c r="BN66" s="95"/>
      <c r="BO66" s="95"/>
      <c r="BP66" s="95"/>
      <c r="BQ66" s="73"/>
      <c r="BR66" s="96">
        <v>20.0</v>
      </c>
      <c r="BS66" s="96">
        <v>30.0</v>
      </c>
      <c r="BT66" s="96">
        <v>15.0</v>
      </c>
      <c r="BU66" s="96">
        <v>25.0</v>
      </c>
      <c r="BV66" s="73"/>
      <c r="BW66" s="97" t="s">
        <v>141</v>
      </c>
      <c r="BX66" s="97" t="s">
        <v>112</v>
      </c>
      <c r="BY66" s="97" t="s">
        <v>1322</v>
      </c>
      <c r="BZ66" s="97" t="s">
        <v>1323</v>
      </c>
      <c r="CA66" s="98" t="s">
        <v>1324</v>
      </c>
      <c r="CB66" s="99"/>
      <c r="CC66" s="100"/>
      <c r="CD66" s="100"/>
      <c r="CE66" s="101" t="s">
        <v>116</v>
      </c>
      <c r="CF66" s="101" t="s">
        <v>207</v>
      </c>
      <c r="CG66" s="102"/>
      <c r="CH66" s="73"/>
      <c r="CI66" s="103"/>
      <c r="CJ66" s="104"/>
      <c r="CK66" s="105"/>
      <c r="CL66" s="106"/>
      <c r="CM66" s="107"/>
      <c r="CN66" s="107"/>
      <c r="CO66" s="107"/>
      <c r="CP66" s="107"/>
      <c r="CQ66" s="108"/>
    </row>
    <row r="67">
      <c r="A67" s="68" t="s">
        <v>1325</v>
      </c>
      <c r="B67" s="69" t="s">
        <v>118</v>
      </c>
      <c r="C67" s="70" t="s">
        <v>1326</v>
      </c>
      <c r="D67" s="71" t="s">
        <v>1327</v>
      </c>
      <c r="E67" s="72" t="s">
        <v>91</v>
      </c>
      <c r="F67" s="72" t="s">
        <v>91</v>
      </c>
      <c r="G67" s="72" t="s">
        <v>1328</v>
      </c>
      <c r="H67" s="72" t="s">
        <v>1329</v>
      </c>
      <c r="I67" s="72" t="s">
        <v>1330</v>
      </c>
      <c r="J67" s="73"/>
      <c r="K67" s="75" t="s">
        <v>96</v>
      </c>
      <c r="L67" s="75" t="s">
        <v>96</v>
      </c>
      <c r="M67" s="74"/>
      <c r="N67" s="75" t="s">
        <v>96</v>
      </c>
      <c r="O67" s="74"/>
      <c r="P67" s="74"/>
      <c r="Q67" s="76"/>
      <c r="R67" s="74"/>
      <c r="S67" s="74"/>
      <c r="T67" s="74"/>
      <c r="U67" s="74"/>
      <c r="V67" s="76"/>
      <c r="W67" s="77"/>
      <c r="X67" s="78" t="s">
        <v>347</v>
      </c>
      <c r="Y67" s="80" t="s">
        <v>186</v>
      </c>
      <c r="Z67" s="112" t="s">
        <v>1331</v>
      </c>
      <c r="AA67" s="81"/>
      <c r="AB67" s="82" t="s">
        <v>188</v>
      </c>
      <c r="AC67" s="83" t="s">
        <v>592</v>
      </c>
      <c r="AD67" s="84"/>
      <c r="AE67" s="83"/>
      <c r="AF67" s="83"/>
      <c r="AG67" s="83"/>
      <c r="AH67" s="83"/>
      <c r="AI67" s="93"/>
      <c r="AJ67" s="93"/>
      <c r="AK67" s="93"/>
      <c r="AL67" s="93"/>
      <c r="AM67" s="93"/>
      <c r="AN67" s="93"/>
      <c r="AO67" s="86"/>
      <c r="AP67" s="87" t="s">
        <v>200</v>
      </c>
      <c r="AQ67" s="88" t="s">
        <v>303</v>
      </c>
      <c r="AR67" s="89" t="s">
        <v>1332</v>
      </c>
      <c r="AS67" s="88" t="s">
        <v>350</v>
      </c>
      <c r="AT67" s="88" t="s">
        <v>188</v>
      </c>
      <c r="AU67" s="115" t="s">
        <v>1333</v>
      </c>
      <c r="AV67" s="88" t="s">
        <v>555</v>
      </c>
      <c r="AW67" s="85">
        <v>3605.0</v>
      </c>
      <c r="AX67" s="85">
        <v>292.0</v>
      </c>
      <c r="AY67" s="85">
        <v>374.0</v>
      </c>
      <c r="AZ67" s="85">
        <v>256.0</v>
      </c>
      <c r="BA67" s="85">
        <v>379.0</v>
      </c>
      <c r="BB67" s="85">
        <v>87.0</v>
      </c>
      <c r="BC67" s="91"/>
      <c r="BD67" s="116" t="s">
        <v>353</v>
      </c>
      <c r="BE67" s="93" t="s">
        <v>946</v>
      </c>
      <c r="BF67" s="94" t="s">
        <v>654</v>
      </c>
      <c r="BG67" s="93" t="s">
        <v>189</v>
      </c>
      <c r="BH67" s="93" t="s">
        <v>199</v>
      </c>
      <c r="BI67" s="117" t="s">
        <v>1334</v>
      </c>
      <c r="BJ67" s="93" t="s">
        <v>131</v>
      </c>
      <c r="BK67" s="95">
        <v>3764.0</v>
      </c>
      <c r="BL67" s="95">
        <v>269.0</v>
      </c>
      <c r="BM67" s="95">
        <v>406.0</v>
      </c>
      <c r="BN67" s="95">
        <v>256.0</v>
      </c>
      <c r="BO67" s="95">
        <v>348.0</v>
      </c>
      <c r="BP67" s="95">
        <v>101.0</v>
      </c>
      <c r="BQ67" s="73"/>
      <c r="BR67" s="96">
        <v>40.0</v>
      </c>
      <c r="BS67" s="96">
        <v>10.0</v>
      </c>
      <c r="BT67" s="96">
        <v>10.0</v>
      </c>
      <c r="BU67" s="96">
        <v>40.0</v>
      </c>
      <c r="BV67" s="73"/>
      <c r="BW67" s="97" t="s">
        <v>111</v>
      </c>
      <c r="BX67" s="97" t="s">
        <v>1335</v>
      </c>
      <c r="BY67" s="97" t="s">
        <v>681</v>
      </c>
      <c r="BZ67" s="97" t="s">
        <v>1184</v>
      </c>
      <c r="CA67" s="98" t="s">
        <v>1336</v>
      </c>
      <c r="CB67" s="118" t="s">
        <v>1337</v>
      </c>
      <c r="CC67" s="119" t="s">
        <v>1338</v>
      </c>
      <c r="CD67" s="119" t="s">
        <v>1339</v>
      </c>
      <c r="CE67" s="101" t="s">
        <v>206</v>
      </c>
      <c r="CF67" s="101" t="s">
        <v>359</v>
      </c>
      <c r="CG67" s="101" t="s">
        <v>1340</v>
      </c>
      <c r="CH67" s="73"/>
      <c r="CI67" s="103"/>
      <c r="CJ67" s="104"/>
      <c r="CK67" s="105"/>
      <c r="CL67" s="106"/>
      <c r="CM67" s="107"/>
      <c r="CN67" s="107"/>
      <c r="CO67" s="107"/>
      <c r="CP67" s="107"/>
      <c r="CQ67" s="108"/>
    </row>
    <row r="68">
      <c r="A68" s="68" t="s">
        <v>1341</v>
      </c>
      <c r="B68" s="69" t="s">
        <v>118</v>
      </c>
      <c r="C68" s="70" t="s">
        <v>1342</v>
      </c>
      <c r="D68" s="188" t="s">
        <v>1343</v>
      </c>
      <c r="E68" s="72" t="s">
        <v>91</v>
      </c>
      <c r="F68" s="72" t="s">
        <v>91</v>
      </c>
      <c r="G68" s="72" t="s">
        <v>1344</v>
      </c>
      <c r="H68" s="72" t="s">
        <v>1345</v>
      </c>
      <c r="I68" s="72" t="s">
        <v>1346</v>
      </c>
      <c r="J68" s="73"/>
      <c r="K68" s="74"/>
      <c r="L68" s="74"/>
      <c r="M68" s="75"/>
      <c r="N68" s="75" t="s">
        <v>96</v>
      </c>
      <c r="O68" s="74"/>
      <c r="P68" s="74"/>
      <c r="Q68" s="110" t="s">
        <v>96</v>
      </c>
      <c r="R68" s="74"/>
      <c r="S68" s="74"/>
      <c r="T68" s="74"/>
      <c r="U68" s="75" t="s">
        <v>96</v>
      </c>
      <c r="V68" s="76"/>
      <c r="W68" s="77"/>
      <c r="X68" s="78" t="s">
        <v>1347</v>
      </c>
      <c r="Y68" s="80" t="s">
        <v>479</v>
      </c>
      <c r="Z68" s="80" t="s">
        <v>191</v>
      </c>
      <c r="AA68" s="81"/>
      <c r="AB68" s="82" t="s">
        <v>1348</v>
      </c>
      <c r="AC68" s="114" t="s">
        <v>1349</v>
      </c>
      <c r="AD68" s="84" t="s">
        <v>1350</v>
      </c>
      <c r="AE68" s="114" t="s">
        <v>1351</v>
      </c>
      <c r="AF68" s="146" t="s">
        <v>131</v>
      </c>
      <c r="AG68" s="83" t="s">
        <v>833</v>
      </c>
      <c r="AH68" s="83" t="s">
        <v>1352</v>
      </c>
      <c r="AI68" s="93"/>
      <c r="AJ68" s="93"/>
      <c r="AK68" s="93"/>
      <c r="AL68" s="93"/>
      <c r="AM68" s="93"/>
      <c r="AN68" s="93"/>
      <c r="AO68" s="86"/>
      <c r="AP68" s="87" t="s">
        <v>1353</v>
      </c>
      <c r="AQ68" s="88" t="s">
        <v>556</v>
      </c>
      <c r="AR68" s="89" t="s">
        <v>1354</v>
      </c>
      <c r="AS68" s="88" t="s">
        <v>715</v>
      </c>
      <c r="AT68" s="88" t="s">
        <v>188</v>
      </c>
      <c r="AU68" s="88" t="s">
        <v>350</v>
      </c>
      <c r="AV68" s="88" t="s">
        <v>140</v>
      </c>
      <c r="AW68" s="85"/>
      <c r="AX68" s="85"/>
      <c r="AY68" s="85"/>
      <c r="AZ68" s="85"/>
      <c r="BA68" s="85"/>
      <c r="BB68" s="85"/>
      <c r="BC68" s="91"/>
      <c r="BD68" s="116" t="s">
        <v>1355</v>
      </c>
      <c r="BE68" s="93" t="s">
        <v>352</v>
      </c>
      <c r="BF68" s="94"/>
      <c r="BG68" s="93"/>
      <c r="BH68" s="93"/>
      <c r="BI68" s="93"/>
      <c r="BJ68" s="93"/>
      <c r="BK68" s="95"/>
      <c r="BL68" s="95"/>
      <c r="BM68" s="95"/>
      <c r="BN68" s="95"/>
      <c r="BO68" s="95"/>
      <c r="BP68" s="95"/>
      <c r="BQ68" s="73"/>
      <c r="BR68" s="96">
        <v>15.0</v>
      </c>
      <c r="BS68" s="96">
        <v>20.0</v>
      </c>
      <c r="BT68" s="96">
        <v>30.0</v>
      </c>
      <c r="BU68" s="96">
        <v>35.0</v>
      </c>
      <c r="BV68" s="73"/>
      <c r="BW68" s="97" t="s">
        <v>141</v>
      </c>
      <c r="BX68" s="97" t="s">
        <v>112</v>
      </c>
      <c r="BY68" s="97" t="s">
        <v>1356</v>
      </c>
      <c r="BZ68" s="97" t="s">
        <v>380</v>
      </c>
      <c r="CA68" s="98" t="s">
        <v>1357</v>
      </c>
      <c r="CB68" s="121"/>
      <c r="CC68" s="119"/>
      <c r="CD68" s="119"/>
      <c r="CE68" s="101"/>
      <c r="CF68" s="101"/>
      <c r="CG68" s="102"/>
      <c r="CH68" s="73"/>
      <c r="CI68" s="103"/>
      <c r="CJ68" s="104"/>
      <c r="CK68" s="105"/>
      <c r="CL68" s="106" t="s">
        <v>1358</v>
      </c>
      <c r="CM68" s="107" t="s">
        <v>567</v>
      </c>
      <c r="CN68" s="107">
        <v>5.0</v>
      </c>
      <c r="CO68" s="107" t="s">
        <v>214</v>
      </c>
      <c r="CP68" s="107">
        <v>5.0</v>
      </c>
      <c r="CQ68" s="108" t="s">
        <v>1359</v>
      </c>
    </row>
    <row r="69">
      <c r="A69" s="68" t="s">
        <v>1360</v>
      </c>
      <c r="B69" s="69" t="s">
        <v>150</v>
      </c>
      <c r="C69" s="70" t="s">
        <v>1361</v>
      </c>
      <c r="D69" s="189" t="s">
        <v>1362</v>
      </c>
      <c r="E69" s="72" t="s">
        <v>91</v>
      </c>
      <c r="F69" s="72" t="s">
        <v>1363</v>
      </c>
      <c r="G69" s="72" t="s">
        <v>1364</v>
      </c>
      <c r="H69" s="72" t="s">
        <v>1365</v>
      </c>
      <c r="I69" s="72" t="s">
        <v>1366</v>
      </c>
      <c r="J69" s="73"/>
      <c r="K69" s="74"/>
      <c r="L69" s="74"/>
      <c r="M69" s="75" t="s">
        <v>96</v>
      </c>
      <c r="N69" s="75" t="s">
        <v>96</v>
      </c>
      <c r="O69" s="74"/>
      <c r="P69" s="74"/>
      <c r="Q69" s="76"/>
      <c r="R69" s="74"/>
      <c r="S69" s="74"/>
      <c r="T69" s="74"/>
      <c r="U69" s="74"/>
      <c r="V69" s="76"/>
      <c r="W69" s="77"/>
      <c r="X69" s="78" t="s">
        <v>298</v>
      </c>
      <c r="Y69" s="80" t="s">
        <v>303</v>
      </c>
      <c r="Z69" s="80" t="s">
        <v>557</v>
      </c>
      <c r="AA69" s="81"/>
      <c r="AB69" s="82" t="s">
        <v>353</v>
      </c>
      <c r="AC69" s="83" t="s">
        <v>655</v>
      </c>
      <c r="AD69" s="84" t="s">
        <v>654</v>
      </c>
      <c r="AE69" s="83" t="s">
        <v>130</v>
      </c>
      <c r="AF69" s="146" t="s">
        <v>280</v>
      </c>
      <c r="AG69" s="114" t="s">
        <v>1367</v>
      </c>
      <c r="AH69" s="83" t="s">
        <v>439</v>
      </c>
      <c r="AI69" s="93">
        <v>3079.0</v>
      </c>
      <c r="AJ69" s="93">
        <v>258.0</v>
      </c>
      <c r="AK69" s="93">
        <v>437.0</v>
      </c>
      <c r="AL69" s="93">
        <v>225.0</v>
      </c>
      <c r="AM69" s="93">
        <v>325.0</v>
      </c>
      <c r="AN69" s="93">
        <v>95.0</v>
      </c>
      <c r="AO69" s="86"/>
      <c r="AP69" s="87" t="s">
        <v>377</v>
      </c>
      <c r="AQ69" s="88" t="s">
        <v>197</v>
      </c>
      <c r="AR69" s="89" t="s">
        <v>131</v>
      </c>
      <c r="AS69" s="88" t="s">
        <v>1055</v>
      </c>
      <c r="AT69" s="88" t="s">
        <v>131</v>
      </c>
      <c r="AU69" s="88" t="s">
        <v>652</v>
      </c>
      <c r="AV69" s="88" t="s">
        <v>199</v>
      </c>
      <c r="AW69" s="85">
        <v>2947.0</v>
      </c>
      <c r="AX69" s="85">
        <v>234.0</v>
      </c>
      <c r="AY69" s="85">
        <v>464.0</v>
      </c>
      <c r="AZ69" s="85">
        <v>225.0</v>
      </c>
      <c r="BA69" s="85">
        <v>345.0</v>
      </c>
      <c r="BB69" s="85">
        <v>82.0</v>
      </c>
      <c r="BC69" s="91"/>
      <c r="BD69" s="116" t="s">
        <v>276</v>
      </c>
      <c r="BE69" s="93" t="s">
        <v>638</v>
      </c>
      <c r="BF69" s="94"/>
      <c r="BG69" s="93"/>
      <c r="BH69" s="93"/>
      <c r="BI69" s="93"/>
      <c r="BJ69" s="93"/>
      <c r="BK69" s="95"/>
      <c r="BL69" s="95"/>
      <c r="BM69" s="95"/>
      <c r="BN69" s="95"/>
      <c r="BO69" s="95"/>
      <c r="BP69" s="95"/>
      <c r="BQ69" s="73"/>
      <c r="BR69" s="96">
        <v>10.0</v>
      </c>
      <c r="BS69" s="96">
        <v>40.0</v>
      </c>
      <c r="BT69" s="96">
        <v>10.0</v>
      </c>
      <c r="BU69" s="96">
        <v>35.0</v>
      </c>
      <c r="BV69" s="73"/>
      <c r="BW69" s="97" t="s">
        <v>111</v>
      </c>
      <c r="BX69" s="97" t="s">
        <v>112</v>
      </c>
      <c r="BY69" s="97" t="s">
        <v>1368</v>
      </c>
      <c r="BZ69" s="97" t="s">
        <v>797</v>
      </c>
      <c r="CA69" s="98" t="s">
        <v>1014</v>
      </c>
      <c r="CB69" s="118" t="s">
        <v>1186</v>
      </c>
      <c r="CC69" s="119" t="s">
        <v>1369</v>
      </c>
      <c r="CD69" s="119" t="s">
        <v>1370</v>
      </c>
      <c r="CE69" s="101" t="s">
        <v>584</v>
      </c>
      <c r="CF69" s="101" t="s">
        <v>385</v>
      </c>
      <c r="CG69" s="102"/>
      <c r="CH69" s="73"/>
      <c r="CI69" s="103" t="s">
        <v>1371</v>
      </c>
      <c r="CJ69" s="104" t="s">
        <v>174</v>
      </c>
      <c r="CK69" s="105" t="s">
        <v>1372</v>
      </c>
      <c r="CL69" s="106" t="s">
        <v>1373</v>
      </c>
      <c r="CM69" s="107" t="s">
        <v>567</v>
      </c>
      <c r="CN69" s="107">
        <v>5.0</v>
      </c>
      <c r="CO69" s="107">
        <v>3.0</v>
      </c>
      <c r="CP69" s="107">
        <v>1.0</v>
      </c>
      <c r="CQ69" s="108" t="s">
        <v>1374</v>
      </c>
    </row>
    <row r="70">
      <c r="A70" s="68" t="s">
        <v>1375</v>
      </c>
      <c r="B70" s="69" t="s">
        <v>118</v>
      </c>
      <c r="C70" s="70" t="s">
        <v>1376</v>
      </c>
      <c r="D70" s="188" t="s">
        <v>1377</v>
      </c>
      <c r="E70" s="72" t="s">
        <v>91</v>
      </c>
      <c r="F70" s="72" t="s">
        <v>91</v>
      </c>
      <c r="G70" s="72" t="s">
        <v>1378</v>
      </c>
      <c r="H70" s="72" t="s">
        <v>1379</v>
      </c>
      <c r="I70" s="72" t="s">
        <v>1380</v>
      </c>
      <c r="J70" s="73"/>
      <c r="K70" s="74"/>
      <c r="L70" s="74"/>
      <c r="M70" s="75"/>
      <c r="N70" s="75"/>
      <c r="O70" s="74"/>
      <c r="P70" s="74"/>
      <c r="Q70" s="110" t="s">
        <v>96</v>
      </c>
      <c r="R70" s="74"/>
      <c r="S70" s="75" t="s">
        <v>96</v>
      </c>
      <c r="T70" s="75"/>
      <c r="U70" s="75"/>
      <c r="V70" s="110"/>
      <c r="W70" s="77"/>
      <c r="X70" s="78" t="s">
        <v>1381</v>
      </c>
      <c r="Y70" s="112" t="s">
        <v>1382</v>
      </c>
      <c r="Z70" s="80" t="s">
        <v>1114</v>
      </c>
      <c r="AA70" s="81"/>
      <c r="AB70" s="82" t="s">
        <v>1383</v>
      </c>
      <c r="AC70" s="114" t="s">
        <v>1384</v>
      </c>
      <c r="AD70" s="84" t="s">
        <v>1385</v>
      </c>
      <c r="AE70" s="114" t="s">
        <v>1386</v>
      </c>
      <c r="AF70" s="83" t="s">
        <v>140</v>
      </c>
      <c r="AG70" s="114" t="s">
        <v>1387</v>
      </c>
      <c r="AH70" s="83" t="s">
        <v>138</v>
      </c>
      <c r="AI70" s="93">
        <v>4159.0</v>
      </c>
      <c r="AJ70" s="93">
        <v>292.0</v>
      </c>
      <c r="AK70" s="93">
        <v>312.0</v>
      </c>
      <c r="AL70" s="93">
        <v>319.0</v>
      </c>
      <c r="AM70" s="93">
        <v>326.0</v>
      </c>
      <c r="AN70" s="93">
        <v>101.0</v>
      </c>
      <c r="AO70" s="86"/>
      <c r="AP70" s="87" t="s">
        <v>1388</v>
      </c>
      <c r="AQ70" s="88" t="s">
        <v>653</v>
      </c>
      <c r="AR70" s="89" t="s">
        <v>1389</v>
      </c>
      <c r="AS70" s="88" t="s">
        <v>159</v>
      </c>
      <c r="AT70" s="88" t="s">
        <v>422</v>
      </c>
      <c r="AU70" s="115" t="s">
        <v>1390</v>
      </c>
      <c r="AV70" s="88" t="s">
        <v>133</v>
      </c>
      <c r="AW70" s="85">
        <v>3866.0</v>
      </c>
      <c r="AX70" s="85">
        <v>292.0</v>
      </c>
      <c r="AY70" s="85">
        <v>312.0</v>
      </c>
      <c r="AZ70" s="85">
        <v>307.0</v>
      </c>
      <c r="BA70" s="85">
        <v>347.0</v>
      </c>
      <c r="BB70" s="85">
        <v>115.0</v>
      </c>
      <c r="BC70" s="91"/>
      <c r="BD70" s="116" t="s">
        <v>480</v>
      </c>
      <c r="BE70" s="93" t="s">
        <v>483</v>
      </c>
      <c r="BF70" s="94"/>
      <c r="BG70" s="93"/>
      <c r="BH70" s="93"/>
      <c r="BI70" s="93"/>
      <c r="BJ70" s="93"/>
      <c r="BK70" s="95"/>
      <c r="BL70" s="95"/>
      <c r="BM70" s="95"/>
      <c r="BN70" s="95"/>
      <c r="BO70" s="95"/>
      <c r="BP70" s="95"/>
      <c r="BQ70" s="73"/>
      <c r="BR70" s="96">
        <v>30.0</v>
      </c>
      <c r="BS70" s="96">
        <v>10.0</v>
      </c>
      <c r="BT70" s="96">
        <v>20.0</v>
      </c>
      <c r="BU70" s="96">
        <v>40.0</v>
      </c>
      <c r="BV70" s="73"/>
      <c r="BW70" s="97" t="s">
        <v>111</v>
      </c>
      <c r="BX70" s="97" t="s">
        <v>112</v>
      </c>
      <c r="BY70" s="97" t="s">
        <v>283</v>
      </c>
      <c r="BZ70" s="97" t="s">
        <v>1124</v>
      </c>
      <c r="CA70" s="98" t="s">
        <v>1391</v>
      </c>
      <c r="CB70" s="118" t="s">
        <v>1392</v>
      </c>
      <c r="CC70" s="119" t="s">
        <v>1393</v>
      </c>
      <c r="CD70" s="119" t="s">
        <v>1394</v>
      </c>
      <c r="CE70" s="101" t="s">
        <v>206</v>
      </c>
      <c r="CF70" s="101" t="s">
        <v>385</v>
      </c>
      <c r="CG70" s="102"/>
      <c r="CH70" s="73"/>
      <c r="CI70" s="103"/>
      <c r="CJ70" s="104"/>
      <c r="CK70" s="105"/>
      <c r="CL70" s="106"/>
      <c r="CM70" s="107"/>
      <c r="CN70" s="107"/>
      <c r="CO70" s="107"/>
      <c r="CP70" s="107"/>
      <c r="CQ70" s="108"/>
    </row>
    <row r="71">
      <c r="A71" s="68" t="s">
        <v>1395</v>
      </c>
      <c r="B71" s="69" t="s">
        <v>118</v>
      </c>
      <c r="C71" s="70" t="s">
        <v>1396</v>
      </c>
      <c r="D71" s="71" t="s">
        <v>1397</v>
      </c>
      <c r="E71" s="72" t="s">
        <v>91</v>
      </c>
      <c r="F71" s="72" t="s">
        <v>91</v>
      </c>
      <c r="G71" s="72" t="s">
        <v>1398</v>
      </c>
      <c r="H71" s="72" t="s">
        <v>1399</v>
      </c>
      <c r="I71" s="72" t="s">
        <v>1400</v>
      </c>
      <c r="J71" s="190"/>
      <c r="K71" s="74"/>
      <c r="L71" s="74"/>
      <c r="M71" s="75" t="s">
        <v>96</v>
      </c>
      <c r="N71" s="75" t="s">
        <v>222</v>
      </c>
      <c r="O71" s="74"/>
      <c r="P71" s="75" t="s">
        <v>96</v>
      </c>
      <c r="Q71" s="76"/>
      <c r="R71" s="74"/>
      <c r="S71" s="74"/>
      <c r="T71" s="74"/>
      <c r="U71" s="74"/>
      <c r="V71" s="76"/>
      <c r="W71" s="191"/>
      <c r="X71" s="78" t="s">
        <v>320</v>
      </c>
      <c r="Y71" s="80" t="s">
        <v>224</v>
      </c>
      <c r="Z71" s="192" t="s">
        <v>1401</v>
      </c>
      <c r="AA71" s="193"/>
      <c r="AB71" s="194" t="s">
        <v>635</v>
      </c>
      <c r="AC71" s="83" t="s">
        <v>507</v>
      </c>
      <c r="AD71" s="84" t="s">
        <v>637</v>
      </c>
      <c r="AE71" s="83" t="s">
        <v>1402</v>
      </c>
      <c r="AF71" s="83" t="s">
        <v>274</v>
      </c>
      <c r="AG71" s="83" t="s">
        <v>230</v>
      </c>
      <c r="AH71" s="83" t="s">
        <v>199</v>
      </c>
      <c r="AI71" s="93">
        <v>3804.0</v>
      </c>
      <c r="AJ71" s="93">
        <v>442.0</v>
      </c>
      <c r="AK71" s="93">
        <v>269.0</v>
      </c>
      <c r="AL71" s="93">
        <v>245.0</v>
      </c>
      <c r="AM71" s="93">
        <v>340.0</v>
      </c>
      <c r="AN71" s="93">
        <v>186.0</v>
      </c>
      <c r="AO71" s="86"/>
      <c r="AP71" s="87" t="s">
        <v>526</v>
      </c>
      <c r="AQ71" s="88" t="s">
        <v>1069</v>
      </c>
      <c r="AR71" s="89" t="s">
        <v>1403</v>
      </c>
      <c r="AS71" s="115" t="s">
        <v>1404</v>
      </c>
      <c r="AT71" s="88" t="s">
        <v>233</v>
      </c>
      <c r="AU71" s="88" t="s">
        <v>108</v>
      </c>
      <c r="AV71" s="88" t="s">
        <v>232</v>
      </c>
      <c r="AW71" s="85">
        <v>4375.0</v>
      </c>
      <c r="AX71" s="85">
        <v>442.0</v>
      </c>
      <c r="AY71" s="85">
        <v>297.0</v>
      </c>
      <c r="AZ71" s="85">
        <v>306.0</v>
      </c>
      <c r="BA71" s="85">
        <v>371.0</v>
      </c>
      <c r="BB71" s="195">
        <v>144.0</v>
      </c>
      <c r="BC71" s="196"/>
      <c r="BD71" s="197" t="s">
        <v>794</v>
      </c>
      <c r="BE71" s="93" t="s">
        <v>352</v>
      </c>
      <c r="BF71" s="94"/>
      <c r="BG71" s="93"/>
      <c r="BH71" s="93"/>
      <c r="BI71" s="93"/>
      <c r="BJ71" s="93"/>
      <c r="BK71" s="95"/>
      <c r="BL71" s="95"/>
      <c r="BM71" s="95"/>
      <c r="BN71" s="95"/>
      <c r="BO71" s="95"/>
      <c r="BP71" s="95"/>
      <c r="BQ71" s="190"/>
      <c r="BR71" s="96">
        <v>10.0</v>
      </c>
      <c r="BS71" s="96">
        <v>40.0</v>
      </c>
      <c r="BT71" s="96">
        <v>10.0</v>
      </c>
      <c r="BU71" s="96">
        <v>40.0</v>
      </c>
      <c r="BV71" s="190"/>
      <c r="BW71" s="97" t="s">
        <v>170</v>
      </c>
      <c r="BX71" s="97" t="s">
        <v>112</v>
      </c>
      <c r="BY71" s="97" t="s">
        <v>1086</v>
      </c>
      <c r="BZ71" s="97" t="s">
        <v>1405</v>
      </c>
      <c r="CA71" s="98" t="s">
        <v>1406</v>
      </c>
      <c r="CB71" s="118" t="s">
        <v>1407</v>
      </c>
      <c r="CC71" s="119" t="s">
        <v>1408</v>
      </c>
      <c r="CD71" s="119" t="s">
        <v>1409</v>
      </c>
      <c r="CE71" s="101" t="s">
        <v>244</v>
      </c>
      <c r="CF71" s="101" t="s">
        <v>385</v>
      </c>
      <c r="CG71" s="102"/>
      <c r="CH71" s="190"/>
      <c r="CI71" s="103"/>
      <c r="CJ71" s="104"/>
      <c r="CK71" s="105"/>
      <c r="CL71" s="106" t="s">
        <v>1410</v>
      </c>
      <c r="CM71" s="107" t="s">
        <v>213</v>
      </c>
      <c r="CN71" s="107">
        <v>5.0</v>
      </c>
      <c r="CO71" s="107" t="s">
        <v>214</v>
      </c>
      <c r="CP71" s="107" t="s">
        <v>251</v>
      </c>
      <c r="CQ71" s="108" t="s">
        <v>1411</v>
      </c>
    </row>
    <row r="72">
      <c r="A72" s="153" t="s">
        <v>1412</v>
      </c>
      <c r="B72" s="198" t="s">
        <v>118</v>
      </c>
      <c r="C72" s="199" t="s">
        <v>1413</v>
      </c>
      <c r="D72" s="200" t="s">
        <v>1414</v>
      </c>
      <c r="E72" s="201" t="s">
        <v>91</v>
      </c>
      <c r="F72" s="201" t="s">
        <v>91</v>
      </c>
      <c r="G72" s="201" t="s">
        <v>1415</v>
      </c>
      <c r="H72" s="201" t="s">
        <v>1416</v>
      </c>
      <c r="I72" s="202" t="s">
        <v>1417</v>
      </c>
      <c r="J72" s="73"/>
      <c r="K72" s="203"/>
      <c r="L72" s="203"/>
      <c r="M72" s="204"/>
      <c r="N72" s="204"/>
      <c r="O72" s="204" t="s">
        <v>96</v>
      </c>
      <c r="P72" s="204"/>
      <c r="Q72" s="205"/>
      <c r="R72" s="206"/>
      <c r="S72" s="206"/>
      <c r="T72" s="206"/>
      <c r="U72" s="204" t="s">
        <v>96</v>
      </c>
      <c r="V72" s="207"/>
      <c r="W72" s="208"/>
      <c r="X72" s="125" t="s">
        <v>298</v>
      </c>
      <c r="Y72" s="209" t="s">
        <v>946</v>
      </c>
      <c r="Z72" s="210" t="s">
        <v>598</v>
      </c>
      <c r="AA72" s="193"/>
      <c r="AB72" s="211" t="s">
        <v>194</v>
      </c>
      <c r="AC72" s="151" t="s">
        <v>880</v>
      </c>
      <c r="AD72" s="165" t="s">
        <v>196</v>
      </c>
      <c r="AE72" s="151" t="s">
        <v>715</v>
      </c>
      <c r="AF72" s="151" t="s">
        <v>199</v>
      </c>
      <c r="AG72" s="151" t="s">
        <v>1167</v>
      </c>
      <c r="AH72" s="212" t="s">
        <v>555</v>
      </c>
      <c r="AI72" s="167"/>
      <c r="AJ72" s="167"/>
      <c r="AK72" s="167"/>
      <c r="AL72" s="167"/>
      <c r="AM72" s="167"/>
      <c r="AN72" s="213"/>
      <c r="AO72" s="214"/>
      <c r="AP72" s="215" t="s">
        <v>1418</v>
      </c>
      <c r="AQ72" s="169" t="s">
        <v>481</v>
      </c>
      <c r="AR72" s="170" t="s">
        <v>1419</v>
      </c>
      <c r="AS72" s="216" t="s">
        <v>1420</v>
      </c>
      <c r="AT72" s="169" t="s">
        <v>131</v>
      </c>
      <c r="AU72" s="169" t="s">
        <v>1421</v>
      </c>
      <c r="AV72" s="217" t="s">
        <v>374</v>
      </c>
      <c r="AW72" s="171"/>
      <c r="AX72" s="171"/>
      <c r="AY72" s="171"/>
      <c r="AZ72" s="171"/>
      <c r="BA72" s="171"/>
      <c r="BB72" s="171"/>
      <c r="BC72" s="196"/>
      <c r="BD72" s="218" t="s">
        <v>761</v>
      </c>
      <c r="BE72" s="167" t="s">
        <v>511</v>
      </c>
      <c r="BF72" s="173"/>
      <c r="BG72" s="167"/>
      <c r="BH72" s="167"/>
      <c r="BI72" s="167"/>
      <c r="BJ72" s="167"/>
      <c r="BK72" s="175"/>
      <c r="BL72" s="175"/>
      <c r="BM72" s="175"/>
      <c r="BN72" s="175"/>
      <c r="BO72" s="175"/>
      <c r="BP72" s="175"/>
      <c r="BQ72" s="73"/>
      <c r="BR72" s="219">
        <v>40.0</v>
      </c>
      <c r="BS72" s="219">
        <v>15.0</v>
      </c>
      <c r="BT72" s="219">
        <v>20.0</v>
      </c>
      <c r="BU72" s="219">
        <v>25.0</v>
      </c>
      <c r="BV72" s="73"/>
      <c r="BW72" s="220" t="s">
        <v>170</v>
      </c>
      <c r="BX72" s="220" t="s">
        <v>112</v>
      </c>
      <c r="BY72" s="220" t="s">
        <v>1198</v>
      </c>
      <c r="BZ72" s="220" t="s">
        <v>1422</v>
      </c>
      <c r="CA72" s="221" t="s">
        <v>360</v>
      </c>
      <c r="CB72" s="222"/>
      <c r="CC72" s="223"/>
      <c r="CD72" s="223"/>
      <c r="CE72" s="224"/>
      <c r="CF72" s="224"/>
      <c r="CG72" s="225"/>
      <c r="CH72" s="73"/>
      <c r="CI72" s="103"/>
      <c r="CJ72" s="104"/>
      <c r="CK72" s="105"/>
      <c r="CL72" s="106" t="s">
        <v>1423</v>
      </c>
      <c r="CM72" s="107" t="s">
        <v>567</v>
      </c>
      <c r="CN72" s="107">
        <v>5.0</v>
      </c>
      <c r="CO72" s="107" t="s">
        <v>214</v>
      </c>
      <c r="CP72" s="107">
        <v>5.0</v>
      </c>
      <c r="CQ72" s="108" t="s">
        <v>1424</v>
      </c>
    </row>
    <row r="73">
      <c r="A73" s="226" t="s">
        <v>1425</v>
      </c>
      <c r="B73" s="227" t="s">
        <v>177</v>
      </c>
      <c r="C73" s="228" t="s">
        <v>1426</v>
      </c>
      <c r="D73" s="229" t="s">
        <v>1427</v>
      </c>
      <c r="E73" s="230" t="s">
        <v>1428</v>
      </c>
      <c r="F73" s="230" t="s">
        <v>1429</v>
      </c>
      <c r="G73" s="230" t="s">
        <v>1430</v>
      </c>
      <c r="H73" s="230" t="s">
        <v>476</v>
      </c>
      <c r="I73" s="231" t="s">
        <v>1431</v>
      </c>
      <c r="J73" s="232"/>
      <c r="K73" s="233" t="s">
        <v>222</v>
      </c>
      <c r="L73" s="233" t="s">
        <v>96</v>
      </c>
      <c r="M73" s="234"/>
      <c r="N73" s="234"/>
      <c r="O73" s="234"/>
      <c r="P73" s="234"/>
      <c r="Q73" s="235"/>
      <c r="R73" s="234"/>
      <c r="S73" s="234"/>
      <c r="T73" s="234"/>
      <c r="U73" s="234"/>
      <c r="V73" s="235"/>
      <c r="W73" s="208"/>
      <c r="X73" s="236" t="s">
        <v>1432</v>
      </c>
      <c r="Y73" s="237" t="s">
        <v>1081</v>
      </c>
      <c r="Z73" s="238" t="s">
        <v>367</v>
      </c>
      <c r="AA73" s="193"/>
      <c r="AB73" s="239" t="s">
        <v>639</v>
      </c>
      <c r="AC73" s="240" t="s">
        <v>859</v>
      </c>
      <c r="AD73" s="241" t="s">
        <v>1261</v>
      </c>
      <c r="AE73" s="240" t="s">
        <v>507</v>
      </c>
      <c r="AF73" s="240" t="s">
        <v>138</v>
      </c>
      <c r="AG73" s="240" t="s">
        <v>508</v>
      </c>
      <c r="AH73" s="242" t="s">
        <v>140</v>
      </c>
      <c r="AI73" s="243">
        <v>3883.0</v>
      </c>
      <c r="AJ73" s="243">
        <v>517.0</v>
      </c>
      <c r="AK73" s="243">
        <v>211.0</v>
      </c>
      <c r="AL73" s="243">
        <v>273.0</v>
      </c>
      <c r="AM73" s="243">
        <v>241.0</v>
      </c>
      <c r="AN73" s="243">
        <v>129.0</v>
      </c>
      <c r="AO73" s="214"/>
      <c r="AP73" s="244" t="s">
        <v>761</v>
      </c>
      <c r="AQ73" s="245" t="s">
        <v>529</v>
      </c>
      <c r="AR73" s="246"/>
      <c r="AS73" s="245"/>
      <c r="AT73" s="245"/>
      <c r="AU73" s="245"/>
      <c r="AV73" s="247"/>
      <c r="AW73" s="248"/>
      <c r="AX73" s="248"/>
      <c r="AY73" s="248"/>
      <c r="AZ73" s="248"/>
      <c r="BA73" s="248"/>
      <c r="BB73" s="248"/>
      <c r="BC73" s="196"/>
      <c r="BD73" s="249" t="s">
        <v>109</v>
      </c>
      <c r="BE73" s="243" t="s">
        <v>327</v>
      </c>
      <c r="BF73" s="250" t="s">
        <v>676</v>
      </c>
      <c r="BG73" s="243" t="s">
        <v>1433</v>
      </c>
      <c r="BH73" s="243" t="s">
        <v>376</v>
      </c>
      <c r="BI73" s="243" t="s">
        <v>437</v>
      </c>
      <c r="BJ73" s="243" t="s">
        <v>106</v>
      </c>
      <c r="BK73" s="251">
        <v>4069.0</v>
      </c>
      <c r="BL73" s="251">
        <v>517.0</v>
      </c>
      <c r="BM73" s="251">
        <v>231.0</v>
      </c>
      <c r="BN73" s="251">
        <v>294.0</v>
      </c>
      <c r="BO73" s="251">
        <v>257.0</v>
      </c>
      <c r="BP73" s="251">
        <v>152.0</v>
      </c>
      <c r="BQ73" s="232"/>
      <c r="BR73" s="252">
        <v>15.0</v>
      </c>
      <c r="BS73" s="252">
        <v>35.0</v>
      </c>
      <c r="BT73" s="252">
        <v>30.0</v>
      </c>
      <c r="BU73" s="252">
        <v>15.0</v>
      </c>
      <c r="BV73" s="232"/>
      <c r="BW73" s="253" t="s">
        <v>1434</v>
      </c>
      <c r="BX73" s="254"/>
      <c r="BY73" s="254"/>
      <c r="BZ73" s="255"/>
      <c r="CA73" s="256" t="s">
        <v>1435</v>
      </c>
      <c r="CB73" s="257" t="s">
        <v>1287</v>
      </c>
      <c r="CC73" s="258" t="s">
        <v>1436</v>
      </c>
      <c r="CD73" s="258" t="s">
        <v>1437</v>
      </c>
      <c r="CE73" s="259" t="s">
        <v>116</v>
      </c>
      <c r="CF73" s="259" t="s">
        <v>245</v>
      </c>
      <c r="CG73" s="259"/>
      <c r="CH73" s="232"/>
      <c r="CI73" s="260" t="s">
        <v>1438</v>
      </c>
      <c r="CJ73" s="261" t="s">
        <v>174</v>
      </c>
      <c r="CK73" s="262" t="s">
        <v>1439</v>
      </c>
      <c r="CL73" s="263" t="s">
        <v>1440</v>
      </c>
      <c r="CM73" s="264" t="s">
        <v>1441</v>
      </c>
      <c r="CN73" s="264">
        <v>5.0</v>
      </c>
      <c r="CO73" s="264">
        <v>1.0</v>
      </c>
      <c r="CP73" s="264" t="s">
        <v>251</v>
      </c>
      <c r="CQ73" s="265" t="s">
        <v>1442</v>
      </c>
    </row>
    <row r="74">
      <c r="A74" s="68" t="s">
        <v>1443</v>
      </c>
      <c r="B74" s="43"/>
      <c r="C74" s="43"/>
      <c r="D74" s="43"/>
      <c r="E74" s="43"/>
      <c r="F74" s="43"/>
      <c r="G74" s="43"/>
      <c r="H74" s="43"/>
      <c r="I74" s="266"/>
      <c r="J74" s="232"/>
      <c r="K74" s="43"/>
      <c r="L74" s="43"/>
      <c r="M74" s="43"/>
      <c r="N74" s="43"/>
      <c r="O74" s="43"/>
      <c r="P74" s="43"/>
      <c r="Q74" s="43"/>
      <c r="R74" s="43"/>
      <c r="S74" s="43"/>
      <c r="T74" s="43"/>
      <c r="U74" s="43"/>
      <c r="V74" s="43"/>
      <c r="W74" s="208"/>
      <c r="X74" s="43"/>
      <c r="Y74" s="43"/>
      <c r="Z74" s="266"/>
      <c r="AA74" s="193"/>
      <c r="AB74" s="194" t="s">
        <v>276</v>
      </c>
      <c r="AC74" s="83" t="s">
        <v>1402</v>
      </c>
      <c r="AD74" s="84"/>
      <c r="AE74" s="83"/>
      <c r="AF74" s="83"/>
      <c r="AG74" s="83"/>
      <c r="AH74" s="146"/>
      <c r="AI74" s="93"/>
      <c r="AJ74" s="93"/>
      <c r="AK74" s="93"/>
      <c r="AL74" s="93"/>
      <c r="AM74" s="93"/>
      <c r="AN74" s="93"/>
      <c r="AO74" s="214"/>
      <c r="AP74" s="267" t="s">
        <v>109</v>
      </c>
      <c r="AQ74" s="88" t="s">
        <v>327</v>
      </c>
      <c r="AR74" s="89" t="s">
        <v>676</v>
      </c>
      <c r="AS74" s="115" t="s">
        <v>1433</v>
      </c>
      <c r="AT74" s="88" t="s">
        <v>376</v>
      </c>
      <c r="AU74" s="88" t="s">
        <v>437</v>
      </c>
      <c r="AV74" s="268" t="s">
        <v>106</v>
      </c>
      <c r="AW74" s="85">
        <v>4117.0</v>
      </c>
      <c r="AX74" s="85">
        <v>510.0</v>
      </c>
      <c r="AY74" s="85">
        <v>231.0</v>
      </c>
      <c r="AZ74" s="85">
        <v>294.0</v>
      </c>
      <c r="BA74" s="85">
        <v>257.0</v>
      </c>
      <c r="BB74" s="85">
        <v>152.0</v>
      </c>
      <c r="BC74" s="196"/>
      <c r="BD74" s="197" t="s">
        <v>229</v>
      </c>
      <c r="BE74" s="93" t="s">
        <v>369</v>
      </c>
      <c r="BF74" s="94" t="s">
        <v>231</v>
      </c>
      <c r="BG74" s="93" t="s">
        <v>232</v>
      </c>
      <c r="BH74" s="93" t="s">
        <v>233</v>
      </c>
      <c r="BI74" s="93" t="s">
        <v>1311</v>
      </c>
      <c r="BJ74" s="93" t="s">
        <v>108</v>
      </c>
      <c r="BK74" s="95">
        <v>3931.0</v>
      </c>
      <c r="BL74" s="95">
        <v>510.0</v>
      </c>
      <c r="BM74" s="95">
        <v>211.0</v>
      </c>
      <c r="BN74" s="95">
        <v>273.0</v>
      </c>
      <c r="BO74" s="95">
        <v>288.0</v>
      </c>
      <c r="BP74" s="95">
        <v>168.0</v>
      </c>
      <c r="BQ74" s="232"/>
      <c r="BR74" s="43"/>
      <c r="BS74" s="43"/>
      <c r="BT74" s="43"/>
      <c r="BU74" s="43"/>
      <c r="BV74" s="232"/>
      <c r="BW74" s="266"/>
      <c r="BZ74" s="269"/>
      <c r="CA74" s="43"/>
      <c r="CB74" s="43"/>
      <c r="CC74" s="43"/>
      <c r="CD74" s="43"/>
      <c r="CE74" s="43"/>
      <c r="CF74" s="43"/>
      <c r="CG74" s="43"/>
      <c r="CH74" s="232"/>
      <c r="CI74" s="43"/>
      <c r="CJ74" s="43"/>
      <c r="CK74" s="43"/>
      <c r="CL74" s="43"/>
      <c r="CM74" s="43"/>
      <c r="CN74" s="43"/>
      <c r="CO74" s="43"/>
      <c r="CP74" s="43"/>
      <c r="CQ74" s="43"/>
    </row>
    <row r="75">
      <c r="A75" s="68" t="s">
        <v>1444</v>
      </c>
      <c r="B75" s="43"/>
      <c r="C75" s="43"/>
      <c r="D75" s="43"/>
      <c r="E75" s="43"/>
      <c r="F75" s="43"/>
      <c r="G75" s="43"/>
      <c r="H75" s="43"/>
      <c r="I75" s="266"/>
      <c r="J75" s="232"/>
      <c r="K75" s="43"/>
      <c r="L75" s="43"/>
      <c r="M75" s="43"/>
      <c r="N75" s="43"/>
      <c r="O75" s="43"/>
      <c r="P75" s="43"/>
      <c r="Q75" s="43"/>
      <c r="R75" s="43"/>
      <c r="S75" s="43"/>
      <c r="T75" s="43"/>
      <c r="U75" s="43"/>
      <c r="V75" s="43"/>
      <c r="W75" s="208"/>
      <c r="X75" s="43"/>
      <c r="Y75" s="43"/>
      <c r="Z75" s="266"/>
      <c r="AA75" s="193"/>
      <c r="AB75" s="194" t="s">
        <v>276</v>
      </c>
      <c r="AC75" s="83" t="s">
        <v>1402</v>
      </c>
      <c r="AD75" s="84" t="s">
        <v>278</v>
      </c>
      <c r="AE75" s="127" t="s">
        <v>275</v>
      </c>
      <c r="AF75" s="83" t="s">
        <v>199</v>
      </c>
      <c r="AG75" s="83" t="s">
        <v>1085</v>
      </c>
      <c r="AH75" s="146" t="s">
        <v>280</v>
      </c>
      <c r="AI75" s="93">
        <v>3512.0</v>
      </c>
      <c r="AJ75" s="93">
        <v>497.0</v>
      </c>
      <c r="AK75" s="93">
        <v>231.0</v>
      </c>
      <c r="AL75" s="93">
        <v>245.0</v>
      </c>
      <c r="AM75" s="93">
        <v>278.0</v>
      </c>
      <c r="AN75" s="93">
        <v>195.0</v>
      </c>
      <c r="AO75" s="214"/>
      <c r="AP75" s="270" t="s">
        <v>639</v>
      </c>
      <c r="AQ75" s="88" t="s">
        <v>859</v>
      </c>
      <c r="AR75" s="89"/>
      <c r="AS75" s="88"/>
      <c r="AT75" s="88"/>
      <c r="AU75" s="88"/>
      <c r="AV75" s="268"/>
      <c r="AW75" s="85"/>
      <c r="AX75" s="85"/>
      <c r="AY75" s="85"/>
      <c r="AZ75" s="85"/>
      <c r="BA75" s="85"/>
      <c r="BB75" s="85"/>
      <c r="BC75" s="196"/>
      <c r="BD75" s="271" t="s">
        <v>109</v>
      </c>
      <c r="BE75" s="93" t="s">
        <v>327</v>
      </c>
      <c r="BF75" s="94" t="s">
        <v>676</v>
      </c>
      <c r="BG75" s="93" t="s">
        <v>1433</v>
      </c>
      <c r="BH75" s="93" t="s">
        <v>376</v>
      </c>
      <c r="BI75" s="93" t="s">
        <v>437</v>
      </c>
      <c r="BJ75" s="93" t="s">
        <v>106</v>
      </c>
      <c r="BK75" s="148">
        <v>4117.0</v>
      </c>
      <c r="BL75" s="148">
        <v>522.0</v>
      </c>
      <c r="BM75" s="148">
        <v>231.0</v>
      </c>
      <c r="BN75" s="148">
        <v>294.0</v>
      </c>
      <c r="BO75" s="148">
        <v>247.0</v>
      </c>
      <c r="BP75" s="148">
        <v>154.0</v>
      </c>
      <c r="BQ75" s="232"/>
      <c r="BR75" s="43"/>
      <c r="BS75" s="43"/>
      <c r="BT75" s="43"/>
      <c r="BU75" s="43"/>
      <c r="BV75" s="232"/>
      <c r="BW75" s="266"/>
      <c r="BZ75" s="269"/>
      <c r="CA75" s="43"/>
      <c r="CB75" s="43"/>
      <c r="CC75" s="43"/>
      <c r="CD75" s="43"/>
      <c r="CE75" s="43"/>
      <c r="CF75" s="43"/>
      <c r="CG75" s="43"/>
      <c r="CH75" s="232"/>
      <c r="CI75" s="43"/>
      <c r="CJ75" s="43"/>
      <c r="CK75" s="43"/>
      <c r="CL75" s="43"/>
      <c r="CM75" s="43"/>
      <c r="CN75" s="43"/>
      <c r="CO75" s="43"/>
      <c r="CP75" s="43"/>
      <c r="CQ75" s="43"/>
    </row>
    <row r="76">
      <c r="A76" s="272" t="s">
        <v>1445</v>
      </c>
      <c r="B76" s="273"/>
      <c r="C76" s="273"/>
      <c r="D76" s="273"/>
      <c r="E76" s="273"/>
      <c r="F76" s="273"/>
      <c r="G76" s="273"/>
      <c r="H76" s="273"/>
      <c r="I76" s="274"/>
      <c r="J76" s="232"/>
      <c r="K76" s="273"/>
      <c r="L76" s="273"/>
      <c r="M76" s="273"/>
      <c r="N76" s="273"/>
      <c r="O76" s="273"/>
      <c r="P76" s="273"/>
      <c r="Q76" s="273"/>
      <c r="R76" s="273"/>
      <c r="S76" s="273"/>
      <c r="T76" s="273"/>
      <c r="U76" s="273"/>
      <c r="V76" s="273"/>
      <c r="W76" s="208"/>
      <c r="X76" s="37"/>
      <c r="Y76" s="37"/>
      <c r="Z76" s="275"/>
      <c r="AA76" s="193"/>
      <c r="AB76" s="276" t="s">
        <v>761</v>
      </c>
      <c r="AC76" s="277" t="s">
        <v>529</v>
      </c>
      <c r="AD76" s="278" t="s">
        <v>1005</v>
      </c>
      <c r="AE76" s="277" t="s">
        <v>511</v>
      </c>
      <c r="AF76" s="277" t="s">
        <v>530</v>
      </c>
      <c r="AG76" s="277" t="s">
        <v>1000</v>
      </c>
      <c r="AH76" s="279" t="s">
        <v>426</v>
      </c>
      <c r="AI76" s="280">
        <v>3883.0</v>
      </c>
      <c r="AJ76" s="280">
        <v>470.0</v>
      </c>
      <c r="AK76" s="280">
        <v>231.0</v>
      </c>
      <c r="AL76" s="280">
        <v>262.0</v>
      </c>
      <c r="AM76" s="280">
        <v>231.0</v>
      </c>
      <c r="AN76" s="280">
        <v>279.0</v>
      </c>
      <c r="AO76" s="214"/>
      <c r="AP76" s="281" t="s">
        <v>109</v>
      </c>
      <c r="AQ76" s="282" t="s">
        <v>327</v>
      </c>
      <c r="AR76" s="283" t="s">
        <v>676</v>
      </c>
      <c r="AS76" s="284" t="s">
        <v>1433</v>
      </c>
      <c r="AT76" s="282" t="s">
        <v>376</v>
      </c>
      <c r="AU76" s="282" t="s">
        <v>437</v>
      </c>
      <c r="AV76" s="285" t="s">
        <v>106</v>
      </c>
      <c r="AW76" s="286">
        <v>4069.0</v>
      </c>
      <c r="AX76" s="286">
        <v>495.0</v>
      </c>
      <c r="AY76" s="286">
        <v>231.0</v>
      </c>
      <c r="AZ76" s="286">
        <v>294.0</v>
      </c>
      <c r="BA76" s="286">
        <v>247.0</v>
      </c>
      <c r="BB76" s="286">
        <v>176.0</v>
      </c>
      <c r="BC76" s="196"/>
      <c r="BD76" s="287" t="s">
        <v>229</v>
      </c>
      <c r="BE76" s="280" t="s">
        <v>369</v>
      </c>
      <c r="BF76" s="288"/>
      <c r="BG76" s="280"/>
      <c r="BH76" s="280"/>
      <c r="BI76" s="280"/>
      <c r="BJ76" s="280"/>
      <c r="BK76" s="289"/>
      <c r="BL76" s="289"/>
      <c r="BM76" s="289"/>
      <c r="BN76" s="289"/>
      <c r="BO76" s="289"/>
      <c r="BP76" s="289"/>
      <c r="BQ76" s="232"/>
      <c r="BR76" s="273"/>
      <c r="BS76" s="273"/>
      <c r="BT76" s="273"/>
      <c r="BU76" s="273"/>
      <c r="BV76" s="232"/>
      <c r="BW76" s="274"/>
      <c r="BX76" s="290"/>
      <c r="BY76" s="290"/>
      <c r="BZ76" s="291"/>
      <c r="CA76" s="273"/>
      <c r="CB76" s="273"/>
      <c r="CC76" s="273"/>
      <c r="CD76" s="273"/>
      <c r="CE76" s="273"/>
      <c r="CF76" s="273"/>
      <c r="CG76" s="273"/>
      <c r="CH76" s="232"/>
      <c r="CI76" s="37"/>
      <c r="CJ76" s="37"/>
      <c r="CK76" s="37"/>
      <c r="CL76" s="37"/>
      <c r="CM76" s="37"/>
      <c r="CN76" s="37"/>
      <c r="CO76" s="37"/>
      <c r="CP76" s="37"/>
      <c r="CQ76" s="37"/>
    </row>
    <row r="77">
      <c r="A77" s="153" t="s">
        <v>1446</v>
      </c>
      <c r="B77" s="292" t="s">
        <v>150</v>
      </c>
      <c r="C77" s="155" t="s">
        <v>1447</v>
      </c>
      <c r="D77" s="156" t="s">
        <v>1448</v>
      </c>
      <c r="E77" s="293" t="s">
        <v>91</v>
      </c>
      <c r="F77" s="157" t="s">
        <v>1449</v>
      </c>
      <c r="G77" s="157"/>
      <c r="H77" s="157"/>
      <c r="I77" s="294"/>
      <c r="J77" s="190"/>
      <c r="K77" s="158"/>
      <c r="L77" s="159"/>
      <c r="M77" s="158"/>
      <c r="N77" s="159"/>
      <c r="O77" s="158"/>
      <c r="P77" s="158"/>
      <c r="Q77" s="160"/>
      <c r="R77" s="159"/>
      <c r="S77" s="159"/>
      <c r="T77" s="159"/>
      <c r="U77" s="159"/>
      <c r="V77" s="161"/>
      <c r="W77" s="295"/>
      <c r="X77" s="125"/>
      <c r="Y77" s="162"/>
      <c r="Z77" s="210"/>
      <c r="AA77" s="296"/>
      <c r="AB77" s="211"/>
      <c r="AC77" s="151"/>
      <c r="AD77" s="165"/>
      <c r="AE77" s="151"/>
      <c r="AF77" s="151"/>
      <c r="AG77" s="151"/>
      <c r="AH77" s="212"/>
      <c r="AI77" s="167"/>
      <c r="AJ77" s="167"/>
      <c r="AK77" s="167"/>
      <c r="AL77" s="167"/>
      <c r="AM77" s="167"/>
      <c r="AN77" s="167"/>
      <c r="AO77" s="297"/>
      <c r="AP77" s="298"/>
      <c r="AQ77" s="169"/>
      <c r="AR77" s="170"/>
      <c r="AS77" s="169"/>
      <c r="AT77" s="169"/>
      <c r="AU77" s="216"/>
      <c r="AV77" s="217"/>
      <c r="AW77" s="171"/>
      <c r="AX77" s="171"/>
      <c r="AY77" s="171"/>
      <c r="AZ77" s="171"/>
      <c r="BA77" s="171"/>
      <c r="BB77" s="171"/>
      <c r="BC77" s="299"/>
      <c r="BD77" s="218"/>
      <c r="BE77" s="167"/>
      <c r="BF77" s="173"/>
      <c r="BG77" s="167"/>
      <c r="BH77" s="167"/>
      <c r="BI77" s="167"/>
      <c r="BJ77" s="167"/>
      <c r="BK77" s="175"/>
      <c r="BL77" s="175"/>
      <c r="BM77" s="175"/>
      <c r="BN77" s="175"/>
      <c r="BO77" s="175"/>
      <c r="BP77" s="175"/>
      <c r="BQ77" s="190"/>
      <c r="BR77" s="176"/>
      <c r="BS77" s="176"/>
      <c r="BT77" s="176"/>
      <c r="BU77" s="176"/>
      <c r="BV77" s="190"/>
      <c r="BW77" s="177"/>
      <c r="BX77" s="177"/>
      <c r="BY77" s="177"/>
      <c r="BZ77" s="177"/>
      <c r="CA77" s="178"/>
      <c r="CB77" s="300"/>
      <c r="CC77" s="180"/>
      <c r="CD77" s="180"/>
      <c r="CE77" s="181"/>
      <c r="CF77" s="181"/>
      <c r="CG77" s="182"/>
      <c r="CH77" s="190"/>
      <c r="CI77" s="103"/>
      <c r="CJ77" s="104"/>
      <c r="CK77" s="105"/>
      <c r="CL77" s="106"/>
      <c r="CM77" s="107"/>
      <c r="CN77" s="107"/>
      <c r="CO77" s="107"/>
      <c r="CP77" s="107"/>
      <c r="CQ77" s="108"/>
    </row>
    <row r="78">
      <c r="A78" s="153" t="s">
        <v>1450</v>
      </c>
      <c r="B78" s="292" t="s">
        <v>150</v>
      </c>
      <c r="C78" s="155" t="s">
        <v>1451</v>
      </c>
      <c r="D78" s="156" t="s">
        <v>1452</v>
      </c>
      <c r="E78" s="157" t="s">
        <v>91</v>
      </c>
      <c r="F78" s="157" t="s">
        <v>1453</v>
      </c>
      <c r="G78" s="157" t="s">
        <v>1454</v>
      </c>
      <c r="H78" s="157" t="s">
        <v>1455</v>
      </c>
      <c r="I78" s="157" t="s">
        <v>1456</v>
      </c>
      <c r="J78" s="73"/>
      <c r="K78" s="158"/>
      <c r="L78" s="159" t="s">
        <v>96</v>
      </c>
      <c r="M78" s="158"/>
      <c r="N78" s="159" t="s">
        <v>96</v>
      </c>
      <c r="O78" s="158"/>
      <c r="P78" s="158"/>
      <c r="Q78" s="160"/>
      <c r="R78" s="159" t="s">
        <v>96</v>
      </c>
      <c r="S78" s="159"/>
      <c r="T78" s="159"/>
      <c r="U78" s="159"/>
      <c r="V78" s="161"/>
      <c r="W78" s="77"/>
      <c r="X78" s="125" t="s">
        <v>268</v>
      </c>
      <c r="Y78" s="162" t="s">
        <v>275</v>
      </c>
      <c r="Z78" s="209" t="s">
        <v>638</v>
      </c>
      <c r="AA78" s="81"/>
      <c r="AB78" s="164" t="s">
        <v>102</v>
      </c>
      <c r="AC78" s="151" t="s">
        <v>279</v>
      </c>
      <c r="AD78" s="165"/>
      <c r="AE78" s="151"/>
      <c r="AF78" s="151"/>
      <c r="AG78" s="151"/>
      <c r="AH78" s="151"/>
      <c r="AI78" s="167"/>
      <c r="AJ78" s="167"/>
      <c r="AK78" s="167"/>
      <c r="AL78" s="167"/>
      <c r="AM78" s="167"/>
      <c r="AN78" s="167"/>
      <c r="AO78" s="86"/>
      <c r="AP78" s="168" t="s">
        <v>276</v>
      </c>
      <c r="AQ78" s="169" t="s">
        <v>1402</v>
      </c>
      <c r="AR78" s="170" t="s">
        <v>278</v>
      </c>
      <c r="AS78" s="169" t="s">
        <v>1085</v>
      </c>
      <c r="AT78" s="169" t="s">
        <v>199</v>
      </c>
      <c r="AU78" s="216" t="s">
        <v>1457</v>
      </c>
      <c r="AV78" s="169" t="s">
        <v>274</v>
      </c>
      <c r="AW78" s="171">
        <v>3124.0</v>
      </c>
      <c r="AX78" s="171">
        <v>449.0</v>
      </c>
      <c r="AY78" s="171">
        <v>222.0</v>
      </c>
      <c r="AZ78" s="171">
        <v>225.0</v>
      </c>
      <c r="BA78" s="171">
        <v>318.0</v>
      </c>
      <c r="BB78" s="171">
        <v>205.0</v>
      </c>
      <c r="BC78" s="196"/>
      <c r="BD78" s="172" t="s">
        <v>526</v>
      </c>
      <c r="BE78" s="167" t="s">
        <v>969</v>
      </c>
      <c r="BF78" s="173" t="s">
        <v>1403</v>
      </c>
      <c r="BG78" s="167" t="s">
        <v>159</v>
      </c>
      <c r="BH78" s="167" t="s">
        <v>282</v>
      </c>
      <c r="BI78" s="167" t="s">
        <v>1311</v>
      </c>
      <c r="BJ78" s="167" t="s">
        <v>108</v>
      </c>
      <c r="BK78" s="175">
        <v>3768.0</v>
      </c>
      <c r="BL78" s="175">
        <v>449.0</v>
      </c>
      <c r="BM78" s="175">
        <v>246.0</v>
      </c>
      <c r="BN78" s="175">
        <v>272.0</v>
      </c>
      <c r="BO78" s="175">
        <v>346.0</v>
      </c>
      <c r="BP78" s="175">
        <v>161.0</v>
      </c>
      <c r="BQ78" s="73"/>
      <c r="BR78" s="176">
        <v>10.0</v>
      </c>
      <c r="BS78" s="176">
        <v>40.0</v>
      </c>
      <c r="BT78" s="176">
        <v>35.0</v>
      </c>
      <c r="BU78" s="176">
        <v>10.0</v>
      </c>
      <c r="BV78" s="73"/>
      <c r="BW78" s="177" t="s">
        <v>170</v>
      </c>
      <c r="BX78" s="177" t="s">
        <v>1458</v>
      </c>
      <c r="BY78" s="177" t="s">
        <v>1459</v>
      </c>
      <c r="BZ78" s="177" t="s">
        <v>561</v>
      </c>
      <c r="CA78" s="178" t="s">
        <v>1460</v>
      </c>
      <c r="CB78" s="179" t="s">
        <v>1461</v>
      </c>
      <c r="CC78" s="180" t="s">
        <v>1462</v>
      </c>
      <c r="CD78" s="180" t="s">
        <v>1463</v>
      </c>
      <c r="CE78" s="181" t="s">
        <v>288</v>
      </c>
      <c r="CF78" s="181" t="s">
        <v>359</v>
      </c>
      <c r="CG78" s="182"/>
      <c r="CH78" s="73"/>
      <c r="CI78" s="103" t="s">
        <v>1464</v>
      </c>
      <c r="CJ78" s="104" t="s">
        <v>247</v>
      </c>
      <c r="CK78" s="105" t="s">
        <v>1465</v>
      </c>
      <c r="CL78" s="106"/>
      <c r="CM78" s="107"/>
      <c r="CN78" s="107"/>
      <c r="CO78" s="107"/>
      <c r="CP78" s="107"/>
      <c r="CQ78" s="108"/>
    </row>
    <row r="79">
      <c r="A79" s="153" t="s">
        <v>1466</v>
      </c>
      <c r="B79" s="292" t="s">
        <v>118</v>
      </c>
      <c r="C79" s="155" t="s">
        <v>1467</v>
      </c>
      <c r="D79" s="156" t="s">
        <v>1468</v>
      </c>
      <c r="E79" s="157" t="s">
        <v>91</v>
      </c>
      <c r="F79" s="157" t="s">
        <v>91</v>
      </c>
      <c r="G79" s="157" t="s">
        <v>1469</v>
      </c>
      <c r="H79" s="157" t="s">
        <v>1470</v>
      </c>
      <c r="I79" s="157" t="s">
        <v>1471</v>
      </c>
      <c r="J79" s="73"/>
      <c r="K79" s="159"/>
      <c r="L79" s="159"/>
      <c r="M79" s="159"/>
      <c r="N79" s="158"/>
      <c r="O79" s="159"/>
      <c r="P79" s="159"/>
      <c r="Q79" s="161"/>
      <c r="R79" s="159"/>
      <c r="S79" s="159"/>
      <c r="T79" s="159"/>
      <c r="U79" s="159"/>
      <c r="V79" s="161"/>
      <c r="W79" s="77"/>
      <c r="X79" s="125"/>
      <c r="Y79" s="209"/>
      <c r="Z79" s="209"/>
      <c r="AA79" s="81"/>
      <c r="AB79" s="164"/>
      <c r="AC79" s="151"/>
      <c r="AD79" s="165"/>
      <c r="AE79" s="151"/>
      <c r="AF79" s="151"/>
      <c r="AG79" s="151"/>
      <c r="AH79" s="151"/>
      <c r="AI79" s="167"/>
      <c r="AJ79" s="167"/>
      <c r="AK79" s="167"/>
      <c r="AL79" s="167"/>
      <c r="AM79" s="167"/>
      <c r="AN79" s="167"/>
      <c r="AO79" s="86"/>
      <c r="AP79" s="168"/>
      <c r="AQ79" s="169"/>
      <c r="AR79" s="170"/>
      <c r="AS79" s="169"/>
      <c r="AT79" s="169"/>
      <c r="AU79" s="169"/>
      <c r="AV79" s="169"/>
      <c r="AW79" s="171"/>
      <c r="AX79" s="171"/>
      <c r="AY79" s="171"/>
      <c r="AZ79" s="171"/>
      <c r="BA79" s="171"/>
      <c r="BB79" s="171"/>
      <c r="BC79" s="91"/>
      <c r="BD79" s="172"/>
      <c r="BE79" s="167"/>
      <c r="BF79" s="173"/>
      <c r="BG79" s="167"/>
      <c r="BH79" s="167"/>
      <c r="BI79" s="167"/>
      <c r="BJ79" s="167"/>
      <c r="BK79" s="301"/>
      <c r="BL79" s="301"/>
      <c r="BM79" s="301"/>
      <c r="BN79" s="301"/>
      <c r="BO79" s="301"/>
      <c r="BP79" s="301"/>
      <c r="BQ79" s="73"/>
      <c r="BR79" s="176"/>
      <c r="BS79" s="176"/>
      <c r="BT79" s="176"/>
      <c r="BU79" s="176"/>
      <c r="BV79" s="73"/>
      <c r="BW79" s="177"/>
      <c r="BX79" s="177"/>
      <c r="BY79" s="177"/>
      <c r="BZ79" s="177"/>
      <c r="CA79" s="178"/>
      <c r="CB79" s="300"/>
      <c r="CC79" s="180"/>
      <c r="CD79" s="180"/>
      <c r="CE79" s="181"/>
      <c r="CF79" s="181"/>
      <c r="CG79" s="182"/>
      <c r="CH79" s="73"/>
      <c r="CI79" s="103"/>
      <c r="CJ79" s="104"/>
      <c r="CK79" s="105"/>
      <c r="CL79" s="106"/>
      <c r="CM79" s="107"/>
      <c r="CN79" s="107"/>
      <c r="CO79" s="107"/>
      <c r="CP79" s="107"/>
      <c r="CQ79" s="108"/>
    </row>
    <row r="80">
      <c r="A80" s="153" t="s">
        <v>1472</v>
      </c>
      <c r="B80" s="292" t="s">
        <v>150</v>
      </c>
      <c r="C80" s="155" t="s">
        <v>1473</v>
      </c>
      <c r="D80" s="156" t="s">
        <v>1474</v>
      </c>
      <c r="E80" s="157" t="s">
        <v>91</v>
      </c>
      <c r="F80" s="157" t="s">
        <v>1475</v>
      </c>
      <c r="G80" s="157" t="s">
        <v>1476</v>
      </c>
      <c r="H80" s="302" t="s">
        <v>1477</v>
      </c>
      <c r="I80" s="302" t="s">
        <v>1478</v>
      </c>
      <c r="J80" s="73"/>
      <c r="K80" s="158"/>
      <c r="L80" s="159" t="s">
        <v>96</v>
      </c>
      <c r="M80" s="159"/>
      <c r="N80" s="158"/>
      <c r="O80" s="159"/>
      <c r="P80" s="159"/>
      <c r="Q80" s="161"/>
      <c r="R80" s="159" t="s">
        <v>96</v>
      </c>
      <c r="S80" s="159" t="s">
        <v>96</v>
      </c>
      <c r="T80" s="159"/>
      <c r="U80" s="159"/>
      <c r="V80" s="161"/>
      <c r="W80" s="77"/>
      <c r="X80" s="125" t="s">
        <v>530</v>
      </c>
      <c r="Y80" s="209" t="s">
        <v>760</v>
      </c>
      <c r="Z80" s="209" t="s">
        <v>511</v>
      </c>
      <c r="AA80" s="81"/>
      <c r="AB80" s="164" t="s">
        <v>168</v>
      </c>
      <c r="AC80" s="151" t="s">
        <v>1000</v>
      </c>
      <c r="AD80" s="165" t="s">
        <v>528</v>
      </c>
      <c r="AE80" s="151" t="s">
        <v>164</v>
      </c>
      <c r="AF80" s="151" t="s">
        <v>530</v>
      </c>
      <c r="AG80" s="151" t="s">
        <v>1082</v>
      </c>
      <c r="AH80" s="151" t="s">
        <v>199</v>
      </c>
      <c r="AI80" s="167"/>
      <c r="AJ80" s="167"/>
      <c r="AK80" s="167"/>
      <c r="AL80" s="167"/>
      <c r="AM80" s="167"/>
      <c r="AN80" s="167"/>
      <c r="AO80" s="86"/>
      <c r="AP80" s="168"/>
      <c r="AQ80" s="169"/>
      <c r="AR80" s="170"/>
      <c r="AS80" s="169"/>
      <c r="AT80" s="169"/>
      <c r="AU80" s="169"/>
      <c r="AV80" s="169"/>
      <c r="AW80" s="171"/>
      <c r="AX80" s="171"/>
      <c r="AY80" s="171"/>
      <c r="AZ80" s="171"/>
      <c r="BA80" s="171"/>
      <c r="BB80" s="171"/>
      <c r="BC80" s="91"/>
      <c r="BD80" s="172" t="s">
        <v>1479</v>
      </c>
      <c r="BE80" s="167" t="s">
        <v>507</v>
      </c>
      <c r="BF80" s="173" t="s">
        <v>1480</v>
      </c>
      <c r="BG80" s="167" t="s">
        <v>467</v>
      </c>
      <c r="BH80" s="167" t="s">
        <v>274</v>
      </c>
      <c r="BI80" s="167" t="s">
        <v>1481</v>
      </c>
      <c r="BJ80" s="167" t="s">
        <v>1482</v>
      </c>
      <c r="BK80" s="301"/>
      <c r="BL80" s="301"/>
      <c r="BM80" s="301"/>
      <c r="BN80" s="301"/>
      <c r="BO80" s="301"/>
      <c r="BP80" s="301"/>
      <c r="BQ80" s="73"/>
      <c r="BR80" s="176">
        <v>20.0</v>
      </c>
      <c r="BS80" s="176">
        <v>30.0</v>
      </c>
      <c r="BT80" s="176">
        <v>25.0</v>
      </c>
      <c r="BU80" s="176">
        <v>20.0</v>
      </c>
      <c r="BV80" s="73"/>
      <c r="BW80" s="177" t="s">
        <v>170</v>
      </c>
      <c r="BX80" s="177" t="s">
        <v>1483</v>
      </c>
      <c r="BY80" s="177" t="s">
        <v>1484</v>
      </c>
      <c r="BZ80" s="177" t="s">
        <v>1485</v>
      </c>
      <c r="CA80" s="178" t="s">
        <v>921</v>
      </c>
      <c r="CB80" s="300"/>
      <c r="CC80" s="180"/>
      <c r="CD80" s="180"/>
      <c r="CE80" s="181"/>
      <c r="CF80" s="181"/>
      <c r="CG80" s="182"/>
      <c r="CH80" s="73"/>
      <c r="CI80" s="103" t="s">
        <v>1486</v>
      </c>
      <c r="CJ80" s="104" t="s">
        <v>247</v>
      </c>
      <c r="CK80" s="105" t="s">
        <v>1487</v>
      </c>
      <c r="CL80" s="106"/>
      <c r="CM80" s="107"/>
      <c r="CN80" s="107"/>
      <c r="CO80" s="107"/>
      <c r="CP80" s="107"/>
      <c r="CQ80" s="108"/>
    </row>
    <row r="81">
      <c r="A81" s="68" t="s">
        <v>1488</v>
      </c>
      <c r="B81" s="69" t="s">
        <v>150</v>
      </c>
      <c r="C81" s="70" t="s">
        <v>1489</v>
      </c>
      <c r="D81" s="71" t="s">
        <v>1490</v>
      </c>
      <c r="E81" s="72" t="s">
        <v>91</v>
      </c>
      <c r="F81" s="72" t="s">
        <v>1491</v>
      </c>
      <c r="G81" s="72" t="s">
        <v>1492</v>
      </c>
      <c r="H81" s="72" t="s">
        <v>1493</v>
      </c>
      <c r="I81" s="72" t="s">
        <v>1494</v>
      </c>
      <c r="J81" s="73"/>
      <c r="K81" s="74"/>
      <c r="L81" s="74"/>
      <c r="M81" s="75"/>
      <c r="N81" s="74"/>
      <c r="O81" s="75" t="s">
        <v>96</v>
      </c>
      <c r="P81" s="75" t="s">
        <v>96</v>
      </c>
      <c r="Q81" s="76"/>
      <c r="R81" s="75"/>
      <c r="S81" s="75"/>
      <c r="T81" s="75"/>
      <c r="U81" s="75"/>
      <c r="V81" s="110" t="s">
        <v>96</v>
      </c>
      <c r="W81" s="77"/>
      <c r="X81" s="125" t="s">
        <v>268</v>
      </c>
      <c r="Y81" s="209" t="s">
        <v>638</v>
      </c>
      <c r="Z81" s="112" t="s">
        <v>1495</v>
      </c>
      <c r="AA81" s="81"/>
      <c r="AB81" s="82" t="s">
        <v>1496</v>
      </c>
      <c r="AC81" s="151" t="s">
        <v>1402</v>
      </c>
      <c r="AD81" s="84" t="s">
        <v>1497</v>
      </c>
      <c r="AE81" s="83" t="s">
        <v>633</v>
      </c>
      <c r="AF81" s="83" t="s">
        <v>764</v>
      </c>
      <c r="AG81" s="114" t="s">
        <v>1498</v>
      </c>
      <c r="AH81" s="83" t="s">
        <v>374</v>
      </c>
      <c r="AI81" s="93">
        <v>2484.0</v>
      </c>
      <c r="AJ81" s="93">
        <v>455.0</v>
      </c>
      <c r="AK81" s="93">
        <v>214.0</v>
      </c>
      <c r="AL81" s="93">
        <v>183.0</v>
      </c>
      <c r="AM81" s="93">
        <v>235.0</v>
      </c>
      <c r="AN81" s="93">
        <v>182.0</v>
      </c>
      <c r="AO81" s="86"/>
      <c r="AP81" s="87"/>
      <c r="AQ81" s="88"/>
      <c r="AR81" s="89"/>
      <c r="AS81" s="88"/>
      <c r="AT81" s="169"/>
      <c r="AU81" s="88"/>
      <c r="AV81" s="88"/>
      <c r="AW81" s="85"/>
      <c r="AX81" s="85"/>
      <c r="AY81" s="85"/>
      <c r="AZ81" s="85"/>
      <c r="BA81" s="85"/>
      <c r="BB81" s="85"/>
      <c r="BC81" s="91"/>
      <c r="BD81" s="116" t="s">
        <v>1499</v>
      </c>
      <c r="BE81" s="93" t="s">
        <v>1055</v>
      </c>
      <c r="BF81" s="94" t="s">
        <v>1500</v>
      </c>
      <c r="BG81" s="167" t="s">
        <v>679</v>
      </c>
      <c r="BH81" s="167" t="s">
        <v>199</v>
      </c>
      <c r="BI81" s="117" t="s">
        <v>1501</v>
      </c>
      <c r="BJ81" s="93" t="s">
        <v>972</v>
      </c>
      <c r="BK81" s="148">
        <v>2859.0</v>
      </c>
      <c r="BL81" s="148">
        <v>430.0</v>
      </c>
      <c r="BM81" s="148">
        <v>214.0</v>
      </c>
      <c r="BN81" s="148">
        <v>208.0</v>
      </c>
      <c r="BO81" s="148">
        <v>235.0</v>
      </c>
      <c r="BP81" s="148">
        <v>118.0</v>
      </c>
      <c r="BQ81" s="73"/>
      <c r="BR81" s="96">
        <v>15.0</v>
      </c>
      <c r="BS81" s="96">
        <v>30.0</v>
      </c>
      <c r="BT81" s="96">
        <v>35.0</v>
      </c>
      <c r="BU81" s="96">
        <v>15.0</v>
      </c>
      <c r="BV81" s="73"/>
      <c r="BW81" s="97" t="s">
        <v>141</v>
      </c>
      <c r="BX81" s="97" t="s">
        <v>112</v>
      </c>
      <c r="BY81" s="97" t="s">
        <v>1502</v>
      </c>
      <c r="BZ81" s="97" t="s">
        <v>1503</v>
      </c>
      <c r="CA81" s="137" t="s">
        <v>91</v>
      </c>
      <c r="CB81" s="118" t="s">
        <v>1504</v>
      </c>
      <c r="CC81" s="119" t="s">
        <v>1505</v>
      </c>
      <c r="CD81" s="119" t="s">
        <v>1506</v>
      </c>
      <c r="CE81" s="101" t="s">
        <v>288</v>
      </c>
      <c r="CF81" s="101" t="s">
        <v>245</v>
      </c>
      <c r="CG81" s="102"/>
      <c r="CH81" s="73"/>
      <c r="CI81" s="103"/>
      <c r="CJ81" s="104"/>
      <c r="CK81" s="105"/>
      <c r="CL81" s="106"/>
      <c r="CM81" s="107"/>
      <c r="CN81" s="107"/>
      <c r="CO81" s="107"/>
      <c r="CP81" s="107"/>
      <c r="CQ81" s="108"/>
    </row>
    <row r="82">
      <c r="A82" s="68" t="s">
        <v>1507</v>
      </c>
      <c r="B82" s="69" t="s">
        <v>118</v>
      </c>
      <c r="C82" s="70" t="s">
        <v>1508</v>
      </c>
      <c r="D82" s="71" t="s">
        <v>1509</v>
      </c>
      <c r="E82" s="72" t="s">
        <v>91</v>
      </c>
      <c r="F82" s="72" t="s">
        <v>91</v>
      </c>
      <c r="G82" s="72" t="s">
        <v>1510</v>
      </c>
      <c r="H82" s="72" t="s">
        <v>1511</v>
      </c>
      <c r="I82" s="72" t="s">
        <v>1512</v>
      </c>
      <c r="J82" s="73"/>
      <c r="K82" s="74"/>
      <c r="L82" s="74"/>
      <c r="M82" s="74"/>
      <c r="N82" s="75"/>
      <c r="O82" s="74"/>
      <c r="P82" s="74"/>
      <c r="Q82" s="110" t="s">
        <v>96</v>
      </c>
      <c r="R82" s="75" t="s">
        <v>96</v>
      </c>
      <c r="S82" s="75"/>
      <c r="T82" s="75"/>
      <c r="U82" s="75"/>
      <c r="V82" s="110"/>
      <c r="W82" s="77"/>
      <c r="X82" s="78" t="s">
        <v>530</v>
      </c>
      <c r="Y82" s="80" t="s">
        <v>1513</v>
      </c>
      <c r="Z82" s="209" t="s">
        <v>1085</v>
      </c>
      <c r="AA82" s="81"/>
      <c r="AB82" s="82" t="s">
        <v>276</v>
      </c>
      <c r="AC82" s="83" t="s">
        <v>399</v>
      </c>
      <c r="AD82" s="84" t="s">
        <v>278</v>
      </c>
      <c r="AE82" s="83" t="s">
        <v>862</v>
      </c>
      <c r="AF82" s="146" t="s">
        <v>280</v>
      </c>
      <c r="AG82" s="114" t="s">
        <v>1514</v>
      </c>
      <c r="AH82" s="83" t="s">
        <v>832</v>
      </c>
      <c r="AI82" s="85">
        <v>3301.0</v>
      </c>
      <c r="AJ82" s="85">
        <v>506.0</v>
      </c>
      <c r="AK82" s="85">
        <v>222.0</v>
      </c>
      <c r="AL82" s="85">
        <v>236.0</v>
      </c>
      <c r="AM82" s="85">
        <v>299.0</v>
      </c>
      <c r="AN82" s="85">
        <v>231.0</v>
      </c>
      <c r="AO82" s="86"/>
      <c r="AP82" s="87" t="s">
        <v>168</v>
      </c>
      <c r="AQ82" s="88" t="s">
        <v>1481</v>
      </c>
      <c r="AR82" s="89" t="s">
        <v>528</v>
      </c>
      <c r="AS82" s="88" t="s">
        <v>531</v>
      </c>
      <c r="AT82" s="88" t="s">
        <v>530</v>
      </c>
      <c r="AU82" s="115" t="s">
        <v>1515</v>
      </c>
      <c r="AV82" s="88" t="s">
        <v>422</v>
      </c>
      <c r="AW82" s="85">
        <v>3732.0</v>
      </c>
      <c r="AX82" s="85">
        <v>506.0</v>
      </c>
      <c r="AY82" s="85">
        <v>222.0</v>
      </c>
      <c r="AZ82" s="85">
        <v>254.0</v>
      </c>
      <c r="BA82" s="85">
        <v>247.0</v>
      </c>
      <c r="BB82" s="85">
        <v>299.0</v>
      </c>
      <c r="BC82" s="91"/>
      <c r="BD82" s="303" t="s">
        <v>161</v>
      </c>
      <c r="BE82" s="93" t="s">
        <v>698</v>
      </c>
      <c r="BF82" s="94"/>
      <c r="BG82" s="93"/>
      <c r="BH82" s="93"/>
      <c r="BI82" s="93"/>
      <c r="BJ82" s="93"/>
      <c r="BK82" s="148"/>
      <c r="BL82" s="148"/>
      <c r="BM82" s="148"/>
      <c r="BN82" s="148"/>
      <c r="BO82" s="148"/>
      <c r="BP82" s="148"/>
      <c r="BQ82" s="73"/>
      <c r="BR82" s="96">
        <v>15.0</v>
      </c>
      <c r="BS82" s="96">
        <v>40.0</v>
      </c>
      <c r="BT82" s="96">
        <v>20.0</v>
      </c>
      <c r="BU82" s="96">
        <v>25.0</v>
      </c>
      <c r="BV82" s="73"/>
      <c r="BW82" s="97" t="s">
        <v>141</v>
      </c>
      <c r="BX82" s="97" t="s">
        <v>1458</v>
      </c>
      <c r="BY82" s="97" t="s">
        <v>171</v>
      </c>
      <c r="BZ82" s="97" t="s">
        <v>1516</v>
      </c>
      <c r="CA82" s="98" t="s">
        <v>822</v>
      </c>
      <c r="CB82" s="118" t="s">
        <v>620</v>
      </c>
      <c r="CC82" s="119" t="s">
        <v>1517</v>
      </c>
      <c r="CD82" s="119" t="s">
        <v>1518</v>
      </c>
      <c r="CE82" s="101" t="s">
        <v>288</v>
      </c>
      <c r="CF82" s="101" t="s">
        <v>359</v>
      </c>
      <c r="CG82" s="101"/>
      <c r="CH82" s="73"/>
      <c r="CI82" s="103"/>
      <c r="CJ82" s="104"/>
      <c r="CK82" s="105"/>
      <c r="CL82" s="106"/>
      <c r="CM82" s="107"/>
      <c r="CN82" s="107"/>
      <c r="CO82" s="107"/>
      <c r="CP82" s="107"/>
      <c r="CQ82" s="108"/>
    </row>
    <row r="83">
      <c r="A83" s="68" t="s">
        <v>1519</v>
      </c>
      <c r="B83" s="128" t="s">
        <v>1520</v>
      </c>
      <c r="C83" s="70" t="s">
        <v>687</v>
      </c>
      <c r="D83" s="71" t="s">
        <v>1521</v>
      </c>
      <c r="E83" s="72" t="s">
        <v>91</v>
      </c>
      <c r="F83" s="72" t="s">
        <v>545</v>
      </c>
      <c r="G83" s="72" t="s">
        <v>1522</v>
      </c>
      <c r="H83" s="72" t="s">
        <v>1523</v>
      </c>
      <c r="I83" s="72" t="s">
        <v>1524</v>
      </c>
      <c r="J83" s="73"/>
      <c r="K83" s="75" t="s">
        <v>96</v>
      </c>
      <c r="L83" s="74"/>
      <c r="M83" s="75" t="s">
        <v>96</v>
      </c>
      <c r="N83" s="74"/>
      <c r="O83" s="75"/>
      <c r="P83" s="74"/>
      <c r="Q83" s="76"/>
      <c r="R83" s="75"/>
      <c r="S83" s="75"/>
      <c r="T83" s="75"/>
      <c r="U83" s="75"/>
      <c r="V83" s="110" t="s">
        <v>96</v>
      </c>
      <c r="W83" s="77"/>
      <c r="X83" s="304"/>
      <c r="Y83" s="305"/>
      <c r="Z83" s="305"/>
      <c r="AA83" s="306"/>
      <c r="AB83" s="307"/>
      <c r="AC83" s="308"/>
      <c r="AD83" s="84"/>
      <c r="AE83" s="83"/>
      <c r="AF83" s="83"/>
      <c r="AG83" s="83"/>
      <c r="AH83" s="83"/>
      <c r="AI83" s="93"/>
      <c r="AJ83" s="93"/>
      <c r="AK83" s="93"/>
      <c r="AL83" s="93"/>
      <c r="AM83" s="93"/>
      <c r="AN83" s="93"/>
      <c r="AO83" s="86"/>
      <c r="AP83" s="309"/>
      <c r="AQ83" s="310"/>
      <c r="AR83" s="311"/>
      <c r="AS83" s="312"/>
      <c r="AT83" s="312"/>
      <c r="AU83" s="312"/>
      <c r="AV83" s="312"/>
      <c r="AW83" s="85"/>
      <c r="AX83" s="85"/>
      <c r="AY83" s="85"/>
      <c r="AZ83" s="85"/>
      <c r="BA83" s="85"/>
      <c r="BB83" s="85"/>
      <c r="BC83" s="91"/>
      <c r="BD83" s="303"/>
      <c r="BE83" s="313"/>
      <c r="BF83" s="94"/>
      <c r="BG83" s="93"/>
      <c r="BH83" s="93"/>
      <c r="BI83" s="93"/>
      <c r="BJ83" s="93"/>
      <c r="BK83" s="95"/>
      <c r="BL83" s="95"/>
      <c r="BM83" s="95"/>
      <c r="BN83" s="95"/>
      <c r="BO83" s="95"/>
      <c r="BP83" s="95"/>
      <c r="BQ83" s="73"/>
      <c r="BR83" s="96">
        <v>15.0</v>
      </c>
      <c r="BS83" s="96">
        <v>35.0</v>
      </c>
      <c r="BT83" s="96">
        <v>30.0</v>
      </c>
      <c r="BU83" s="96">
        <v>15.0</v>
      </c>
      <c r="BV83" s="73"/>
      <c r="BW83" s="97" t="s">
        <v>170</v>
      </c>
      <c r="BX83" s="97" t="s">
        <v>112</v>
      </c>
      <c r="BY83" s="97" t="s">
        <v>1525</v>
      </c>
      <c r="BZ83" s="97" t="s">
        <v>1526</v>
      </c>
      <c r="CA83" s="137" t="s">
        <v>91</v>
      </c>
      <c r="CB83" s="121"/>
      <c r="CC83" s="119"/>
      <c r="CD83" s="119"/>
      <c r="CE83" s="101"/>
      <c r="CF83" s="101"/>
      <c r="CG83" s="101"/>
      <c r="CH83" s="73"/>
      <c r="CI83" s="103"/>
      <c r="CJ83" s="104"/>
      <c r="CK83" s="105"/>
      <c r="CL83" s="106"/>
      <c r="CM83" s="107"/>
      <c r="CN83" s="107"/>
      <c r="CO83" s="107"/>
      <c r="CP83" s="107"/>
      <c r="CQ83" s="108"/>
    </row>
    <row r="84">
      <c r="A84" s="68" t="s">
        <v>1527</v>
      </c>
      <c r="B84" s="69" t="s">
        <v>88</v>
      </c>
      <c r="C84" s="70" t="s">
        <v>1528</v>
      </c>
      <c r="D84" s="71" t="s">
        <v>1529</v>
      </c>
      <c r="E84" s="72" t="s">
        <v>91</v>
      </c>
      <c r="F84" s="72" t="s">
        <v>1530</v>
      </c>
      <c r="G84" s="72" t="s">
        <v>1531</v>
      </c>
      <c r="H84" s="72" t="s">
        <v>1532</v>
      </c>
      <c r="I84" s="72" t="s">
        <v>1533</v>
      </c>
      <c r="J84" s="73"/>
      <c r="K84" s="75"/>
      <c r="L84" s="74"/>
      <c r="M84" s="75" t="s">
        <v>96</v>
      </c>
      <c r="N84" s="74"/>
      <c r="O84" s="75"/>
      <c r="P84" s="74"/>
      <c r="Q84" s="76"/>
      <c r="R84" s="75" t="s">
        <v>96</v>
      </c>
      <c r="S84" s="75"/>
      <c r="T84" s="75"/>
      <c r="U84" s="75"/>
      <c r="V84" s="110"/>
      <c r="W84" s="77"/>
      <c r="X84" s="304" t="s">
        <v>97</v>
      </c>
      <c r="Y84" s="305" t="s">
        <v>930</v>
      </c>
      <c r="Z84" s="305" t="s">
        <v>187</v>
      </c>
      <c r="AA84" s="314"/>
      <c r="AB84" s="307" t="s">
        <v>740</v>
      </c>
      <c r="AC84" s="308" t="s">
        <v>1534</v>
      </c>
      <c r="AD84" s="84"/>
      <c r="AE84" s="83"/>
      <c r="AF84" s="83"/>
      <c r="AG84" s="83"/>
      <c r="AH84" s="83"/>
      <c r="AI84" s="93"/>
      <c r="AJ84" s="93"/>
      <c r="AK84" s="93"/>
      <c r="AL84" s="93"/>
      <c r="AM84" s="93"/>
      <c r="AN84" s="93"/>
      <c r="AO84" s="86"/>
      <c r="AP84" s="309" t="s">
        <v>161</v>
      </c>
      <c r="AQ84" s="310" t="s">
        <v>1052</v>
      </c>
      <c r="AR84" s="311" t="s">
        <v>163</v>
      </c>
      <c r="AS84" s="312" t="s">
        <v>323</v>
      </c>
      <c r="AT84" s="312" t="s">
        <v>165</v>
      </c>
      <c r="AU84" s="312" t="s">
        <v>634</v>
      </c>
      <c r="AV84" s="312" t="s">
        <v>326</v>
      </c>
      <c r="AW84" s="85">
        <v>2895.0</v>
      </c>
      <c r="AX84" s="85">
        <v>407.0</v>
      </c>
      <c r="AY84" s="85">
        <v>180.0</v>
      </c>
      <c r="AZ84" s="85">
        <v>255.0</v>
      </c>
      <c r="BA84" s="85">
        <v>173.0</v>
      </c>
      <c r="BB84" s="85">
        <v>90.0</v>
      </c>
      <c r="BC84" s="91"/>
      <c r="BD84" s="303" t="s">
        <v>168</v>
      </c>
      <c r="BE84" s="313" t="s">
        <v>760</v>
      </c>
      <c r="BF84" s="94"/>
      <c r="BG84" s="93"/>
      <c r="BH84" s="93"/>
      <c r="BI84" s="93"/>
      <c r="BJ84" s="93"/>
      <c r="BK84" s="95"/>
      <c r="BL84" s="95"/>
      <c r="BM84" s="95"/>
      <c r="BN84" s="95"/>
      <c r="BO84" s="95"/>
      <c r="BP84" s="95"/>
      <c r="BQ84" s="73"/>
      <c r="BR84" s="96">
        <v>35.0</v>
      </c>
      <c r="BS84" s="96">
        <v>10.0</v>
      </c>
      <c r="BT84" s="96">
        <v>35.0</v>
      </c>
      <c r="BU84" s="96">
        <v>10.0</v>
      </c>
      <c r="BV84" s="73"/>
      <c r="BW84" s="97" t="s">
        <v>170</v>
      </c>
      <c r="BX84" s="97" t="s">
        <v>933</v>
      </c>
      <c r="BY84" s="97" t="s">
        <v>641</v>
      </c>
      <c r="BZ84" s="97" t="s">
        <v>1535</v>
      </c>
      <c r="CA84" s="98" t="s">
        <v>1360</v>
      </c>
      <c r="CB84" s="121"/>
      <c r="CC84" s="119"/>
      <c r="CD84" s="119"/>
      <c r="CE84" s="101" t="s">
        <v>244</v>
      </c>
      <c r="CF84" s="101"/>
      <c r="CG84" s="101"/>
      <c r="CH84" s="73"/>
      <c r="CI84" s="103"/>
      <c r="CJ84" s="104"/>
      <c r="CK84" s="105"/>
      <c r="CL84" s="106"/>
      <c r="CM84" s="107"/>
      <c r="CN84" s="107"/>
      <c r="CO84" s="107"/>
      <c r="CP84" s="107"/>
      <c r="CQ84" s="108"/>
    </row>
    <row r="85">
      <c r="A85" s="68" t="s">
        <v>1536</v>
      </c>
      <c r="B85" s="128" t="s">
        <v>150</v>
      </c>
      <c r="C85" s="109" t="s">
        <v>1537</v>
      </c>
      <c r="D85" s="71" t="s">
        <v>1538</v>
      </c>
      <c r="E85" s="72" t="s">
        <v>91</v>
      </c>
      <c r="F85" s="72" t="s">
        <v>1539</v>
      </c>
      <c r="G85" s="72" t="s">
        <v>1540</v>
      </c>
      <c r="H85" s="72" t="s">
        <v>1541</v>
      </c>
      <c r="I85" s="72" t="s">
        <v>1542</v>
      </c>
      <c r="J85" s="73"/>
      <c r="K85" s="75"/>
      <c r="L85" s="74"/>
      <c r="M85" s="74"/>
      <c r="N85" s="74"/>
      <c r="O85" s="75"/>
      <c r="P85" s="74"/>
      <c r="Q85" s="110" t="s">
        <v>96</v>
      </c>
      <c r="R85" s="75" t="s">
        <v>96</v>
      </c>
      <c r="S85" s="75"/>
      <c r="T85" s="75"/>
      <c r="U85" s="75"/>
      <c r="V85" s="110" t="s">
        <v>96</v>
      </c>
      <c r="W85" s="77"/>
      <c r="X85" s="78"/>
      <c r="Y85" s="315"/>
      <c r="Z85" s="315"/>
      <c r="AA85" s="81"/>
      <c r="AB85" s="194"/>
      <c r="AC85" s="316"/>
      <c r="AD85" s="84"/>
      <c r="AE85" s="83"/>
      <c r="AF85" s="83"/>
      <c r="AG85" s="83"/>
      <c r="AH85" s="83"/>
      <c r="AI85" s="93"/>
      <c r="AJ85" s="93"/>
      <c r="AK85" s="93"/>
      <c r="AL85" s="93"/>
      <c r="AM85" s="93"/>
      <c r="AN85" s="93"/>
      <c r="AO85" s="86"/>
      <c r="AP85" s="87"/>
      <c r="AQ85" s="317"/>
      <c r="AR85" s="318"/>
      <c r="AS85" s="319"/>
      <c r="AT85" s="317"/>
      <c r="AU85" s="317"/>
      <c r="AV85" s="317"/>
      <c r="AW85" s="85"/>
      <c r="AX85" s="85"/>
      <c r="AY85" s="85"/>
      <c r="AZ85" s="85"/>
      <c r="BA85" s="85"/>
      <c r="BB85" s="85"/>
      <c r="BC85" s="91"/>
      <c r="BD85" s="116"/>
      <c r="BE85" s="320"/>
      <c r="BF85" s="94"/>
      <c r="BG85" s="93"/>
      <c r="BH85" s="93"/>
      <c r="BI85" s="93"/>
      <c r="BJ85" s="93"/>
      <c r="BK85" s="95"/>
      <c r="BL85" s="95"/>
      <c r="BM85" s="95"/>
      <c r="BN85" s="95"/>
      <c r="BO85" s="95"/>
      <c r="BP85" s="95"/>
      <c r="BQ85" s="73"/>
      <c r="BR85" s="96">
        <v>20.0</v>
      </c>
      <c r="BS85" s="96">
        <v>30.0</v>
      </c>
      <c r="BT85" s="96">
        <v>10.0</v>
      </c>
      <c r="BU85" s="96">
        <v>35.0</v>
      </c>
      <c r="BV85" s="73"/>
      <c r="BW85" s="97" t="s">
        <v>111</v>
      </c>
      <c r="BX85" s="97" t="s">
        <v>112</v>
      </c>
      <c r="BY85" s="97" t="s">
        <v>1458</v>
      </c>
      <c r="BZ85" s="97" t="s">
        <v>1543</v>
      </c>
      <c r="CA85" s="137" t="s">
        <v>91</v>
      </c>
      <c r="CB85" s="121"/>
      <c r="CC85" s="119"/>
      <c r="CD85" s="119"/>
      <c r="CE85" s="101"/>
      <c r="CF85" s="101"/>
      <c r="CG85" s="101"/>
      <c r="CH85" s="73"/>
      <c r="CI85" s="103"/>
      <c r="CJ85" s="104"/>
      <c r="CK85" s="105"/>
      <c r="CL85" s="106"/>
      <c r="CM85" s="107"/>
      <c r="CN85" s="107"/>
      <c r="CO85" s="107"/>
      <c r="CP85" s="107"/>
      <c r="CQ85" s="108"/>
    </row>
    <row r="86">
      <c r="A86" s="68" t="s">
        <v>1544</v>
      </c>
      <c r="B86" s="69" t="s">
        <v>118</v>
      </c>
      <c r="C86" s="70" t="s">
        <v>1545</v>
      </c>
      <c r="D86" s="71" t="s">
        <v>1546</v>
      </c>
      <c r="E86" s="72" t="s">
        <v>91</v>
      </c>
      <c r="F86" s="72" t="s">
        <v>91</v>
      </c>
      <c r="G86" s="72" t="s">
        <v>1547</v>
      </c>
      <c r="H86" s="72" t="s">
        <v>1548</v>
      </c>
      <c r="I86" s="72" t="s">
        <v>1549</v>
      </c>
      <c r="J86" s="73"/>
      <c r="K86" s="75" t="s">
        <v>96</v>
      </c>
      <c r="L86" s="74"/>
      <c r="M86" s="74"/>
      <c r="N86" s="74"/>
      <c r="O86" s="75"/>
      <c r="P86" s="74"/>
      <c r="Q86" s="76"/>
      <c r="R86" s="75"/>
      <c r="S86" s="75" t="s">
        <v>96</v>
      </c>
      <c r="T86" s="75"/>
      <c r="U86" s="75"/>
      <c r="V86" s="110"/>
      <c r="W86" s="77"/>
      <c r="X86" s="78" t="s">
        <v>298</v>
      </c>
      <c r="Y86" s="80" t="s">
        <v>655</v>
      </c>
      <c r="Z86" s="80" t="s">
        <v>195</v>
      </c>
      <c r="AA86" s="81"/>
      <c r="AB86" s="82" t="s">
        <v>1545</v>
      </c>
      <c r="AC86" s="83" t="s">
        <v>125</v>
      </c>
      <c r="AD86" s="84" t="s">
        <v>1550</v>
      </c>
      <c r="AE86" s="83" t="s">
        <v>557</v>
      </c>
      <c r="AF86" s="83" t="s">
        <v>972</v>
      </c>
      <c r="AG86" s="114" t="s">
        <v>1551</v>
      </c>
      <c r="AH86" s="83" t="s">
        <v>282</v>
      </c>
      <c r="AI86" s="93">
        <v>3553.0</v>
      </c>
      <c r="AJ86" s="93">
        <v>243.0</v>
      </c>
      <c r="AK86" s="93">
        <v>476.0</v>
      </c>
      <c r="AL86" s="93">
        <v>220.0</v>
      </c>
      <c r="AM86" s="93">
        <v>394.0</v>
      </c>
      <c r="AN86" s="93">
        <v>115.0</v>
      </c>
      <c r="AO86" s="86"/>
      <c r="AP86" s="87" t="s">
        <v>188</v>
      </c>
      <c r="AQ86" s="88" t="s">
        <v>1552</v>
      </c>
      <c r="AR86" s="89" t="s">
        <v>190</v>
      </c>
      <c r="AS86" s="90" t="s">
        <v>720</v>
      </c>
      <c r="AT86" s="88" t="s">
        <v>188</v>
      </c>
      <c r="AU86" s="88" t="s">
        <v>592</v>
      </c>
      <c r="AV86" s="88" t="s">
        <v>280</v>
      </c>
      <c r="AW86" s="85">
        <v>3112.0</v>
      </c>
      <c r="AX86" s="85">
        <v>292.0</v>
      </c>
      <c r="AY86" s="85">
        <v>416.0</v>
      </c>
      <c r="AZ86" s="85">
        <v>229.0</v>
      </c>
      <c r="BA86" s="85">
        <v>394.0</v>
      </c>
      <c r="BB86" s="85">
        <v>89.0</v>
      </c>
      <c r="BC86" s="91"/>
      <c r="BD86" s="116" t="s">
        <v>194</v>
      </c>
      <c r="BE86" s="93" t="s">
        <v>189</v>
      </c>
      <c r="BF86" s="94"/>
      <c r="BG86" s="93"/>
      <c r="BH86" s="93"/>
      <c r="BI86" s="93"/>
      <c r="BJ86" s="93"/>
      <c r="BK86" s="95"/>
      <c r="BL86" s="95"/>
      <c r="BM86" s="95"/>
      <c r="BN86" s="95"/>
      <c r="BO86" s="95"/>
      <c r="BP86" s="95"/>
      <c r="BQ86" s="73"/>
      <c r="BR86" s="96">
        <v>10.0</v>
      </c>
      <c r="BS86" s="96">
        <v>30.0</v>
      </c>
      <c r="BT86" s="96">
        <v>20.0</v>
      </c>
      <c r="BU86" s="96">
        <v>40.0</v>
      </c>
      <c r="BV86" s="73"/>
      <c r="BW86" s="97" t="s">
        <v>170</v>
      </c>
      <c r="BX86" s="97" t="s">
        <v>112</v>
      </c>
      <c r="BY86" s="97" t="s">
        <v>1553</v>
      </c>
      <c r="BZ86" s="97" t="s">
        <v>1554</v>
      </c>
      <c r="CA86" s="98" t="s">
        <v>1555</v>
      </c>
      <c r="CB86" s="118" t="s">
        <v>952</v>
      </c>
      <c r="CC86" s="119" t="s">
        <v>1556</v>
      </c>
      <c r="CD86" s="119" t="s">
        <v>1557</v>
      </c>
      <c r="CE86" s="101" t="s">
        <v>584</v>
      </c>
      <c r="CF86" s="101" t="s">
        <v>207</v>
      </c>
      <c r="CG86" s="101"/>
      <c r="CH86" s="73"/>
      <c r="CI86" s="103" t="s">
        <v>1558</v>
      </c>
      <c r="CJ86" s="104" t="s">
        <v>452</v>
      </c>
      <c r="CK86" s="105" t="s">
        <v>1559</v>
      </c>
      <c r="CL86" s="106" t="s">
        <v>1560</v>
      </c>
      <c r="CM86" s="107" t="s">
        <v>567</v>
      </c>
      <c r="CN86" s="107">
        <v>5.0</v>
      </c>
      <c r="CO86" s="107" t="s">
        <v>214</v>
      </c>
      <c r="CP86" s="107">
        <v>5.0</v>
      </c>
      <c r="CQ86" s="108" t="s">
        <v>1561</v>
      </c>
    </row>
    <row r="87">
      <c r="A87" s="68" t="s">
        <v>841</v>
      </c>
      <c r="B87" s="69" t="s">
        <v>118</v>
      </c>
      <c r="C87" s="70" t="s">
        <v>1562</v>
      </c>
      <c r="D87" s="71" t="s">
        <v>1563</v>
      </c>
      <c r="E87" s="72" t="s">
        <v>91</v>
      </c>
      <c r="F87" s="72" t="s">
        <v>91</v>
      </c>
      <c r="G87" s="72" t="s">
        <v>1564</v>
      </c>
      <c r="H87" s="72" t="s">
        <v>1565</v>
      </c>
      <c r="I87" s="72" t="s">
        <v>1566</v>
      </c>
      <c r="J87" s="73"/>
      <c r="K87" s="74"/>
      <c r="L87" s="74"/>
      <c r="M87" s="74"/>
      <c r="N87" s="74"/>
      <c r="O87" s="75"/>
      <c r="P87" s="75" t="s">
        <v>96</v>
      </c>
      <c r="Q87" s="110"/>
      <c r="R87" s="75"/>
      <c r="S87" s="75" t="s">
        <v>96</v>
      </c>
      <c r="T87" s="75" t="s">
        <v>96</v>
      </c>
      <c r="U87" s="75"/>
      <c r="V87" s="110"/>
      <c r="W87" s="77"/>
      <c r="X87" s="111" t="s">
        <v>1567</v>
      </c>
      <c r="Y87" s="112" t="s">
        <v>1568</v>
      </c>
      <c r="Z87" s="80" t="s">
        <v>762</v>
      </c>
      <c r="AA87" s="81"/>
      <c r="AB87" s="113" t="s">
        <v>109</v>
      </c>
      <c r="AC87" s="83" t="s">
        <v>1081</v>
      </c>
      <c r="AD87" s="84" t="s">
        <v>1083</v>
      </c>
      <c r="AE87" s="83" t="s">
        <v>1085</v>
      </c>
      <c r="AF87" s="83" t="s">
        <v>376</v>
      </c>
      <c r="AG87" s="83" t="s">
        <v>1569</v>
      </c>
      <c r="AH87" s="83" t="s">
        <v>555</v>
      </c>
      <c r="AI87" s="93"/>
      <c r="AJ87" s="93"/>
      <c r="AK87" s="93"/>
      <c r="AL87" s="93"/>
      <c r="AM87" s="93"/>
      <c r="AN87" s="93"/>
      <c r="AO87" s="86"/>
      <c r="AP87" s="130" t="s">
        <v>1570</v>
      </c>
      <c r="AQ87" s="88" t="s">
        <v>998</v>
      </c>
      <c r="AR87" s="139" t="s">
        <v>1571</v>
      </c>
      <c r="AS87" s="88" t="s">
        <v>277</v>
      </c>
      <c r="AT87" s="88" t="s">
        <v>530</v>
      </c>
      <c r="AU87" s="115" t="s">
        <v>1572</v>
      </c>
      <c r="AV87" s="88" t="s">
        <v>199</v>
      </c>
      <c r="AW87" s="85"/>
      <c r="AX87" s="85"/>
      <c r="AY87" s="85"/>
      <c r="AZ87" s="85"/>
      <c r="BA87" s="85"/>
      <c r="BB87" s="85"/>
      <c r="BC87" s="91"/>
      <c r="BD87" s="116" t="s">
        <v>276</v>
      </c>
      <c r="BE87" s="93" t="s">
        <v>525</v>
      </c>
      <c r="BF87" s="94"/>
      <c r="BG87" s="93"/>
      <c r="BH87" s="93"/>
      <c r="BI87" s="186"/>
      <c r="BJ87" s="93"/>
      <c r="BK87" s="148"/>
      <c r="BL87" s="148"/>
      <c r="BM87" s="148"/>
      <c r="BN87" s="148"/>
      <c r="BO87" s="148"/>
      <c r="BP87" s="148"/>
      <c r="BQ87" s="73"/>
      <c r="BR87" s="96">
        <v>20.0</v>
      </c>
      <c r="BS87" s="96">
        <v>20.0</v>
      </c>
      <c r="BT87" s="96">
        <v>35.0</v>
      </c>
      <c r="BU87" s="96">
        <v>25.0</v>
      </c>
      <c r="BV87" s="73"/>
      <c r="BW87" s="97" t="s">
        <v>111</v>
      </c>
      <c r="BX87" s="97" t="s">
        <v>1573</v>
      </c>
      <c r="BY87" s="97" t="s">
        <v>1574</v>
      </c>
      <c r="BZ87" s="97" t="s">
        <v>579</v>
      </c>
      <c r="CA87" s="98" t="s">
        <v>1575</v>
      </c>
      <c r="CB87" s="121"/>
      <c r="CC87" s="119"/>
      <c r="CD87" s="119"/>
      <c r="CE87" s="101" t="s">
        <v>584</v>
      </c>
      <c r="CF87" s="101"/>
      <c r="CG87" s="101"/>
      <c r="CH87" s="73"/>
      <c r="CI87" s="103"/>
      <c r="CJ87" s="104"/>
      <c r="CK87" s="105"/>
      <c r="CL87" s="106" t="s">
        <v>1576</v>
      </c>
      <c r="CM87" s="107" t="s">
        <v>250</v>
      </c>
      <c r="CN87" s="107">
        <v>5.0</v>
      </c>
      <c r="CO87" s="107">
        <v>4.0</v>
      </c>
      <c r="CP87" s="107" t="s">
        <v>338</v>
      </c>
      <c r="CQ87" s="108" t="s">
        <v>1577</v>
      </c>
    </row>
    <row r="88">
      <c r="A88" s="131" t="s">
        <v>1578</v>
      </c>
      <c r="B88" s="69" t="s">
        <v>118</v>
      </c>
      <c r="C88" s="70" t="s">
        <v>1579</v>
      </c>
      <c r="D88" s="71" t="s">
        <v>1580</v>
      </c>
      <c r="E88" s="72" t="s">
        <v>91</v>
      </c>
      <c r="F88" s="72" t="s">
        <v>91</v>
      </c>
      <c r="G88" s="72" t="s">
        <v>1564</v>
      </c>
      <c r="H88" s="72" t="s">
        <v>1565</v>
      </c>
      <c r="I88" s="72" t="s">
        <v>1566</v>
      </c>
      <c r="J88" s="73"/>
      <c r="K88" s="75" t="s">
        <v>96</v>
      </c>
      <c r="L88" s="74"/>
      <c r="M88" s="74"/>
      <c r="N88" s="74"/>
      <c r="O88" s="75"/>
      <c r="P88" s="74"/>
      <c r="Q88" s="110"/>
      <c r="R88" s="75"/>
      <c r="S88" s="75"/>
      <c r="T88" s="75" t="s">
        <v>96</v>
      </c>
      <c r="U88" s="75"/>
      <c r="V88" s="110" t="s">
        <v>96</v>
      </c>
      <c r="W88" s="77"/>
      <c r="X88" s="78" t="s">
        <v>157</v>
      </c>
      <c r="Y88" s="112" t="s">
        <v>1581</v>
      </c>
      <c r="Z88" s="80" t="s">
        <v>366</v>
      </c>
      <c r="AA88" s="81"/>
      <c r="AB88" s="82" t="s">
        <v>109</v>
      </c>
      <c r="AC88" s="114" t="s">
        <v>1582</v>
      </c>
      <c r="AD88" s="84" t="s">
        <v>1083</v>
      </c>
      <c r="AE88" s="83" t="s">
        <v>463</v>
      </c>
      <c r="AF88" s="83" t="s">
        <v>376</v>
      </c>
      <c r="AG88" s="114" t="s">
        <v>1583</v>
      </c>
      <c r="AH88" s="83" t="s">
        <v>167</v>
      </c>
      <c r="AI88" s="93"/>
      <c r="AJ88" s="93"/>
      <c r="AK88" s="93"/>
      <c r="AL88" s="93"/>
      <c r="AM88" s="93"/>
      <c r="AN88" s="93"/>
      <c r="AO88" s="86"/>
      <c r="AP88" s="87"/>
      <c r="AQ88" s="88"/>
      <c r="AR88" s="89"/>
      <c r="AS88" s="88"/>
      <c r="AT88" s="88"/>
      <c r="AU88" s="88"/>
      <c r="AV88" s="88"/>
      <c r="AW88" s="85"/>
      <c r="AX88" s="85"/>
      <c r="AY88" s="85"/>
      <c r="AZ88" s="85"/>
      <c r="BA88" s="85"/>
      <c r="BB88" s="85"/>
      <c r="BC88" s="91"/>
      <c r="BD88" s="116" t="s">
        <v>1584</v>
      </c>
      <c r="BE88" s="93" t="s">
        <v>1084</v>
      </c>
      <c r="BF88" s="94" t="s">
        <v>1585</v>
      </c>
      <c r="BG88" s="93" t="s">
        <v>1080</v>
      </c>
      <c r="BH88" s="93" t="s">
        <v>932</v>
      </c>
      <c r="BI88" s="144" t="s">
        <v>1586</v>
      </c>
      <c r="BJ88" s="93" t="s">
        <v>1587</v>
      </c>
      <c r="BK88" s="148"/>
      <c r="BL88" s="148"/>
      <c r="BM88" s="148"/>
      <c r="BN88" s="148"/>
      <c r="BO88" s="148"/>
      <c r="BP88" s="148"/>
      <c r="BQ88" s="73"/>
      <c r="BR88" s="96">
        <v>15.0</v>
      </c>
      <c r="BS88" s="96">
        <v>25.0</v>
      </c>
      <c r="BT88" s="96">
        <v>30.0</v>
      </c>
      <c r="BU88" s="96">
        <v>30.0</v>
      </c>
      <c r="BV88" s="73"/>
      <c r="BW88" s="97" t="s">
        <v>111</v>
      </c>
      <c r="BX88" s="97" t="s">
        <v>112</v>
      </c>
      <c r="BY88" s="97" t="s">
        <v>1230</v>
      </c>
      <c r="BZ88" s="97" t="s">
        <v>1588</v>
      </c>
      <c r="CA88" s="98" t="s">
        <v>91</v>
      </c>
      <c r="CB88" s="118" t="s">
        <v>1287</v>
      </c>
      <c r="CC88" s="119" t="s">
        <v>1589</v>
      </c>
      <c r="CD88" s="119" t="s">
        <v>1590</v>
      </c>
      <c r="CE88" s="101" t="s">
        <v>116</v>
      </c>
      <c r="CF88" s="101" t="s">
        <v>245</v>
      </c>
      <c r="CG88" s="101"/>
      <c r="CH88" s="73"/>
      <c r="CI88" s="103"/>
      <c r="CJ88" s="104"/>
      <c r="CK88" s="105"/>
      <c r="CL88" s="106" t="s">
        <v>1591</v>
      </c>
      <c r="CM88" s="107" t="s">
        <v>250</v>
      </c>
      <c r="CN88" s="107">
        <v>6.0</v>
      </c>
      <c r="CO88" s="107">
        <v>3.0</v>
      </c>
      <c r="CP88" s="107">
        <v>3.0</v>
      </c>
      <c r="CQ88" s="108" t="s">
        <v>1592</v>
      </c>
    </row>
    <row r="89">
      <c r="A89" s="68" t="s">
        <v>144</v>
      </c>
      <c r="B89" s="69" t="s">
        <v>118</v>
      </c>
      <c r="C89" s="70" t="s">
        <v>1593</v>
      </c>
      <c r="D89" s="71" t="s">
        <v>1594</v>
      </c>
      <c r="E89" s="72" t="s">
        <v>91</v>
      </c>
      <c r="F89" s="72" t="s">
        <v>91</v>
      </c>
      <c r="G89" s="72" t="s">
        <v>1595</v>
      </c>
      <c r="H89" s="72" t="s">
        <v>1596</v>
      </c>
      <c r="I89" s="72" t="s">
        <v>1597</v>
      </c>
      <c r="J89" s="73"/>
      <c r="K89" s="74"/>
      <c r="L89" s="74"/>
      <c r="M89" s="74"/>
      <c r="N89" s="74"/>
      <c r="O89" s="75"/>
      <c r="P89" s="74"/>
      <c r="Q89" s="110" t="s">
        <v>96</v>
      </c>
      <c r="R89" s="75"/>
      <c r="S89" s="75"/>
      <c r="T89" s="75"/>
      <c r="U89" s="75" t="s">
        <v>96</v>
      </c>
      <c r="V89" s="110"/>
      <c r="W89" s="77"/>
      <c r="X89" s="78"/>
      <c r="Y89" s="112"/>
      <c r="Z89" s="80"/>
      <c r="AA89" s="81"/>
      <c r="AB89" s="82"/>
      <c r="AC89" s="114"/>
      <c r="AD89" s="84"/>
      <c r="AE89" s="83"/>
      <c r="AF89" s="83"/>
      <c r="AG89" s="83"/>
      <c r="AH89" s="83"/>
      <c r="AI89" s="93"/>
      <c r="AJ89" s="93"/>
      <c r="AK89" s="93"/>
      <c r="AL89" s="93"/>
      <c r="AM89" s="93"/>
      <c r="AN89" s="93"/>
      <c r="AO89" s="86"/>
      <c r="AP89" s="87"/>
      <c r="AQ89" s="88"/>
      <c r="AR89" s="89"/>
      <c r="AS89" s="88"/>
      <c r="AT89" s="88"/>
      <c r="AU89" s="88"/>
      <c r="AV89" s="88"/>
      <c r="AW89" s="85"/>
      <c r="AX89" s="85"/>
      <c r="AY89" s="85"/>
      <c r="AZ89" s="85"/>
      <c r="BA89" s="85"/>
      <c r="BB89" s="85"/>
      <c r="BC89" s="91"/>
      <c r="BD89" s="116"/>
      <c r="BE89" s="117"/>
      <c r="BF89" s="94"/>
      <c r="BG89" s="93"/>
      <c r="BH89" s="93"/>
      <c r="BI89" s="144"/>
      <c r="BJ89" s="93"/>
      <c r="BK89" s="148"/>
      <c r="BL89" s="148"/>
      <c r="BM89" s="148"/>
      <c r="BN89" s="148"/>
      <c r="BO89" s="148"/>
      <c r="BP89" s="148"/>
      <c r="BQ89" s="73"/>
      <c r="BR89" s="96"/>
      <c r="BS89" s="96"/>
      <c r="BT89" s="96"/>
      <c r="BU89" s="96"/>
      <c r="BV89" s="73"/>
      <c r="BW89" s="97" t="s">
        <v>111</v>
      </c>
      <c r="BX89" s="97" t="s">
        <v>112</v>
      </c>
      <c r="BY89" s="97" t="s">
        <v>1598</v>
      </c>
      <c r="BZ89" s="97" t="s">
        <v>1599</v>
      </c>
      <c r="CA89" s="98" t="s">
        <v>91</v>
      </c>
      <c r="CB89" s="121"/>
      <c r="CC89" s="119"/>
      <c r="CD89" s="119"/>
      <c r="CE89" s="101"/>
      <c r="CF89" s="101"/>
      <c r="CG89" s="101"/>
      <c r="CH89" s="73"/>
      <c r="CI89" s="103"/>
      <c r="CJ89" s="104"/>
      <c r="CK89" s="105"/>
      <c r="CL89" s="106" t="s">
        <v>1600</v>
      </c>
      <c r="CM89" s="107" t="s">
        <v>250</v>
      </c>
      <c r="CN89" s="107">
        <v>4.0</v>
      </c>
      <c r="CO89" s="107">
        <v>1.0</v>
      </c>
      <c r="CP89" s="107" t="s">
        <v>251</v>
      </c>
      <c r="CQ89" s="108" t="s">
        <v>1601</v>
      </c>
    </row>
    <row r="90">
      <c r="A90" s="68" t="s">
        <v>1602</v>
      </c>
      <c r="B90" s="69" t="s">
        <v>118</v>
      </c>
      <c r="C90" s="70" t="s">
        <v>1603</v>
      </c>
      <c r="D90" s="71" t="s">
        <v>1604</v>
      </c>
      <c r="E90" s="72" t="s">
        <v>91</v>
      </c>
      <c r="F90" s="72" t="s">
        <v>91</v>
      </c>
      <c r="G90" s="72" t="s">
        <v>1605</v>
      </c>
      <c r="H90" s="72" t="s">
        <v>1606</v>
      </c>
      <c r="I90" s="72" t="s">
        <v>1607</v>
      </c>
      <c r="J90" s="73"/>
      <c r="K90" s="74"/>
      <c r="L90" s="74"/>
      <c r="M90" s="74"/>
      <c r="N90" s="74"/>
      <c r="O90" s="75"/>
      <c r="P90" s="74"/>
      <c r="Q90" s="110" t="s">
        <v>96</v>
      </c>
      <c r="R90" s="75"/>
      <c r="S90" s="75" t="s">
        <v>96</v>
      </c>
      <c r="T90" s="75"/>
      <c r="U90" s="75"/>
      <c r="V90" s="110" t="s">
        <v>96</v>
      </c>
      <c r="W90" s="77"/>
      <c r="X90" s="78" t="s">
        <v>298</v>
      </c>
      <c r="Y90" s="112" t="s">
        <v>1608</v>
      </c>
      <c r="Z90" s="80" t="s">
        <v>946</v>
      </c>
      <c r="AA90" s="81"/>
      <c r="AB90" s="82" t="s">
        <v>377</v>
      </c>
      <c r="AC90" s="114" t="s">
        <v>1609</v>
      </c>
      <c r="AD90" s="84" t="s">
        <v>131</v>
      </c>
      <c r="AE90" s="83" t="s">
        <v>479</v>
      </c>
      <c r="AF90" s="83" t="s">
        <v>131</v>
      </c>
      <c r="AG90" s="83" t="s">
        <v>481</v>
      </c>
      <c r="AH90" s="83" t="s">
        <v>133</v>
      </c>
      <c r="AI90" s="93">
        <v>2940.0</v>
      </c>
      <c r="AJ90" s="93">
        <v>239.0</v>
      </c>
      <c r="AK90" s="93">
        <v>510.0</v>
      </c>
      <c r="AL90" s="93">
        <v>247.0</v>
      </c>
      <c r="AM90" s="93">
        <v>350.0</v>
      </c>
      <c r="AN90" s="93">
        <v>94.0</v>
      </c>
      <c r="AO90" s="86"/>
      <c r="AP90" s="87"/>
      <c r="AQ90" s="88"/>
      <c r="AR90" s="89"/>
      <c r="AS90" s="88"/>
      <c r="AT90" s="88"/>
      <c r="AU90" s="88"/>
      <c r="AV90" s="88"/>
      <c r="AW90" s="85"/>
      <c r="AX90" s="85"/>
      <c r="AY90" s="85"/>
      <c r="AZ90" s="85"/>
      <c r="BA90" s="85"/>
      <c r="BB90" s="85"/>
      <c r="BC90" s="91"/>
      <c r="BD90" s="116" t="s">
        <v>1610</v>
      </c>
      <c r="BE90" s="117" t="s">
        <v>1611</v>
      </c>
      <c r="BF90" s="94" t="s">
        <v>1603</v>
      </c>
      <c r="BG90" s="93" t="s">
        <v>303</v>
      </c>
      <c r="BH90" s="93" t="s">
        <v>972</v>
      </c>
      <c r="BI90" s="144" t="s">
        <v>1612</v>
      </c>
      <c r="BJ90" s="93" t="s">
        <v>422</v>
      </c>
      <c r="BK90" s="148">
        <v>3358.0</v>
      </c>
      <c r="BL90" s="148">
        <v>239.0</v>
      </c>
      <c r="BM90" s="148">
        <v>536.0</v>
      </c>
      <c r="BN90" s="148">
        <v>265.0</v>
      </c>
      <c r="BO90" s="148">
        <v>350.0</v>
      </c>
      <c r="BP90" s="148">
        <v>123.0</v>
      </c>
      <c r="BQ90" s="73"/>
      <c r="BR90" s="96">
        <v>25.0</v>
      </c>
      <c r="BS90" s="96">
        <v>30.0</v>
      </c>
      <c r="BT90" s="96">
        <v>20.0</v>
      </c>
      <c r="BU90" s="96">
        <v>25.0</v>
      </c>
      <c r="BV90" s="73"/>
      <c r="BW90" s="97" t="s">
        <v>170</v>
      </c>
      <c r="BX90" s="97" t="s">
        <v>112</v>
      </c>
      <c r="BY90" s="97" t="s">
        <v>883</v>
      </c>
      <c r="BZ90" s="97" t="s">
        <v>1613</v>
      </c>
      <c r="CA90" s="137" t="s">
        <v>91</v>
      </c>
      <c r="CB90" s="118" t="s">
        <v>1614</v>
      </c>
      <c r="CC90" s="119" t="s">
        <v>1615</v>
      </c>
      <c r="CD90" s="119" t="s">
        <v>1616</v>
      </c>
      <c r="CE90" s="101" t="s">
        <v>584</v>
      </c>
      <c r="CF90" s="101" t="s">
        <v>359</v>
      </c>
      <c r="CG90" s="101"/>
      <c r="CH90" s="73"/>
      <c r="CI90" s="103"/>
      <c r="CJ90" s="104"/>
      <c r="CK90" s="105"/>
      <c r="CL90" s="106" t="s">
        <v>1617</v>
      </c>
      <c r="CM90" s="107" t="s">
        <v>567</v>
      </c>
      <c r="CN90" s="107">
        <v>5.0</v>
      </c>
      <c r="CO90" s="107">
        <v>6.0</v>
      </c>
      <c r="CP90" s="107" t="s">
        <v>338</v>
      </c>
      <c r="CQ90" s="108" t="s">
        <v>1618</v>
      </c>
    </row>
    <row r="91">
      <c r="A91" s="68" t="s">
        <v>1619</v>
      </c>
      <c r="B91" s="69" t="s">
        <v>88</v>
      </c>
      <c r="C91" s="70" t="s">
        <v>1620</v>
      </c>
      <c r="D91" s="71" t="s">
        <v>1621</v>
      </c>
      <c r="E91" s="72" t="s">
        <v>91</v>
      </c>
      <c r="F91" s="72" t="s">
        <v>1622</v>
      </c>
      <c r="G91" s="72" t="s">
        <v>1623</v>
      </c>
      <c r="H91" s="72" t="s">
        <v>1624</v>
      </c>
      <c r="I91" s="72" t="s">
        <v>1625</v>
      </c>
      <c r="J91" s="73"/>
      <c r="K91" s="74"/>
      <c r="L91" s="74"/>
      <c r="M91" s="74"/>
      <c r="N91" s="74"/>
      <c r="O91" s="75" t="s">
        <v>96</v>
      </c>
      <c r="P91" s="74"/>
      <c r="Q91" s="76"/>
      <c r="R91" s="75" t="s">
        <v>96</v>
      </c>
      <c r="S91" s="75"/>
      <c r="T91" s="75"/>
      <c r="U91" s="75"/>
      <c r="V91" s="110"/>
      <c r="W91" s="77"/>
      <c r="X91" s="78" t="s">
        <v>530</v>
      </c>
      <c r="Y91" s="80" t="s">
        <v>760</v>
      </c>
      <c r="Z91" s="80" t="s">
        <v>531</v>
      </c>
      <c r="AA91" s="81"/>
      <c r="AB91" s="82" t="s">
        <v>100</v>
      </c>
      <c r="AC91" s="83" t="s">
        <v>1030</v>
      </c>
      <c r="AD91" s="84"/>
      <c r="AE91" s="83"/>
      <c r="AF91" s="83"/>
      <c r="AG91" s="83"/>
      <c r="AH91" s="83"/>
      <c r="AI91" s="93"/>
      <c r="AJ91" s="93"/>
      <c r="AK91" s="93"/>
      <c r="AL91" s="93"/>
      <c r="AM91" s="93"/>
      <c r="AN91" s="93"/>
      <c r="AO91" s="86"/>
      <c r="AP91" s="87" t="s">
        <v>168</v>
      </c>
      <c r="AQ91" s="88" t="s">
        <v>1000</v>
      </c>
      <c r="AR91" s="89" t="s">
        <v>528</v>
      </c>
      <c r="AS91" s="88" t="s">
        <v>1085</v>
      </c>
      <c r="AT91" s="88" t="s">
        <v>530</v>
      </c>
      <c r="AU91" s="88" t="s">
        <v>1513</v>
      </c>
      <c r="AV91" s="88" t="s">
        <v>199</v>
      </c>
      <c r="AW91" s="85">
        <v>2478.0</v>
      </c>
      <c r="AX91" s="85">
        <v>412.0</v>
      </c>
      <c r="AY91" s="85">
        <v>210.0</v>
      </c>
      <c r="AZ91" s="85">
        <v>199.0</v>
      </c>
      <c r="BA91" s="85">
        <v>173.0</v>
      </c>
      <c r="BB91" s="85">
        <v>260.0</v>
      </c>
      <c r="BC91" s="91"/>
      <c r="BD91" s="116" t="s">
        <v>102</v>
      </c>
      <c r="BE91" s="186" t="s">
        <v>1052</v>
      </c>
      <c r="BF91" s="94"/>
      <c r="BG91" s="93"/>
      <c r="BH91" s="93"/>
      <c r="BI91" s="93"/>
      <c r="BJ91" s="93"/>
      <c r="BK91" s="95"/>
      <c r="BL91" s="95"/>
      <c r="BM91" s="95"/>
      <c r="BN91" s="95"/>
      <c r="BO91" s="95"/>
      <c r="BP91" s="95"/>
      <c r="BQ91" s="73"/>
      <c r="BR91" s="96">
        <v>35.0</v>
      </c>
      <c r="BS91" s="96">
        <v>35.0</v>
      </c>
      <c r="BT91" s="96">
        <v>10.0</v>
      </c>
      <c r="BU91" s="96">
        <v>10.0</v>
      </c>
      <c r="BV91" s="73"/>
      <c r="BW91" s="97" t="s">
        <v>170</v>
      </c>
      <c r="BX91" s="97" t="s">
        <v>1626</v>
      </c>
      <c r="BY91" s="97" t="s">
        <v>1627</v>
      </c>
      <c r="BZ91" s="97" t="s">
        <v>1628</v>
      </c>
      <c r="CA91" s="98" t="s">
        <v>1185</v>
      </c>
      <c r="CB91" s="121"/>
      <c r="CC91" s="119"/>
      <c r="CD91" s="119"/>
      <c r="CE91" s="101" t="s">
        <v>288</v>
      </c>
      <c r="CF91" s="101"/>
      <c r="CG91" s="101" t="s">
        <v>1629</v>
      </c>
      <c r="CH91" s="73"/>
      <c r="CI91" s="103"/>
      <c r="CJ91" s="104"/>
      <c r="CK91" s="105"/>
      <c r="CL91" s="106"/>
      <c r="CM91" s="107"/>
      <c r="CN91" s="107"/>
      <c r="CO91" s="107"/>
      <c r="CP91" s="107"/>
      <c r="CQ91" s="108"/>
    </row>
    <row r="92">
      <c r="A92" s="68" t="s">
        <v>1630</v>
      </c>
      <c r="B92" s="69" t="s">
        <v>118</v>
      </c>
      <c r="C92" s="70" t="s">
        <v>1631</v>
      </c>
      <c r="D92" s="71" t="s">
        <v>1632</v>
      </c>
      <c r="E92" s="72" t="s">
        <v>91</v>
      </c>
      <c r="F92" s="72" t="s">
        <v>91</v>
      </c>
      <c r="G92" s="72" t="s">
        <v>1633</v>
      </c>
      <c r="H92" s="72" t="s">
        <v>1634</v>
      </c>
      <c r="I92" s="72" t="s">
        <v>1635</v>
      </c>
      <c r="J92" s="73"/>
      <c r="K92" s="75"/>
      <c r="L92" s="75" t="s">
        <v>96</v>
      </c>
      <c r="M92" s="74"/>
      <c r="N92" s="75" t="s">
        <v>96</v>
      </c>
      <c r="O92" s="75"/>
      <c r="P92" s="74"/>
      <c r="Q92" s="110"/>
      <c r="R92" s="75"/>
      <c r="S92" s="75"/>
      <c r="T92" s="75"/>
      <c r="U92" s="75" t="s">
        <v>96</v>
      </c>
      <c r="V92" s="110"/>
      <c r="W92" s="77"/>
      <c r="X92" s="78"/>
      <c r="Y92" s="79"/>
      <c r="Z92" s="80"/>
      <c r="AA92" s="81"/>
      <c r="AB92" s="82"/>
      <c r="AC92" s="83"/>
      <c r="AD92" s="84"/>
      <c r="AE92" s="83"/>
      <c r="AF92" s="83"/>
      <c r="AG92" s="114"/>
      <c r="AH92" s="83"/>
      <c r="AI92" s="93"/>
      <c r="AJ92" s="93"/>
      <c r="AK92" s="93"/>
      <c r="AL92" s="93"/>
      <c r="AM92" s="93"/>
      <c r="AN92" s="93"/>
      <c r="AO92" s="86"/>
      <c r="AP92" s="87"/>
      <c r="AQ92" s="88"/>
      <c r="AR92" s="89"/>
      <c r="AS92" s="88"/>
      <c r="AT92" s="88"/>
      <c r="AU92" s="88"/>
      <c r="AV92" s="88"/>
      <c r="AW92" s="85"/>
      <c r="AX92" s="85"/>
      <c r="AY92" s="85"/>
      <c r="AZ92" s="85"/>
      <c r="BA92" s="85"/>
      <c r="BB92" s="85"/>
      <c r="BC92" s="91"/>
      <c r="BD92" s="116"/>
      <c r="BE92" s="117"/>
      <c r="BF92" s="94"/>
      <c r="BG92" s="93"/>
      <c r="BH92" s="93"/>
      <c r="BI92" s="93"/>
      <c r="BJ92" s="93"/>
      <c r="BK92" s="148"/>
      <c r="BL92" s="148"/>
      <c r="BM92" s="148"/>
      <c r="BN92" s="148"/>
      <c r="BO92" s="148"/>
      <c r="BP92" s="148"/>
      <c r="BQ92" s="73"/>
      <c r="BR92" s="96"/>
      <c r="BS92" s="96"/>
      <c r="BT92" s="96"/>
      <c r="BU92" s="96"/>
      <c r="BV92" s="73"/>
      <c r="BW92" s="97"/>
      <c r="BX92" s="97"/>
      <c r="BY92" s="97"/>
      <c r="BZ92" s="97"/>
      <c r="CA92" s="98"/>
      <c r="CB92" s="121"/>
      <c r="CC92" s="119"/>
      <c r="CD92" s="119"/>
      <c r="CE92" s="101"/>
      <c r="CF92" s="101"/>
      <c r="CG92" s="101"/>
      <c r="CH92" s="73"/>
      <c r="CI92" s="103"/>
      <c r="CJ92" s="104"/>
      <c r="CK92" s="105"/>
      <c r="CL92" s="106"/>
      <c r="CM92" s="107"/>
      <c r="CN92" s="107"/>
      <c r="CO92" s="107"/>
      <c r="CP92" s="107"/>
      <c r="CQ92" s="108"/>
    </row>
    <row r="93">
      <c r="A93" s="141" t="s">
        <v>1636</v>
      </c>
      <c r="B93" s="69" t="s">
        <v>118</v>
      </c>
      <c r="C93" s="70"/>
      <c r="D93" s="71"/>
      <c r="E93" s="72" t="s">
        <v>91</v>
      </c>
      <c r="F93" s="72" t="s">
        <v>91</v>
      </c>
      <c r="G93" s="72"/>
      <c r="H93" s="72"/>
      <c r="I93" s="72"/>
      <c r="J93" s="73"/>
      <c r="K93" s="75"/>
      <c r="L93" s="74"/>
      <c r="M93" s="74"/>
      <c r="N93" s="75" t="s">
        <v>96</v>
      </c>
      <c r="O93" s="75" t="s">
        <v>222</v>
      </c>
      <c r="P93" s="74"/>
      <c r="Q93" s="110"/>
      <c r="R93" s="75"/>
      <c r="S93" s="75"/>
      <c r="T93" s="75" t="s">
        <v>96</v>
      </c>
      <c r="U93" s="75"/>
      <c r="V93" s="110"/>
      <c r="W93" s="77"/>
      <c r="X93" s="78"/>
      <c r="Y93" s="79"/>
      <c r="Z93" s="80"/>
      <c r="AA93" s="81"/>
      <c r="AB93" s="82"/>
      <c r="AC93" s="83"/>
      <c r="AD93" s="84"/>
      <c r="AE93" s="83"/>
      <c r="AF93" s="83"/>
      <c r="AG93" s="114"/>
      <c r="AH93" s="83"/>
      <c r="AI93" s="93"/>
      <c r="AJ93" s="93"/>
      <c r="AK93" s="93"/>
      <c r="AL93" s="93"/>
      <c r="AM93" s="93"/>
      <c r="AN93" s="93"/>
      <c r="AO93" s="86"/>
      <c r="AP93" s="87"/>
      <c r="AQ93" s="88"/>
      <c r="AR93" s="89"/>
      <c r="AS93" s="88"/>
      <c r="AT93" s="88"/>
      <c r="AU93" s="88"/>
      <c r="AV93" s="88"/>
      <c r="AW93" s="85"/>
      <c r="AX93" s="85"/>
      <c r="AY93" s="85"/>
      <c r="AZ93" s="85"/>
      <c r="BA93" s="85"/>
      <c r="BB93" s="85"/>
      <c r="BC93" s="91"/>
      <c r="BD93" s="116"/>
      <c r="BE93" s="117"/>
      <c r="BF93" s="94"/>
      <c r="BG93" s="93"/>
      <c r="BH93" s="93"/>
      <c r="BI93" s="93"/>
      <c r="BJ93" s="93"/>
      <c r="BK93" s="148"/>
      <c r="BL93" s="148"/>
      <c r="BM93" s="148"/>
      <c r="BN93" s="148"/>
      <c r="BO93" s="148"/>
      <c r="BP93" s="148"/>
      <c r="BQ93" s="73"/>
      <c r="BR93" s="96"/>
      <c r="BS93" s="96"/>
      <c r="BT93" s="96"/>
      <c r="BU93" s="96"/>
      <c r="BV93" s="73"/>
      <c r="BW93" s="97"/>
      <c r="BX93" s="97"/>
      <c r="BY93" s="97"/>
      <c r="BZ93" s="97"/>
      <c r="CA93" s="98"/>
      <c r="CB93" s="121"/>
      <c r="CC93" s="119"/>
      <c r="CD93" s="119"/>
      <c r="CE93" s="101" t="s">
        <v>584</v>
      </c>
      <c r="CF93" s="101"/>
      <c r="CG93" s="101"/>
      <c r="CH93" s="73"/>
      <c r="CI93" s="103"/>
      <c r="CJ93" s="104"/>
      <c r="CK93" s="105"/>
      <c r="CL93" s="106"/>
      <c r="CM93" s="107"/>
      <c r="CN93" s="107"/>
      <c r="CO93" s="107"/>
      <c r="CP93" s="107"/>
      <c r="CQ93" s="108"/>
    </row>
    <row r="94">
      <c r="A94" s="68" t="s">
        <v>1391</v>
      </c>
      <c r="B94" s="69" t="s">
        <v>118</v>
      </c>
      <c r="C94" s="70" t="s">
        <v>1637</v>
      </c>
      <c r="D94" s="71" t="s">
        <v>1638</v>
      </c>
      <c r="E94" s="72" t="s">
        <v>91</v>
      </c>
      <c r="F94" s="72" t="s">
        <v>91</v>
      </c>
      <c r="G94" s="72"/>
      <c r="H94" s="72"/>
      <c r="I94" s="72"/>
      <c r="J94" s="73"/>
      <c r="K94" s="75"/>
      <c r="L94" s="74"/>
      <c r="M94" s="74"/>
      <c r="N94" s="74"/>
      <c r="O94" s="75"/>
      <c r="P94" s="74"/>
      <c r="Q94" s="110"/>
      <c r="R94" s="75"/>
      <c r="S94" s="75" t="s">
        <v>96</v>
      </c>
      <c r="T94" s="75" t="s">
        <v>222</v>
      </c>
      <c r="U94" s="75"/>
      <c r="V94" s="110"/>
      <c r="W94" s="77"/>
      <c r="X94" s="78"/>
      <c r="Y94" s="79"/>
      <c r="Z94" s="80"/>
      <c r="AA94" s="81"/>
      <c r="AB94" s="82"/>
      <c r="AC94" s="83"/>
      <c r="AD94" s="84"/>
      <c r="AE94" s="83"/>
      <c r="AF94" s="83"/>
      <c r="AG94" s="114"/>
      <c r="AH94" s="83"/>
      <c r="AI94" s="93"/>
      <c r="AJ94" s="93"/>
      <c r="AK94" s="93"/>
      <c r="AL94" s="93"/>
      <c r="AM94" s="93"/>
      <c r="AN94" s="93"/>
      <c r="AO94" s="86"/>
      <c r="AP94" s="87"/>
      <c r="AQ94" s="88"/>
      <c r="AR94" s="89"/>
      <c r="AS94" s="88"/>
      <c r="AT94" s="88"/>
      <c r="AU94" s="88"/>
      <c r="AV94" s="88"/>
      <c r="AW94" s="85"/>
      <c r="AX94" s="85"/>
      <c r="AY94" s="85"/>
      <c r="AZ94" s="85"/>
      <c r="BA94" s="85"/>
      <c r="BB94" s="85"/>
      <c r="BC94" s="91"/>
      <c r="BD94" s="116"/>
      <c r="BE94" s="117"/>
      <c r="BF94" s="94"/>
      <c r="BG94" s="93"/>
      <c r="BH94" s="93"/>
      <c r="BI94" s="93"/>
      <c r="BJ94" s="93"/>
      <c r="BK94" s="148"/>
      <c r="BL94" s="148"/>
      <c r="BM94" s="148"/>
      <c r="BN94" s="148"/>
      <c r="BO94" s="148"/>
      <c r="BP94" s="148"/>
      <c r="BQ94" s="73"/>
      <c r="BR94" s="96"/>
      <c r="BS94" s="96"/>
      <c r="BT94" s="96"/>
      <c r="BU94" s="96"/>
      <c r="BV94" s="73"/>
      <c r="BW94" s="97" t="s">
        <v>111</v>
      </c>
      <c r="BX94" s="97" t="s">
        <v>112</v>
      </c>
      <c r="BY94" s="97" t="s">
        <v>934</v>
      </c>
      <c r="BZ94" s="97" t="s">
        <v>1639</v>
      </c>
      <c r="CA94" s="98"/>
      <c r="CB94" s="121"/>
      <c r="CC94" s="119"/>
      <c r="CD94" s="119"/>
      <c r="CE94" s="101"/>
      <c r="CF94" s="101"/>
      <c r="CG94" s="101"/>
      <c r="CH94" s="73"/>
      <c r="CI94" s="103"/>
      <c r="CJ94" s="104"/>
      <c r="CK94" s="105"/>
      <c r="CL94" s="106" t="s">
        <v>1640</v>
      </c>
      <c r="CM94" s="107" t="s">
        <v>567</v>
      </c>
      <c r="CN94" s="107">
        <v>5.0</v>
      </c>
      <c r="CO94" s="107">
        <v>5.0</v>
      </c>
      <c r="CP94" s="107" t="s">
        <v>338</v>
      </c>
      <c r="CQ94" s="108" t="s">
        <v>1641</v>
      </c>
    </row>
    <row r="95">
      <c r="A95" s="68" t="s">
        <v>1642</v>
      </c>
      <c r="B95" s="69" t="s">
        <v>118</v>
      </c>
      <c r="C95" s="70" t="s">
        <v>1643</v>
      </c>
      <c r="D95" s="71" t="s">
        <v>1644</v>
      </c>
      <c r="E95" s="72" t="s">
        <v>91</v>
      </c>
      <c r="F95" s="72" t="s">
        <v>91</v>
      </c>
      <c r="G95" s="72" t="s">
        <v>1645</v>
      </c>
      <c r="H95" s="72" t="s">
        <v>1224</v>
      </c>
      <c r="I95" s="72" t="s">
        <v>1646</v>
      </c>
      <c r="J95" s="73"/>
      <c r="K95" s="75" t="s">
        <v>96</v>
      </c>
      <c r="L95" s="74"/>
      <c r="M95" s="74"/>
      <c r="N95" s="74"/>
      <c r="O95" s="75" t="s">
        <v>96</v>
      </c>
      <c r="P95" s="74"/>
      <c r="Q95" s="110"/>
      <c r="R95" s="75"/>
      <c r="S95" s="75"/>
      <c r="T95" s="75"/>
      <c r="U95" s="75"/>
      <c r="V95" s="110" t="s">
        <v>96</v>
      </c>
      <c r="W95" s="77"/>
      <c r="X95" s="78" t="s">
        <v>157</v>
      </c>
      <c r="Y95" s="79" t="s">
        <v>1052</v>
      </c>
      <c r="Z95" s="80" t="s">
        <v>366</v>
      </c>
      <c r="AA95" s="81"/>
      <c r="AB95" s="82" t="s">
        <v>1647</v>
      </c>
      <c r="AC95" s="83" t="s">
        <v>423</v>
      </c>
      <c r="AD95" s="84" t="s">
        <v>1648</v>
      </c>
      <c r="AE95" s="83" t="s">
        <v>236</v>
      </c>
      <c r="AF95" s="83" t="s">
        <v>108</v>
      </c>
      <c r="AG95" s="114" t="s">
        <v>1649</v>
      </c>
      <c r="AH95" s="83" t="s">
        <v>138</v>
      </c>
      <c r="AI95" s="93">
        <v>4179.0</v>
      </c>
      <c r="AJ95" s="93">
        <v>532.0</v>
      </c>
      <c r="AK95" s="93">
        <v>234.0</v>
      </c>
      <c r="AL95" s="93">
        <v>286.0</v>
      </c>
      <c r="AM95" s="93">
        <v>246.0</v>
      </c>
      <c r="AN95" s="93">
        <v>142.0</v>
      </c>
      <c r="AO95" s="86"/>
      <c r="AP95" s="87"/>
      <c r="AQ95" s="88"/>
      <c r="AR95" s="89"/>
      <c r="AS95" s="88"/>
      <c r="AT95" s="88"/>
      <c r="AU95" s="88"/>
      <c r="AV95" s="88"/>
      <c r="AW95" s="85"/>
      <c r="AX95" s="85"/>
      <c r="AY95" s="85"/>
      <c r="AZ95" s="85"/>
      <c r="BA95" s="85"/>
      <c r="BB95" s="85"/>
      <c r="BC95" s="91"/>
      <c r="BD95" s="116" t="s">
        <v>1650</v>
      </c>
      <c r="BE95" s="117" t="s">
        <v>1651</v>
      </c>
      <c r="BF95" s="94" t="s">
        <v>1652</v>
      </c>
      <c r="BG95" s="93" t="s">
        <v>367</v>
      </c>
      <c r="BH95" s="93" t="s">
        <v>376</v>
      </c>
      <c r="BI95" s="93" t="s">
        <v>1298</v>
      </c>
      <c r="BJ95" s="93" t="s">
        <v>555</v>
      </c>
      <c r="BK95" s="148">
        <v>4179.0</v>
      </c>
      <c r="BL95" s="148">
        <v>560.0</v>
      </c>
      <c r="BM95" s="148">
        <v>257.0</v>
      </c>
      <c r="BN95" s="148">
        <v>286.0</v>
      </c>
      <c r="BO95" s="148">
        <v>246.0</v>
      </c>
      <c r="BP95" s="148">
        <v>247.0</v>
      </c>
      <c r="BQ95" s="73"/>
      <c r="BR95" s="96">
        <v>20.0</v>
      </c>
      <c r="BS95" s="96">
        <v>35.0</v>
      </c>
      <c r="BT95" s="96">
        <v>25.0</v>
      </c>
      <c r="BU95" s="96">
        <v>20.0</v>
      </c>
      <c r="BV95" s="73"/>
      <c r="BW95" s="97" t="s">
        <v>141</v>
      </c>
      <c r="BX95" s="97" t="s">
        <v>112</v>
      </c>
      <c r="BY95" s="97" t="s">
        <v>1653</v>
      </c>
      <c r="BZ95" s="97" t="s">
        <v>1654</v>
      </c>
      <c r="CA95" s="137" t="s">
        <v>91</v>
      </c>
      <c r="CB95" s="118" t="s">
        <v>1232</v>
      </c>
      <c r="CC95" s="119" t="s">
        <v>1655</v>
      </c>
      <c r="CD95" s="119" t="s">
        <v>1656</v>
      </c>
      <c r="CE95" s="101" t="s">
        <v>644</v>
      </c>
      <c r="CF95" s="101" t="s">
        <v>385</v>
      </c>
      <c r="CG95" s="101"/>
      <c r="CH95" s="73"/>
      <c r="CI95" s="103"/>
      <c r="CJ95" s="104"/>
      <c r="CK95" s="105"/>
      <c r="CL95" s="106" t="s">
        <v>1657</v>
      </c>
      <c r="CM95" s="107" t="s">
        <v>250</v>
      </c>
      <c r="CN95" s="107">
        <v>5.0</v>
      </c>
      <c r="CO95" s="107" t="s">
        <v>214</v>
      </c>
      <c r="CP95" s="107" t="s">
        <v>1658</v>
      </c>
      <c r="CQ95" s="108" t="s">
        <v>1659</v>
      </c>
    </row>
    <row r="96">
      <c r="A96" s="68" t="s">
        <v>1660</v>
      </c>
      <c r="B96" s="69" t="s">
        <v>88</v>
      </c>
      <c r="C96" s="70" t="s">
        <v>1661</v>
      </c>
      <c r="D96" s="71" t="s">
        <v>1662</v>
      </c>
      <c r="E96" s="72" t="s">
        <v>91</v>
      </c>
      <c r="F96" s="72" t="s">
        <v>1065</v>
      </c>
      <c r="G96" s="72" t="s">
        <v>1066</v>
      </c>
      <c r="H96" s="72" t="s">
        <v>1067</v>
      </c>
      <c r="I96" s="72" t="s">
        <v>1068</v>
      </c>
      <c r="J96" s="73"/>
      <c r="K96" s="74"/>
      <c r="L96" s="75" t="s">
        <v>96</v>
      </c>
      <c r="M96" s="74"/>
      <c r="N96" s="74"/>
      <c r="O96" s="74"/>
      <c r="P96" s="75" t="s">
        <v>96</v>
      </c>
      <c r="Q96" s="76"/>
      <c r="R96" s="74"/>
      <c r="S96" s="74"/>
      <c r="T96" s="74"/>
      <c r="U96" s="74"/>
      <c r="V96" s="76"/>
      <c r="W96" s="77"/>
      <c r="X96" s="78" t="s">
        <v>418</v>
      </c>
      <c r="Y96" s="80" t="s">
        <v>328</v>
      </c>
      <c r="Z96" s="80" t="s">
        <v>697</v>
      </c>
      <c r="AA96" s="81"/>
      <c r="AB96" s="82" t="s">
        <v>639</v>
      </c>
      <c r="AC96" s="83" t="s">
        <v>420</v>
      </c>
      <c r="AD96" s="84"/>
      <c r="AE96" s="83"/>
      <c r="AF96" s="83"/>
      <c r="AG96" s="83"/>
      <c r="AH96" s="83"/>
      <c r="AI96" s="93"/>
      <c r="AJ96" s="93"/>
      <c r="AK96" s="93"/>
      <c r="AL96" s="93"/>
      <c r="AM96" s="93"/>
      <c r="AN96" s="93"/>
      <c r="AO96" s="86"/>
      <c r="AP96" s="87" t="s">
        <v>235</v>
      </c>
      <c r="AQ96" s="88" t="s">
        <v>859</v>
      </c>
      <c r="AR96" s="89" t="s">
        <v>696</v>
      </c>
      <c r="AS96" s="88" t="s">
        <v>507</v>
      </c>
      <c r="AT96" s="88" t="s">
        <v>108</v>
      </c>
      <c r="AU96" s="88" t="s">
        <v>301</v>
      </c>
      <c r="AV96" s="88" t="s">
        <v>233</v>
      </c>
      <c r="AW96" s="85">
        <v>2740.0</v>
      </c>
      <c r="AX96" s="85">
        <v>411.0</v>
      </c>
      <c r="AY96" s="85">
        <v>216.0</v>
      </c>
      <c r="AZ96" s="85">
        <v>223.0</v>
      </c>
      <c r="BA96" s="85">
        <v>174.0</v>
      </c>
      <c r="BB96" s="85">
        <v>100.0</v>
      </c>
      <c r="BC96" s="91"/>
      <c r="BD96" s="116" t="s">
        <v>740</v>
      </c>
      <c r="BE96" s="93" t="s">
        <v>791</v>
      </c>
      <c r="BF96" s="94"/>
      <c r="BG96" s="93"/>
      <c r="BH96" s="93"/>
      <c r="BI96" s="93"/>
      <c r="BJ96" s="93"/>
      <c r="BK96" s="95"/>
      <c r="BL96" s="95"/>
      <c r="BM96" s="95"/>
      <c r="BN96" s="95"/>
      <c r="BO96" s="95"/>
      <c r="BP96" s="95"/>
      <c r="BQ96" s="73"/>
      <c r="BR96" s="96">
        <v>15.0</v>
      </c>
      <c r="BS96" s="96">
        <v>30.0</v>
      </c>
      <c r="BT96" s="96">
        <v>35.0</v>
      </c>
      <c r="BU96" s="96">
        <v>10.0</v>
      </c>
      <c r="BV96" s="73"/>
      <c r="BW96" s="97" t="s">
        <v>111</v>
      </c>
      <c r="BX96" s="97" t="s">
        <v>112</v>
      </c>
      <c r="BY96" s="97" t="s">
        <v>866</v>
      </c>
      <c r="BZ96" s="97" t="s">
        <v>1663</v>
      </c>
      <c r="CA96" s="137" t="s">
        <v>91</v>
      </c>
      <c r="CB96" s="118" t="s">
        <v>1664</v>
      </c>
      <c r="CC96" s="119" t="s">
        <v>1665</v>
      </c>
      <c r="CD96" s="119" t="s">
        <v>1666</v>
      </c>
      <c r="CE96" s="101" t="s">
        <v>644</v>
      </c>
      <c r="CF96" s="101"/>
      <c r="CG96" s="102"/>
      <c r="CH96" s="73"/>
      <c r="CI96" s="103"/>
      <c r="CJ96" s="104"/>
      <c r="CK96" s="105"/>
      <c r="CL96" s="106"/>
      <c r="CM96" s="107"/>
      <c r="CN96" s="107"/>
      <c r="CO96" s="107"/>
      <c r="CP96" s="107"/>
      <c r="CQ96" s="108"/>
    </row>
    <row r="97">
      <c r="A97" s="68" t="s">
        <v>1667</v>
      </c>
      <c r="B97" s="69" t="s">
        <v>150</v>
      </c>
      <c r="C97" s="70" t="s">
        <v>1668</v>
      </c>
      <c r="D97" s="71" t="s">
        <v>1669</v>
      </c>
      <c r="E97" s="72" t="s">
        <v>91</v>
      </c>
      <c r="F97" s="72" t="s">
        <v>1670</v>
      </c>
      <c r="G97" s="72" t="s">
        <v>1671</v>
      </c>
      <c r="H97" s="72" t="s">
        <v>1672</v>
      </c>
      <c r="I97" s="72" t="s">
        <v>1673</v>
      </c>
      <c r="J97" s="73"/>
      <c r="K97" s="75"/>
      <c r="L97" s="74"/>
      <c r="M97" s="75"/>
      <c r="N97" s="74"/>
      <c r="O97" s="74"/>
      <c r="P97" s="75" t="s">
        <v>96</v>
      </c>
      <c r="Q97" s="76"/>
      <c r="R97" s="75"/>
      <c r="S97" s="75" t="s">
        <v>96</v>
      </c>
      <c r="T97" s="75"/>
      <c r="U97" s="75"/>
      <c r="V97" s="110"/>
      <c r="W97" s="77"/>
      <c r="X97" s="304" t="s">
        <v>97</v>
      </c>
      <c r="Y97" s="80" t="s">
        <v>861</v>
      </c>
      <c r="Z97" s="80" t="s">
        <v>466</v>
      </c>
      <c r="AA97" s="81"/>
      <c r="AB97" s="82" t="s">
        <v>100</v>
      </c>
      <c r="AC97" s="83" t="s">
        <v>101</v>
      </c>
      <c r="AD97" s="126" t="s">
        <v>1674</v>
      </c>
      <c r="AE97" s="83" t="s">
        <v>1534</v>
      </c>
      <c r="AF97" s="83" t="s">
        <v>376</v>
      </c>
      <c r="AG97" s="114" t="s">
        <v>1675</v>
      </c>
      <c r="AH97" s="83" t="s">
        <v>108</v>
      </c>
      <c r="AI97" s="93">
        <v>4596.0</v>
      </c>
      <c r="AJ97" s="93">
        <v>428.0</v>
      </c>
      <c r="AK97" s="93">
        <v>222.0</v>
      </c>
      <c r="AL97" s="93">
        <v>363.0</v>
      </c>
      <c r="AM97" s="93">
        <v>248.0</v>
      </c>
      <c r="AN97" s="93">
        <v>93.0</v>
      </c>
      <c r="AO97" s="86"/>
      <c r="AP97" s="87" t="s">
        <v>740</v>
      </c>
      <c r="AQ97" s="321" t="s">
        <v>98</v>
      </c>
      <c r="AR97" s="89" t="s">
        <v>792</v>
      </c>
      <c r="AS97" s="88" t="s">
        <v>680</v>
      </c>
      <c r="AT97" s="88" t="s">
        <v>400</v>
      </c>
      <c r="AU97" s="88" t="s">
        <v>1055</v>
      </c>
      <c r="AV97" s="88" t="s">
        <v>555</v>
      </c>
      <c r="AW97" s="85">
        <v>4883.0</v>
      </c>
      <c r="AX97" s="85">
        <v>403.0</v>
      </c>
      <c r="AY97" s="85">
        <v>202.0</v>
      </c>
      <c r="AZ97" s="85">
        <v>372.0</v>
      </c>
      <c r="BA97" s="85">
        <v>184.0</v>
      </c>
      <c r="BB97" s="85">
        <v>80.0</v>
      </c>
      <c r="BC97" s="91"/>
      <c r="BD97" s="116" t="s">
        <v>235</v>
      </c>
      <c r="BE97" s="93" t="s">
        <v>328</v>
      </c>
      <c r="BF97" s="94"/>
      <c r="BG97" s="93"/>
      <c r="BH97" s="93"/>
      <c r="BI97" s="93"/>
      <c r="BJ97" s="93"/>
      <c r="BK97" s="148"/>
      <c r="BL97" s="148"/>
      <c r="BM97" s="148"/>
      <c r="BN97" s="148"/>
      <c r="BO97" s="148"/>
      <c r="BP97" s="148"/>
      <c r="BQ97" s="73"/>
      <c r="BR97" s="96">
        <v>20.0</v>
      </c>
      <c r="BS97" s="96">
        <v>15.0</v>
      </c>
      <c r="BT97" s="96">
        <v>35.0</v>
      </c>
      <c r="BU97" s="96">
        <v>25.0</v>
      </c>
      <c r="BV97" s="73"/>
      <c r="BW97" s="97" t="s">
        <v>141</v>
      </c>
      <c r="BX97" s="97" t="s">
        <v>112</v>
      </c>
      <c r="BY97" s="97" t="s">
        <v>1676</v>
      </c>
      <c r="BZ97" s="97" t="s">
        <v>1677</v>
      </c>
      <c r="CA97" s="98" t="s">
        <v>1678</v>
      </c>
      <c r="CB97" s="118" t="s">
        <v>1679</v>
      </c>
      <c r="CC97" s="119" t="s">
        <v>1680</v>
      </c>
      <c r="CD97" s="119" t="s">
        <v>1681</v>
      </c>
      <c r="CE97" s="101"/>
      <c r="CF97" s="101"/>
      <c r="CG97" s="102"/>
      <c r="CH97" s="73"/>
      <c r="CI97" s="103" t="s">
        <v>1682</v>
      </c>
      <c r="CJ97" s="104" t="s">
        <v>452</v>
      </c>
      <c r="CK97" s="105" t="s">
        <v>1683</v>
      </c>
      <c r="CL97" s="106"/>
      <c r="CM97" s="107"/>
      <c r="CN97" s="107"/>
      <c r="CO97" s="107"/>
      <c r="CP97" s="107"/>
      <c r="CQ97" s="108"/>
    </row>
    <row r="98">
      <c r="A98" s="68" t="s">
        <v>1684</v>
      </c>
      <c r="B98" s="69" t="s">
        <v>118</v>
      </c>
      <c r="C98" s="70"/>
      <c r="D98" s="71"/>
      <c r="E98" s="72" t="s">
        <v>91</v>
      </c>
      <c r="F98" s="72" t="s">
        <v>91</v>
      </c>
      <c r="G98" s="72"/>
      <c r="H98" s="72"/>
      <c r="I98" s="72"/>
      <c r="J98" s="73"/>
      <c r="K98" s="74"/>
      <c r="L98" s="74"/>
      <c r="M98" s="75"/>
      <c r="N98" s="75"/>
      <c r="O98" s="74"/>
      <c r="P98" s="74"/>
      <c r="Q98" s="110" t="s">
        <v>96</v>
      </c>
      <c r="R98" s="75" t="s">
        <v>96</v>
      </c>
      <c r="S98" s="75"/>
      <c r="T98" s="75"/>
      <c r="U98" s="75"/>
      <c r="V98" s="110" t="s">
        <v>96</v>
      </c>
      <c r="W98" s="77"/>
      <c r="X98" s="78"/>
      <c r="Y98" s="80"/>
      <c r="Z98" s="80"/>
      <c r="AA98" s="81"/>
      <c r="AB98" s="82"/>
      <c r="AC98" s="83"/>
      <c r="AD98" s="84"/>
      <c r="AE98" s="135"/>
      <c r="AF98" s="83"/>
      <c r="AG98" s="83"/>
      <c r="AH98" s="83"/>
      <c r="AI98" s="93"/>
      <c r="AJ98" s="93"/>
      <c r="AK98" s="93"/>
      <c r="AL98" s="93"/>
      <c r="AM98" s="93"/>
      <c r="AN98" s="93"/>
      <c r="AO98" s="86"/>
      <c r="AP98" s="87"/>
      <c r="AQ98" s="88"/>
      <c r="AR98" s="89"/>
      <c r="AS98" s="115"/>
      <c r="AT98" s="88"/>
      <c r="AU98" s="88"/>
      <c r="AV98" s="88"/>
      <c r="AW98" s="85"/>
      <c r="AX98" s="85"/>
      <c r="AY98" s="85"/>
      <c r="AZ98" s="85"/>
      <c r="BA98" s="85"/>
      <c r="BB98" s="85"/>
      <c r="BC98" s="91"/>
      <c r="BD98" s="116"/>
      <c r="BE98" s="93"/>
      <c r="BF98" s="94"/>
      <c r="BG98" s="93"/>
      <c r="BH98" s="93"/>
      <c r="BI98" s="93"/>
      <c r="BJ98" s="93"/>
      <c r="BK98" s="95"/>
      <c r="BL98" s="95"/>
      <c r="BM98" s="95"/>
      <c r="BN98" s="95"/>
      <c r="BO98" s="95"/>
      <c r="BP98" s="95"/>
      <c r="BQ98" s="73"/>
      <c r="BR98" s="96"/>
      <c r="BS98" s="96"/>
      <c r="BT98" s="96"/>
      <c r="BU98" s="96"/>
      <c r="BV98" s="73"/>
      <c r="BW98" s="97"/>
      <c r="BX98" s="97"/>
      <c r="BY98" s="97"/>
      <c r="BZ98" s="97"/>
      <c r="CA98" s="98"/>
      <c r="CB98" s="121"/>
      <c r="CC98" s="119"/>
      <c r="CD98" s="119"/>
      <c r="CE98" s="101"/>
      <c r="CF98" s="101"/>
      <c r="CG98" s="102"/>
      <c r="CH98" s="73"/>
      <c r="CI98" s="103"/>
      <c r="CJ98" s="104"/>
      <c r="CK98" s="105"/>
      <c r="CL98" s="106"/>
      <c r="CM98" s="107"/>
      <c r="CN98" s="107"/>
      <c r="CO98" s="107"/>
      <c r="CP98" s="107"/>
      <c r="CQ98" s="108"/>
    </row>
    <row r="99">
      <c r="A99" s="68" t="s">
        <v>1685</v>
      </c>
      <c r="B99" s="69" t="s">
        <v>118</v>
      </c>
      <c r="C99" s="70" t="s">
        <v>1686</v>
      </c>
      <c r="D99" s="71" t="s">
        <v>1687</v>
      </c>
      <c r="E99" s="72" t="s">
        <v>91</v>
      </c>
      <c r="F99" s="72" t="s">
        <v>91</v>
      </c>
      <c r="G99" s="72" t="s">
        <v>1688</v>
      </c>
      <c r="H99" s="72" t="s">
        <v>1689</v>
      </c>
      <c r="I99" s="72" t="s">
        <v>1690</v>
      </c>
      <c r="J99" s="73"/>
      <c r="K99" s="74"/>
      <c r="L99" s="74"/>
      <c r="M99" s="75"/>
      <c r="N99" s="75" t="s">
        <v>222</v>
      </c>
      <c r="O99" s="74"/>
      <c r="P99" s="74"/>
      <c r="Q99" s="76"/>
      <c r="R99" s="74"/>
      <c r="S99" s="75" t="s">
        <v>96</v>
      </c>
      <c r="T99" s="75"/>
      <c r="U99" s="75"/>
      <c r="V99" s="110"/>
      <c r="W99" s="77"/>
      <c r="X99" s="78" t="s">
        <v>298</v>
      </c>
      <c r="Y99" s="80" t="s">
        <v>880</v>
      </c>
      <c r="Z99" s="80" t="s">
        <v>598</v>
      </c>
      <c r="AA99" s="81"/>
      <c r="AB99" s="82" t="s">
        <v>377</v>
      </c>
      <c r="AC99" s="83" t="s">
        <v>657</v>
      </c>
      <c r="AD99" s="84" t="s">
        <v>131</v>
      </c>
      <c r="AE99" s="135" t="s">
        <v>105</v>
      </c>
      <c r="AF99" s="83" t="s">
        <v>131</v>
      </c>
      <c r="AG99" s="83" t="s">
        <v>1055</v>
      </c>
      <c r="AH99" s="83" t="s">
        <v>165</v>
      </c>
      <c r="AI99" s="93">
        <v>3109.0</v>
      </c>
      <c r="AJ99" s="93">
        <v>233.0</v>
      </c>
      <c r="AK99" s="93">
        <v>496.0</v>
      </c>
      <c r="AL99" s="93">
        <v>210.0</v>
      </c>
      <c r="AM99" s="93">
        <v>397.0</v>
      </c>
      <c r="AN99" s="93">
        <v>98.0</v>
      </c>
      <c r="AO99" s="86"/>
      <c r="AP99" s="87" t="s">
        <v>194</v>
      </c>
      <c r="AQ99" s="88" t="s">
        <v>1552</v>
      </c>
      <c r="AR99" s="89" t="s">
        <v>1691</v>
      </c>
      <c r="AS99" s="115" t="s">
        <v>1692</v>
      </c>
      <c r="AT99" s="88" t="s">
        <v>188</v>
      </c>
      <c r="AU99" s="88" t="s">
        <v>1182</v>
      </c>
      <c r="AV99" s="88" t="s">
        <v>199</v>
      </c>
      <c r="AW99" s="85">
        <v>3109.0</v>
      </c>
      <c r="AX99" s="85">
        <v>280.0</v>
      </c>
      <c r="AY99" s="85">
        <v>496.0</v>
      </c>
      <c r="AZ99" s="85">
        <v>210.0</v>
      </c>
      <c r="BA99" s="85">
        <v>376.0</v>
      </c>
      <c r="BB99" s="85">
        <v>98.0</v>
      </c>
      <c r="BC99" s="91"/>
      <c r="BD99" s="116" t="s">
        <v>188</v>
      </c>
      <c r="BE99" s="93" t="s">
        <v>1534</v>
      </c>
      <c r="BF99" s="94"/>
      <c r="BG99" s="93"/>
      <c r="BH99" s="93"/>
      <c r="BI99" s="93"/>
      <c r="BJ99" s="93"/>
      <c r="BK99" s="95"/>
      <c r="BL99" s="95"/>
      <c r="BM99" s="95"/>
      <c r="BN99" s="95"/>
      <c r="BO99" s="95"/>
      <c r="BP99" s="95"/>
      <c r="BQ99" s="73"/>
      <c r="BR99" s="96">
        <v>20.0</v>
      </c>
      <c r="BS99" s="96">
        <v>20.0</v>
      </c>
      <c r="BT99" s="96">
        <v>25.0</v>
      </c>
      <c r="BU99" s="96">
        <v>35.0</v>
      </c>
      <c r="BV99" s="73"/>
      <c r="BW99" s="97" t="s">
        <v>111</v>
      </c>
      <c r="BX99" s="97" t="s">
        <v>1693</v>
      </c>
      <c r="BY99" s="97" t="s">
        <v>1694</v>
      </c>
      <c r="BZ99" s="97" t="s">
        <v>1553</v>
      </c>
      <c r="CA99" s="98" t="s">
        <v>1695</v>
      </c>
      <c r="CB99" s="118" t="s">
        <v>1696</v>
      </c>
      <c r="CC99" s="119" t="s">
        <v>1697</v>
      </c>
      <c r="CD99" s="119" t="s">
        <v>1698</v>
      </c>
      <c r="CE99" s="101" t="s">
        <v>206</v>
      </c>
      <c r="CF99" s="101" t="s">
        <v>359</v>
      </c>
      <c r="CG99" s="102"/>
      <c r="CH99" s="73"/>
      <c r="CI99" s="103" t="s">
        <v>1699</v>
      </c>
      <c r="CJ99" s="104" t="s">
        <v>247</v>
      </c>
      <c r="CK99" s="105" t="s">
        <v>1700</v>
      </c>
      <c r="CL99" s="106"/>
      <c r="CM99" s="107"/>
      <c r="CN99" s="107"/>
      <c r="CO99" s="107"/>
      <c r="CP99" s="107"/>
      <c r="CQ99" s="108"/>
    </row>
    <row r="100">
      <c r="A100" s="68" t="s">
        <v>514</v>
      </c>
      <c r="B100" s="128" t="s">
        <v>118</v>
      </c>
      <c r="C100" s="70" t="s">
        <v>1701</v>
      </c>
      <c r="D100" s="71" t="s">
        <v>1702</v>
      </c>
      <c r="E100" s="72" t="s">
        <v>91</v>
      </c>
      <c r="F100" s="72" t="s">
        <v>91</v>
      </c>
      <c r="G100" s="72"/>
      <c r="H100" s="72"/>
      <c r="I100" s="72"/>
      <c r="J100" s="73"/>
      <c r="K100" s="75"/>
      <c r="L100" s="74"/>
      <c r="M100" s="75"/>
      <c r="N100" s="74"/>
      <c r="O100" s="74"/>
      <c r="P100" s="74"/>
      <c r="Q100" s="76"/>
      <c r="R100" s="75" t="s">
        <v>96</v>
      </c>
      <c r="S100" s="75"/>
      <c r="T100" s="75" t="s">
        <v>96</v>
      </c>
      <c r="U100" s="75"/>
      <c r="V100" s="110"/>
      <c r="W100" s="77"/>
      <c r="X100" s="125" t="s">
        <v>157</v>
      </c>
      <c r="Y100" s="79" t="s">
        <v>1081</v>
      </c>
      <c r="Z100" s="112" t="s">
        <v>1703</v>
      </c>
      <c r="AA100" s="81"/>
      <c r="AB100" s="82" t="s">
        <v>1704</v>
      </c>
      <c r="AC100" s="83" t="s">
        <v>1402</v>
      </c>
      <c r="AD100" s="126" t="s">
        <v>1705</v>
      </c>
      <c r="AE100" s="127" t="s">
        <v>1052</v>
      </c>
      <c r="AF100" s="83" t="s">
        <v>591</v>
      </c>
      <c r="AG100" s="114" t="s">
        <v>1706</v>
      </c>
      <c r="AH100" s="83" t="s">
        <v>530</v>
      </c>
      <c r="AI100" s="93"/>
      <c r="AJ100" s="93"/>
      <c r="AK100" s="93"/>
      <c r="AL100" s="93"/>
      <c r="AM100" s="93"/>
      <c r="AN100" s="93"/>
      <c r="AO100" s="86"/>
      <c r="AP100" s="168"/>
      <c r="AQ100" s="321"/>
      <c r="AR100" s="170"/>
      <c r="AS100" s="321"/>
      <c r="AT100" s="88"/>
      <c r="AU100" s="88"/>
      <c r="AV100" s="88"/>
      <c r="AW100" s="85"/>
      <c r="AX100" s="85"/>
      <c r="AY100" s="85"/>
      <c r="AZ100" s="85"/>
      <c r="BA100" s="85"/>
      <c r="BB100" s="85"/>
      <c r="BC100" s="91"/>
      <c r="BD100" s="92" t="s">
        <v>109</v>
      </c>
      <c r="BE100" s="93" t="s">
        <v>349</v>
      </c>
      <c r="BF100" s="94" t="s">
        <v>1083</v>
      </c>
      <c r="BG100" s="93" t="s">
        <v>679</v>
      </c>
      <c r="BH100" s="93" t="s">
        <v>376</v>
      </c>
      <c r="BI100" s="117" t="s">
        <v>1707</v>
      </c>
      <c r="BJ100" s="93" t="s">
        <v>422</v>
      </c>
      <c r="BK100" s="148"/>
      <c r="BL100" s="148"/>
      <c r="BM100" s="148"/>
      <c r="BN100" s="148"/>
      <c r="BO100" s="148"/>
      <c r="BP100" s="148"/>
      <c r="BQ100" s="73"/>
      <c r="BR100" s="96">
        <v>25.0</v>
      </c>
      <c r="BS100" s="96">
        <v>35.0</v>
      </c>
      <c r="BT100" s="96">
        <v>25.0</v>
      </c>
      <c r="BU100" s="96">
        <v>15.0</v>
      </c>
      <c r="BV100" s="73"/>
      <c r="BW100" s="97" t="s">
        <v>141</v>
      </c>
      <c r="BX100" s="97" t="s">
        <v>1708</v>
      </c>
      <c r="BY100" s="97" t="s">
        <v>1709</v>
      </c>
      <c r="BZ100" s="97" t="s">
        <v>1710</v>
      </c>
      <c r="CA100" s="98" t="s">
        <v>91</v>
      </c>
      <c r="CB100" s="99"/>
      <c r="CC100" s="100"/>
      <c r="CD100" s="100"/>
      <c r="CE100" s="101"/>
      <c r="CF100" s="101"/>
      <c r="CG100" s="102"/>
      <c r="CH100" s="73"/>
      <c r="CI100" s="103"/>
      <c r="CJ100" s="104"/>
      <c r="CK100" s="105"/>
      <c r="CL100" s="106" t="s">
        <v>1711</v>
      </c>
      <c r="CM100" s="107" t="s">
        <v>250</v>
      </c>
      <c r="CN100" s="107">
        <v>5.0</v>
      </c>
      <c r="CO100" s="107">
        <v>2.0</v>
      </c>
      <c r="CP100" s="107" t="s">
        <v>251</v>
      </c>
      <c r="CQ100" s="108" t="s">
        <v>1712</v>
      </c>
    </row>
    <row r="101">
      <c r="A101" s="68" t="s">
        <v>1713</v>
      </c>
      <c r="B101" s="69" t="s">
        <v>118</v>
      </c>
      <c r="C101" s="70" t="s">
        <v>1714</v>
      </c>
      <c r="D101" s="71" t="s">
        <v>1715</v>
      </c>
      <c r="E101" s="72" t="s">
        <v>91</v>
      </c>
      <c r="F101" s="72" t="s">
        <v>91</v>
      </c>
      <c r="G101" s="72" t="s">
        <v>1716</v>
      </c>
      <c r="H101" s="72" t="s">
        <v>1717</v>
      </c>
      <c r="I101" s="72" t="s">
        <v>1718</v>
      </c>
      <c r="J101" s="73"/>
      <c r="K101" s="75" t="s">
        <v>96</v>
      </c>
      <c r="L101" s="74"/>
      <c r="M101" s="75"/>
      <c r="N101" s="74"/>
      <c r="O101" s="74"/>
      <c r="P101" s="74"/>
      <c r="Q101" s="76"/>
      <c r="R101" s="75" t="s">
        <v>96</v>
      </c>
      <c r="S101" s="75" t="s">
        <v>222</v>
      </c>
      <c r="T101" s="75"/>
      <c r="U101" s="75"/>
      <c r="V101" s="110"/>
      <c r="W101" s="77"/>
      <c r="X101" s="125" t="s">
        <v>268</v>
      </c>
      <c r="Y101" s="79" t="s">
        <v>269</v>
      </c>
      <c r="Z101" s="80" t="s">
        <v>1719</v>
      </c>
      <c r="AA101" s="81"/>
      <c r="AB101" s="82" t="s">
        <v>100</v>
      </c>
      <c r="AC101" s="83" t="s">
        <v>460</v>
      </c>
      <c r="AD101" s="84" t="s">
        <v>1720</v>
      </c>
      <c r="AE101" s="114" t="s">
        <v>1721</v>
      </c>
      <c r="AF101" s="83" t="s">
        <v>376</v>
      </c>
      <c r="AG101" s="83" t="s">
        <v>308</v>
      </c>
      <c r="AH101" s="83" t="s">
        <v>165</v>
      </c>
      <c r="AI101" s="93">
        <v>3180.0</v>
      </c>
      <c r="AJ101" s="93">
        <v>548.0</v>
      </c>
      <c r="AK101" s="93">
        <v>222.0</v>
      </c>
      <c r="AL101" s="93">
        <v>249.0</v>
      </c>
      <c r="AM101" s="93">
        <v>241.0</v>
      </c>
      <c r="AN101" s="93">
        <v>182.0</v>
      </c>
      <c r="AO101" s="86"/>
      <c r="AP101" s="168" t="s">
        <v>276</v>
      </c>
      <c r="AQ101" s="321" t="s">
        <v>275</v>
      </c>
      <c r="AR101" s="170" t="s">
        <v>278</v>
      </c>
      <c r="AS101" s="321" t="s">
        <v>1052</v>
      </c>
      <c r="AT101" s="88" t="s">
        <v>199</v>
      </c>
      <c r="AU101" s="115" t="s">
        <v>1722</v>
      </c>
      <c r="AV101" s="88" t="s">
        <v>280</v>
      </c>
      <c r="AW101" s="85">
        <v>3037.0</v>
      </c>
      <c r="AX101" s="85">
        <v>522.0</v>
      </c>
      <c r="AY101" s="85">
        <v>222.0</v>
      </c>
      <c r="AZ101" s="85">
        <v>231.0</v>
      </c>
      <c r="BA101" s="85">
        <v>292.0</v>
      </c>
      <c r="BB101" s="85">
        <v>230.0</v>
      </c>
      <c r="BC101" s="91"/>
      <c r="BD101" s="116" t="s">
        <v>168</v>
      </c>
      <c r="BE101" s="93" t="s">
        <v>511</v>
      </c>
      <c r="BF101" s="94"/>
      <c r="BG101" s="93"/>
      <c r="BH101" s="93"/>
      <c r="BI101" s="93"/>
      <c r="BJ101" s="93"/>
      <c r="BK101" s="148"/>
      <c r="BL101" s="148"/>
      <c r="BM101" s="148"/>
      <c r="BN101" s="148"/>
      <c r="BO101" s="148"/>
      <c r="BP101" s="148"/>
      <c r="BQ101" s="73"/>
      <c r="BR101" s="96">
        <v>30.0</v>
      </c>
      <c r="BS101" s="96">
        <v>40.0</v>
      </c>
      <c r="BT101" s="96">
        <v>10.0</v>
      </c>
      <c r="BU101" s="96">
        <v>20.0</v>
      </c>
      <c r="BV101" s="73"/>
      <c r="BW101" s="97" t="s">
        <v>111</v>
      </c>
      <c r="BX101" s="97" t="s">
        <v>112</v>
      </c>
      <c r="BY101" s="97" t="s">
        <v>1723</v>
      </c>
      <c r="BZ101" s="97" t="s">
        <v>357</v>
      </c>
      <c r="CA101" s="98" t="s">
        <v>1724</v>
      </c>
      <c r="CB101" s="99"/>
      <c r="CC101" s="100"/>
      <c r="CD101" s="100"/>
      <c r="CE101" s="101" t="s">
        <v>116</v>
      </c>
      <c r="CF101" s="101" t="s">
        <v>207</v>
      </c>
      <c r="CG101" s="102"/>
      <c r="CH101" s="73"/>
      <c r="CI101" s="103" t="s">
        <v>1725</v>
      </c>
      <c r="CJ101" s="104" t="s">
        <v>247</v>
      </c>
      <c r="CK101" s="105" t="s">
        <v>1726</v>
      </c>
      <c r="CL101" s="106" t="s">
        <v>1727</v>
      </c>
      <c r="CM101" s="107" t="s">
        <v>729</v>
      </c>
      <c r="CN101" s="107">
        <v>4.0</v>
      </c>
      <c r="CO101" s="107" t="s">
        <v>1728</v>
      </c>
      <c r="CP101" s="107" t="s">
        <v>251</v>
      </c>
      <c r="CQ101" s="108" t="s">
        <v>1729</v>
      </c>
    </row>
    <row r="102">
      <c r="A102" s="68" t="s">
        <v>798</v>
      </c>
      <c r="B102" s="69" t="s">
        <v>150</v>
      </c>
      <c r="C102" s="70" t="s">
        <v>1730</v>
      </c>
      <c r="D102" s="71" t="s">
        <v>1731</v>
      </c>
      <c r="E102" s="72" t="s">
        <v>91</v>
      </c>
      <c r="F102" s="72" t="s">
        <v>1732</v>
      </c>
      <c r="G102" s="72" t="s">
        <v>1733</v>
      </c>
      <c r="H102" s="72" t="s">
        <v>1734</v>
      </c>
      <c r="I102" s="72" t="s">
        <v>1735</v>
      </c>
      <c r="J102" s="73"/>
      <c r="K102" s="74"/>
      <c r="L102" s="74"/>
      <c r="M102" s="75" t="s">
        <v>96</v>
      </c>
      <c r="N102" s="74"/>
      <c r="O102" s="74"/>
      <c r="P102" s="74"/>
      <c r="Q102" s="76"/>
      <c r="R102" s="75" t="s">
        <v>96</v>
      </c>
      <c r="S102" s="75"/>
      <c r="T102" s="75"/>
      <c r="U102" s="75"/>
      <c r="V102" s="110"/>
      <c r="W102" s="77"/>
      <c r="X102" s="78" t="s">
        <v>530</v>
      </c>
      <c r="Y102" s="80" t="s">
        <v>1513</v>
      </c>
      <c r="Z102" s="80" t="s">
        <v>612</v>
      </c>
      <c r="AA102" s="81"/>
      <c r="AB102" s="113" t="s">
        <v>109</v>
      </c>
      <c r="AC102" s="83" t="s">
        <v>110</v>
      </c>
      <c r="AD102" s="84"/>
      <c r="AE102" s="83"/>
      <c r="AF102" s="83"/>
      <c r="AG102" s="83"/>
      <c r="AH102" s="83"/>
      <c r="AI102" s="93"/>
      <c r="AJ102" s="93"/>
      <c r="AK102" s="93"/>
      <c r="AL102" s="93"/>
      <c r="AM102" s="93"/>
      <c r="AN102" s="93"/>
      <c r="AO102" s="86"/>
      <c r="AP102" s="87" t="s">
        <v>761</v>
      </c>
      <c r="AQ102" s="88" t="s">
        <v>1082</v>
      </c>
      <c r="AR102" s="89" t="s">
        <v>1005</v>
      </c>
      <c r="AS102" s="88" t="s">
        <v>308</v>
      </c>
      <c r="AT102" s="88" t="s">
        <v>530</v>
      </c>
      <c r="AU102" s="88" t="s">
        <v>998</v>
      </c>
      <c r="AV102" s="88" t="s">
        <v>280</v>
      </c>
      <c r="AW102" s="85">
        <v>3362.0</v>
      </c>
      <c r="AX102" s="85">
        <v>476.0</v>
      </c>
      <c r="AY102" s="85">
        <v>212.0</v>
      </c>
      <c r="AZ102" s="85">
        <v>233.0</v>
      </c>
      <c r="BA102" s="85">
        <v>239.0</v>
      </c>
      <c r="BB102" s="85">
        <v>302.0</v>
      </c>
      <c r="BC102" s="91"/>
      <c r="BD102" s="116" t="s">
        <v>276</v>
      </c>
      <c r="BE102" s="93" t="s">
        <v>762</v>
      </c>
      <c r="BF102" s="94" t="s">
        <v>278</v>
      </c>
      <c r="BG102" s="93" t="s">
        <v>636</v>
      </c>
      <c r="BH102" s="93" t="s">
        <v>199</v>
      </c>
      <c r="BI102" s="93" t="s">
        <v>164</v>
      </c>
      <c r="BJ102" s="93" t="s">
        <v>274</v>
      </c>
      <c r="BK102" s="95">
        <v>3000.0</v>
      </c>
      <c r="BL102" s="95">
        <v>476.0</v>
      </c>
      <c r="BM102" s="95">
        <v>212.0</v>
      </c>
      <c r="BN102" s="95">
        <v>217.0</v>
      </c>
      <c r="BO102" s="95">
        <v>291.0</v>
      </c>
      <c r="BP102" s="95">
        <v>236.0</v>
      </c>
      <c r="BQ102" s="73"/>
      <c r="BR102" s="96">
        <v>40.0</v>
      </c>
      <c r="BS102" s="96">
        <v>35.0</v>
      </c>
      <c r="BT102" s="96">
        <v>10.0</v>
      </c>
      <c r="BU102" s="96">
        <v>10.0</v>
      </c>
      <c r="BV102" s="73"/>
      <c r="BW102" s="97" t="s">
        <v>111</v>
      </c>
      <c r="BX102" s="97" t="s">
        <v>112</v>
      </c>
      <c r="BY102" s="97" t="s">
        <v>1736</v>
      </c>
      <c r="BZ102" s="97" t="s">
        <v>797</v>
      </c>
      <c r="CA102" s="98" t="s">
        <v>1737</v>
      </c>
      <c r="CB102" s="118" t="s">
        <v>772</v>
      </c>
      <c r="CC102" s="119" t="s">
        <v>1738</v>
      </c>
      <c r="CD102" s="119" t="s">
        <v>1739</v>
      </c>
      <c r="CE102" s="101" t="s">
        <v>288</v>
      </c>
      <c r="CF102" s="101" t="s">
        <v>207</v>
      </c>
      <c r="CG102" s="102"/>
      <c r="CH102" s="73"/>
      <c r="CI102" s="322" t="s">
        <v>1740</v>
      </c>
      <c r="CJ102" s="104" t="s">
        <v>247</v>
      </c>
      <c r="CK102" s="105" t="s">
        <v>1741</v>
      </c>
      <c r="CL102" s="106"/>
      <c r="CM102" s="107"/>
      <c r="CN102" s="107"/>
      <c r="CO102" s="107"/>
      <c r="CP102" s="107"/>
      <c r="CQ102" s="108"/>
    </row>
    <row r="103">
      <c r="A103" s="68" t="s">
        <v>1185</v>
      </c>
      <c r="B103" s="69" t="s">
        <v>150</v>
      </c>
      <c r="C103" s="70" t="s">
        <v>1742</v>
      </c>
      <c r="D103" s="71" t="s">
        <v>1743</v>
      </c>
      <c r="E103" s="72" t="s">
        <v>91</v>
      </c>
      <c r="F103" s="72" t="s">
        <v>1744</v>
      </c>
      <c r="G103" s="72" t="s">
        <v>1745</v>
      </c>
      <c r="H103" s="72" t="s">
        <v>1746</v>
      </c>
      <c r="I103" s="72" t="s">
        <v>1151</v>
      </c>
      <c r="J103" s="73"/>
      <c r="K103" s="74"/>
      <c r="L103" s="74"/>
      <c r="M103" s="74"/>
      <c r="N103" s="75" t="s">
        <v>96</v>
      </c>
      <c r="O103" s="75" t="s">
        <v>96</v>
      </c>
      <c r="P103" s="74"/>
      <c r="Q103" s="110" t="s">
        <v>96</v>
      </c>
      <c r="R103" s="75"/>
      <c r="S103" s="75"/>
      <c r="T103" s="75"/>
      <c r="U103" s="75"/>
      <c r="V103" s="110"/>
      <c r="W103" s="77"/>
      <c r="X103" s="78" t="s">
        <v>418</v>
      </c>
      <c r="Y103" s="80" t="s">
        <v>508</v>
      </c>
      <c r="Z103" s="80" t="s">
        <v>420</v>
      </c>
      <c r="AA103" s="81"/>
      <c r="AB103" s="82" t="s">
        <v>794</v>
      </c>
      <c r="AC103" s="83" t="s">
        <v>350</v>
      </c>
      <c r="AD103" s="84" t="s">
        <v>1120</v>
      </c>
      <c r="AE103" s="83" t="s">
        <v>308</v>
      </c>
      <c r="AF103" s="83" t="s">
        <v>274</v>
      </c>
      <c r="AG103" s="83" t="s">
        <v>1055</v>
      </c>
      <c r="AH103" s="83" t="s">
        <v>280</v>
      </c>
      <c r="AI103" s="93">
        <v>3274.0</v>
      </c>
      <c r="AJ103" s="93">
        <v>356.0</v>
      </c>
      <c r="AK103" s="93">
        <v>350.0</v>
      </c>
      <c r="AL103" s="93">
        <v>271.0</v>
      </c>
      <c r="AM103" s="93">
        <v>266.0</v>
      </c>
      <c r="AN103" s="93">
        <v>117.0</v>
      </c>
      <c r="AO103" s="86"/>
      <c r="AP103" s="87" t="s">
        <v>639</v>
      </c>
      <c r="AQ103" s="88" t="s">
        <v>859</v>
      </c>
      <c r="AR103" s="89" t="s">
        <v>1747</v>
      </c>
      <c r="AS103" s="88" t="s">
        <v>1298</v>
      </c>
      <c r="AT103" s="88" t="s">
        <v>138</v>
      </c>
      <c r="AU103" s="88" t="s">
        <v>640</v>
      </c>
      <c r="AV103" s="88" t="s">
        <v>140</v>
      </c>
      <c r="AW103" s="93">
        <v>3274.0</v>
      </c>
      <c r="AX103" s="93">
        <v>516.0</v>
      </c>
      <c r="AY103" s="93">
        <v>239.0</v>
      </c>
      <c r="AZ103" s="93">
        <v>261.0</v>
      </c>
      <c r="BA103" s="93">
        <v>241.0</v>
      </c>
      <c r="BB103" s="93">
        <v>117.0</v>
      </c>
      <c r="BC103" s="91"/>
      <c r="BD103" s="116" t="s">
        <v>761</v>
      </c>
      <c r="BE103" s="93" t="s">
        <v>1000</v>
      </c>
      <c r="BF103" s="94"/>
      <c r="BG103" s="93"/>
      <c r="BH103" s="93"/>
      <c r="BI103" s="93"/>
      <c r="BJ103" s="93"/>
      <c r="BK103" s="187"/>
      <c r="BL103" s="187"/>
      <c r="BM103" s="187"/>
      <c r="BN103" s="187"/>
      <c r="BO103" s="187"/>
      <c r="BP103" s="187"/>
      <c r="BQ103" s="73"/>
      <c r="BR103" s="96">
        <v>35.0</v>
      </c>
      <c r="BS103" s="96">
        <v>40.0</v>
      </c>
      <c r="BT103" s="96">
        <v>10.0</v>
      </c>
      <c r="BU103" s="96">
        <v>10.0</v>
      </c>
      <c r="BV103" s="73"/>
      <c r="BW103" s="97" t="s">
        <v>170</v>
      </c>
      <c r="BX103" s="97" t="s">
        <v>112</v>
      </c>
      <c r="BY103" s="97" t="s">
        <v>1748</v>
      </c>
      <c r="BZ103" s="97" t="s">
        <v>1749</v>
      </c>
      <c r="CA103" s="98" t="s">
        <v>1619</v>
      </c>
      <c r="CB103" s="118" t="s">
        <v>285</v>
      </c>
      <c r="CC103" s="119" t="s">
        <v>1750</v>
      </c>
      <c r="CD103" s="119" t="s">
        <v>1751</v>
      </c>
      <c r="CE103" s="101" t="s">
        <v>644</v>
      </c>
      <c r="CF103" s="101" t="s">
        <v>207</v>
      </c>
      <c r="CG103" s="101" t="s">
        <v>1752</v>
      </c>
      <c r="CH103" s="73"/>
      <c r="CI103" s="103" t="s">
        <v>1753</v>
      </c>
      <c r="CJ103" s="104" t="s">
        <v>210</v>
      </c>
      <c r="CK103" s="105" t="s">
        <v>1754</v>
      </c>
      <c r="CL103" s="106" t="s">
        <v>1755</v>
      </c>
      <c r="CM103" s="107" t="s">
        <v>250</v>
      </c>
      <c r="CN103" s="107">
        <v>5.0</v>
      </c>
      <c r="CO103" s="107">
        <v>2.0</v>
      </c>
      <c r="CP103" s="107" t="s">
        <v>251</v>
      </c>
      <c r="CQ103" s="108" t="s">
        <v>1756</v>
      </c>
    </row>
    <row r="104">
      <c r="A104" s="68" t="s">
        <v>1757</v>
      </c>
      <c r="B104" s="69" t="s">
        <v>150</v>
      </c>
      <c r="C104" s="70" t="s">
        <v>1758</v>
      </c>
      <c r="D104" s="71" t="s">
        <v>1759</v>
      </c>
      <c r="E104" s="72" t="s">
        <v>91</v>
      </c>
      <c r="F104" s="72" t="s">
        <v>1760</v>
      </c>
      <c r="G104" s="72" t="s">
        <v>1761</v>
      </c>
      <c r="H104" s="72" t="s">
        <v>1762</v>
      </c>
      <c r="I104" s="72" t="s">
        <v>1763</v>
      </c>
      <c r="J104" s="73"/>
      <c r="K104" s="74"/>
      <c r="L104" s="74"/>
      <c r="M104" s="75" t="s">
        <v>96</v>
      </c>
      <c r="N104" s="75" t="s">
        <v>96</v>
      </c>
      <c r="O104" s="74"/>
      <c r="P104" s="74"/>
      <c r="Q104" s="76"/>
      <c r="R104" s="74"/>
      <c r="S104" s="74"/>
      <c r="T104" s="75" t="s">
        <v>96</v>
      </c>
      <c r="U104" s="74"/>
      <c r="V104" s="76"/>
      <c r="W104" s="77"/>
      <c r="X104" s="78" t="s">
        <v>347</v>
      </c>
      <c r="Y104" s="80" t="s">
        <v>186</v>
      </c>
      <c r="Z104" s="80" t="s">
        <v>349</v>
      </c>
      <c r="AA104" s="81"/>
      <c r="AB104" s="82" t="s">
        <v>188</v>
      </c>
      <c r="AC104" s="83" t="s">
        <v>352</v>
      </c>
      <c r="AD104" s="84"/>
      <c r="AE104" s="83"/>
      <c r="AF104" s="83"/>
      <c r="AG104" s="83"/>
      <c r="AH104" s="83"/>
      <c r="AI104" s="93"/>
      <c r="AJ104" s="93"/>
      <c r="AK104" s="93"/>
      <c r="AL104" s="93"/>
      <c r="AM104" s="93"/>
      <c r="AN104" s="93"/>
      <c r="AO104" s="86"/>
      <c r="AP104" s="87" t="s">
        <v>200</v>
      </c>
      <c r="AQ104" s="88" t="s">
        <v>191</v>
      </c>
      <c r="AR104" s="89" t="s">
        <v>1332</v>
      </c>
      <c r="AS104" s="88" t="s">
        <v>1764</v>
      </c>
      <c r="AT104" s="88" t="s">
        <v>188</v>
      </c>
      <c r="AU104" s="88" t="s">
        <v>348</v>
      </c>
      <c r="AV104" s="88" t="s">
        <v>199</v>
      </c>
      <c r="AW104" s="85">
        <v>2931.0</v>
      </c>
      <c r="AX104" s="85">
        <v>277.0</v>
      </c>
      <c r="AY104" s="85">
        <v>398.0</v>
      </c>
      <c r="AZ104" s="85">
        <v>224.0</v>
      </c>
      <c r="BA104" s="85">
        <v>380.0</v>
      </c>
      <c r="BB104" s="85">
        <v>76.0</v>
      </c>
      <c r="BC104" s="91"/>
      <c r="BD104" s="116" t="s">
        <v>194</v>
      </c>
      <c r="BE104" s="93" t="s">
        <v>835</v>
      </c>
      <c r="BF104" s="94" t="s">
        <v>196</v>
      </c>
      <c r="BG104" s="93" t="s">
        <v>279</v>
      </c>
      <c r="BH104" s="93" t="s">
        <v>131</v>
      </c>
      <c r="BI104" s="93" t="s">
        <v>195</v>
      </c>
      <c r="BJ104" s="93" t="s">
        <v>555</v>
      </c>
      <c r="BK104" s="95">
        <v>3072.0</v>
      </c>
      <c r="BL104" s="95">
        <v>277.0</v>
      </c>
      <c r="BM104" s="95">
        <v>430.0</v>
      </c>
      <c r="BN104" s="95">
        <v>241.0</v>
      </c>
      <c r="BO104" s="95">
        <v>371.0</v>
      </c>
      <c r="BP104" s="95">
        <v>76.0</v>
      </c>
      <c r="BQ104" s="73"/>
      <c r="BR104" s="96">
        <v>15.0</v>
      </c>
      <c r="BS104" s="96">
        <v>10.0</v>
      </c>
      <c r="BT104" s="96">
        <v>35.0</v>
      </c>
      <c r="BU104" s="96">
        <v>35.0</v>
      </c>
      <c r="BV104" s="73"/>
      <c r="BW104" s="97" t="s">
        <v>141</v>
      </c>
      <c r="BX104" s="97" t="s">
        <v>1335</v>
      </c>
      <c r="BY104" s="97" t="s">
        <v>1765</v>
      </c>
      <c r="BZ104" s="97" t="s">
        <v>797</v>
      </c>
      <c r="CA104" s="98" t="s">
        <v>1766</v>
      </c>
      <c r="CB104" s="118" t="s">
        <v>1767</v>
      </c>
      <c r="CC104" s="119" t="s">
        <v>1768</v>
      </c>
      <c r="CD104" s="119" t="s">
        <v>1769</v>
      </c>
      <c r="CE104" s="101" t="s">
        <v>206</v>
      </c>
      <c r="CF104" s="101" t="s">
        <v>359</v>
      </c>
      <c r="CG104" s="102"/>
      <c r="CH104" s="73"/>
      <c r="CI104" s="103" t="s">
        <v>1770</v>
      </c>
      <c r="CJ104" s="104" t="s">
        <v>452</v>
      </c>
      <c r="CK104" s="105" t="s">
        <v>1771</v>
      </c>
      <c r="CL104" s="106"/>
      <c r="CM104" s="107"/>
      <c r="CN104" s="107"/>
      <c r="CO104" s="107"/>
      <c r="CP104" s="107"/>
      <c r="CQ104" s="108"/>
    </row>
    <row r="105">
      <c r="A105" s="68" t="s">
        <v>1772</v>
      </c>
      <c r="B105" s="69" t="s">
        <v>118</v>
      </c>
      <c r="C105" s="70" t="s">
        <v>1773</v>
      </c>
      <c r="D105" s="71" t="s">
        <v>1774</v>
      </c>
      <c r="E105" s="72" t="s">
        <v>91</v>
      </c>
      <c r="F105" s="72" t="s">
        <v>91</v>
      </c>
      <c r="G105" s="72" t="s">
        <v>1775</v>
      </c>
      <c r="H105" s="72" t="s">
        <v>1776</v>
      </c>
      <c r="I105" s="72" t="s">
        <v>1777</v>
      </c>
      <c r="J105" s="73"/>
      <c r="K105" s="74"/>
      <c r="L105" s="74"/>
      <c r="M105" s="74"/>
      <c r="N105" s="75" t="s">
        <v>96</v>
      </c>
      <c r="O105" s="75" t="s">
        <v>96</v>
      </c>
      <c r="P105" s="74"/>
      <c r="Q105" s="110"/>
      <c r="R105" s="75"/>
      <c r="S105" s="75"/>
      <c r="T105" s="75"/>
      <c r="U105" s="75"/>
      <c r="V105" s="110" t="s">
        <v>96</v>
      </c>
      <c r="W105" s="77"/>
      <c r="X105" s="78" t="s">
        <v>97</v>
      </c>
      <c r="Y105" s="80" t="s">
        <v>399</v>
      </c>
      <c r="Z105" s="80" t="s">
        <v>461</v>
      </c>
      <c r="AA105" s="81"/>
      <c r="AB105" s="82" t="s">
        <v>1647</v>
      </c>
      <c r="AC105" s="83" t="s">
        <v>508</v>
      </c>
      <c r="AD105" s="84" t="s">
        <v>1648</v>
      </c>
      <c r="AE105" s="83" t="s">
        <v>862</v>
      </c>
      <c r="AF105" s="83" t="s">
        <v>167</v>
      </c>
      <c r="AG105" s="114" t="s">
        <v>1778</v>
      </c>
      <c r="AH105" s="83" t="s">
        <v>133</v>
      </c>
      <c r="AI105" s="93">
        <v>4452.0</v>
      </c>
      <c r="AJ105" s="93">
        <v>520.0</v>
      </c>
      <c r="AK105" s="93">
        <v>212.0</v>
      </c>
      <c r="AL105" s="93">
        <v>309.0</v>
      </c>
      <c r="AM105" s="93">
        <v>224.0</v>
      </c>
      <c r="AN105" s="93">
        <v>118.0</v>
      </c>
      <c r="AO105" s="86"/>
      <c r="AP105" s="87"/>
      <c r="AQ105" s="88"/>
      <c r="AR105" s="89"/>
      <c r="AS105" s="88"/>
      <c r="AT105" s="88"/>
      <c r="AU105" s="88"/>
      <c r="AV105" s="88"/>
      <c r="AW105" s="85"/>
      <c r="AX105" s="85"/>
      <c r="AY105" s="85"/>
      <c r="AZ105" s="85"/>
      <c r="BA105" s="85"/>
      <c r="BB105" s="85"/>
      <c r="BC105" s="91"/>
      <c r="BD105" s="116" t="s">
        <v>1779</v>
      </c>
      <c r="BE105" s="117" t="s">
        <v>1780</v>
      </c>
      <c r="BF105" s="94" t="s">
        <v>1781</v>
      </c>
      <c r="BG105" s="93" t="s">
        <v>107</v>
      </c>
      <c r="BH105" s="93" t="s">
        <v>106</v>
      </c>
      <c r="BI105" s="93" t="s">
        <v>464</v>
      </c>
      <c r="BJ105" s="93" t="s">
        <v>199</v>
      </c>
      <c r="BK105" s="148">
        <v>4741.0</v>
      </c>
      <c r="BL105" s="148">
        <v>520.0</v>
      </c>
      <c r="BM105" s="148">
        <v>212.0</v>
      </c>
      <c r="BN105" s="148">
        <v>351.0</v>
      </c>
      <c r="BO105" s="148">
        <v>177.0</v>
      </c>
      <c r="BP105" s="148">
        <v>105.0</v>
      </c>
      <c r="BQ105" s="73"/>
      <c r="BR105" s="96">
        <v>35.0</v>
      </c>
      <c r="BS105" s="96">
        <v>20.0</v>
      </c>
      <c r="BT105" s="96">
        <v>35.0</v>
      </c>
      <c r="BU105" s="96">
        <v>10.0</v>
      </c>
      <c r="BV105" s="73"/>
      <c r="BW105" s="97" t="s">
        <v>170</v>
      </c>
      <c r="BX105" s="97" t="s">
        <v>112</v>
      </c>
      <c r="BY105" s="97" t="s">
        <v>1782</v>
      </c>
      <c r="BZ105" s="97" t="s">
        <v>1783</v>
      </c>
      <c r="CA105" s="137" t="s">
        <v>91</v>
      </c>
      <c r="CB105" s="121"/>
      <c r="CC105" s="119"/>
      <c r="CD105" s="119"/>
      <c r="CE105" s="101"/>
      <c r="CF105" s="101"/>
      <c r="CG105" s="101"/>
      <c r="CH105" s="73"/>
      <c r="CI105" s="103"/>
      <c r="CJ105" s="104"/>
      <c r="CK105" s="105"/>
      <c r="CL105" s="106" t="s">
        <v>1784</v>
      </c>
      <c r="CM105" s="107" t="s">
        <v>250</v>
      </c>
      <c r="CN105" s="107">
        <v>5.0</v>
      </c>
      <c r="CO105" s="107" t="s">
        <v>214</v>
      </c>
      <c r="CP105" s="107" t="s">
        <v>1658</v>
      </c>
      <c r="CQ105" s="108" t="s">
        <v>1785</v>
      </c>
    </row>
    <row r="106">
      <c r="A106" s="68" t="s">
        <v>816</v>
      </c>
      <c r="B106" s="69" t="s">
        <v>118</v>
      </c>
      <c r="C106" s="70" t="s">
        <v>1786</v>
      </c>
      <c r="D106" s="71" t="s">
        <v>1787</v>
      </c>
      <c r="E106" s="72" t="s">
        <v>91</v>
      </c>
      <c r="F106" s="72" t="s">
        <v>91</v>
      </c>
      <c r="G106" s="72" t="s">
        <v>475</v>
      </c>
      <c r="H106" s="72" t="s">
        <v>476</v>
      </c>
      <c r="I106" s="72" t="s">
        <v>477</v>
      </c>
      <c r="J106" s="73"/>
      <c r="K106" s="75" t="s">
        <v>96</v>
      </c>
      <c r="L106" s="74"/>
      <c r="M106" s="75" t="s">
        <v>96</v>
      </c>
      <c r="N106" s="75" t="s">
        <v>96</v>
      </c>
      <c r="O106" s="74"/>
      <c r="P106" s="74"/>
      <c r="Q106" s="76"/>
      <c r="R106" s="74"/>
      <c r="S106" s="74"/>
      <c r="T106" s="74"/>
      <c r="U106" s="74"/>
      <c r="V106" s="76"/>
      <c r="W106" s="77"/>
      <c r="X106" s="78" t="s">
        <v>347</v>
      </c>
      <c r="Y106" s="80" t="s">
        <v>186</v>
      </c>
      <c r="Z106" s="80" t="s">
        <v>187</v>
      </c>
      <c r="AA106" s="81"/>
      <c r="AB106" s="82" t="s">
        <v>188</v>
      </c>
      <c r="AC106" s="83" t="s">
        <v>279</v>
      </c>
      <c r="AD106" s="84"/>
      <c r="AE106" s="83"/>
      <c r="AF106" s="83"/>
      <c r="AG106" s="83"/>
      <c r="AH106" s="83"/>
      <c r="AI106" s="93"/>
      <c r="AJ106" s="93"/>
      <c r="AK106" s="93"/>
      <c r="AL106" s="93"/>
      <c r="AM106" s="93"/>
      <c r="AN106" s="93"/>
      <c r="AO106" s="86"/>
      <c r="AP106" s="87" t="s">
        <v>1788</v>
      </c>
      <c r="AQ106" s="88" t="s">
        <v>191</v>
      </c>
      <c r="AR106" s="89" t="s">
        <v>1789</v>
      </c>
      <c r="AS106" s="88" t="s">
        <v>1790</v>
      </c>
      <c r="AT106" s="88" t="s">
        <v>1788</v>
      </c>
      <c r="AU106" s="115" t="s">
        <v>1791</v>
      </c>
      <c r="AV106" s="88" t="s">
        <v>188</v>
      </c>
      <c r="AW106" s="85">
        <v>3088.0</v>
      </c>
      <c r="AX106" s="85">
        <v>305.0</v>
      </c>
      <c r="AY106" s="85">
        <v>407.0</v>
      </c>
      <c r="AZ106" s="85">
        <v>243.0</v>
      </c>
      <c r="BA106" s="85">
        <v>380.0</v>
      </c>
      <c r="BB106" s="85">
        <v>94.0</v>
      </c>
      <c r="BC106" s="91"/>
      <c r="BD106" s="116" t="s">
        <v>794</v>
      </c>
      <c r="BE106" s="93" t="s">
        <v>352</v>
      </c>
      <c r="BF106" s="94" t="s">
        <v>1120</v>
      </c>
      <c r="BG106" s="93" t="s">
        <v>479</v>
      </c>
      <c r="BH106" s="93" t="s">
        <v>274</v>
      </c>
      <c r="BI106" s="93" t="s">
        <v>1167</v>
      </c>
      <c r="BJ106" s="93" t="s">
        <v>1792</v>
      </c>
      <c r="BK106" s="95">
        <v>3354.0</v>
      </c>
      <c r="BL106" s="95">
        <v>280.0</v>
      </c>
      <c r="BM106" s="95">
        <v>442.0</v>
      </c>
      <c r="BN106" s="95">
        <v>282.0</v>
      </c>
      <c r="BO106" s="95">
        <v>326.0</v>
      </c>
      <c r="BP106" s="95">
        <v>123.0</v>
      </c>
      <c r="BQ106" s="73"/>
      <c r="BR106" s="96">
        <v>10.0</v>
      </c>
      <c r="BS106" s="96">
        <v>10.0</v>
      </c>
      <c r="BT106" s="96">
        <v>40.0</v>
      </c>
      <c r="BU106" s="96">
        <v>40.0</v>
      </c>
      <c r="BV106" s="73"/>
      <c r="BW106" s="97" t="s">
        <v>170</v>
      </c>
      <c r="BX106" s="97" t="s">
        <v>1793</v>
      </c>
      <c r="BY106" s="97" t="s">
        <v>1794</v>
      </c>
      <c r="BZ106" s="97" t="s">
        <v>1795</v>
      </c>
      <c r="CA106" s="98" t="s">
        <v>1796</v>
      </c>
      <c r="CB106" s="118" t="s">
        <v>1797</v>
      </c>
      <c r="CC106" s="119" t="s">
        <v>1798</v>
      </c>
      <c r="CD106" s="119" t="s">
        <v>1799</v>
      </c>
      <c r="CE106" s="101" t="s">
        <v>206</v>
      </c>
      <c r="CF106" s="101" t="s">
        <v>245</v>
      </c>
      <c r="CG106" s="101"/>
      <c r="CH106" s="73"/>
      <c r="CI106" s="103"/>
      <c r="CJ106" s="104"/>
      <c r="CK106" s="105"/>
      <c r="CL106" s="106"/>
      <c r="CM106" s="107"/>
      <c r="CN106" s="107"/>
      <c r="CO106" s="107"/>
      <c r="CP106" s="107"/>
      <c r="CQ106" s="108"/>
    </row>
    <row r="107">
      <c r="A107" s="68" t="s">
        <v>1800</v>
      </c>
      <c r="B107" s="69" t="s">
        <v>118</v>
      </c>
      <c r="C107" s="70" t="s">
        <v>1801</v>
      </c>
      <c r="D107" s="71" t="s">
        <v>1802</v>
      </c>
      <c r="E107" s="72" t="s">
        <v>91</v>
      </c>
      <c r="F107" s="72" t="s">
        <v>91</v>
      </c>
      <c r="G107" s="72" t="s">
        <v>1803</v>
      </c>
      <c r="H107" s="72" t="s">
        <v>1804</v>
      </c>
      <c r="I107" s="72" t="s">
        <v>1805</v>
      </c>
      <c r="J107" s="73"/>
      <c r="K107" s="74"/>
      <c r="L107" s="74"/>
      <c r="M107" s="74"/>
      <c r="N107" s="74"/>
      <c r="O107" s="75" t="s">
        <v>96</v>
      </c>
      <c r="P107" s="75"/>
      <c r="Q107" s="110" t="s">
        <v>96</v>
      </c>
      <c r="R107" s="74"/>
      <c r="S107" s="74"/>
      <c r="T107" s="74"/>
      <c r="U107" s="75"/>
      <c r="V107" s="110" t="s">
        <v>96</v>
      </c>
      <c r="W107" s="77"/>
      <c r="X107" s="78" t="s">
        <v>1806</v>
      </c>
      <c r="Y107" s="112" t="s">
        <v>1807</v>
      </c>
      <c r="Z107" s="80" t="s">
        <v>420</v>
      </c>
      <c r="AA107" s="81"/>
      <c r="AB107" s="82" t="s">
        <v>1808</v>
      </c>
      <c r="AC107" s="83" t="s">
        <v>698</v>
      </c>
      <c r="AD107" s="84" t="s">
        <v>1809</v>
      </c>
      <c r="AE107" s="83" t="s">
        <v>633</v>
      </c>
      <c r="AF107" s="83" t="s">
        <v>140</v>
      </c>
      <c r="AG107" s="323">
        <v>1.2</v>
      </c>
      <c r="AH107" s="83" t="s">
        <v>422</v>
      </c>
      <c r="AI107" s="93"/>
      <c r="AJ107" s="93"/>
      <c r="AK107" s="93"/>
      <c r="AL107" s="93"/>
      <c r="AM107" s="93"/>
      <c r="AN107" s="93"/>
      <c r="AO107" s="86"/>
      <c r="AP107" s="87"/>
      <c r="AQ107" s="321"/>
      <c r="AR107" s="89"/>
      <c r="AS107" s="88"/>
      <c r="AT107" s="88"/>
      <c r="AU107" s="88"/>
      <c r="AV107" s="88"/>
      <c r="AW107" s="85"/>
      <c r="AX107" s="85"/>
      <c r="AY107" s="85"/>
      <c r="AZ107" s="85"/>
      <c r="BA107" s="85"/>
      <c r="BB107" s="85"/>
      <c r="BC107" s="91"/>
      <c r="BD107" s="116" t="s">
        <v>1810</v>
      </c>
      <c r="BE107" s="117" t="s">
        <v>1811</v>
      </c>
      <c r="BF107" s="94" t="s">
        <v>1812</v>
      </c>
      <c r="BG107" s="93" t="s">
        <v>273</v>
      </c>
      <c r="BH107" s="93" t="s">
        <v>138</v>
      </c>
      <c r="BI107" s="93" t="s">
        <v>862</v>
      </c>
      <c r="BJ107" s="93" t="s">
        <v>426</v>
      </c>
      <c r="BK107" s="95"/>
      <c r="BL107" s="95"/>
      <c r="BM107" s="95"/>
      <c r="BN107" s="95"/>
      <c r="BO107" s="95"/>
      <c r="BP107" s="95"/>
      <c r="BQ107" s="73"/>
      <c r="BR107" s="96">
        <v>40.0</v>
      </c>
      <c r="BS107" s="96">
        <v>40.0</v>
      </c>
      <c r="BT107" s="96">
        <v>10.0</v>
      </c>
      <c r="BU107" s="96">
        <v>10.0</v>
      </c>
      <c r="BV107" s="73"/>
      <c r="BW107" s="97" t="s">
        <v>141</v>
      </c>
      <c r="BX107" s="97" t="s">
        <v>112</v>
      </c>
      <c r="BY107" s="97" t="s">
        <v>1813</v>
      </c>
      <c r="BZ107" s="97" t="s">
        <v>1814</v>
      </c>
      <c r="CA107" s="137" t="s">
        <v>91</v>
      </c>
      <c r="CB107" s="121"/>
      <c r="CC107" s="119"/>
      <c r="CD107" s="119"/>
      <c r="CE107" s="101"/>
      <c r="CF107" s="101"/>
      <c r="CG107" s="101"/>
      <c r="CH107" s="73"/>
      <c r="CI107" s="103"/>
      <c r="CJ107" s="104"/>
      <c r="CK107" s="105"/>
      <c r="CL107" s="106" t="s">
        <v>1815</v>
      </c>
      <c r="CM107" s="107" t="s">
        <v>250</v>
      </c>
      <c r="CN107" s="107">
        <v>5.0</v>
      </c>
      <c r="CO107" s="107">
        <v>1.0</v>
      </c>
      <c r="CP107" s="107" t="s">
        <v>251</v>
      </c>
      <c r="CQ107" s="108" t="s">
        <v>1816</v>
      </c>
    </row>
    <row r="108">
      <c r="A108" s="68" t="s">
        <v>1817</v>
      </c>
      <c r="B108" s="69" t="s">
        <v>118</v>
      </c>
      <c r="C108" s="70"/>
      <c r="D108" s="71"/>
      <c r="E108" s="72"/>
      <c r="F108" s="72"/>
      <c r="G108" s="72"/>
      <c r="H108" s="72"/>
      <c r="I108" s="72"/>
      <c r="J108" s="73"/>
      <c r="K108" s="74"/>
      <c r="L108" s="74"/>
      <c r="M108" s="74"/>
      <c r="N108" s="74"/>
      <c r="O108" s="75"/>
      <c r="P108" s="75"/>
      <c r="Q108" s="76"/>
      <c r="R108" s="75" t="s">
        <v>96</v>
      </c>
      <c r="S108" s="74"/>
      <c r="T108" s="74"/>
      <c r="U108" s="75" t="s">
        <v>96</v>
      </c>
      <c r="V108" s="76"/>
      <c r="W108" s="77"/>
      <c r="X108" s="78"/>
      <c r="Y108" s="80"/>
      <c r="Z108" s="80"/>
      <c r="AA108" s="81"/>
      <c r="AB108" s="82"/>
      <c r="AC108" s="83"/>
      <c r="AD108" s="84"/>
      <c r="AE108" s="83"/>
      <c r="AF108" s="83"/>
      <c r="AG108" s="83"/>
      <c r="AH108" s="83"/>
      <c r="AI108" s="93"/>
      <c r="AJ108" s="93"/>
      <c r="AK108" s="93"/>
      <c r="AL108" s="93"/>
      <c r="AM108" s="93"/>
      <c r="AN108" s="93"/>
      <c r="AO108" s="86"/>
      <c r="AP108" s="87"/>
      <c r="AQ108" s="321"/>
      <c r="AR108" s="89"/>
      <c r="AS108" s="88"/>
      <c r="AT108" s="88"/>
      <c r="AU108" s="88"/>
      <c r="AV108" s="88"/>
      <c r="AW108" s="85"/>
      <c r="AX108" s="85"/>
      <c r="AY108" s="85"/>
      <c r="AZ108" s="85"/>
      <c r="BA108" s="85"/>
      <c r="BB108" s="85"/>
      <c r="BC108" s="91"/>
      <c r="BD108" s="116"/>
      <c r="BE108" s="93"/>
      <c r="BF108" s="94"/>
      <c r="BG108" s="93"/>
      <c r="BH108" s="93"/>
      <c r="BI108" s="93"/>
      <c r="BJ108" s="93"/>
      <c r="BK108" s="95"/>
      <c r="BL108" s="95"/>
      <c r="BM108" s="95"/>
      <c r="BN108" s="95"/>
      <c r="BO108" s="95"/>
      <c r="BP108" s="95"/>
      <c r="BQ108" s="73"/>
      <c r="BR108" s="96"/>
      <c r="BS108" s="96"/>
      <c r="BT108" s="96"/>
      <c r="BU108" s="96"/>
      <c r="BV108" s="73"/>
      <c r="BW108" s="97"/>
      <c r="BX108" s="97"/>
      <c r="BY108" s="97"/>
      <c r="BZ108" s="97"/>
      <c r="CA108" s="98" t="s">
        <v>779</v>
      </c>
      <c r="CB108" s="121"/>
      <c r="CC108" s="119"/>
      <c r="CD108" s="119"/>
      <c r="CE108" s="101"/>
      <c r="CF108" s="101"/>
      <c r="CG108" s="101"/>
      <c r="CH108" s="73"/>
      <c r="CI108" s="103"/>
      <c r="CJ108" s="104"/>
      <c r="CK108" s="105"/>
      <c r="CL108" s="106"/>
      <c r="CM108" s="107"/>
      <c r="CN108" s="107"/>
      <c r="CO108" s="107"/>
      <c r="CP108" s="107"/>
      <c r="CQ108" s="108"/>
    </row>
    <row r="109">
      <c r="A109" s="68" t="s">
        <v>951</v>
      </c>
      <c r="B109" s="69" t="s">
        <v>150</v>
      </c>
      <c r="C109" s="70" t="s">
        <v>1818</v>
      </c>
      <c r="D109" s="71" t="s">
        <v>1819</v>
      </c>
      <c r="E109" s="72" t="s">
        <v>91</v>
      </c>
      <c r="F109" s="72" t="s">
        <v>1820</v>
      </c>
      <c r="G109" s="72" t="s">
        <v>1821</v>
      </c>
      <c r="H109" s="72" t="s">
        <v>1822</v>
      </c>
      <c r="I109" s="72" t="s">
        <v>1823</v>
      </c>
      <c r="J109" s="73"/>
      <c r="K109" s="74"/>
      <c r="L109" s="74"/>
      <c r="M109" s="74"/>
      <c r="N109" s="74"/>
      <c r="O109" s="75" t="s">
        <v>96</v>
      </c>
      <c r="P109" s="75" t="s">
        <v>96</v>
      </c>
      <c r="Q109" s="76"/>
      <c r="R109" s="74"/>
      <c r="S109" s="74"/>
      <c r="T109" s="74"/>
      <c r="U109" s="74"/>
      <c r="V109" s="76"/>
      <c r="W109" s="77"/>
      <c r="X109" s="78" t="s">
        <v>97</v>
      </c>
      <c r="Y109" s="80" t="s">
        <v>789</v>
      </c>
      <c r="Z109" s="80" t="s">
        <v>279</v>
      </c>
      <c r="AA109" s="81"/>
      <c r="AB109" s="82" t="s">
        <v>100</v>
      </c>
      <c r="AC109" s="83" t="s">
        <v>325</v>
      </c>
      <c r="AD109" s="84" t="s">
        <v>438</v>
      </c>
      <c r="AE109" s="83" t="s">
        <v>1030</v>
      </c>
      <c r="AF109" s="83" t="s">
        <v>426</v>
      </c>
      <c r="AG109" s="83" t="s">
        <v>103</v>
      </c>
      <c r="AH109" s="83" t="s">
        <v>133</v>
      </c>
      <c r="AI109" s="93">
        <v>4678.0</v>
      </c>
      <c r="AJ109" s="93">
        <v>414.0</v>
      </c>
      <c r="AK109" s="93">
        <v>210.0</v>
      </c>
      <c r="AL109" s="93">
        <v>375.0</v>
      </c>
      <c r="AM109" s="93">
        <v>228.0</v>
      </c>
      <c r="AN109" s="93">
        <v>89.0</v>
      </c>
      <c r="AO109" s="86"/>
      <c r="AP109" s="87" t="s">
        <v>740</v>
      </c>
      <c r="AQ109" s="321" t="s">
        <v>98</v>
      </c>
      <c r="AR109" s="89" t="s">
        <v>792</v>
      </c>
      <c r="AS109" s="88" t="s">
        <v>440</v>
      </c>
      <c r="AT109" s="88" t="s">
        <v>228</v>
      </c>
      <c r="AU109" s="88" t="s">
        <v>159</v>
      </c>
      <c r="AV109" s="88" t="s">
        <v>439</v>
      </c>
      <c r="AW109" s="85">
        <v>4965.0</v>
      </c>
      <c r="AX109" s="85">
        <v>389.0</v>
      </c>
      <c r="AY109" s="85">
        <v>191.0</v>
      </c>
      <c r="AZ109" s="85">
        <v>384.0</v>
      </c>
      <c r="BA109" s="85">
        <v>167.0</v>
      </c>
      <c r="BB109" s="85">
        <v>76.0</v>
      </c>
      <c r="BC109" s="91"/>
      <c r="BD109" s="116" t="s">
        <v>102</v>
      </c>
      <c r="BE109" s="93" t="s">
        <v>107</v>
      </c>
      <c r="BF109" s="94"/>
      <c r="BG109" s="93"/>
      <c r="BH109" s="93"/>
      <c r="BI109" s="93"/>
      <c r="BJ109" s="93"/>
      <c r="BK109" s="95"/>
      <c r="BL109" s="95"/>
      <c r="BM109" s="95"/>
      <c r="BN109" s="95"/>
      <c r="BO109" s="95"/>
      <c r="BP109" s="95"/>
      <c r="BQ109" s="73"/>
      <c r="BR109" s="96">
        <v>40.0</v>
      </c>
      <c r="BS109" s="96">
        <v>10.0</v>
      </c>
      <c r="BT109" s="96">
        <v>35.0</v>
      </c>
      <c r="BU109" s="96">
        <v>10.0</v>
      </c>
      <c r="BV109" s="73"/>
      <c r="BW109" s="97" t="s">
        <v>111</v>
      </c>
      <c r="BX109" s="97" t="s">
        <v>795</v>
      </c>
      <c r="BY109" s="97" t="s">
        <v>1824</v>
      </c>
      <c r="BZ109" s="97" t="s">
        <v>950</v>
      </c>
      <c r="CA109" s="98" t="s">
        <v>1825</v>
      </c>
      <c r="CB109" s="118" t="s">
        <v>1826</v>
      </c>
      <c r="CC109" s="119" t="s">
        <v>1827</v>
      </c>
      <c r="CD109" s="119" t="s">
        <v>1828</v>
      </c>
      <c r="CE109" s="101" t="s">
        <v>116</v>
      </c>
      <c r="CF109" s="101" t="s">
        <v>245</v>
      </c>
      <c r="CG109" s="101" t="s">
        <v>1829</v>
      </c>
      <c r="CH109" s="73"/>
      <c r="CI109" s="103"/>
      <c r="CJ109" s="104"/>
      <c r="CK109" s="105"/>
      <c r="CL109" s="106"/>
      <c r="CM109" s="107"/>
      <c r="CN109" s="107"/>
      <c r="CO109" s="107"/>
      <c r="CP109" s="107"/>
      <c r="CQ109" s="108"/>
    </row>
    <row r="110">
      <c r="A110" s="68" t="s">
        <v>1830</v>
      </c>
      <c r="B110" s="69" t="s">
        <v>150</v>
      </c>
      <c r="C110" s="70" t="s">
        <v>1831</v>
      </c>
      <c r="D110" s="71" t="s">
        <v>1832</v>
      </c>
      <c r="E110" s="72" t="s">
        <v>91</v>
      </c>
      <c r="F110" s="72" t="s">
        <v>1833</v>
      </c>
      <c r="G110" s="72" t="s">
        <v>1834</v>
      </c>
      <c r="H110" s="72" t="s">
        <v>1835</v>
      </c>
      <c r="I110" s="72" t="s">
        <v>1836</v>
      </c>
      <c r="J110" s="73"/>
      <c r="K110" s="74"/>
      <c r="L110" s="74"/>
      <c r="M110" s="74"/>
      <c r="N110" s="74"/>
      <c r="O110" s="75" t="s">
        <v>96</v>
      </c>
      <c r="P110" s="74"/>
      <c r="Q110" s="110" t="s">
        <v>96</v>
      </c>
      <c r="R110" s="75"/>
      <c r="S110" s="75"/>
      <c r="T110" s="75"/>
      <c r="U110" s="75"/>
      <c r="V110" s="110"/>
      <c r="W110" s="77"/>
      <c r="X110" s="78" t="s">
        <v>268</v>
      </c>
      <c r="Y110" s="112" t="s">
        <v>1837</v>
      </c>
      <c r="Z110" s="80" t="s">
        <v>301</v>
      </c>
      <c r="AA110" s="81"/>
      <c r="AB110" s="82" t="s">
        <v>276</v>
      </c>
      <c r="AC110" s="83" t="s">
        <v>638</v>
      </c>
      <c r="AD110" s="84" t="s">
        <v>278</v>
      </c>
      <c r="AE110" s="83" t="s">
        <v>162</v>
      </c>
      <c r="AF110" s="83" t="s">
        <v>280</v>
      </c>
      <c r="AG110" s="83" t="s">
        <v>636</v>
      </c>
      <c r="AH110" s="83" t="s">
        <v>274</v>
      </c>
      <c r="AI110" s="93">
        <v>3265.0</v>
      </c>
      <c r="AJ110" s="93">
        <v>465.0</v>
      </c>
      <c r="AK110" s="93">
        <v>247.0</v>
      </c>
      <c r="AL110" s="93">
        <v>217.0</v>
      </c>
      <c r="AM110" s="93">
        <v>292.0</v>
      </c>
      <c r="AN110" s="93">
        <v>205.0</v>
      </c>
      <c r="AO110" s="86"/>
      <c r="AP110" s="87" t="s">
        <v>229</v>
      </c>
      <c r="AQ110" s="88" t="s">
        <v>1069</v>
      </c>
      <c r="AR110" s="89" t="s">
        <v>231</v>
      </c>
      <c r="AS110" s="88" t="s">
        <v>236</v>
      </c>
      <c r="AT110" s="88" t="s">
        <v>233</v>
      </c>
      <c r="AU110" s="88" t="s">
        <v>369</v>
      </c>
      <c r="AV110" s="88" t="s">
        <v>140</v>
      </c>
      <c r="AW110" s="85">
        <v>3674.0</v>
      </c>
      <c r="AX110" s="85">
        <v>513.0</v>
      </c>
      <c r="AY110" s="85">
        <v>225.0</v>
      </c>
      <c r="AZ110" s="85">
        <v>243.0</v>
      </c>
      <c r="BA110" s="85">
        <v>292.0</v>
      </c>
      <c r="BB110" s="85">
        <v>180.0</v>
      </c>
      <c r="BC110" s="91"/>
      <c r="BD110" s="116" t="s">
        <v>102</v>
      </c>
      <c r="BE110" s="324" t="s">
        <v>105</v>
      </c>
      <c r="BF110" s="94"/>
      <c r="BG110" s="93"/>
      <c r="BH110" s="93"/>
      <c r="BI110" s="93"/>
      <c r="BJ110" s="93"/>
      <c r="BK110" s="95"/>
      <c r="BL110" s="95"/>
      <c r="BM110" s="95"/>
      <c r="BN110" s="95"/>
      <c r="BO110" s="95"/>
      <c r="BP110" s="95"/>
      <c r="BQ110" s="73"/>
      <c r="BR110" s="96">
        <v>15.0</v>
      </c>
      <c r="BS110" s="96">
        <v>20.0</v>
      </c>
      <c r="BT110" s="96">
        <v>35.0</v>
      </c>
      <c r="BU110" s="96">
        <v>25.0</v>
      </c>
      <c r="BV110" s="73"/>
      <c r="BW110" s="97" t="s">
        <v>141</v>
      </c>
      <c r="BX110" s="97" t="s">
        <v>237</v>
      </c>
      <c r="BY110" s="97" t="s">
        <v>699</v>
      </c>
      <c r="BZ110" s="97" t="s">
        <v>700</v>
      </c>
      <c r="CA110" s="98" t="s">
        <v>1838</v>
      </c>
      <c r="CB110" s="118" t="s">
        <v>428</v>
      </c>
      <c r="CC110" s="119" t="s">
        <v>1839</v>
      </c>
      <c r="CD110" s="119" t="s">
        <v>1840</v>
      </c>
      <c r="CE110" s="101" t="s">
        <v>288</v>
      </c>
      <c r="CF110" s="101" t="s">
        <v>245</v>
      </c>
      <c r="CG110" s="102"/>
      <c r="CH110" s="73"/>
      <c r="CI110" s="103" t="s">
        <v>1841</v>
      </c>
      <c r="CJ110" s="104" t="s">
        <v>247</v>
      </c>
      <c r="CK110" s="105" t="s">
        <v>1842</v>
      </c>
      <c r="CL110" s="106"/>
      <c r="CM110" s="107"/>
      <c r="CN110" s="107"/>
      <c r="CO110" s="107"/>
      <c r="CP110" s="107"/>
      <c r="CQ110" s="108"/>
    </row>
    <row r="111">
      <c r="A111" s="68" t="s">
        <v>1843</v>
      </c>
      <c r="B111" s="69" t="s">
        <v>118</v>
      </c>
      <c r="C111" s="70" t="s">
        <v>1844</v>
      </c>
      <c r="D111" s="71" t="s">
        <v>1845</v>
      </c>
      <c r="E111" s="72" t="s">
        <v>91</v>
      </c>
      <c r="F111" s="72" t="s">
        <v>91</v>
      </c>
      <c r="G111" s="72" t="s">
        <v>1846</v>
      </c>
      <c r="H111" s="72" t="s">
        <v>1847</v>
      </c>
      <c r="I111" s="72" t="s">
        <v>1848</v>
      </c>
      <c r="J111" s="73"/>
      <c r="K111" s="74"/>
      <c r="L111" s="74"/>
      <c r="M111" s="74"/>
      <c r="N111" s="74"/>
      <c r="O111" s="75"/>
      <c r="P111" s="75"/>
      <c r="Q111" s="110"/>
      <c r="R111" s="75" t="s">
        <v>96</v>
      </c>
      <c r="S111" s="75" t="s">
        <v>96</v>
      </c>
      <c r="T111" s="75"/>
      <c r="U111" s="75"/>
      <c r="V111" s="110"/>
      <c r="W111" s="77"/>
      <c r="X111" s="78" t="s">
        <v>157</v>
      </c>
      <c r="Y111" s="80" t="s">
        <v>323</v>
      </c>
      <c r="Z111" s="80" t="s">
        <v>634</v>
      </c>
      <c r="AA111" s="81"/>
      <c r="AB111" s="164" t="s">
        <v>1849</v>
      </c>
      <c r="AC111" s="83" t="s">
        <v>308</v>
      </c>
      <c r="AD111" s="84" t="s">
        <v>1850</v>
      </c>
      <c r="AE111" s="83" t="s">
        <v>468</v>
      </c>
      <c r="AF111" s="83" t="s">
        <v>165</v>
      </c>
      <c r="AG111" s="83" t="s">
        <v>230</v>
      </c>
      <c r="AH111" s="83" t="s">
        <v>555</v>
      </c>
      <c r="AI111" s="93"/>
      <c r="AJ111" s="93"/>
      <c r="AK111" s="93"/>
      <c r="AL111" s="93"/>
      <c r="AM111" s="93"/>
      <c r="AN111" s="93"/>
      <c r="AO111" s="86"/>
      <c r="AP111" s="130" t="s">
        <v>109</v>
      </c>
      <c r="AQ111" s="88" t="s">
        <v>159</v>
      </c>
      <c r="AR111" s="89" t="s">
        <v>465</v>
      </c>
      <c r="AS111" s="88" t="s">
        <v>366</v>
      </c>
      <c r="AT111" s="88" t="s">
        <v>376</v>
      </c>
      <c r="AU111" s="88" t="s">
        <v>862</v>
      </c>
      <c r="AV111" s="88" t="s">
        <v>228</v>
      </c>
      <c r="AW111" s="85"/>
      <c r="AX111" s="85"/>
      <c r="AY111" s="85"/>
      <c r="AZ111" s="85"/>
      <c r="BA111" s="85"/>
      <c r="BB111" s="85"/>
      <c r="BC111" s="91"/>
      <c r="BD111" s="116" t="s">
        <v>740</v>
      </c>
      <c r="BE111" s="144" t="s">
        <v>1851</v>
      </c>
      <c r="BF111" s="94"/>
      <c r="BG111" s="93"/>
      <c r="BH111" s="93"/>
      <c r="BI111" s="93"/>
      <c r="BJ111" s="93"/>
      <c r="BK111" s="148"/>
      <c r="BL111" s="148"/>
      <c r="BM111" s="148"/>
      <c r="BN111" s="148"/>
      <c r="BO111" s="148"/>
      <c r="BP111" s="148"/>
      <c r="BQ111" s="73"/>
      <c r="BR111" s="96">
        <v>35.0</v>
      </c>
      <c r="BS111" s="96">
        <v>40.0</v>
      </c>
      <c r="BT111" s="96">
        <v>15.0</v>
      </c>
      <c r="BU111" s="96">
        <v>10.0</v>
      </c>
      <c r="BV111" s="73"/>
      <c r="BW111" s="97" t="s">
        <v>170</v>
      </c>
      <c r="BX111" s="97" t="s">
        <v>1852</v>
      </c>
      <c r="BY111" s="97" t="s">
        <v>840</v>
      </c>
      <c r="BZ111" s="97" t="s">
        <v>1710</v>
      </c>
      <c r="CA111" s="98" t="s">
        <v>497</v>
      </c>
      <c r="CB111" s="118" t="s">
        <v>1009</v>
      </c>
      <c r="CC111" s="119" t="s">
        <v>1853</v>
      </c>
      <c r="CD111" s="119" t="s">
        <v>1854</v>
      </c>
      <c r="CE111" s="101" t="s">
        <v>644</v>
      </c>
      <c r="CF111" s="101" t="s">
        <v>245</v>
      </c>
      <c r="CG111" s="102"/>
      <c r="CH111" s="73"/>
      <c r="CI111" s="103" t="s">
        <v>1855</v>
      </c>
      <c r="CJ111" s="104" t="s">
        <v>452</v>
      </c>
      <c r="CK111" s="105" t="s">
        <v>1856</v>
      </c>
      <c r="CL111" s="106"/>
      <c r="CM111" s="107"/>
      <c r="CN111" s="107"/>
      <c r="CO111" s="107"/>
      <c r="CP111" s="107"/>
      <c r="CQ111" s="108"/>
    </row>
    <row r="112">
      <c r="A112" s="68" t="s">
        <v>1678</v>
      </c>
      <c r="B112" s="69" t="s">
        <v>118</v>
      </c>
      <c r="C112" s="70" t="s">
        <v>1857</v>
      </c>
      <c r="D112" s="71" t="s">
        <v>1858</v>
      </c>
      <c r="E112" s="72" t="s">
        <v>91</v>
      </c>
      <c r="F112" s="72" t="s">
        <v>91</v>
      </c>
      <c r="G112" s="72" t="s">
        <v>1859</v>
      </c>
      <c r="H112" s="72" t="s">
        <v>1860</v>
      </c>
      <c r="I112" s="72" t="s">
        <v>1861</v>
      </c>
      <c r="J112" s="73"/>
      <c r="K112" s="74"/>
      <c r="L112" s="74"/>
      <c r="M112" s="74"/>
      <c r="N112" s="74"/>
      <c r="O112" s="75"/>
      <c r="P112" s="75" t="s">
        <v>96</v>
      </c>
      <c r="Q112" s="110"/>
      <c r="R112" s="75"/>
      <c r="S112" s="75" t="s">
        <v>96</v>
      </c>
      <c r="T112" s="75"/>
      <c r="U112" s="75"/>
      <c r="V112" s="110"/>
      <c r="W112" s="77"/>
      <c r="X112" s="78" t="s">
        <v>1862</v>
      </c>
      <c r="Y112" s="80" t="s">
        <v>351</v>
      </c>
      <c r="Z112" s="80" t="s">
        <v>349</v>
      </c>
      <c r="AA112" s="81"/>
      <c r="AB112" s="164" t="s">
        <v>102</v>
      </c>
      <c r="AC112" s="83" t="s">
        <v>236</v>
      </c>
      <c r="AD112" s="84"/>
      <c r="AE112" s="83"/>
      <c r="AF112" s="83"/>
      <c r="AG112" s="83"/>
      <c r="AH112" s="83"/>
      <c r="AI112" s="93"/>
      <c r="AJ112" s="93"/>
      <c r="AK112" s="93"/>
      <c r="AL112" s="93"/>
      <c r="AM112" s="93"/>
      <c r="AN112" s="93"/>
      <c r="AO112" s="86"/>
      <c r="AP112" s="87" t="s">
        <v>1863</v>
      </c>
      <c r="AQ112" s="88" t="s">
        <v>191</v>
      </c>
      <c r="AR112" s="89" t="s">
        <v>1864</v>
      </c>
      <c r="AS112" s="88" t="s">
        <v>162</v>
      </c>
      <c r="AT112" s="88" t="s">
        <v>188</v>
      </c>
      <c r="AU112" s="115" t="s">
        <v>1865</v>
      </c>
      <c r="AV112" s="88" t="s">
        <v>199</v>
      </c>
      <c r="AW112" s="85">
        <v>2645.0</v>
      </c>
      <c r="AX112" s="85">
        <v>284.0</v>
      </c>
      <c r="AY112" s="85">
        <v>502.0</v>
      </c>
      <c r="AZ112" s="85">
        <v>210.0</v>
      </c>
      <c r="BA112" s="85">
        <v>283.0</v>
      </c>
      <c r="BB112" s="85">
        <v>79.0</v>
      </c>
      <c r="BC112" s="91"/>
      <c r="BD112" s="116" t="s">
        <v>200</v>
      </c>
      <c r="BE112" s="117" t="s">
        <v>1866</v>
      </c>
      <c r="BF112" s="94" t="s">
        <v>1332</v>
      </c>
      <c r="BG112" s="93" t="s">
        <v>159</v>
      </c>
      <c r="BH112" s="93" t="s">
        <v>131</v>
      </c>
      <c r="BI112" s="93" t="s">
        <v>301</v>
      </c>
      <c r="BJ112" s="93" t="s">
        <v>1792</v>
      </c>
      <c r="BK112" s="148">
        <v>2526.0</v>
      </c>
      <c r="BL112" s="148">
        <v>284.0</v>
      </c>
      <c r="BM112" s="148">
        <v>464.0</v>
      </c>
      <c r="BN112" s="148">
        <v>195.0</v>
      </c>
      <c r="BO112" s="148">
        <v>290.0</v>
      </c>
      <c r="BP112" s="148">
        <v>79.0</v>
      </c>
      <c r="BQ112" s="73"/>
      <c r="BR112" s="96">
        <v>40.0</v>
      </c>
      <c r="BS112" s="96">
        <v>15.0</v>
      </c>
      <c r="BT112" s="96">
        <v>25.0</v>
      </c>
      <c r="BU112" s="96">
        <v>35.0</v>
      </c>
      <c r="BV112" s="73"/>
      <c r="BW112" s="97" t="s">
        <v>111</v>
      </c>
      <c r="BX112" s="97" t="s">
        <v>1867</v>
      </c>
      <c r="BY112" s="97" t="s">
        <v>1868</v>
      </c>
      <c r="BZ112" s="97" t="s">
        <v>1869</v>
      </c>
      <c r="CA112" s="98" t="s">
        <v>1667</v>
      </c>
      <c r="CB112" s="118" t="s">
        <v>1870</v>
      </c>
      <c r="CC112" s="119" t="s">
        <v>1871</v>
      </c>
      <c r="CD112" s="119" t="s">
        <v>1872</v>
      </c>
      <c r="CE112" s="101" t="s">
        <v>206</v>
      </c>
      <c r="CF112" s="101" t="s">
        <v>245</v>
      </c>
      <c r="CG112" s="102"/>
      <c r="CH112" s="73"/>
      <c r="CI112" s="103"/>
      <c r="CJ112" s="104"/>
      <c r="CK112" s="105"/>
      <c r="CL112" s="106" t="s">
        <v>1873</v>
      </c>
      <c r="CM112" s="107" t="s">
        <v>213</v>
      </c>
      <c r="CN112" s="107">
        <v>15.0</v>
      </c>
      <c r="CO112" s="107" t="s">
        <v>214</v>
      </c>
      <c r="CP112" s="107" t="s">
        <v>251</v>
      </c>
      <c r="CQ112" s="108" t="s">
        <v>1874</v>
      </c>
    </row>
    <row r="113">
      <c r="A113" s="131" t="s">
        <v>1875</v>
      </c>
      <c r="B113" s="128" t="s">
        <v>118</v>
      </c>
      <c r="C113" s="70" t="s">
        <v>1876</v>
      </c>
      <c r="D113" s="71" t="s">
        <v>1877</v>
      </c>
      <c r="E113" s="72" t="s">
        <v>91</v>
      </c>
      <c r="F113" s="72" t="s">
        <v>91</v>
      </c>
      <c r="G113" s="72" t="s">
        <v>1878</v>
      </c>
      <c r="H113" s="72" t="s">
        <v>1879</v>
      </c>
      <c r="I113" s="72" t="s">
        <v>1880</v>
      </c>
      <c r="J113" s="73"/>
      <c r="K113" s="74"/>
      <c r="L113" s="75" t="s">
        <v>96</v>
      </c>
      <c r="M113" s="75" t="s">
        <v>96</v>
      </c>
      <c r="N113" s="75"/>
      <c r="O113" s="74"/>
      <c r="P113" s="74"/>
      <c r="Q113" s="76"/>
      <c r="R113" s="75"/>
      <c r="S113" s="74"/>
      <c r="T113" s="75" t="s">
        <v>96</v>
      </c>
      <c r="U113" s="75"/>
      <c r="V113" s="110"/>
      <c r="W113" s="77"/>
      <c r="X113" s="78" t="s">
        <v>298</v>
      </c>
      <c r="Y113" s="80" t="s">
        <v>479</v>
      </c>
      <c r="Z113" s="80" t="s">
        <v>349</v>
      </c>
      <c r="AA113" s="81"/>
      <c r="AB113" s="82" t="s">
        <v>188</v>
      </c>
      <c r="AC113" s="83" t="s">
        <v>191</v>
      </c>
      <c r="AD113" s="84"/>
      <c r="AE113" s="83"/>
      <c r="AF113" s="83"/>
      <c r="AG113" s="83"/>
      <c r="AH113" s="83"/>
      <c r="AI113" s="85"/>
      <c r="AJ113" s="85"/>
      <c r="AK113" s="85"/>
      <c r="AL113" s="85"/>
      <c r="AM113" s="85"/>
      <c r="AN113" s="85"/>
      <c r="AO113" s="86"/>
      <c r="AP113" s="87" t="s">
        <v>194</v>
      </c>
      <c r="AQ113" s="88" t="s">
        <v>880</v>
      </c>
      <c r="AR113" s="89" t="s">
        <v>196</v>
      </c>
      <c r="AS113" s="138" t="s">
        <v>1881</v>
      </c>
      <c r="AT113" s="88" t="s">
        <v>188</v>
      </c>
      <c r="AU113" s="115" t="s">
        <v>1882</v>
      </c>
      <c r="AV113" s="88" t="s">
        <v>199</v>
      </c>
      <c r="AW113" s="85"/>
      <c r="AX113" s="85"/>
      <c r="AY113" s="85"/>
      <c r="AZ113" s="85"/>
      <c r="BA113" s="85"/>
      <c r="BB113" s="85"/>
      <c r="BC113" s="91"/>
      <c r="BD113" s="116" t="s">
        <v>377</v>
      </c>
      <c r="BE113" s="93" t="s">
        <v>352</v>
      </c>
      <c r="BF113" s="94" t="s">
        <v>131</v>
      </c>
      <c r="BG113" s="93" t="s">
        <v>1534</v>
      </c>
      <c r="BH113" s="93" t="s">
        <v>131</v>
      </c>
      <c r="BI113" s="93" t="s">
        <v>882</v>
      </c>
      <c r="BJ113" s="93" t="s">
        <v>280</v>
      </c>
      <c r="BK113" s="148"/>
      <c r="BL113" s="148"/>
      <c r="BM113" s="148"/>
      <c r="BN113" s="148"/>
      <c r="BO113" s="148"/>
      <c r="BP113" s="148"/>
      <c r="BQ113" s="73"/>
      <c r="BR113" s="96">
        <v>20.0</v>
      </c>
      <c r="BS113" s="96">
        <v>35.0</v>
      </c>
      <c r="BT113" s="96">
        <v>15.0</v>
      </c>
      <c r="BU113" s="96">
        <v>30.0</v>
      </c>
      <c r="BV113" s="73"/>
      <c r="BW113" s="97" t="s">
        <v>170</v>
      </c>
      <c r="BX113" s="97" t="s">
        <v>112</v>
      </c>
      <c r="BY113" s="97" t="s">
        <v>661</v>
      </c>
      <c r="BZ113" s="97" t="s">
        <v>1883</v>
      </c>
      <c r="CA113" s="98" t="s">
        <v>706</v>
      </c>
      <c r="CB113" s="118" t="s">
        <v>1884</v>
      </c>
      <c r="CC113" s="119" t="s">
        <v>1885</v>
      </c>
      <c r="CD113" s="119" t="s">
        <v>1886</v>
      </c>
      <c r="CE113" s="101" t="s">
        <v>206</v>
      </c>
      <c r="CF113" s="101" t="s">
        <v>207</v>
      </c>
      <c r="CG113" s="102"/>
      <c r="CH113" s="73"/>
      <c r="CI113" s="103" t="s">
        <v>1887</v>
      </c>
      <c r="CJ113" s="104" t="s">
        <v>247</v>
      </c>
      <c r="CK113" s="105" t="s">
        <v>1888</v>
      </c>
      <c r="CL113" s="106"/>
      <c r="CM113" s="107"/>
      <c r="CN113" s="107"/>
      <c r="CO113" s="107"/>
      <c r="CP113" s="107"/>
      <c r="CQ113" s="108"/>
    </row>
    <row r="114">
      <c r="A114" s="68" t="s">
        <v>1889</v>
      </c>
      <c r="B114" s="69" t="s">
        <v>118</v>
      </c>
      <c r="C114" s="70" t="s">
        <v>1890</v>
      </c>
      <c r="D114" s="71" t="s">
        <v>1891</v>
      </c>
      <c r="E114" s="72" t="s">
        <v>91</v>
      </c>
      <c r="F114" s="72" t="s">
        <v>91</v>
      </c>
      <c r="G114" s="72" t="s">
        <v>1892</v>
      </c>
      <c r="H114" s="72" t="s">
        <v>1893</v>
      </c>
      <c r="I114" s="72" t="s">
        <v>1894</v>
      </c>
      <c r="J114" s="73"/>
      <c r="K114" s="74"/>
      <c r="L114" s="75" t="s">
        <v>96</v>
      </c>
      <c r="M114" s="74"/>
      <c r="N114" s="75" t="s">
        <v>96</v>
      </c>
      <c r="O114" s="75"/>
      <c r="P114" s="74"/>
      <c r="Q114" s="110"/>
      <c r="R114" s="75"/>
      <c r="S114" s="75"/>
      <c r="T114" s="75" t="s">
        <v>96</v>
      </c>
      <c r="U114" s="75"/>
      <c r="V114" s="110"/>
      <c r="W114" s="77"/>
      <c r="X114" s="111" t="s">
        <v>1895</v>
      </c>
      <c r="Y114" s="80" t="s">
        <v>550</v>
      </c>
      <c r="Z114" s="80" t="s">
        <v>598</v>
      </c>
      <c r="AA114" s="81"/>
      <c r="AB114" s="82" t="s">
        <v>1896</v>
      </c>
      <c r="AC114" s="83" t="s">
        <v>99</v>
      </c>
      <c r="AD114" s="84" t="s">
        <v>1897</v>
      </c>
      <c r="AE114" s="135" t="s">
        <v>720</v>
      </c>
      <c r="AF114" s="83" t="s">
        <v>376</v>
      </c>
      <c r="AG114" s="114" t="s">
        <v>1898</v>
      </c>
      <c r="AH114" s="83" t="s">
        <v>400</v>
      </c>
      <c r="AI114" s="93">
        <v>4300.0</v>
      </c>
      <c r="AJ114" s="93">
        <v>243.0</v>
      </c>
      <c r="AK114" s="93">
        <v>526.0</v>
      </c>
      <c r="AL114" s="93">
        <v>290.0</v>
      </c>
      <c r="AM114" s="93">
        <v>302.0</v>
      </c>
      <c r="AN114" s="93">
        <v>172.0</v>
      </c>
      <c r="AO114" s="86"/>
      <c r="AP114" s="87"/>
      <c r="AQ114" s="88"/>
      <c r="AR114" s="89"/>
      <c r="AS114" s="88"/>
      <c r="AT114" s="88"/>
      <c r="AU114" s="88"/>
      <c r="AV114" s="88"/>
      <c r="AW114" s="85"/>
      <c r="AX114" s="85"/>
      <c r="AY114" s="85"/>
      <c r="AZ114" s="85"/>
      <c r="BA114" s="85"/>
      <c r="BB114" s="85"/>
      <c r="BC114" s="91"/>
      <c r="BD114" s="116" t="s">
        <v>1899</v>
      </c>
      <c r="BE114" s="93" t="s">
        <v>552</v>
      </c>
      <c r="BF114" s="94" t="s">
        <v>1900</v>
      </c>
      <c r="BG114" s="93" t="s">
        <v>236</v>
      </c>
      <c r="BH114" s="93" t="s">
        <v>555</v>
      </c>
      <c r="BI114" s="144" t="s">
        <v>1901</v>
      </c>
      <c r="BJ114" s="93" t="s">
        <v>193</v>
      </c>
      <c r="BK114" s="148">
        <v>4003.0</v>
      </c>
      <c r="BL114" s="148">
        <v>269.0</v>
      </c>
      <c r="BM114" s="148">
        <v>526.0</v>
      </c>
      <c r="BN114" s="148">
        <v>257.0</v>
      </c>
      <c r="BO114" s="148">
        <v>313.0</v>
      </c>
      <c r="BP114" s="148">
        <v>172.0</v>
      </c>
      <c r="BQ114" s="73"/>
      <c r="BR114" s="96">
        <v>15.0</v>
      </c>
      <c r="BS114" s="96">
        <v>40.0</v>
      </c>
      <c r="BT114" s="96">
        <v>10.0</v>
      </c>
      <c r="BU114" s="96">
        <v>35.0</v>
      </c>
      <c r="BV114" s="73"/>
      <c r="BW114" s="97" t="s">
        <v>170</v>
      </c>
      <c r="BX114" s="97" t="s">
        <v>1902</v>
      </c>
      <c r="BY114" s="97" t="s">
        <v>661</v>
      </c>
      <c r="BZ114" s="97" t="s">
        <v>1903</v>
      </c>
      <c r="CA114" s="137" t="s">
        <v>91</v>
      </c>
      <c r="CB114" s="118" t="s">
        <v>241</v>
      </c>
      <c r="CC114" s="119" t="s">
        <v>1904</v>
      </c>
      <c r="CD114" s="119" t="s">
        <v>1905</v>
      </c>
      <c r="CE114" s="101" t="s">
        <v>206</v>
      </c>
      <c r="CF114" s="101" t="s">
        <v>245</v>
      </c>
      <c r="CG114" s="102"/>
      <c r="CH114" s="73"/>
      <c r="CI114" s="103"/>
      <c r="CJ114" s="104"/>
      <c r="CK114" s="105"/>
      <c r="CL114" s="106"/>
      <c r="CM114" s="107"/>
      <c r="CN114" s="107"/>
      <c r="CO114" s="107"/>
      <c r="CP114" s="107"/>
      <c r="CQ114" s="108"/>
    </row>
    <row r="115">
      <c r="A115" s="68" t="s">
        <v>1906</v>
      </c>
      <c r="B115" s="69" t="s">
        <v>118</v>
      </c>
      <c r="C115" s="70" t="s">
        <v>1907</v>
      </c>
      <c r="D115" s="71" t="s">
        <v>1908</v>
      </c>
      <c r="E115" s="72" t="s">
        <v>91</v>
      </c>
      <c r="F115" s="72" t="s">
        <v>91</v>
      </c>
      <c r="G115" s="72" t="s">
        <v>1909</v>
      </c>
      <c r="H115" s="72" t="s">
        <v>1910</v>
      </c>
      <c r="I115" s="72" t="s">
        <v>1911</v>
      </c>
      <c r="J115" s="73"/>
      <c r="K115" s="75" t="s">
        <v>96</v>
      </c>
      <c r="L115" s="75"/>
      <c r="M115" s="74"/>
      <c r="N115" s="75"/>
      <c r="O115" s="75"/>
      <c r="P115" s="74"/>
      <c r="Q115" s="110"/>
      <c r="R115" s="75"/>
      <c r="S115" s="75"/>
      <c r="T115" s="75" t="s">
        <v>96</v>
      </c>
      <c r="U115" s="75"/>
      <c r="V115" s="110" t="s">
        <v>222</v>
      </c>
      <c r="W115" s="77"/>
      <c r="X115" s="78" t="s">
        <v>1051</v>
      </c>
      <c r="Y115" s="112" t="s">
        <v>1912</v>
      </c>
      <c r="Z115" s="80" t="s">
        <v>1913</v>
      </c>
      <c r="AA115" s="81"/>
      <c r="AB115" s="164" t="s">
        <v>1914</v>
      </c>
      <c r="AC115" s="83" t="s">
        <v>466</v>
      </c>
      <c r="AD115" s="84" t="s">
        <v>1915</v>
      </c>
      <c r="AE115" s="83" t="s">
        <v>404</v>
      </c>
      <c r="AF115" s="83" t="s">
        <v>555</v>
      </c>
      <c r="AG115" s="83" t="s">
        <v>1298</v>
      </c>
      <c r="AH115" s="83" t="s">
        <v>376</v>
      </c>
      <c r="AI115" s="93"/>
      <c r="AJ115" s="93"/>
      <c r="AK115" s="93"/>
      <c r="AL115" s="93"/>
      <c r="AM115" s="93"/>
      <c r="AN115" s="93"/>
      <c r="AO115" s="86"/>
      <c r="AP115" s="87"/>
      <c r="AQ115" s="88"/>
      <c r="AR115" s="89"/>
      <c r="AS115" s="88"/>
      <c r="AT115" s="88"/>
      <c r="AU115" s="88"/>
      <c r="AV115" s="88"/>
      <c r="AW115" s="85"/>
      <c r="AX115" s="85"/>
      <c r="AY115" s="85"/>
      <c r="AZ115" s="85"/>
      <c r="BA115" s="85"/>
      <c r="BB115" s="85"/>
      <c r="BC115" s="91"/>
      <c r="BD115" s="116" t="s">
        <v>1916</v>
      </c>
      <c r="BE115" s="117" t="s">
        <v>1917</v>
      </c>
      <c r="BF115" s="94" t="s">
        <v>1918</v>
      </c>
      <c r="BG115" s="186" t="s">
        <v>1919</v>
      </c>
      <c r="BH115" s="93" t="s">
        <v>422</v>
      </c>
      <c r="BI115" s="93" t="s">
        <v>230</v>
      </c>
      <c r="BJ115" s="93" t="s">
        <v>426</v>
      </c>
      <c r="BK115" s="148"/>
      <c r="BL115" s="148"/>
      <c r="BM115" s="148"/>
      <c r="BN115" s="148"/>
      <c r="BO115" s="148"/>
      <c r="BP115" s="148"/>
      <c r="BQ115" s="73"/>
      <c r="BR115" s="96">
        <v>30.0</v>
      </c>
      <c r="BS115" s="96">
        <v>20.0</v>
      </c>
      <c r="BT115" s="96">
        <v>35.0</v>
      </c>
      <c r="BU115" s="96">
        <v>15.0</v>
      </c>
      <c r="BV115" s="73"/>
      <c r="BW115" s="97" t="s">
        <v>141</v>
      </c>
      <c r="BX115" s="97" t="s">
        <v>112</v>
      </c>
      <c r="BY115" s="97" t="s">
        <v>1920</v>
      </c>
      <c r="BZ115" s="97" t="s">
        <v>1921</v>
      </c>
      <c r="CA115" s="137" t="s">
        <v>91</v>
      </c>
      <c r="CB115" s="118" t="s">
        <v>1922</v>
      </c>
      <c r="CC115" s="119" t="s">
        <v>1923</v>
      </c>
      <c r="CD115" s="119" t="s">
        <v>1924</v>
      </c>
      <c r="CE115" s="101" t="s">
        <v>1925</v>
      </c>
      <c r="CF115" s="101" t="s">
        <v>385</v>
      </c>
      <c r="CG115" s="102"/>
      <c r="CH115" s="73"/>
      <c r="CI115" s="103"/>
      <c r="CJ115" s="104"/>
      <c r="CK115" s="105"/>
      <c r="CL115" s="106" t="s">
        <v>1926</v>
      </c>
      <c r="CM115" s="107" t="s">
        <v>250</v>
      </c>
      <c r="CN115" s="107">
        <v>4.0</v>
      </c>
      <c r="CO115" s="107">
        <v>2.0</v>
      </c>
      <c r="CP115" s="107" t="s">
        <v>251</v>
      </c>
      <c r="CQ115" s="108" t="s">
        <v>1927</v>
      </c>
    </row>
    <row r="116">
      <c r="A116" s="68" t="s">
        <v>1928</v>
      </c>
      <c r="B116" s="69" t="s">
        <v>118</v>
      </c>
      <c r="C116" s="70" t="s">
        <v>1929</v>
      </c>
      <c r="D116" s="71" t="s">
        <v>1930</v>
      </c>
      <c r="E116" s="72" t="s">
        <v>91</v>
      </c>
      <c r="F116" s="72" t="s">
        <v>91</v>
      </c>
      <c r="G116" s="72" t="s">
        <v>1931</v>
      </c>
      <c r="H116" s="72" t="s">
        <v>1932</v>
      </c>
      <c r="I116" s="72" t="s">
        <v>1933</v>
      </c>
      <c r="J116" s="73"/>
      <c r="K116" s="74"/>
      <c r="L116" s="74"/>
      <c r="M116" s="74"/>
      <c r="N116" s="74"/>
      <c r="O116" s="75"/>
      <c r="P116" s="74"/>
      <c r="Q116" s="110" t="s">
        <v>96</v>
      </c>
      <c r="R116" s="75" t="s">
        <v>222</v>
      </c>
      <c r="S116" s="75"/>
      <c r="T116" s="75" t="s">
        <v>96</v>
      </c>
      <c r="U116" s="75"/>
      <c r="V116" s="110"/>
      <c r="W116" s="77"/>
      <c r="X116" s="78" t="s">
        <v>530</v>
      </c>
      <c r="Y116" s="112" t="s">
        <v>1934</v>
      </c>
      <c r="Z116" s="80" t="s">
        <v>1298</v>
      </c>
      <c r="AA116" s="81"/>
      <c r="AB116" s="82" t="s">
        <v>761</v>
      </c>
      <c r="AC116" s="83" t="s">
        <v>917</v>
      </c>
      <c r="AD116" s="84" t="s">
        <v>1005</v>
      </c>
      <c r="AE116" s="83" t="s">
        <v>529</v>
      </c>
      <c r="AF116" s="83" t="s">
        <v>530</v>
      </c>
      <c r="AG116" s="83" t="s">
        <v>762</v>
      </c>
      <c r="AH116" s="83" t="s">
        <v>280</v>
      </c>
      <c r="AI116" s="93">
        <v>3458.0</v>
      </c>
      <c r="AJ116" s="93">
        <v>491.0</v>
      </c>
      <c r="AK116" s="93">
        <v>218.0</v>
      </c>
      <c r="AL116" s="93">
        <v>261.0</v>
      </c>
      <c r="AM116" s="93">
        <v>261.0</v>
      </c>
      <c r="AN116" s="93">
        <v>326.0</v>
      </c>
      <c r="AO116" s="86"/>
      <c r="AP116" s="87"/>
      <c r="AQ116" s="88"/>
      <c r="AR116" s="89"/>
      <c r="AS116" s="88"/>
      <c r="AT116" s="88"/>
      <c r="AU116" s="88"/>
      <c r="AV116" s="88"/>
      <c r="AW116" s="85"/>
      <c r="AX116" s="85"/>
      <c r="AY116" s="85"/>
      <c r="AZ116" s="85"/>
      <c r="BA116" s="85"/>
      <c r="BB116" s="85"/>
      <c r="BC116" s="91"/>
      <c r="BD116" s="116" t="s">
        <v>1935</v>
      </c>
      <c r="BE116" s="93" t="s">
        <v>531</v>
      </c>
      <c r="BF116" s="94" t="s">
        <v>1936</v>
      </c>
      <c r="BG116" s="117" t="s">
        <v>1937</v>
      </c>
      <c r="BH116" s="93" t="s">
        <v>832</v>
      </c>
      <c r="BI116" s="149" t="s">
        <v>1938</v>
      </c>
      <c r="BJ116" s="93" t="s">
        <v>422</v>
      </c>
      <c r="BK116" s="148">
        <v>3734.0</v>
      </c>
      <c r="BL116" s="148">
        <v>516.0</v>
      </c>
      <c r="BM116" s="148">
        <v>218.0</v>
      </c>
      <c r="BN116" s="148">
        <v>293.0</v>
      </c>
      <c r="BO116" s="148">
        <v>279.0</v>
      </c>
      <c r="BP116" s="148">
        <v>204.0</v>
      </c>
      <c r="BQ116" s="73"/>
      <c r="BR116" s="96">
        <v>10.0</v>
      </c>
      <c r="BS116" s="96">
        <v>40.0</v>
      </c>
      <c r="BT116" s="96">
        <v>10.0</v>
      </c>
      <c r="BU116" s="96">
        <v>40.0</v>
      </c>
      <c r="BV116" s="73"/>
      <c r="BW116" s="97" t="s">
        <v>141</v>
      </c>
      <c r="BX116" s="97" t="s">
        <v>112</v>
      </c>
      <c r="BY116" s="97" t="s">
        <v>1007</v>
      </c>
      <c r="BZ116" s="97" t="s">
        <v>1939</v>
      </c>
      <c r="CA116" s="98" t="s">
        <v>1940</v>
      </c>
      <c r="CB116" s="118" t="s">
        <v>382</v>
      </c>
      <c r="CC116" s="119" t="s">
        <v>1941</v>
      </c>
      <c r="CD116" s="119" t="s">
        <v>1942</v>
      </c>
      <c r="CE116" s="101" t="s">
        <v>288</v>
      </c>
      <c r="CF116" s="101" t="s">
        <v>207</v>
      </c>
      <c r="CG116" s="102"/>
      <c r="CH116" s="73"/>
      <c r="CI116" s="103" t="s">
        <v>1943</v>
      </c>
      <c r="CJ116" s="104" t="s">
        <v>247</v>
      </c>
      <c r="CK116" s="105" t="s">
        <v>1944</v>
      </c>
      <c r="CL116" s="106"/>
      <c r="CM116" s="107"/>
      <c r="CN116" s="107"/>
      <c r="CO116" s="107"/>
      <c r="CP116" s="107"/>
      <c r="CQ116" s="108"/>
    </row>
  </sheetData>
  <mergeCells count="72">
    <mergeCell ref="CA73:CA76"/>
    <mergeCell ref="CB73:CB76"/>
    <mergeCell ref="Y73:Y76"/>
    <mergeCell ref="Z73:Z76"/>
    <mergeCell ref="BR73:BR76"/>
    <mergeCell ref="BS73:BS76"/>
    <mergeCell ref="BT73:BT76"/>
    <mergeCell ref="BU73:BU76"/>
    <mergeCell ref="BW73:BZ76"/>
    <mergeCell ref="CK73:CK76"/>
    <mergeCell ref="CL73:CL76"/>
    <mergeCell ref="CC73:CC76"/>
    <mergeCell ref="CD73:CD76"/>
    <mergeCell ref="CE73:CE76"/>
    <mergeCell ref="CF73:CF76"/>
    <mergeCell ref="CG73:CG76"/>
    <mergeCell ref="CI73:CI76"/>
    <mergeCell ref="CJ73:CJ76"/>
    <mergeCell ref="X1:Z1"/>
    <mergeCell ref="AB1:AC1"/>
    <mergeCell ref="AD1:AH1"/>
    <mergeCell ref="AI1:AN1"/>
    <mergeCell ref="AO1:AO2"/>
    <mergeCell ref="AP1:AQ1"/>
    <mergeCell ref="AR1:AV1"/>
    <mergeCell ref="BR1:BU1"/>
    <mergeCell ref="BW1:CA1"/>
    <mergeCell ref="CB1:CD1"/>
    <mergeCell ref="CE1:CG1"/>
    <mergeCell ref="CH1:CH2"/>
    <mergeCell ref="CI1:CK1"/>
    <mergeCell ref="CL1:CQ1"/>
    <mergeCell ref="AW1:BB1"/>
    <mergeCell ref="BC1:BC2"/>
    <mergeCell ref="BD1:BE1"/>
    <mergeCell ref="BF1:BJ1"/>
    <mergeCell ref="BK1:BP1"/>
    <mergeCell ref="BQ1:BQ2"/>
    <mergeCell ref="BV1:BV2"/>
    <mergeCell ref="A1:A2"/>
    <mergeCell ref="B1:B2"/>
    <mergeCell ref="C1:I1"/>
    <mergeCell ref="J1:J2"/>
    <mergeCell ref="K1:V1"/>
    <mergeCell ref="W1:W2"/>
    <mergeCell ref="AA1:AA2"/>
    <mergeCell ref="B73:B76"/>
    <mergeCell ref="C73:C76"/>
    <mergeCell ref="D73:D76"/>
    <mergeCell ref="E73:E76"/>
    <mergeCell ref="F73:F76"/>
    <mergeCell ref="G73:G76"/>
    <mergeCell ref="H73:H76"/>
    <mergeCell ref="I73:I76"/>
    <mergeCell ref="K73:K76"/>
    <mergeCell ref="L73:L76"/>
    <mergeCell ref="M73:M76"/>
    <mergeCell ref="N73:N76"/>
    <mergeCell ref="O73:O76"/>
    <mergeCell ref="P73:P76"/>
    <mergeCell ref="CM73:CM76"/>
    <mergeCell ref="CN73:CN76"/>
    <mergeCell ref="CO73:CO76"/>
    <mergeCell ref="CP73:CP76"/>
    <mergeCell ref="CQ73:CQ76"/>
    <mergeCell ref="Q73:Q76"/>
    <mergeCell ref="R73:R76"/>
    <mergeCell ref="S73:S76"/>
    <mergeCell ref="T73:T76"/>
    <mergeCell ref="U73:U76"/>
    <mergeCell ref="V73:V76"/>
    <mergeCell ref="X73:X76"/>
  </mergeCells>
  <conditionalFormatting sqref="B3:B116">
    <cfRule type="cellIs" dxfId="0" priority="1" operator="equal">
      <formula>"R"</formula>
    </cfRule>
  </conditionalFormatting>
  <conditionalFormatting sqref="B3:B116">
    <cfRule type="cellIs" dxfId="1" priority="2" operator="equal">
      <formula>"SR"</formula>
    </cfRule>
  </conditionalFormatting>
  <conditionalFormatting sqref="B3:B116">
    <cfRule type="cellIs" dxfId="2" priority="3" operator="equal">
      <formula>"SSR"</formula>
    </cfRule>
  </conditionalFormatting>
  <conditionalFormatting sqref="B3:B116">
    <cfRule type="containsText" dxfId="3" priority="4" operator="containsText" text="→">
      <formula>NOT(ISERROR(SEARCH(("→"),(B3))))</formula>
    </cfRule>
  </conditionalFormatting>
  <conditionalFormatting sqref="K3:K116">
    <cfRule type="notContainsBlanks" dxfId="4" priority="5">
      <formula>LEN(TRIM(K3))&gt;0</formula>
    </cfRule>
  </conditionalFormatting>
  <conditionalFormatting sqref="BW1:CG116 CI1:CQ116">
    <cfRule type="containsBlanks" dxfId="5" priority="6">
      <formula>LEN(TRIM(BW1))=0</formula>
    </cfRule>
  </conditionalFormatting>
  <conditionalFormatting sqref="CI1:CQ2 CB3:CD116">
    <cfRule type="containsBlanks" dxfId="6" priority="7">
      <formula>LEN(TRIM(CI1))=0</formula>
    </cfRule>
  </conditionalFormatting>
  <conditionalFormatting sqref="BF1:BP116 Z4:Z6 AR23 Z40:Z42 AE40:AE42 AS54:AT54 AD82 AH82 AR82 AV82 AH87 AR113 AH114 AF115">
    <cfRule type="containsBlanks" dxfId="5" priority="8">
      <formula>LEN(TRIM(BF1))=0</formula>
    </cfRule>
  </conditionalFormatting>
  <conditionalFormatting sqref="AP1:AV116 BD2 BF2 Z4:Z6 AD7:AF7 AH7 Z9:Z10 BH9:BH10 Z18 Y23 AB23 AD23 AF23 AF31 BE31 BF38 BG40:BG42 BJ40:BJ42 AE45 BG45 AE49:AF49 BG49:BJ49 AE54 AG54 BD54:BJ54 Z82 AC82 BD82 AE87 AH87 AC113 BD113 BF113 BI113 AE114:AE115 BE114 BG114:BH114 BJ114:BJ115 AF115 BI115">
    <cfRule type="containsBlanks" dxfId="7" priority="9">
      <formula>LEN(TRIM(AP1))=0</formula>
    </cfRule>
  </conditionalFormatting>
  <conditionalFormatting sqref="AD1:AH116 AR1:AR2 AS1:AV1 BF1:BF2 BG1:BJ1 AR4:AR6 AT4:AT6 BE4:BE6 AT18 AV23 AQ31 AS31:AT31 BI38 BJ45 Z49 AT54 BH54 AT82 BF106:BJ106 AQ113">
    <cfRule type="containsBlanks" dxfId="5" priority="10">
      <formula>LEN(TRIM(AD1))=0</formula>
    </cfRule>
  </conditionalFormatting>
  <conditionalFormatting sqref="AI1:AN116">
    <cfRule type="containsBlanks" dxfId="5" priority="11">
      <formula>LEN(TRIM(AI1))=0</formula>
    </cfRule>
  </conditionalFormatting>
  <conditionalFormatting sqref="AW1:BB116">
    <cfRule type="containsBlanks" dxfId="5" priority="12">
      <formula>LEN(TRIM(AW1))=0</formula>
    </cfRule>
  </conditionalFormatting>
  <conditionalFormatting sqref="AB1:AC116 AP1:AP2 AQ1 BD1:BD2 BE1 AP4:AP6 AS4:AS6 BE4:BE6 Y18 AQ18 Z23 AE23 AP23 BI40:BI42 AP87 BG113">
    <cfRule type="containsBlanks" dxfId="8" priority="13">
      <formula>LEN(TRIM(AB1))=0</formula>
    </cfRule>
  </conditionalFormatting>
  <conditionalFormatting sqref="BD1:BE116 AB4:AB6 AQ4:AQ6 BG9:BG10 AC18 AE18 AR23 AU23 BF23 AG45 AQ54 AB82 AE82 AP82 AS82 Z87 AS87 AE97 BI106 AP113">
    <cfRule type="containsBlanks" dxfId="8" priority="14">
      <formula>LEN(TRIM(BD1))=0</formula>
    </cfRule>
  </conditionalFormatting>
  <conditionalFormatting sqref="E1:F116 G1:I15 G17:I116">
    <cfRule type="containsBlanks" dxfId="9" priority="15">
      <formula>LEN(TRIM(E1))=0</formula>
    </cfRule>
  </conditionalFormatting>
  <conditionalFormatting sqref="X1:Z116 AS18 AS23 BE23 BG40:BG42 AC49 AC82 AC87 BE87 BG106 AC115 AG115">
    <cfRule type="containsBlanks" dxfId="5" priority="16">
      <formula>LEN(TRIM(X1))=0</formula>
    </cfRule>
  </conditionalFormatting>
  <conditionalFormatting sqref="L3:L116">
    <cfRule type="notContainsBlanks" dxfId="8" priority="17">
      <formula>LEN(TRIM(L3))&gt;0</formula>
    </cfRule>
  </conditionalFormatting>
  <conditionalFormatting sqref="M3:M116">
    <cfRule type="notContainsBlanks" dxfId="10" priority="18">
      <formula>LEN(TRIM(M3))&gt;0</formula>
    </cfRule>
  </conditionalFormatting>
  <conditionalFormatting sqref="N3:N116">
    <cfRule type="notContainsBlanks" dxfId="11" priority="19">
      <formula>LEN(TRIM(N3))&gt;0</formula>
    </cfRule>
  </conditionalFormatting>
  <conditionalFormatting sqref="O3:O116">
    <cfRule type="notContainsBlanks" dxfId="12" priority="20">
      <formula>LEN(TRIM(O3))&gt;0</formula>
    </cfRule>
  </conditionalFormatting>
  <conditionalFormatting sqref="P3:P116">
    <cfRule type="notContainsBlanks" dxfId="13" priority="21">
      <formula>LEN(TRIM(P3))&gt;0</formula>
    </cfRule>
  </conditionalFormatting>
  <conditionalFormatting sqref="Q3:Q116">
    <cfRule type="notContainsBlanks" dxfId="14" priority="22">
      <formula>LEN(TRIM(Q3))&gt;0</formula>
    </cfRule>
  </conditionalFormatting>
  <conditionalFormatting sqref="R3:R116">
    <cfRule type="notContainsBlanks" dxfId="15" priority="23">
      <formula>LEN(TRIM(R3))&gt;0</formula>
    </cfRule>
  </conditionalFormatting>
  <conditionalFormatting sqref="S3:S116">
    <cfRule type="notContainsBlanks" dxfId="16" priority="24">
      <formula>LEN(TRIM(S3))&gt;0</formula>
    </cfRule>
  </conditionalFormatting>
  <conditionalFormatting sqref="T3:T116">
    <cfRule type="notContainsBlanks" dxfId="17" priority="25">
      <formula>LEN(TRIM(T3))&gt;0</formula>
    </cfRule>
  </conditionalFormatting>
  <conditionalFormatting sqref="U3:U116">
    <cfRule type="notContainsBlanks" dxfId="18" priority="26">
      <formula>LEN(TRIM(U3))&gt;0</formula>
    </cfRule>
  </conditionalFormatting>
  <conditionalFormatting sqref="V3:V116">
    <cfRule type="notContainsBlanks" dxfId="19" priority="27">
      <formula>LEN(TRIM(V3))&gt;0</formula>
    </cfRule>
  </conditionalFormatting>
  <hyperlinks>
    <hyperlink display="Bond Power Unlocks" location="'Bonds &amp; Awakening'!A2:P2" ref="BW1"/>
    <hyperlink r:id="rId2" ref="AG88"/>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5.14"/>
    <col customWidth="1" min="3" max="8" width="7.29"/>
    <col customWidth="1" hidden="1" min="9" max="12" width="7.29"/>
    <col hidden="1" min="13" max="38" width="14.43"/>
  </cols>
  <sheetData>
    <row r="1">
      <c r="A1" s="325" t="s">
        <v>30</v>
      </c>
      <c r="B1" s="325" t="s">
        <v>1945</v>
      </c>
      <c r="C1" s="326" t="s">
        <v>64</v>
      </c>
      <c r="D1" s="327" t="s">
        <v>65</v>
      </c>
      <c r="E1" s="328" t="s">
        <v>66</v>
      </c>
      <c r="F1" s="329" t="s">
        <v>67</v>
      </c>
      <c r="G1" s="330" t="s">
        <v>68</v>
      </c>
      <c r="H1" s="331" t="s">
        <v>69</v>
      </c>
      <c r="I1" s="332" t="s">
        <v>1946</v>
      </c>
      <c r="J1" s="332" t="s">
        <v>1947</v>
      </c>
      <c r="K1" s="332" t="s">
        <v>1948</v>
      </c>
      <c r="L1" s="332" t="s">
        <v>1949</v>
      </c>
      <c r="M1" s="333" t="s">
        <v>1950</v>
      </c>
      <c r="N1" s="333" t="s">
        <v>1951</v>
      </c>
      <c r="O1" s="333" t="s">
        <v>1952</v>
      </c>
      <c r="P1" s="333" t="s">
        <v>1953</v>
      </c>
      <c r="Q1" s="333" t="s">
        <v>1954</v>
      </c>
      <c r="R1" s="333" t="s">
        <v>1955</v>
      </c>
      <c r="S1" s="333" t="s">
        <v>1956</v>
      </c>
      <c r="T1" s="333" t="s">
        <v>1957</v>
      </c>
      <c r="U1" s="333" t="s">
        <v>1958</v>
      </c>
      <c r="V1" s="333" t="s">
        <v>1959</v>
      </c>
      <c r="W1" s="333" t="s">
        <v>1960</v>
      </c>
      <c r="X1" s="334" t="s">
        <v>1961</v>
      </c>
      <c r="Y1" s="334" t="s">
        <v>1962</v>
      </c>
      <c r="Z1" s="334" t="s">
        <v>1963</v>
      </c>
      <c r="AA1" s="334" t="s">
        <v>1964</v>
      </c>
      <c r="AB1" s="334" t="s">
        <v>1965</v>
      </c>
      <c r="AC1" s="334" t="s">
        <v>1966</v>
      </c>
      <c r="AD1" s="335" t="s">
        <v>1967</v>
      </c>
      <c r="AE1" s="335" t="s">
        <v>1968</v>
      </c>
      <c r="AF1" s="335" t="s">
        <v>1969</v>
      </c>
      <c r="AG1" s="335" t="s">
        <v>1970</v>
      </c>
      <c r="AH1" s="335" t="s">
        <v>1971</v>
      </c>
      <c r="AI1" s="335" t="s">
        <v>1972</v>
      </c>
      <c r="AJ1" s="335" t="s">
        <v>1973</v>
      </c>
      <c r="AK1" s="335" t="s">
        <v>1974</v>
      </c>
      <c r="AL1" s="335" t="s">
        <v>1975</v>
      </c>
    </row>
    <row r="2">
      <c r="A2" s="325" t="s">
        <v>87</v>
      </c>
      <c r="B2" s="336" t="s">
        <v>104</v>
      </c>
      <c r="C2" s="337">
        <f>(M2+N2*($I2-1)/10)*(1+X2/10000)*(1+(10+SWITCH($J2,0,0,1,1,2,2,3,3,4,4,5,5,6,7,7,9,8,11,9,13,10,15)+switch($L2,10,5,0))/100)+AD2+$L2*AJ2</f>
        <v>4800.41898</v>
      </c>
      <c r="D2" s="338">
        <f>(O2+P2*($I2-1)/10)*(1+Y2/10000)*(1+(10+SWITCH($K2,0,0,1,1,2,2,3,3,4,4,5,5,6,7,7,9,8,11,9,13,10,15)+switch($L2,10,5,0))/100)+AE2</f>
        <v>418.15219</v>
      </c>
      <c r="E2" s="339">
        <f>(Q2+R2*($I2-1)/10)*(1+Z2/10000)*(1+(10+SWITCH($K2,0,0,1,1,2,2,3,3,4,4,5,5,6,7,7,9,8,11,9,13,10,15)+switch($L2,10,5,0))/100)+AF2</f>
        <v>232.555635</v>
      </c>
      <c r="F2" s="340">
        <f>(S2+T2*($I2-1)/10)*(1+AA2/10000)*(1+(10+SWITCH($J2,0,0,1,1,2,2,3,3,4,4,5,5,6,7,7,9,8,11,9,13,10,15)+switch($L2,10,5,0))/100)+AG2+$L2*AK2</f>
        <v>350.33606</v>
      </c>
      <c r="G2" s="341">
        <f>(U2+V2*($I2-1)/10)*(1+AB2/10000)*(1+(10+SWITCH($J2,0,0,1,1,2,2,3,3,4,4,5,5,6,7,7,9,8,11,9,13,10,15)+switch($L2,10,5,0))/100)+AH2+$L2*AL2</f>
        <v>186.460876</v>
      </c>
      <c r="H2" s="342">
        <f>W2*(1+AC2/10000)*(1+(10+SWITCH($K2,0,0,1,1,2,2,3,3,4,4,5,5,6,7,7,9,8,11,9,13,10,15)+switch($L2,10,5,0))/100)+AI2</f>
        <v>102.6755</v>
      </c>
      <c r="I2" s="343">
        <v>70.0</v>
      </c>
      <c r="J2" s="343">
        <v>10.0</v>
      </c>
      <c r="K2" s="343">
        <v>10.0</v>
      </c>
      <c r="L2" s="343">
        <v>10.0</v>
      </c>
      <c r="M2" s="344">
        <v>779.0</v>
      </c>
      <c r="N2" s="344">
        <v>120.0</v>
      </c>
      <c r="O2" s="344">
        <v>95.0</v>
      </c>
      <c r="P2" s="344">
        <v>15.0</v>
      </c>
      <c r="Q2" s="344">
        <v>58.0</v>
      </c>
      <c r="R2" s="344">
        <v>9.0</v>
      </c>
      <c r="S2" s="344">
        <v>60.0</v>
      </c>
      <c r="T2" s="344">
        <v>10.0</v>
      </c>
      <c r="U2" s="344">
        <v>38.0</v>
      </c>
      <c r="V2" s="344">
        <v>6.0</v>
      </c>
      <c r="W2" s="344">
        <v>50.0</v>
      </c>
      <c r="X2" s="345">
        <v>6478.0</v>
      </c>
      <c r="Y2" s="345">
        <v>5158.0</v>
      </c>
      <c r="Z2" s="345">
        <v>4895.0</v>
      </c>
      <c r="AA2" s="345">
        <v>6478.0</v>
      </c>
      <c r="AB2" s="345">
        <v>5158.0</v>
      </c>
      <c r="AC2" s="345">
        <v>5027.0</v>
      </c>
      <c r="AD2" s="346">
        <v>358.0</v>
      </c>
      <c r="AE2" s="346">
        <v>27.0</v>
      </c>
      <c r="AF2" s="346">
        <v>0.0</v>
      </c>
      <c r="AG2" s="346">
        <v>24.0</v>
      </c>
      <c r="AH2" s="346">
        <v>0.0</v>
      </c>
      <c r="AI2" s="346">
        <v>5.0</v>
      </c>
      <c r="AJ2" s="347">
        <v>100.0</v>
      </c>
      <c r="AK2" s="347">
        <v>5.0</v>
      </c>
      <c r="AL2" s="347">
        <v>3.0</v>
      </c>
    </row>
    <row r="3">
      <c r="A3" s="325" t="s">
        <v>117</v>
      </c>
      <c r="B3" s="336" t="s">
        <v>129</v>
      </c>
      <c r="C3" s="348">
        <v>3513.0</v>
      </c>
      <c r="D3" s="349">
        <v>455.0</v>
      </c>
      <c r="E3" s="350">
        <v>532.0</v>
      </c>
      <c r="F3" s="351">
        <v>267.0</v>
      </c>
      <c r="G3" s="352">
        <v>337.0</v>
      </c>
      <c r="H3" s="353">
        <v>109.0</v>
      </c>
      <c r="I3" s="343">
        <v>70.0</v>
      </c>
      <c r="J3" s="343">
        <v>10.0</v>
      </c>
      <c r="K3" s="343">
        <v>10.0</v>
      </c>
      <c r="L3" s="343">
        <v>10.0</v>
      </c>
      <c r="M3" s="354"/>
      <c r="N3" s="354"/>
      <c r="O3" s="354"/>
      <c r="P3" s="354"/>
      <c r="Q3" s="354"/>
      <c r="R3" s="354"/>
      <c r="S3" s="354"/>
      <c r="T3" s="354"/>
      <c r="U3" s="354"/>
      <c r="V3" s="354"/>
      <c r="W3" s="354"/>
      <c r="X3" s="345"/>
      <c r="Y3" s="345"/>
      <c r="Z3" s="345"/>
      <c r="AA3" s="345"/>
      <c r="AB3" s="345"/>
      <c r="AC3" s="345"/>
      <c r="AD3" s="346"/>
      <c r="AE3" s="346"/>
      <c r="AF3" s="355"/>
      <c r="AG3" s="346"/>
      <c r="AH3" s="346"/>
      <c r="AI3" s="346"/>
      <c r="AJ3" s="347"/>
      <c r="AK3" s="347"/>
      <c r="AL3" s="347"/>
    </row>
    <row r="4">
      <c r="A4" s="325" t="s">
        <v>117</v>
      </c>
      <c r="B4" s="336" t="s">
        <v>136</v>
      </c>
      <c r="C4" s="348">
        <v>3812.0</v>
      </c>
      <c r="D4" s="349">
        <v>552.0</v>
      </c>
      <c r="E4" s="350">
        <v>464.0</v>
      </c>
      <c r="F4" s="351">
        <v>287.0</v>
      </c>
      <c r="G4" s="352">
        <v>281.0</v>
      </c>
      <c r="H4" s="353">
        <v>146.0</v>
      </c>
      <c r="I4" s="343">
        <v>70.0</v>
      </c>
      <c r="J4" s="343">
        <v>10.0</v>
      </c>
      <c r="K4" s="343">
        <v>10.0</v>
      </c>
      <c r="L4" s="343">
        <v>10.0</v>
      </c>
      <c r="M4" s="354"/>
      <c r="N4" s="354"/>
      <c r="O4" s="354"/>
      <c r="P4" s="354"/>
      <c r="Q4" s="354"/>
      <c r="R4" s="354"/>
      <c r="S4" s="354"/>
      <c r="T4" s="354"/>
      <c r="U4" s="354"/>
      <c r="V4" s="354"/>
      <c r="W4" s="354"/>
      <c r="X4" s="345"/>
      <c r="Y4" s="345"/>
      <c r="Z4" s="345"/>
      <c r="AA4" s="345"/>
      <c r="AB4" s="345"/>
      <c r="AC4" s="345"/>
      <c r="AD4" s="346"/>
      <c r="AE4" s="346"/>
      <c r="AF4" s="355"/>
      <c r="AG4" s="346"/>
      <c r="AH4" s="346"/>
      <c r="AI4" s="346"/>
      <c r="AJ4" s="347"/>
      <c r="AK4" s="347"/>
      <c r="AL4" s="347"/>
    </row>
    <row r="5">
      <c r="A5" s="325" t="s">
        <v>149</v>
      </c>
      <c r="B5" s="336" t="s">
        <v>465</v>
      </c>
      <c r="C5" s="337">
        <f t="shared" ref="C5:C12" si="1">(M5+N5*($I5-1)/10)*(1+X5/10000)*(1+(10+SWITCH($J5,0,0,1,1,2,2,3,3,4,4,5,5,6,7,7,9,8,11,9,13,10,15)+switch($L5,10,5,0))/100)+AD5+$L5*AJ5</f>
        <v>4256.517</v>
      </c>
      <c r="D5" s="338">
        <f t="shared" ref="D5:D16" si="2">(O5+P5*($I5-1)/10)*(1+Y5/10000)*(1+(10+SWITCH($K5,0,0,1,1,2,2,3,3,4,4,5,5,6,7,7,9,8,11,9,13,10,15)+switch($L5,10,5,0))/100)+AE5</f>
        <v>522.510296</v>
      </c>
      <c r="E5" s="339">
        <f t="shared" ref="E5:E12" si="3">(Q5+R5*($I5-1)/10)*(1+Z5/10000)*(1+(10+SWITCH($K5,0,0,1,1,2,2,3,3,4,4,5,5,6,7,7,9,8,11,9,13,10,15)+switch($L5,10,5,0))/100)+AF5</f>
        <v>248.80284</v>
      </c>
      <c r="F5" s="340">
        <f t="shared" ref="F5:F12" si="4">(S5+T5*($I5-1)/10)*(1+AA5/10000)*(1+(10+SWITCH($J5,0,0,1,1,2,2,3,3,4,4,5,5,6,7,7,9,8,11,9,13,10,15)+switch($L5,10,5,0))/100)+AG5+$L5*AK5</f>
        <v>346.332171</v>
      </c>
      <c r="G5" s="341">
        <f t="shared" ref="G5:G12" si="5">(U5+V5*($I5-1)/10)*(1+AB5/10000)*(1+(10+SWITCH($J5,0,0,1,1,2,2,3,3,4,4,5,5,6,7,7,9,8,11,9,13,10,15)+switch($L5,10,5,0))/100)+AH5+$L5*AL5</f>
        <v>282.200872</v>
      </c>
      <c r="H5" s="342">
        <f t="shared" ref="H5:H12" si="6">W5*(1+AC5/10000)*(1+(10+SWITCH($K5,0,0,1,1,2,2,3,3,4,4,5,5,6,7,7,9,8,11,9,13,10,15)+switch($L5,10,5,0))/100)+AI5</f>
        <v>147.76607</v>
      </c>
      <c r="I5" s="343">
        <v>70.0</v>
      </c>
      <c r="J5" s="343">
        <v>10.0</v>
      </c>
      <c r="K5" s="343">
        <v>10.0</v>
      </c>
      <c r="L5" s="343">
        <v>10.0</v>
      </c>
      <c r="M5" s="354">
        <v>716.0</v>
      </c>
      <c r="N5" s="354">
        <v>110.0</v>
      </c>
      <c r="O5" s="354">
        <v>100.0</v>
      </c>
      <c r="P5" s="354">
        <v>16.0</v>
      </c>
      <c r="Q5" s="354">
        <v>63.0</v>
      </c>
      <c r="R5" s="354">
        <v>10.0</v>
      </c>
      <c r="S5" s="354">
        <v>57.0</v>
      </c>
      <c r="T5" s="354">
        <v>9.0</v>
      </c>
      <c r="U5" s="354">
        <v>48.0</v>
      </c>
      <c r="V5" s="354">
        <v>8.0</v>
      </c>
      <c r="W5" s="354">
        <v>67.0</v>
      </c>
      <c r="X5" s="345">
        <v>7004.0</v>
      </c>
      <c r="Y5" s="345">
        <v>6873.0</v>
      </c>
      <c r="Z5" s="345">
        <v>4499.0</v>
      </c>
      <c r="AA5" s="345">
        <v>7137.0</v>
      </c>
      <c r="AB5" s="345">
        <v>5817.0</v>
      </c>
      <c r="AC5" s="345">
        <v>5817.0</v>
      </c>
      <c r="AD5" s="346">
        <v>196.0</v>
      </c>
      <c r="AE5" s="346">
        <v>61.0</v>
      </c>
      <c r="AF5" s="355"/>
      <c r="AG5" s="346">
        <v>31.0</v>
      </c>
      <c r="AH5" s="346">
        <v>20.0</v>
      </c>
      <c r="AI5" s="346">
        <v>10.0</v>
      </c>
      <c r="AJ5" s="347">
        <v>80.0</v>
      </c>
      <c r="AK5" s="347">
        <v>5.0</v>
      </c>
      <c r="AL5" s="347">
        <v>5.0</v>
      </c>
    </row>
    <row r="6">
      <c r="A6" s="325" t="s">
        <v>149</v>
      </c>
      <c r="B6" s="336" t="s">
        <v>163</v>
      </c>
      <c r="C6" s="337">
        <f t="shared" si="1"/>
        <v>4256.517</v>
      </c>
      <c r="D6" s="338">
        <f t="shared" si="2"/>
        <v>522.510296</v>
      </c>
      <c r="E6" s="339">
        <f t="shared" si="3"/>
        <v>226.372887</v>
      </c>
      <c r="F6" s="340">
        <f t="shared" si="4"/>
        <v>346.332171</v>
      </c>
      <c r="G6" s="341">
        <f t="shared" si="5"/>
        <v>263.900603</v>
      </c>
      <c r="H6" s="342">
        <f t="shared" si="6"/>
        <v>112.8105</v>
      </c>
      <c r="I6" s="343">
        <v>70.0</v>
      </c>
      <c r="J6" s="343">
        <v>10.0</v>
      </c>
      <c r="K6" s="343">
        <v>10.0</v>
      </c>
      <c r="L6" s="343">
        <v>10.0</v>
      </c>
      <c r="M6" s="354">
        <v>716.0</v>
      </c>
      <c r="N6" s="354">
        <v>110.0</v>
      </c>
      <c r="O6" s="354">
        <v>100.0</v>
      </c>
      <c r="P6" s="354">
        <v>16.0</v>
      </c>
      <c r="Q6" s="354">
        <v>58.0</v>
      </c>
      <c r="R6" s="354">
        <v>9.0</v>
      </c>
      <c r="S6" s="354">
        <v>57.0</v>
      </c>
      <c r="T6" s="354">
        <v>9.0</v>
      </c>
      <c r="U6" s="354">
        <v>46.0</v>
      </c>
      <c r="V6" s="354">
        <v>7.0</v>
      </c>
      <c r="W6" s="354">
        <v>50.0</v>
      </c>
      <c r="X6" s="345">
        <v>7004.0</v>
      </c>
      <c r="Y6" s="345">
        <v>6873.0</v>
      </c>
      <c r="Z6" s="345">
        <v>4499.0</v>
      </c>
      <c r="AA6" s="345">
        <v>7137.0</v>
      </c>
      <c r="AB6" s="345">
        <v>5817.0</v>
      </c>
      <c r="AC6" s="345">
        <v>5817.0</v>
      </c>
      <c r="AD6" s="346">
        <v>196.0</v>
      </c>
      <c r="AE6" s="346">
        <v>61.0</v>
      </c>
      <c r="AF6" s="355"/>
      <c r="AG6" s="346">
        <v>31.0</v>
      </c>
      <c r="AH6" s="346">
        <v>20.0</v>
      </c>
      <c r="AI6" s="346">
        <v>10.0</v>
      </c>
      <c r="AJ6" s="347">
        <v>80.0</v>
      </c>
      <c r="AK6" s="347">
        <v>5.0</v>
      </c>
      <c r="AL6" s="347">
        <v>5.0</v>
      </c>
    </row>
    <row r="7">
      <c r="A7" s="325" t="s">
        <v>176</v>
      </c>
      <c r="B7" s="336" t="s">
        <v>196</v>
      </c>
      <c r="C7" s="337">
        <f t="shared" si="1"/>
        <v>3378.46688</v>
      </c>
      <c r="D7" s="338">
        <f t="shared" si="2"/>
        <v>311.476672</v>
      </c>
      <c r="E7" s="339">
        <f t="shared" si="3"/>
        <v>490.63104</v>
      </c>
      <c r="F7" s="340">
        <f t="shared" si="4"/>
        <v>249.534344</v>
      </c>
      <c r="G7" s="341">
        <f t="shared" si="5"/>
        <v>399.4068</v>
      </c>
      <c r="H7" s="342">
        <f t="shared" si="6"/>
        <v>81.3345</v>
      </c>
      <c r="I7" s="343">
        <v>70.0</v>
      </c>
      <c r="J7" s="343">
        <v>10.0</v>
      </c>
      <c r="K7" s="343">
        <v>10.0</v>
      </c>
      <c r="L7" s="343">
        <v>10.0</v>
      </c>
      <c r="M7" s="344">
        <v>587.0</v>
      </c>
      <c r="N7" s="344">
        <v>90.0</v>
      </c>
      <c r="O7" s="344">
        <v>76.0</v>
      </c>
      <c r="P7" s="344">
        <v>12.0</v>
      </c>
      <c r="Q7" s="344">
        <v>89.0</v>
      </c>
      <c r="R7" s="344">
        <v>14.0</v>
      </c>
      <c r="S7" s="344">
        <v>48.0</v>
      </c>
      <c r="T7" s="344">
        <v>8.0</v>
      </c>
      <c r="U7" s="344">
        <v>60.0</v>
      </c>
      <c r="V7" s="344">
        <v>10.0</v>
      </c>
      <c r="W7" s="344">
        <v>43.0</v>
      </c>
      <c r="X7" s="345">
        <v>6572.0</v>
      </c>
      <c r="Y7" s="345">
        <v>5088.0</v>
      </c>
      <c r="Z7" s="345">
        <v>8055.0</v>
      </c>
      <c r="AA7" s="345">
        <v>7109.0</v>
      </c>
      <c r="AB7" s="345">
        <v>6840.0</v>
      </c>
      <c r="AC7" s="345">
        <v>4550.0</v>
      </c>
      <c r="AD7" s="346">
        <v>276.0</v>
      </c>
      <c r="AE7" s="346">
        <v>0.0</v>
      </c>
      <c r="AF7" s="346">
        <v>55.0</v>
      </c>
      <c r="AG7" s="346">
        <v>0.0</v>
      </c>
      <c r="AH7" s="346">
        <v>57.0</v>
      </c>
      <c r="AI7" s="346">
        <v>0.0</v>
      </c>
      <c r="AJ7" s="347">
        <v>50.0</v>
      </c>
      <c r="AK7" s="347">
        <v>2.0</v>
      </c>
      <c r="AL7" s="347">
        <v>6.0</v>
      </c>
    </row>
    <row r="8">
      <c r="A8" s="325" t="s">
        <v>176</v>
      </c>
      <c r="B8" s="336" t="s">
        <v>190</v>
      </c>
      <c r="C8" s="337">
        <f t="shared" si="1"/>
        <v>3226.5845</v>
      </c>
      <c r="D8" s="338">
        <f t="shared" si="2"/>
        <v>311.476672</v>
      </c>
      <c r="E8" s="339">
        <f t="shared" si="3"/>
        <v>453.311355</v>
      </c>
      <c r="F8" s="340">
        <f t="shared" si="4"/>
        <v>229.739231</v>
      </c>
      <c r="G8" s="341">
        <f t="shared" si="5"/>
        <v>408.1636</v>
      </c>
      <c r="H8" s="342">
        <f t="shared" si="6"/>
        <v>81.3345</v>
      </c>
      <c r="I8" s="343">
        <v>70.0</v>
      </c>
      <c r="J8" s="343">
        <v>10.0</v>
      </c>
      <c r="K8" s="343">
        <v>10.0</v>
      </c>
      <c r="L8" s="343">
        <v>10.0</v>
      </c>
      <c r="M8" s="344">
        <v>551.0</v>
      </c>
      <c r="N8" s="344">
        <v>85.0</v>
      </c>
      <c r="O8" s="344">
        <v>76.0</v>
      </c>
      <c r="P8" s="344">
        <v>12.0</v>
      </c>
      <c r="Q8" s="344">
        <v>80.0</v>
      </c>
      <c r="R8" s="344">
        <v>13.0</v>
      </c>
      <c r="S8" s="344">
        <v>46.0</v>
      </c>
      <c r="T8" s="344">
        <v>7.0</v>
      </c>
      <c r="U8" s="344">
        <v>64.0</v>
      </c>
      <c r="V8" s="344">
        <v>10.0</v>
      </c>
      <c r="W8" s="344">
        <v>43.0</v>
      </c>
      <c r="X8" s="345">
        <v>6572.0</v>
      </c>
      <c r="Y8" s="345">
        <v>5088.0</v>
      </c>
      <c r="Z8" s="345">
        <v>8055.0</v>
      </c>
      <c r="AA8" s="345">
        <v>7109.0</v>
      </c>
      <c r="AB8" s="345">
        <v>6840.0</v>
      </c>
      <c r="AC8" s="345">
        <v>4550.0</v>
      </c>
      <c r="AD8" s="346">
        <v>276.0</v>
      </c>
      <c r="AE8" s="346">
        <v>0.0</v>
      </c>
      <c r="AF8" s="346">
        <v>55.0</v>
      </c>
      <c r="AG8" s="346">
        <v>0.0</v>
      </c>
      <c r="AH8" s="346">
        <v>57.0</v>
      </c>
      <c r="AI8" s="346">
        <v>0.0</v>
      </c>
      <c r="AJ8" s="347">
        <v>50.0</v>
      </c>
      <c r="AK8" s="347">
        <v>2.0</v>
      </c>
      <c r="AL8" s="347">
        <v>6.0</v>
      </c>
    </row>
    <row r="9">
      <c r="A9" s="325" t="s">
        <v>216</v>
      </c>
      <c r="B9" s="336" t="s">
        <v>231</v>
      </c>
      <c r="C9" s="337">
        <f t="shared" si="1"/>
        <v>4313.74972</v>
      </c>
      <c r="D9" s="338">
        <f t="shared" si="2"/>
        <v>588.402883</v>
      </c>
      <c r="E9" s="339">
        <f t="shared" si="3"/>
        <v>267.559981</v>
      </c>
      <c r="F9" s="340">
        <f t="shared" si="4"/>
        <v>312.161182</v>
      </c>
      <c r="G9" s="341">
        <f t="shared" si="5"/>
        <v>347.563741</v>
      </c>
      <c r="H9" s="342">
        <f t="shared" si="6"/>
        <v>179.08575</v>
      </c>
      <c r="I9" s="343">
        <v>70.0</v>
      </c>
      <c r="J9" s="343">
        <v>10.0</v>
      </c>
      <c r="K9" s="343">
        <v>10.0</v>
      </c>
      <c r="L9" s="343">
        <v>10.0</v>
      </c>
      <c r="M9" s="344">
        <v>649.0</v>
      </c>
      <c r="N9" s="344">
        <v>100.0</v>
      </c>
      <c r="O9" s="344">
        <v>106.0</v>
      </c>
      <c r="P9" s="344">
        <v>17.0</v>
      </c>
      <c r="Q9" s="344">
        <v>58.0</v>
      </c>
      <c r="R9" s="344">
        <v>9.0</v>
      </c>
      <c r="S9" s="344">
        <v>53.0</v>
      </c>
      <c r="T9" s="344">
        <v>8.0</v>
      </c>
      <c r="U9" s="344">
        <v>57.0</v>
      </c>
      <c r="V9" s="344">
        <v>9.0</v>
      </c>
      <c r="W9" s="344">
        <v>75.0</v>
      </c>
      <c r="X9" s="345">
        <v>7796.0</v>
      </c>
      <c r="Y9" s="345">
        <v>7927.0</v>
      </c>
      <c r="Z9" s="345">
        <v>7137.0</v>
      </c>
      <c r="AA9" s="345">
        <v>7927.0</v>
      </c>
      <c r="AB9" s="345">
        <v>7927.0</v>
      </c>
      <c r="AC9" s="345">
        <v>7137.0</v>
      </c>
      <c r="AD9" s="346">
        <v>416.0</v>
      </c>
      <c r="AE9" s="346">
        <v>68.0</v>
      </c>
      <c r="AF9" s="346">
        <v>0.0</v>
      </c>
      <c r="AG9" s="346">
        <v>10.0</v>
      </c>
      <c r="AH9" s="346">
        <v>10.0</v>
      </c>
      <c r="AI9" s="346">
        <v>12.0</v>
      </c>
      <c r="AJ9" s="347">
        <v>80.0</v>
      </c>
      <c r="AK9" s="347">
        <v>5.0</v>
      </c>
      <c r="AL9" s="347">
        <v>6.0</v>
      </c>
    </row>
    <row r="10">
      <c r="A10" s="325" t="s">
        <v>216</v>
      </c>
      <c r="B10" s="336" t="s">
        <v>104</v>
      </c>
      <c r="C10" s="337">
        <f t="shared" si="1"/>
        <v>4933.76236</v>
      </c>
      <c r="D10" s="338">
        <f t="shared" si="2"/>
        <v>530.606235</v>
      </c>
      <c r="E10" s="339">
        <f t="shared" si="3"/>
        <v>267.559981</v>
      </c>
      <c r="F10" s="340">
        <f t="shared" si="4"/>
        <v>360.63579</v>
      </c>
      <c r="G10" s="341">
        <f t="shared" si="5"/>
        <v>255.042494</v>
      </c>
      <c r="H10" s="342">
        <f t="shared" si="6"/>
        <v>123.3905</v>
      </c>
      <c r="I10" s="343">
        <v>70.0</v>
      </c>
      <c r="J10" s="343">
        <v>10.0</v>
      </c>
      <c r="K10" s="343">
        <v>10.0</v>
      </c>
      <c r="L10" s="343">
        <v>10.0</v>
      </c>
      <c r="M10" s="344">
        <v>779.0</v>
      </c>
      <c r="N10" s="344">
        <v>120.0</v>
      </c>
      <c r="O10" s="344">
        <v>95.0</v>
      </c>
      <c r="P10" s="344">
        <v>15.0</v>
      </c>
      <c r="Q10" s="344">
        <v>58.0</v>
      </c>
      <c r="R10" s="344">
        <v>9.0</v>
      </c>
      <c r="S10" s="344">
        <v>60.0</v>
      </c>
      <c r="T10" s="344">
        <v>10.0</v>
      </c>
      <c r="U10" s="344">
        <v>38.0</v>
      </c>
      <c r="V10" s="344">
        <v>6.0</v>
      </c>
      <c r="W10" s="344">
        <v>50.0</v>
      </c>
      <c r="X10" s="345">
        <v>7796.0</v>
      </c>
      <c r="Y10" s="345">
        <v>7927.0</v>
      </c>
      <c r="Z10" s="345">
        <v>7137.0</v>
      </c>
      <c r="AA10" s="345">
        <v>7927.0</v>
      </c>
      <c r="AB10" s="345">
        <v>7927.0</v>
      </c>
      <c r="AC10" s="345">
        <v>7137.0</v>
      </c>
      <c r="AD10" s="346">
        <v>416.0</v>
      </c>
      <c r="AE10" s="346">
        <v>68.0</v>
      </c>
      <c r="AF10" s="346">
        <v>0.0</v>
      </c>
      <c r="AG10" s="346">
        <v>10.0</v>
      </c>
      <c r="AH10" s="346">
        <v>10.0</v>
      </c>
      <c r="AI10" s="346">
        <v>12.0</v>
      </c>
      <c r="AJ10" s="347">
        <v>80.0</v>
      </c>
      <c r="AK10" s="347">
        <v>5.0</v>
      </c>
      <c r="AL10" s="347">
        <v>6.0</v>
      </c>
    </row>
    <row r="11">
      <c r="A11" s="325" t="s">
        <v>262</v>
      </c>
      <c r="B11" s="336" t="s">
        <v>278</v>
      </c>
      <c r="C11" s="337">
        <f t="shared" si="1"/>
        <v>3418.396625</v>
      </c>
      <c r="D11" s="338">
        <f t="shared" si="2"/>
        <v>562.61173</v>
      </c>
      <c r="E11" s="339">
        <f t="shared" si="3"/>
        <v>244.28976</v>
      </c>
      <c r="F11" s="340">
        <f t="shared" si="4"/>
        <v>253.3066</v>
      </c>
      <c r="G11" s="341">
        <f t="shared" si="5"/>
        <v>319.4042</v>
      </c>
      <c r="H11" s="342">
        <f t="shared" si="6"/>
        <v>232.72605</v>
      </c>
      <c r="I11" s="343">
        <v>70.0</v>
      </c>
      <c r="J11" s="343">
        <v>10.0</v>
      </c>
      <c r="K11" s="343">
        <v>10.0</v>
      </c>
      <c r="L11" s="343">
        <v>10.0</v>
      </c>
      <c r="M11" s="354">
        <v>551.0</v>
      </c>
      <c r="N11" s="354">
        <v>85.0</v>
      </c>
      <c r="O11" s="354">
        <v>95.0</v>
      </c>
      <c r="P11" s="354">
        <v>15.0</v>
      </c>
      <c r="Q11" s="354">
        <v>63.0</v>
      </c>
      <c r="R11" s="354">
        <v>10.0</v>
      </c>
      <c r="S11" s="354">
        <v>46.0</v>
      </c>
      <c r="T11" s="354">
        <v>7.0</v>
      </c>
      <c r="U11" s="354">
        <v>57.0</v>
      </c>
      <c r="V11" s="354">
        <v>9.0</v>
      </c>
      <c r="W11" s="354">
        <v>87.0</v>
      </c>
      <c r="X11" s="345">
        <v>7531.0</v>
      </c>
      <c r="Y11" s="345">
        <v>8586.0</v>
      </c>
      <c r="Z11" s="345">
        <v>4236.0</v>
      </c>
      <c r="AA11" s="345">
        <v>7400.0</v>
      </c>
      <c r="AB11" s="345">
        <v>7400.0</v>
      </c>
      <c r="AC11" s="345">
        <v>8455.0</v>
      </c>
      <c r="AD11" s="346">
        <v>276.0</v>
      </c>
      <c r="AE11" s="346">
        <v>83.0</v>
      </c>
      <c r="AF11" s="356"/>
      <c r="AG11" s="356"/>
      <c r="AH11" s="356"/>
      <c r="AI11" s="346">
        <v>24.0</v>
      </c>
      <c r="AJ11" s="357">
        <v>55.0</v>
      </c>
      <c r="AK11" s="357">
        <v>4.0</v>
      </c>
      <c r="AL11" s="357">
        <v>5.0</v>
      </c>
    </row>
    <row r="12">
      <c r="A12" s="325" t="s">
        <v>262</v>
      </c>
      <c r="B12" s="336" t="s">
        <v>272</v>
      </c>
      <c r="C12" s="337">
        <f t="shared" si="1"/>
        <v>3418.396625</v>
      </c>
      <c r="D12" s="338">
        <f t="shared" si="2"/>
        <v>591.364272</v>
      </c>
      <c r="E12" s="339">
        <f t="shared" si="3"/>
        <v>244.28976</v>
      </c>
      <c r="F12" s="340">
        <f t="shared" si="4"/>
        <v>244.2586</v>
      </c>
      <c r="G12" s="341">
        <f t="shared" si="5"/>
        <v>283.4384</v>
      </c>
      <c r="H12" s="342">
        <f t="shared" si="6"/>
        <v>232.72605</v>
      </c>
      <c r="I12" s="343">
        <v>70.0</v>
      </c>
      <c r="J12" s="343">
        <v>10.0</v>
      </c>
      <c r="K12" s="343">
        <v>10.0</v>
      </c>
      <c r="L12" s="343">
        <v>10.0</v>
      </c>
      <c r="M12" s="354">
        <v>551.0</v>
      </c>
      <c r="N12" s="354">
        <v>85.0</v>
      </c>
      <c r="O12" s="354">
        <v>100.0</v>
      </c>
      <c r="P12" s="354">
        <v>16.0</v>
      </c>
      <c r="Q12" s="354">
        <v>63.0</v>
      </c>
      <c r="R12" s="354">
        <v>10.0</v>
      </c>
      <c r="S12" s="354">
        <v>42.0</v>
      </c>
      <c r="T12" s="354">
        <v>7.0</v>
      </c>
      <c r="U12" s="354">
        <v>48.0</v>
      </c>
      <c r="V12" s="354">
        <v>8.0</v>
      </c>
      <c r="W12" s="354">
        <v>87.0</v>
      </c>
      <c r="X12" s="345">
        <v>7531.0</v>
      </c>
      <c r="Y12" s="345">
        <v>8586.0</v>
      </c>
      <c r="Z12" s="345">
        <v>4236.0</v>
      </c>
      <c r="AA12" s="345">
        <v>7400.0</v>
      </c>
      <c r="AB12" s="345">
        <v>7400.0</v>
      </c>
      <c r="AC12" s="345">
        <v>8455.0</v>
      </c>
      <c r="AD12" s="346">
        <v>276.0</v>
      </c>
      <c r="AE12" s="346">
        <v>83.0</v>
      </c>
      <c r="AF12" s="356"/>
      <c r="AG12" s="356"/>
      <c r="AH12" s="356"/>
      <c r="AI12" s="346">
        <v>24.0</v>
      </c>
      <c r="AJ12" s="357">
        <v>55.0</v>
      </c>
      <c r="AK12" s="357">
        <v>4.0</v>
      </c>
      <c r="AL12" s="357">
        <v>5.0</v>
      </c>
    </row>
    <row r="13">
      <c r="A13" s="325" t="s">
        <v>291</v>
      </c>
      <c r="B13" s="336" t="s">
        <v>304</v>
      </c>
      <c r="C13" s="348">
        <v>3329.0</v>
      </c>
      <c r="D13" s="338">
        <f t="shared" si="2"/>
        <v>319.49238</v>
      </c>
      <c r="E13" s="350">
        <v>450.0</v>
      </c>
      <c r="F13" s="351">
        <v>275.0</v>
      </c>
      <c r="G13" s="352">
        <v>320.0</v>
      </c>
      <c r="H13" s="353">
        <v>110.0</v>
      </c>
      <c r="I13" s="343">
        <v>70.0</v>
      </c>
      <c r="J13" s="343">
        <v>10.0</v>
      </c>
      <c r="K13" s="343">
        <v>10.0</v>
      </c>
      <c r="L13" s="343">
        <v>10.0</v>
      </c>
      <c r="M13" s="358">
        <v>587.0</v>
      </c>
      <c r="N13" s="358">
        <v>90.0</v>
      </c>
      <c r="O13" s="358">
        <v>76.0</v>
      </c>
      <c r="P13" s="358">
        <v>12.0</v>
      </c>
      <c r="Q13" s="358">
        <v>89.0</v>
      </c>
      <c r="R13" s="358">
        <v>14.0</v>
      </c>
      <c r="S13" s="358">
        <v>48.0</v>
      </c>
      <c r="T13" s="358">
        <v>8.0</v>
      </c>
      <c r="U13" s="358">
        <v>53.0</v>
      </c>
      <c r="V13" s="358">
        <v>8.0</v>
      </c>
      <c r="W13" s="358">
        <v>56.0</v>
      </c>
      <c r="X13" s="345">
        <v>5687.0</v>
      </c>
      <c r="Y13" s="345">
        <v>4895.0</v>
      </c>
      <c r="Z13" s="345">
        <v>7664.0</v>
      </c>
      <c r="AA13" s="345">
        <v>7137.0</v>
      </c>
      <c r="AB13" s="345">
        <v>5817.0</v>
      </c>
      <c r="AC13" s="345">
        <v>5158.0</v>
      </c>
      <c r="AD13" s="346">
        <v>326.0</v>
      </c>
      <c r="AE13" s="346">
        <v>12.0</v>
      </c>
      <c r="AF13" s="346">
        <v>9.0</v>
      </c>
      <c r="AG13" s="346">
        <v>15.0</v>
      </c>
      <c r="AH13" s="346">
        <v>22.0</v>
      </c>
      <c r="AI13" s="356"/>
      <c r="AJ13" s="359">
        <v>0.0</v>
      </c>
      <c r="AK13" s="359">
        <v>0.0</v>
      </c>
      <c r="AL13" s="359">
        <v>0.0</v>
      </c>
    </row>
    <row r="14">
      <c r="A14" s="325" t="s">
        <v>314</v>
      </c>
      <c r="B14" s="336" t="s">
        <v>231</v>
      </c>
      <c r="C14" s="337">
        <f t="shared" ref="C14:C16" si="7">(M14+N14*($I14-1)/10)*(1+X14/10000)*(1+(10+SWITCH($J14,0,0,1,1,2,2,3,3,4,4,5,5,6,7,7,9,8,11,9,13,10,15)+switch($L14,10,5,0))/100)+AD14+$L14*AJ14</f>
        <v>4264.68144</v>
      </c>
      <c r="D14" s="338">
        <f t="shared" si="2"/>
        <v>577.095568</v>
      </c>
      <c r="E14" s="339">
        <f t="shared" ref="E14:E16" si="8">(Q14+R14*($I14-1)/10)*(1+Z14/10000)*(1+(10+SWITCH($K14,0,0,1,1,2,2,3,3,4,4,5,5,6,7,7,9,8,11,9,13,10,15)+switch($L14,10,5,0))/100)+AF14</f>
        <v>246.950821</v>
      </c>
      <c r="F14" s="340">
        <f t="shared" ref="F14:F16" si="9">(S14+T14*($I14-1)/10)*(1+AA14/10000)*(1+(10+SWITCH($J14,0,0,1,1,2,2,3,3,4,4,5,5,6,7,7,9,8,11,9,13,10,15)+switch($L14,10,5,0))/100)+AG14+$L14*AK14</f>
        <v>313.161182</v>
      </c>
      <c r="G14" s="341">
        <f t="shared" ref="G14:G16" si="10">(U14+V14*($I14-1)/10)*(1+AB14/10000)*(1+(10+SWITCH($J14,0,0,1,1,2,2,3,3,4,4,5,5,6,7,7,9,8,11,9,13,10,15)+switch($L14,10,5,0))/100)+AH14+$L14*AL14</f>
        <v>339.4042</v>
      </c>
      <c r="H14" s="342">
        <f t="shared" ref="H14:H16" si="11">W14*(1+AC14/10000)*(1+(10+SWITCH($K14,0,0,1,1,2,2,3,3,4,4,5,5,6,7,7,9,8,11,9,13,10,15)+switch($L14,10,5,0))/100)+AI14</f>
        <v>177.6605</v>
      </c>
      <c r="I14" s="343">
        <v>70.0</v>
      </c>
      <c r="J14" s="343">
        <v>10.0</v>
      </c>
      <c r="K14" s="343">
        <v>10.0</v>
      </c>
      <c r="L14" s="343">
        <v>10.0</v>
      </c>
      <c r="M14" s="344">
        <v>649.0</v>
      </c>
      <c r="N14" s="344">
        <v>100.0</v>
      </c>
      <c r="O14" s="344">
        <v>106.0</v>
      </c>
      <c r="P14" s="344">
        <v>17.0</v>
      </c>
      <c r="Q14" s="344">
        <v>58.0</v>
      </c>
      <c r="R14" s="344">
        <v>9.0</v>
      </c>
      <c r="S14" s="344">
        <v>53.0</v>
      </c>
      <c r="T14" s="344">
        <v>8.0</v>
      </c>
      <c r="U14" s="344">
        <v>57.0</v>
      </c>
      <c r="V14" s="344">
        <v>9.0</v>
      </c>
      <c r="W14" s="344">
        <v>75.0</v>
      </c>
      <c r="X14" s="345">
        <v>8192.0</v>
      </c>
      <c r="Y14" s="345">
        <v>8192.0</v>
      </c>
      <c r="Z14" s="345">
        <v>5817.0</v>
      </c>
      <c r="AA14" s="345">
        <v>7927.0</v>
      </c>
      <c r="AB14" s="345">
        <v>7400.0</v>
      </c>
      <c r="AC14" s="345">
        <v>6478.0</v>
      </c>
      <c r="AD14" s="346">
        <v>298.0</v>
      </c>
      <c r="AE14" s="346">
        <v>49.0</v>
      </c>
      <c r="AF14" s="346">
        <v>0.0</v>
      </c>
      <c r="AG14" s="346">
        <v>21.0</v>
      </c>
      <c r="AH14" s="346">
        <v>20.0</v>
      </c>
      <c r="AI14" s="346">
        <v>17.0</v>
      </c>
      <c r="AJ14" s="347">
        <v>80.0</v>
      </c>
      <c r="AK14" s="347">
        <v>4.0</v>
      </c>
      <c r="AL14" s="347">
        <v>5.0</v>
      </c>
    </row>
    <row r="15">
      <c r="A15" s="325" t="s">
        <v>314</v>
      </c>
      <c r="B15" s="336" t="s">
        <v>161</v>
      </c>
      <c r="C15" s="337">
        <f t="shared" si="7"/>
        <v>4586.316</v>
      </c>
      <c r="D15" s="338">
        <f t="shared" si="2"/>
        <v>546.587584</v>
      </c>
      <c r="E15" s="339">
        <f t="shared" si="8"/>
        <v>246.950821</v>
      </c>
      <c r="F15" s="340">
        <f t="shared" si="9"/>
        <v>338.563741</v>
      </c>
      <c r="G15" s="341">
        <f t="shared" si="10"/>
        <v>283.3066</v>
      </c>
      <c r="H15" s="342">
        <f t="shared" si="11"/>
        <v>124.107</v>
      </c>
      <c r="I15" s="343">
        <v>70.0</v>
      </c>
      <c r="J15" s="343">
        <v>10.0</v>
      </c>
      <c r="K15" s="343">
        <v>10.0</v>
      </c>
      <c r="L15" s="343">
        <v>10.0</v>
      </c>
      <c r="M15" s="344">
        <v>716.0</v>
      </c>
      <c r="N15" s="344">
        <v>110.0</v>
      </c>
      <c r="O15" s="344">
        <v>100.0</v>
      </c>
      <c r="P15" s="344">
        <v>16.0</v>
      </c>
      <c r="Q15" s="344">
        <v>58.0</v>
      </c>
      <c r="R15" s="344">
        <v>9.0</v>
      </c>
      <c r="S15" s="344">
        <v>57.0</v>
      </c>
      <c r="T15" s="344">
        <v>9.0</v>
      </c>
      <c r="U15" s="344">
        <v>46.0</v>
      </c>
      <c r="V15" s="344">
        <v>7.0</v>
      </c>
      <c r="W15" s="344">
        <v>50.0</v>
      </c>
      <c r="X15" s="345">
        <v>8192.0</v>
      </c>
      <c r="Y15" s="345">
        <v>8192.0</v>
      </c>
      <c r="Z15" s="345">
        <v>5817.0</v>
      </c>
      <c r="AA15" s="345">
        <v>7927.0</v>
      </c>
      <c r="AB15" s="345">
        <v>7400.0</v>
      </c>
      <c r="AC15" s="345">
        <v>6478.0</v>
      </c>
      <c r="AD15" s="346">
        <v>298.0</v>
      </c>
      <c r="AE15" s="346">
        <v>49.0</v>
      </c>
      <c r="AF15" s="346">
        <v>0.0</v>
      </c>
      <c r="AG15" s="346">
        <v>21.0</v>
      </c>
      <c r="AH15" s="346">
        <v>20.0</v>
      </c>
      <c r="AI15" s="346">
        <v>17.0</v>
      </c>
      <c r="AJ15" s="347">
        <v>80.0</v>
      </c>
      <c r="AK15" s="347">
        <v>4.0</v>
      </c>
      <c r="AL15" s="347">
        <v>5.0</v>
      </c>
    </row>
    <row r="16">
      <c r="A16" s="325" t="s">
        <v>340</v>
      </c>
      <c r="B16" s="336" t="s">
        <v>190</v>
      </c>
      <c r="C16" s="337">
        <f t="shared" si="7"/>
        <v>3043.977875</v>
      </c>
      <c r="D16" s="338">
        <f t="shared" si="2"/>
        <v>311.317356</v>
      </c>
      <c r="E16" s="339">
        <f t="shared" si="8"/>
        <v>354.400638</v>
      </c>
      <c r="F16" s="340">
        <f t="shared" si="9"/>
        <v>228.62199</v>
      </c>
      <c r="G16" s="341">
        <f t="shared" si="10"/>
        <v>377.1869</v>
      </c>
      <c r="H16" s="342">
        <f t="shared" si="11"/>
        <v>79.57924</v>
      </c>
      <c r="I16" s="343">
        <v>70.0</v>
      </c>
      <c r="J16" s="343">
        <v>10.0</v>
      </c>
      <c r="K16" s="343">
        <v>10.0</v>
      </c>
      <c r="L16" s="343">
        <v>10.0</v>
      </c>
      <c r="M16" s="344">
        <v>551.0</v>
      </c>
      <c r="N16" s="344">
        <v>85.0</v>
      </c>
      <c r="O16" s="344">
        <v>76.0</v>
      </c>
      <c r="P16" s="344">
        <v>12.0</v>
      </c>
      <c r="Q16" s="344">
        <v>80.0</v>
      </c>
      <c r="R16" s="344">
        <v>13.0</v>
      </c>
      <c r="S16" s="344">
        <v>46.0</v>
      </c>
      <c r="T16" s="344">
        <v>7.0</v>
      </c>
      <c r="U16" s="344">
        <v>64.0</v>
      </c>
      <c r="V16" s="344">
        <v>10.0</v>
      </c>
      <c r="W16" s="344">
        <v>43.0</v>
      </c>
      <c r="X16" s="345">
        <v>6081.0</v>
      </c>
      <c r="Y16" s="345">
        <v>4499.0</v>
      </c>
      <c r="Z16" s="345">
        <v>5158.0</v>
      </c>
      <c r="AA16" s="345">
        <v>6610.0</v>
      </c>
      <c r="AB16" s="345">
        <v>6610.0</v>
      </c>
      <c r="AC16" s="345">
        <v>4236.0</v>
      </c>
      <c r="AD16" s="346">
        <v>266.0</v>
      </c>
      <c r="AE16" s="346">
        <v>12.0</v>
      </c>
      <c r="AF16" s="346">
        <v>20.0</v>
      </c>
      <c r="AG16" s="346">
        <v>5.0</v>
      </c>
      <c r="AH16" s="346">
        <v>30.0</v>
      </c>
      <c r="AI16" s="346">
        <v>0.0</v>
      </c>
      <c r="AJ16" s="347">
        <v>40.0</v>
      </c>
      <c r="AK16" s="347">
        <v>2.0</v>
      </c>
      <c r="AL16" s="347">
        <v>6.0</v>
      </c>
    </row>
    <row r="17">
      <c r="A17" s="325" t="s">
        <v>360</v>
      </c>
      <c r="B17" s="336" t="s">
        <v>231</v>
      </c>
      <c r="C17" s="348">
        <v>4096.0</v>
      </c>
      <c r="D17" s="349">
        <v>599.0</v>
      </c>
      <c r="E17" s="350">
        <v>228.0</v>
      </c>
      <c r="F17" s="351">
        <v>305.0</v>
      </c>
      <c r="G17" s="352">
        <v>321.0</v>
      </c>
      <c r="H17" s="353">
        <v>187.0</v>
      </c>
      <c r="I17" s="343"/>
      <c r="J17" s="343"/>
      <c r="K17" s="343"/>
      <c r="L17" s="343"/>
      <c r="M17" s="344"/>
      <c r="N17" s="344"/>
      <c r="O17" s="344"/>
      <c r="P17" s="344"/>
      <c r="Q17" s="344"/>
      <c r="R17" s="344"/>
      <c r="S17" s="344"/>
      <c r="T17" s="344"/>
      <c r="U17" s="344"/>
      <c r="V17" s="344"/>
      <c r="W17" s="344"/>
      <c r="X17" s="345"/>
      <c r="Y17" s="345"/>
      <c r="Z17" s="345"/>
      <c r="AA17" s="345"/>
      <c r="AB17" s="345"/>
      <c r="AC17" s="345"/>
      <c r="AD17" s="346"/>
      <c r="AE17" s="346"/>
      <c r="AF17" s="346"/>
      <c r="AG17" s="346"/>
      <c r="AH17" s="346"/>
      <c r="AI17" s="346"/>
      <c r="AJ17" s="347"/>
      <c r="AK17" s="347"/>
      <c r="AL17" s="347"/>
    </row>
    <row r="18">
      <c r="A18" s="325" t="s">
        <v>360</v>
      </c>
      <c r="B18" s="336" t="s">
        <v>372</v>
      </c>
      <c r="C18" s="348">
        <v>4415.0</v>
      </c>
      <c r="D18" s="349">
        <v>567.0</v>
      </c>
      <c r="E18" s="350">
        <v>249.0</v>
      </c>
      <c r="F18" s="351">
        <v>329.0</v>
      </c>
      <c r="G18" s="352">
        <v>286.0</v>
      </c>
      <c r="H18" s="353">
        <v>168.0</v>
      </c>
      <c r="I18" s="343"/>
      <c r="J18" s="343"/>
      <c r="K18" s="343"/>
      <c r="L18" s="343"/>
      <c r="M18" s="344"/>
      <c r="N18" s="344"/>
      <c r="O18" s="344"/>
      <c r="P18" s="344"/>
      <c r="Q18" s="344"/>
      <c r="R18" s="344"/>
      <c r="S18" s="344"/>
      <c r="T18" s="344"/>
      <c r="U18" s="344"/>
      <c r="V18" s="344"/>
      <c r="W18" s="344"/>
      <c r="X18" s="345"/>
      <c r="Y18" s="345"/>
      <c r="Z18" s="345"/>
      <c r="AA18" s="345"/>
      <c r="AB18" s="345"/>
      <c r="AC18" s="345"/>
      <c r="AD18" s="346"/>
      <c r="AE18" s="346"/>
      <c r="AF18" s="346"/>
      <c r="AG18" s="346"/>
      <c r="AH18" s="346"/>
      <c r="AI18" s="346"/>
      <c r="AJ18" s="347"/>
      <c r="AK18" s="347"/>
      <c r="AL18" s="347"/>
    </row>
    <row r="19">
      <c r="A19" s="325" t="s">
        <v>412</v>
      </c>
      <c r="B19" s="336" t="s">
        <v>231</v>
      </c>
      <c r="C19" s="348">
        <v>4139.0</v>
      </c>
      <c r="D19" s="349">
        <v>601.0</v>
      </c>
      <c r="E19" s="350">
        <v>247.0</v>
      </c>
      <c r="F19" s="351">
        <v>291.0</v>
      </c>
      <c r="G19" s="352">
        <v>331.0</v>
      </c>
      <c r="H19" s="353">
        <v>166.0</v>
      </c>
      <c r="I19" s="343"/>
      <c r="J19" s="343"/>
      <c r="K19" s="343"/>
      <c r="L19" s="343"/>
      <c r="M19" s="344"/>
      <c r="N19" s="344"/>
      <c r="O19" s="344"/>
      <c r="P19" s="344"/>
      <c r="Q19" s="344"/>
      <c r="R19" s="344"/>
      <c r="S19" s="344"/>
      <c r="T19" s="344"/>
      <c r="U19" s="344"/>
      <c r="V19" s="344"/>
      <c r="W19" s="344"/>
      <c r="X19" s="345"/>
      <c r="Y19" s="345"/>
      <c r="Z19" s="345"/>
      <c r="AA19" s="345"/>
      <c r="AB19" s="345"/>
      <c r="AC19" s="345"/>
      <c r="AD19" s="346"/>
      <c r="AE19" s="346"/>
      <c r="AF19" s="346"/>
      <c r="AG19" s="346"/>
      <c r="AH19" s="346"/>
      <c r="AI19" s="346"/>
      <c r="AJ19" s="347"/>
      <c r="AK19" s="347"/>
      <c r="AL19" s="347"/>
    </row>
    <row r="20">
      <c r="A20" s="325" t="s">
        <v>412</v>
      </c>
      <c r="B20" s="336" t="s">
        <v>424</v>
      </c>
      <c r="C20" s="348">
        <v>4460.0</v>
      </c>
      <c r="D20" s="349">
        <v>569.0</v>
      </c>
      <c r="E20" s="350">
        <v>247.0</v>
      </c>
      <c r="F20" s="351">
        <v>291.0</v>
      </c>
      <c r="G20" s="352">
        <v>295.0</v>
      </c>
      <c r="H20" s="353">
        <v>126.0</v>
      </c>
      <c r="I20" s="343"/>
      <c r="J20" s="343"/>
      <c r="K20" s="343"/>
      <c r="L20" s="343"/>
      <c r="M20" s="344"/>
      <c r="N20" s="344"/>
      <c r="O20" s="344"/>
      <c r="P20" s="344"/>
      <c r="Q20" s="344"/>
      <c r="R20" s="344"/>
      <c r="S20" s="344"/>
      <c r="T20" s="344"/>
      <c r="U20" s="344"/>
      <c r="V20" s="344"/>
      <c r="W20" s="344"/>
      <c r="X20" s="345"/>
      <c r="Y20" s="345"/>
      <c r="Z20" s="345"/>
      <c r="AA20" s="345"/>
      <c r="AB20" s="345"/>
      <c r="AC20" s="345"/>
      <c r="AD20" s="346"/>
      <c r="AE20" s="346"/>
      <c r="AF20" s="346"/>
      <c r="AG20" s="346"/>
      <c r="AH20" s="346"/>
      <c r="AI20" s="346"/>
      <c r="AJ20" s="347"/>
      <c r="AK20" s="347"/>
      <c r="AL20" s="347"/>
    </row>
    <row r="21">
      <c r="A21" s="325" t="s">
        <v>431</v>
      </c>
      <c r="B21" s="336" t="s">
        <v>438</v>
      </c>
      <c r="C21" s="337">
        <f t="shared" ref="C21:C26" si="12">(M21+N21*($I21-1)/10)*(1+X21/10000)*(1+(10+SWITCH($J21,0,0,1,1,2,2,3,3,4,4,5,5,6,7,7,9,8,11,9,13,10,15)+switch($L21,10,5,0))/100)+AD21+$L21*AJ21</f>
        <v>5039.43405</v>
      </c>
      <c r="D21" s="338">
        <f t="shared" ref="D21:D26" si="13">(O21+P21*($I21-1)/10)*(1+Y21/10000)*(1+(10+SWITCH($K21,0,0,1,1,2,2,3,3,4,4,5,5,6,7,7,9,8,11,9,13,10,15)+switch($L21,10,5,0))/100)+AE21</f>
        <v>518.606235</v>
      </c>
      <c r="E21" s="339">
        <f t="shared" ref="E21:E26" si="14">(Q21+R21*($I21-1)/10)*(1+Z21/10000)*(1+(10+SWITCH($K21,0,0,1,1,2,2,3,3,4,4,5,5,6,7,7,9,8,11,9,13,10,15)+switch($L21,10,5,0))/100)+AF21</f>
        <v>264.62436</v>
      </c>
      <c r="F21" s="340">
        <f t="shared" ref="F21:F26" si="15">(S21+T21*($I21-1)/10)*(1+AA21/10000)*(1+(10+SWITCH($J21,0,0,1,1,2,2,3,3,4,4,5,5,6,7,7,9,8,11,9,13,10,15)+switch($L21,10,5,0))/100)+AG21+$L21*AK21</f>
        <v>403.49035</v>
      </c>
      <c r="G21" s="341">
        <f t="shared" ref="G21:G26" si="16">(U21+V21*($I21-1)/10)*(1+AB21/10000)*(1+(10+SWITCH($J21,0,0,1,1,2,2,3,3,4,4,5,5,6,7,7,9,8,11,9,13,10,15)+switch($L21,10,5,0))/100)+AH21+$L21*AL21</f>
        <v>281.068848</v>
      </c>
      <c r="H21" s="342">
        <f t="shared" ref="H21:H26" si="17">W21*(1+AC21/10000)*(1+(10+SWITCH($K21,0,0,1,1,2,2,3,3,4,4,5,5,6,7,7,9,8,11,9,13,10,15)+switch($L21,10,5,0))/100)+AI21</f>
        <v>107.8105</v>
      </c>
      <c r="I21" s="343">
        <v>70.0</v>
      </c>
      <c r="J21" s="343">
        <v>10.0</v>
      </c>
      <c r="K21" s="343">
        <v>10.0</v>
      </c>
      <c r="L21" s="343">
        <v>10.0</v>
      </c>
      <c r="M21" s="344">
        <v>779.0</v>
      </c>
      <c r="N21" s="344">
        <v>120.0</v>
      </c>
      <c r="O21" s="344">
        <v>95.0</v>
      </c>
      <c r="P21" s="344">
        <v>15.0</v>
      </c>
      <c r="Q21" s="344">
        <v>63.0</v>
      </c>
      <c r="R21" s="344">
        <v>10.0</v>
      </c>
      <c r="S21" s="344">
        <v>60.0</v>
      </c>
      <c r="T21" s="344">
        <v>10.0</v>
      </c>
      <c r="U21" s="344">
        <v>48.0</v>
      </c>
      <c r="V21" s="344">
        <v>8.0</v>
      </c>
      <c r="W21" s="344">
        <v>50.0</v>
      </c>
      <c r="X21" s="345">
        <v>8455.0</v>
      </c>
      <c r="Y21" s="345">
        <v>7927.0</v>
      </c>
      <c r="Z21" s="345">
        <v>5421.0</v>
      </c>
      <c r="AA21" s="345">
        <v>8455.0</v>
      </c>
      <c r="AB21" s="345">
        <v>6478.0</v>
      </c>
      <c r="AC21" s="345">
        <v>5817.0</v>
      </c>
      <c r="AD21" s="346">
        <v>334.0</v>
      </c>
      <c r="AE21" s="346">
        <v>56.0</v>
      </c>
      <c r="AF21" s="346">
        <v>0.0</v>
      </c>
      <c r="AG21" s="346">
        <v>34.0</v>
      </c>
      <c r="AH21" s="346">
        <v>10.0</v>
      </c>
      <c r="AI21" s="346">
        <v>5.0</v>
      </c>
      <c r="AJ21" s="347">
        <v>85.0</v>
      </c>
      <c r="AK21" s="347">
        <v>6.0</v>
      </c>
      <c r="AL21" s="347">
        <v>5.0</v>
      </c>
    </row>
    <row r="22">
      <c r="A22" s="325" t="s">
        <v>431</v>
      </c>
      <c r="B22" s="336" t="s">
        <v>372</v>
      </c>
      <c r="C22" s="337">
        <f t="shared" si="12"/>
        <v>4722.74625</v>
      </c>
      <c r="D22" s="338">
        <f t="shared" si="13"/>
        <v>546.339304</v>
      </c>
      <c r="E22" s="339">
        <f t="shared" si="14"/>
        <v>264.62436</v>
      </c>
      <c r="F22" s="340">
        <f t="shared" si="15"/>
        <v>379.738765</v>
      </c>
      <c r="G22" s="341">
        <f t="shared" si="16"/>
        <v>281.068848</v>
      </c>
      <c r="H22" s="342">
        <f t="shared" si="17"/>
        <v>142.76607</v>
      </c>
      <c r="I22" s="343">
        <v>70.0</v>
      </c>
      <c r="J22" s="343">
        <v>10.0</v>
      </c>
      <c r="K22" s="343">
        <v>10.0</v>
      </c>
      <c r="L22" s="343">
        <v>10.0</v>
      </c>
      <c r="M22" s="344">
        <v>716.0</v>
      </c>
      <c r="N22" s="344">
        <v>110.0</v>
      </c>
      <c r="O22" s="344">
        <v>100.0</v>
      </c>
      <c r="P22" s="344">
        <v>16.0</v>
      </c>
      <c r="Q22" s="344">
        <v>63.0</v>
      </c>
      <c r="R22" s="344">
        <v>10.0</v>
      </c>
      <c r="S22" s="344">
        <v>57.0</v>
      </c>
      <c r="T22" s="344">
        <v>9.0</v>
      </c>
      <c r="U22" s="344">
        <v>48.0</v>
      </c>
      <c r="V22" s="344">
        <v>8.0</v>
      </c>
      <c r="W22" s="344">
        <v>67.0</v>
      </c>
      <c r="X22" s="345">
        <v>8455.0</v>
      </c>
      <c r="Y22" s="345">
        <v>7927.0</v>
      </c>
      <c r="Z22" s="345">
        <v>5421.0</v>
      </c>
      <c r="AA22" s="345">
        <v>8455.0</v>
      </c>
      <c r="AB22" s="345">
        <v>6478.0</v>
      </c>
      <c r="AC22" s="345">
        <v>5817.0</v>
      </c>
      <c r="AD22" s="346">
        <v>334.0</v>
      </c>
      <c r="AE22" s="346">
        <v>56.0</v>
      </c>
      <c r="AF22" s="346">
        <v>0.0</v>
      </c>
      <c r="AG22" s="346">
        <v>34.0</v>
      </c>
      <c r="AH22" s="346">
        <v>10.0</v>
      </c>
      <c r="AI22" s="346">
        <v>5.0</v>
      </c>
      <c r="AJ22" s="347">
        <v>85.0</v>
      </c>
      <c r="AK22" s="347">
        <v>6.0</v>
      </c>
      <c r="AL22" s="347">
        <v>5.0</v>
      </c>
    </row>
    <row r="23">
      <c r="A23" s="325" t="s">
        <v>454</v>
      </c>
      <c r="B23" s="336" t="s">
        <v>465</v>
      </c>
      <c r="C23" s="337">
        <f t="shared" si="12"/>
        <v>4665.43525</v>
      </c>
      <c r="D23" s="338">
        <f t="shared" si="13"/>
        <v>554.97712</v>
      </c>
      <c r="E23" s="339">
        <f t="shared" si="14"/>
        <v>248.80284</v>
      </c>
      <c r="F23" s="340">
        <f t="shared" si="15"/>
        <v>363.62298</v>
      </c>
      <c r="G23" s="341">
        <f t="shared" si="16"/>
        <v>305.195896</v>
      </c>
      <c r="H23" s="342">
        <f t="shared" si="17"/>
        <v>137.02618</v>
      </c>
      <c r="I23" s="343">
        <v>70.0</v>
      </c>
      <c r="J23" s="343">
        <v>10.0</v>
      </c>
      <c r="K23" s="343">
        <v>10.0</v>
      </c>
      <c r="L23" s="343">
        <v>10.0</v>
      </c>
      <c r="M23" s="354">
        <v>716.0</v>
      </c>
      <c r="N23" s="354">
        <v>110.0</v>
      </c>
      <c r="O23" s="354">
        <v>100.0</v>
      </c>
      <c r="P23" s="354">
        <v>16.0</v>
      </c>
      <c r="Q23" s="354">
        <v>63.0</v>
      </c>
      <c r="R23" s="354">
        <v>10.0</v>
      </c>
      <c r="S23" s="354">
        <v>57.0</v>
      </c>
      <c r="T23" s="354">
        <v>9.0</v>
      </c>
      <c r="U23" s="354">
        <v>48.0</v>
      </c>
      <c r="V23" s="354">
        <v>8.0</v>
      </c>
      <c r="W23" s="354">
        <v>67.0</v>
      </c>
      <c r="X23" s="345">
        <v>8323.0</v>
      </c>
      <c r="Y23" s="345">
        <v>8060.0</v>
      </c>
      <c r="Z23" s="345">
        <v>4499.0</v>
      </c>
      <c r="AA23" s="345">
        <v>8060.0</v>
      </c>
      <c r="AB23" s="345">
        <v>7531.0</v>
      </c>
      <c r="AC23" s="345">
        <v>5158.0</v>
      </c>
      <c r="AD23" s="346">
        <v>302.0</v>
      </c>
      <c r="AE23" s="346">
        <v>61.0</v>
      </c>
      <c r="AF23" s="355"/>
      <c r="AG23" s="346">
        <v>34.0</v>
      </c>
      <c r="AH23" s="346">
        <v>10.0</v>
      </c>
      <c r="AI23" s="346">
        <v>5.0</v>
      </c>
      <c r="AJ23" s="347">
        <v>85.0</v>
      </c>
      <c r="AK23" s="347">
        <v>5.0</v>
      </c>
      <c r="AL23" s="347">
        <v>6.0</v>
      </c>
    </row>
    <row r="24">
      <c r="A24" s="325" t="s">
        <v>454</v>
      </c>
      <c r="B24" s="336" t="s">
        <v>462</v>
      </c>
      <c r="C24" s="337">
        <f t="shared" si="12"/>
        <v>4979.85793</v>
      </c>
      <c r="D24" s="338">
        <f t="shared" si="13"/>
        <v>527.0383</v>
      </c>
      <c r="E24" s="339">
        <f t="shared" si="14"/>
        <v>248.80284</v>
      </c>
      <c r="F24" s="340">
        <f t="shared" si="15"/>
        <v>386.8662</v>
      </c>
      <c r="G24" s="341">
        <f t="shared" si="16"/>
        <v>305.195896</v>
      </c>
      <c r="H24" s="342">
        <f t="shared" si="17"/>
        <v>103.527</v>
      </c>
      <c r="I24" s="343">
        <v>70.0</v>
      </c>
      <c r="J24" s="343">
        <v>10.0</v>
      </c>
      <c r="K24" s="343">
        <v>10.0</v>
      </c>
      <c r="L24" s="343">
        <v>10.0</v>
      </c>
      <c r="M24" s="354">
        <v>779.0</v>
      </c>
      <c r="N24" s="354">
        <v>120.0</v>
      </c>
      <c r="O24" s="354">
        <v>95.0</v>
      </c>
      <c r="P24" s="354">
        <v>15.0</v>
      </c>
      <c r="Q24" s="354">
        <v>63.0</v>
      </c>
      <c r="R24" s="354">
        <v>10.0</v>
      </c>
      <c r="S24" s="354">
        <v>60.0</v>
      </c>
      <c r="T24" s="354">
        <v>10.0</v>
      </c>
      <c r="U24" s="354">
        <v>48.0</v>
      </c>
      <c r="V24" s="354">
        <v>8.0</v>
      </c>
      <c r="W24" s="354">
        <v>50.0</v>
      </c>
      <c r="X24" s="345">
        <v>8323.0</v>
      </c>
      <c r="Y24" s="345">
        <v>8060.0</v>
      </c>
      <c r="Z24" s="345">
        <v>4499.0</v>
      </c>
      <c r="AA24" s="345">
        <v>8060.0</v>
      </c>
      <c r="AB24" s="345">
        <v>7531.0</v>
      </c>
      <c r="AC24" s="345">
        <v>5158.0</v>
      </c>
      <c r="AD24" s="346">
        <v>302.0</v>
      </c>
      <c r="AE24" s="346">
        <v>61.0</v>
      </c>
      <c r="AF24" s="355"/>
      <c r="AG24" s="346">
        <v>34.0</v>
      </c>
      <c r="AH24" s="346">
        <v>10.0</v>
      </c>
      <c r="AI24" s="346">
        <v>5.0</v>
      </c>
      <c r="AJ24" s="347">
        <v>85.0</v>
      </c>
      <c r="AK24" s="347">
        <v>5.0</v>
      </c>
      <c r="AL24" s="347">
        <v>6.0</v>
      </c>
    </row>
    <row r="25">
      <c r="A25" s="325" t="s">
        <v>472</v>
      </c>
      <c r="B25" s="336" t="s">
        <v>486</v>
      </c>
      <c r="C25" s="337">
        <f t="shared" si="12"/>
        <v>4096.1732</v>
      </c>
      <c r="D25" s="338">
        <f t="shared" si="13"/>
        <v>287.27556</v>
      </c>
      <c r="E25" s="339">
        <f t="shared" si="14"/>
        <v>406.581184</v>
      </c>
      <c r="F25" s="340">
        <f t="shared" si="15"/>
        <v>288.161164</v>
      </c>
      <c r="G25" s="341">
        <f t="shared" si="16"/>
        <v>377.49035</v>
      </c>
      <c r="H25" s="342">
        <f t="shared" si="17"/>
        <v>88.41703</v>
      </c>
      <c r="I25" s="343">
        <v>70.0</v>
      </c>
      <c r="J25" s="343">
        <v>10.0</v>
      </c>
      <c r="K25" s="343">
        <v>10.0</v>
      </c>
      <c r="L25" s="343">
        <v>10.0</v>
      </c>
      <c r="M25" s="344">
        <v>587.0</v>
      </c>
      <c r="N25" s="344">
        <v>90.0</v>
      </c>
      <c r="O25" s="344">
        <v>63.0</v>
      </c>
      <c r="P25" s="344">
        <v>10.0</v>
      </c>
      <c r="Q25" s="344">
        <v>89.0</v>
      </c>
      <c r="R25" s="344">
        <v>14.0</v>
      </c>
      <c r="S25" s="344">
        <v>46.0</v>
      </c>
      <c r="T25" s="344">
        <v>7.0</v>
      </c>
      <c r="U25" s="344">
        <v>60.0</v>
      </c>
      <c r="V25" s="344">
        <v>10.0</v>
      </c>
      <c r="W25" s="344">
        <v>43.0</v>
      </c>
      <c r="X25" s="345">
        <v>8455.0</v>
      </c>
      <c r="Y25" s="345">
        <v>6741.0</v>
      </c>
      <c r="Z25" s="345">
        <v>6478.0</v>
      </c>
      <c r="AA25" s="345">
        <v>7796.0</v>
      </c>
      <c r="AB25" s="345">
        <v>8455.0</v>
      </c>
      <c r="AC25" s="345">
        <v>5817.0</v>
      </c>
      <c r="AD25" s="346">
        <v>448.0</v>
      </c>
      <c r="AE25" s="346">
        <v>0.0</v>
      </c>
      <c r="AF25" s="346">
        <v>9.0</v>
      </c>
      <c r="AG25" s="346">
        <v>30.0</v>
      </c>
      <c r="AH25" s="346">
        <v>38.0</v>
      </c>
      <c r="AI25" s="346">
        <v>0.0</v>
      </c>
      <c r="AJ25" s="347">
        <v>75.0</v>
      </c>
      <c r="AK25" s="347">
        <v>4.0</v>
      </c>
      <c r="AL25" s="347">
        <v>3.0</v>
      </c>
    </row>
    <row r="26">
      <c r="A26" s="325" t="s">
        <v>472</v>
      </c>
      <c r="B26" s="336" t="s">
        <v>482</v>
      </c>
      <c r="C26" s="337">
        <f t="shared" si="12"/>
        <v>4736.74625</v>
      </c>
      <c r="D26" s="338">
        <f t="shared" si="13"/>
        <v>287.27556</v>
      </c>
      <c r="E26" s="339">
        <f t="shared" si="14"/>
        <v>406.581184</v>
      </c>
      <c r="F26" s="340">
        <f t="shared" si="15"/>
        <v>308.751136</v>
      </c>
      <c r="G26" s="341">
        <f t="shared" si="16"/>
        <v>387.08695</v>
      </c>
      <c r="H26" s="342">
        <f t="shared" si="17"/>
        <v>88.41703</v>
      </c>
      <c r="I26" s="343">
        <v>70.0</v>
      </c>
      <c r="J26" s="343">
        <v>10.0</v>
      </c>
      <c r="K26" s="343">
        <v>10.0</v>
      </c>
      <c r="L26" s="343">
        <v>10.0</v>
      </c>
      <c r="M26" s="344">
        <v>716.0</v>
      </c>
      <c r="N26" s="344">
        <v>110.0</v>
      </c>
      <c r="O26" s="344">
        <v>63.0</v>
      </c>
      <c r="P26" s="344">
        <v>10.0</v>
      </c>
      <c r="Q26" s="344">
        <v>89.0</v>
      </c>
      <c r="R26" s="344">
        <v>14.0</v>
      </c>
      <c r="S26" s="344">
        <v>48.0</v>
      </c>
      <c r="T26" s="344">
        <v>8.0</v>
      </c>
      <c r="U26" s="344">
        <v>64.0</v>
      </c>
      <c r="V26" s="344">
        <v>10.0</v>
      </c>
      <c r="W26" s="344">
        <v>43.0</v>
      </c>
      <c r="X26" s="345">
        <v>8455.0</v>
      </c>
      <c r="Y26" s="345">
        <v>6741.0</v>
      </c>
      <c r="Z26" s="345">
        <v>6478.0</v>
      </c>
      <c r="AA26" s="345">
        <v>7796.0</v>
      </c>
      <c r="AB26" s="345">
        <v>8455.0</v>
      </c>
      <c r="AC26" s="345">
        <v>5817.0</v>
      </c>
      <c r="AD26" s="346">
        <v>448.0</v>
      </c>
      <c r="AE26" s="346">
        <v>0.0</v>
      </c>
      <c r="AF26" s="346">
        <v>9.0</v>
      </c>
      <c r="AG26" s="346">
        <v>30.0</v>
      </c>
      <c r="AH26" s="346">
        <v>38.0</v>
      </c>
      <c r="AI26" s="346">
        <v>0.0</v>
      </c>
      <c r="AJ26" s="347">
        <v>75.0</v>
      </c>
      <c r="AK26" s="347">
        <v>4.0</v>
      </c>
      <c r="AL26" s="347">
        <v>3.0</v>
      </c>
    </row>
    <row r="27">
      <c r="A27" s="325" t="s">
        <v>497</v>
      </c>
      <c r="B27" s="336" t="s">
        <v>503</v>
      </c>
      <c r="C27" s="348">
        <v>4922.0</v>
      </c>
      <c r="D27" s="349">
        <v>590.0</v>
      </c>
      <c r="E27" s="350">
        <v>233.0</v>
      </c>
      <c r="F27" s="351">
        <v>346.0</v>
      </c>
      <c r="G27" s="352">
        <v>217.0</v>
      </c>
      <c r="H27" s="353">
        <v>170.0</v>
      </c>
      <c r="I27" s="343">
        <v>70.0</v>
      </c>
      <c r="J27" s="343">
        <v>10.0</v>
      </c>
      <c r="K27" s="343">
        <v>10.0</v>
      </c>
      <c r="L27" s="343">
        <v>10.0</v>
      </c>
      <c r="M27" s="344"/>
      <c r="N27" s="344"/>
      <c r="O27" s="344"/>
      <c r="P27" s="344"/>
      <c r="Q27" s="344"/>
      <c r="R27" s="344"/>
      <c r="S27" s="344"/>
      <c r="T27" s="344"/>
      <c r="U27" s="344"/>
      <c r="V27" s="344"/>
      <c r="W27" s="344"/>
      <c r="X27" s="345"/>
      <c r="Y27" s="345"/>
      <c r="Z27" s="345"/>
      <c r="AA27" s="345"/>
      <c r="AB27" s="345"/>
      <c r="AC27" s="345"/>
      <c r="AD27" s="346"/>
      <c r="AE27" s="346"/>
      <c r="AF27" s="346"/>
      <c r="AG27" s="346"/>
      <c r="AH27" s="346"/>
      <c r="AI27" s="346"/>
      <c r="AJ27" s="347"/>
      <c r="AK27" s="347"/>
      <c r="AL27" s="347"/>
    </row>
    <row r="28">
      <c r="A28" s="325" t="s">
        <v>497</v>
      </c>
      <c r="B28" s="336" t="s">
        <v>424</v>
      </c>
      <c r="C28" s="348">
        <v>4610.0</v>
      </c>
      <c r="D28" s="349">
        <v>590.0</v>
      </c>
      <c r="E28" s="350">
        <v>233.0</v>
      </c>
      <c r="F28" s="351">
        <v>320.0</v>
      </c>
      <c r="G28" s="352">
        <v>270.0</v>
      </c>
      <c r="H28" s="353">
        <v>130.0</v>
      </c>
      <c r="I28" s="343">
        <v>70.0</v>
      </c>
      <c r="J28" s="343">
        <v>10.0</v>
      </c>
      <c r="K28" s="343">
        <v>10.0</v>
      </c>
      <c r="L28" s="343">
        <v>10.0</v>
      </c>
      <c r="M28" s="344"/>
      <c r="N28" s="344"/>
      <c r="O28" s="344"/>
      <c r="P28" s="344"/>
      <c r="Q28" s="344"/>
      <c r="R28" s="344"/>
      <c r="S28" s="344"/>
      <c r="T28" s="344"/>
      <c r="U28" s="344"/>
      <c r="V28" s="344"/>
      <c r="W28" s="344"/>
      <c r="X28" s="345"/>
      <c r="Y28" s="345"/>
      <c r="Z28" s="345"/>
      <c r="AA28" s="345"/>
      <c r="AB28" s="345"/>
      <c r="AC28" s="345"/>
      <c r="AD28" s="346"/>
      <c r="AE28" s="346"/>
      <c r="AF28" s="346"/>
      <c r="AG28" s="346"/>
      <c r="AH28" s="346"/>
      <c r="AI28" s="346"/>
      <c r="AJ28" s="347"/>
      <c r="AK28" s="347"/>
      <c r="AL28" s="347"/>
    </row>
    <row r="29">
      <c r="A29" s="325" t="s">
        <v>115</v>
      </c>
      <c r="B29" s="336" t="s">
        <v>231</v>
      </c>
      <c r="C29" s="337">
        <f t="shared" ref="C29:C34" si="18">(M29+N29*($I29-1)/10)*(1+X29/10000)*(1+(10+SWITCH($J29,0,0,1,1,2,2,3,3,4,4,5,5,6,7,7,9,8,11,9,13,10,15)+switch($L29,10,5,0))/100)+AD29+$L29*AJ29</f>
        <v>3762.77248</v>
      </c>
      <c r="D29" s="338">
        <f t="shared" ref="D29:D34" si="19">(O29+P29*($I29-1)/10)*(1+Y29/10000)*(1+(10+SWITCH($K29,0,0,1,1,2,2,3,3,4,4,5,5,6,7,7,9,8,11,9,13,10,15)+switch($L29,10,5,0))/100)+AE29</f>
        <v>606.730195</v>
      </c>
      <c r="E29" s="339">
        <f t="shared" ref="E29:E34" si="20">(Q29+R29*($I29-1)/10)*(1+Z29/10000)*(1+(10+SWITCH($K29,0,0,1,1,2,2,3,3,4,4,5,5,6,7,7,9,8,11,9,13,10,15)+switch($L29,10,5,0))/100)+AF29</f>
        <v>216.08392</v>
      </c>
      <c r="F29" s="340">
        <f t="shared" ref="F29:F34" si="21">(S29+T29*($I29-1)/10)*(1+AA29/10000)*(1+(10+SWITCH($J29,0,0,1,1,2,2,3,3,4,4,5,5,6,7,7,9,8,11,9,13,10,15)+switch($L29,10,5,0))/100)+AG29+$L29*AK29</f>
        <v>286.049042</v>
      </c>
      <c r="G29" s="341">
        <f t="shared" ref="G29:G34" si="22">(U29+V29*($I29-1)/10)*(1+AB29/10000)*(1+(10+SWITCH($J29,0,0,1,1,2,2,3,3,4,4,5,5,6,7,7,9,8,11,9,13,10,15)+switch($L29,10,5,0))/100)+AH29+$L29*AL29</f>
        <v>333.332171</v>
      </c>
      <c r="H29" s="342">
        <f t="shared" ref="H29:H34" si="23">W29*(1+AC29/10000)*(1+(10+SWITCH($K29,0,0,1,1,2,2,3,3,4,4,5,5,6,7,7,9,8,11,9,13,10,15)+switch($L29,10,5,0))/100)+AI29</f>
        <v>210.7875</v>
      </c>
      <c r="I29" s="343">
        <v>70.0</v>
      </c>
      <c r="J29" s="343">
        <v>10.0</v>
      </c>
      <c r="K29" s="343">
        <v>10.0</v>
      </c>
      <c r="L29" s="343">
        <v>10.0</v>
      </c>
      <c r="M29" s="344">
        <v>649.0</v>
      </c>
      <c r="N29" s="344">
        <v>100.0</v>
      </c>
      <c r="O29" s="344">
        <v>106.0</v>
      </c>
      <c r="P29" s="344">
        <v>17.0</v>
      </c>
      <c r="Q29" s="344">
        <v>58.0</v>
      </c>
      <c r="R29" s="344">
        <v>9.0</v>
      </c>
      <c r="S29" s="344">
        <v>53.0</v>
      </c>
      <c r="T29" s="344">
        <v>8.0</v>
      </c>
      <c r="U29" s="344">
        <v>57.0</v>
      </c>
      <c r="V29" s="344">
        <v>9.0</v>
      </c>
      <c r="W29" s="344">
        <v>75.0</v>
      </c>
      <c r="X29" s="345">
        <v>7664.0</v>
      </c>
      <c r="Y29" s="345">
        <v>8455.0</v>
      </c>
      <c r="Z29" s="345">
        <v>3840.0</v>
      </c>
      <c r="AA29" s="345">
        <v>7137.0</v>
      </c>
      <c r="AB29" s="345">
        <v>7137.0</v>
      </c>
      <c r="AC29" s="345">
        <v>8850.0</v>
      </c>
      <c r="AD29" s="346">
        <v>138.0</v>
      </c>
      <c r="AE29" s="346">
        <v>71.0</v>
      </c>
      <c r="AF29" s="346">
        <v>0.0</v>
      </c>
      <c r="AG29" s="346">
        <v>15.0</v>
      </c>
      <c r="AH29" s="346">
        <v>18.0</v>
      </c>
      <c r="AI29" s="346">
        <v>27.0</v>
      </c>
      <c r="AJ29" s="347">
        <v>55.0</v>
      </c>
      <c r="AK29" s="347">
        <v>3.0</v>
      </c>
      <c r="AL29" s="347">
        <v>5.0</v>
      </c>
    </row>
    <row r="30">
      <c r="A30" s="325" t="s">
        <v>115</v>
      </c>
      <c r="B30" s="336" t="s">
        <v>528</v>
      </c>
      <c r="C30" s="337">
        <f t="shared" si="18"/>
        <v>3762.77248</v>
      </c>
      <c r="D30" s="338">
        <f t="shared" si="19"/>
        <v>547.231275</v>
      </c>
      <c r="E30" s="339">
        <f t="shared" si="20"/>
        <v>237.4944</v>
      </c>
      <c r="F30" s="340">
        <f t="shared" si="21"/>
        <v>274.909992</v>
      </c>
      <c r="G30" s="341">
        <f t="shared" si="22"/>
        <v>278.082483</v>
      </c>
      <c r="H30" s="342">
        <f t="shared" si="23"/>
        <v>313.7085</v>
      </c>
      <c r="I30" s="343">
        <v>70.0</v>
      </c>
      <c r="J30" s="343">
        <v>10.0</v>
      </c>
      <c r="K30" s="343">
        <v>10.0</v>
      </c>
      <c r="L30" s="343">
        <v>10.0</v>
      </c>
      <c r="M30" s="344">
        <v>649.0</v>
      </c>
      <c r="N30" s="344">
        <v>100.0</v>
      </c>
      <c r="O30" s="344">
        <v>95.0</v>
      </c>
      <c r="P30" s="344">
        <v>15.0</v>
      </c>
      <c r="Q30" s="344">
        <v>63.0</v>
      </c>
      <c r="R30" s="344">
        <v>10.0</v>
      </c>
      <c r="S30" s="344">
        <v>48.0</v>
      </c>
      <c r="T30" s="344">
        <v>8.0</v>
      </c>
      <c r="U30" s="344">
        <v>46.0</v>
      </c>
      <c r="V30" s="344">
        <v>7.0</v>
      </c>
      <c r="W30" s="344">
        <v>117.0</v>
      </c>
      <c r="X30" s="345">
        <v>7664.0</v>
      </c>
      <c r="Y30" s="345">
        <v>8455.0</v>
      </c>
      <c r="Z30" s="345">
        <v>3840.0</v>
      </c>
      <c r="AA30" s="345">
        <v>7137.0</v>
      </c>
      <c r="AB30" s="345">
        <v>7137.0</v>
      </c>
      <c r="AC30" s="345">
        <v>8850.0</v>
      </c>
      <c r="AD30" s="346">
        <v>138.0</v>
      </c>
      <c r="AE30" s="346">
        <v>71.0</v>
      </c>
      <c r="AF30" s="346">
        <v>0.0</v>
      </c>
      <c r="AG30" s="346">
        <v>15.0</v>
      </c>
      <c r="AH30" s="346">
        <v>18.0</v>
      </c>
      <c r="AI30" s="346">
        <v>27.0</v>
      </c>
      <c r="AJ30" s="347">
        <v>55.0</v>
      </c>
      <c r="AK30" s="347">
        <v>3.0</v>
      </c>
      <c r="AL30" s="347">
        <v>5.0</v>
      </c>
    </row>
    <row r="31">
      <c r="A31" s="325" t="s">
        <v>542</v>
      </c>
      <c r="B31" s="336" t="s">
        <v>558</v>
      </c>
      <c r="C31" s="337">
        <f t="shared" si="18"/>
        <v>3343.016875</v>
      </c>
      <c r="D31" s="338">
        <f t="shared" si="19"/>
        <v>331.976164</v>
      </c>
      <c r="E31" s="339">
        <f t="shared" si="20"/>
        <v>478.111744</v>
      </c>
      <c r="F31" s="340">
        <f t="shared" si="21"/>
        <v>269.082483</v>
      </c>
      <c r="G31" s="341">
        <f t="shared" si="22"/>
        <v>382.29873</v>
      </c>
      <c r="H31" s="342">
        <f t="shared" si="23"/>
        <v>83.26305</v>
      </c>
      <c r="I31" s="343">
        <v>70.0</v>
      </c>
      <c r="J31" s="343">
        <v>10.0</v>
      </c>
      <c r="K31" s="343">
        <v>10.0</v>
      </c>
      <c r="L31" s="343">
        <v>10.0</v>
      </c>
      <c r="M31" s="344">
        <v>551.0</v>
      </c>
      <c r="N31" s="344">
        <v>85.0</v>
      </c>
      <c r="O31" s="344">
        <v>76.0</v>
      </c>
      <c r="P31" s="344">
        <v>12.0</v>
      </c>
      <c r="Q31" s="344">
        <v>89.0</v>
      </c>
      <c r="R31" s="344">
        <v>14.0</v>
      </c>
      <c r="S31" s="344">
        <v>46.0</v>
      </c>
      <c r="T31" s="344">
        <v>7.0</v>
      </c>
      <c r="U31" s="344">
        <v>64.0</v>
      </c>
      <c r="V31" s="344">
        <v>10.0</v>
      </c>
      <c r="W31" s="344">
        <v>43.0</v>
      </c>
      <c r="X31" s="345">
        <v>6345.0</v>
      </c>
      <c r="Y31" s="345">
        <v>6081.0</v>
      </c>
      <c r="Z31" s="345">
        <v>6873.0</v>
      </c>
      <c r="AA31" s="345">
        <v>7137.0</v>
      </c>
      <c r="AB31" s="345">
        <v>7137.0</v>
      </c>
      <c r="AC31" s="345">
        <v>4895.0</v>
      </c>
      <c r="AD31" s="346">
        <v>276.0</v>
      </c>
      <c r="AE31" s="346">
        <v>0.0</v>
      </c>
      <c r="AF31" s="346">
        <v>71.0</v>
      </c>
      <c r="AG31" s="346">
        <v>19.0</v>
      </c>
      <c r="AH31" s="346">
        <v>26.0</v>
      </c>
      <c r="AI31" s="346">
        <v>0.0</v>
      </c>
      <c r="AJ31" s="347">
        <v>65.0</v>
      </c>
      <c r="AK31" s="347">
        <v>4.0</v>
      </c>
      <c r="AL31" s="347">
        <v>6.0</v>
      </c>
    </row>
    <row r="32">
      <c r="A32" s="325" t="s">
        <v>542</v>
      </c>
      <c r="B32" s="336" t="s">
        <v>553</v>
      </c>
      <c r="C32" s="337">
        <f t="shared" si="18"/>
        <v>4060.15375</v>
      </c>
      <c r="D32" s="338">
        <f t="shared" si="19"/>
        <v>305.008327</v>
      </c>
      <c r="E32" s="339">
        <f t="shared" si="20"/>
        <v>506.407765</v>
      </c>
      <c r="F32" s="340">
        <f t="shared" si="21"/>
        <v>300.049042</v>
      </c>
      <c r="G32" s="341">
        <f t="shared" si="22"/>
        <v>351.332171</v>
      </c>
      <c r="H32" s="342">
        <f t="shared" si="23"/>
        <v>96.8175</v>
      </c>
      <c r="I32" s="343">
        <v>70.0</v>
      </c>
      <c r="J32" s="343">
        <v>10.0</v>
      </c>
      <c r="K32" s="343">
        <v>10.0</v>
      </c>
      <c r="L32" s="343">
        <v>10.0</v>
      </c>
      <c r="M32" s="344">
        <v>716.0</v>
      </c>
      <c r="N32" s="344">
        <v>110.0</v>
      </c>
      <c r="O32" s="344">
        <v>70.0</v>
      </c>
      <c r="P32" s="344">
        <v>11.0</v>
      </c>
      <c r="Q32" s="344">
        <v>95.0</v>
      </c>
      <c r="R32" s="344">
        <v>15.0</v>
      </c>
      <c r="S32" s="344">
        <v>53.0</v>
      </c>
      <c r="T32" s="344">
        <v>8.0</v>
      </c>
      <c r="U32" s="344">
        <v>57.0</v>
      </c>
      <c r="V32" s="344">
        <v>9.0</v>
      </c>
      <c r="W32" s="344">
        <v>50.0</v>
      </c>
      <c r="X32" s="345">
        <v>6345.0</v>
      </c>
      <c r="Y32" s="345">
        <v>6081.0</v>
      </c>
      <c r="Z32" s="345">
        <v>6873.0</v>
      </c>
      <c r="AA32" s="345">
        <v>7137.0</v>
      </c>
      <c r="AB32" s="345">
        <v>7137.0</v>
      </c>
      <c r="AC32" s="345">
        <v>4895.0</v>
      </c>
      <c r="AD32" s="346">
        <v>276.0</v>
      </c>
      <c r="AE32" s="346">
        <v>0.0</v>
      </c>
      <c r="AF32" s="346">
        <v>71.0</v>
      </c>
      <c r="AG32" s="346">
        <v>19.0</v>
      </c>
      <c r="AH32" s="346">
        <v>26.0</v>
      </c>
      <c r="AI32" s="346">
        <v>0.0</v>
      </c>
      <c r="AJ32" s="347">
        <v>65.0</v>
      </c>
      <c r="AK32" s="347">
        <v>4.0</v>
      </c>
      <c r="AL32" s="347">
        <v>6.0</v>
      </c>
    </row>
    <row r="33">
      <c r="A33" s="325" t="s">
        <v>569</v>
      </c>
      <c r="B33" s="336" t="s">
        <v>231</v>
      </c>
      <c r="C33" s="337">
        <f t="shared" si="18"/>
        <v>4099.7042</v>
      </c>
      <c r="D33" s="338">
        <f t="shared" si="19"/>
        <v>606.730195</v>
      </c>
      <c r="E33" s="339">
        <f t="shared" si="20"/>
        <v>216.08392</v>
      </c>
      <c r="F33" s="340">
        <f t="shared" si="21"/>
        <v>298.461824</v>
      </c>
      <c r="G33" s="341">
        <f t="shared" si="22"/>
        <v>325.332171</v>
      </c>
      <c r="H33" s="342">
        <f t="shared" si="23"/>
        <v>181.51175</v>
      </c>
      <c r="I33" s="343">
        <v>70.0</v>
      </c>
      <c r="J33" s="343">
        <v>10.0</v>
      </c>
      <c r="K33" s="343">
        <v>10.0</v>
      </c>
      <c r="L33" s="343">
        <v>10.0</v>
      </c>
      <c r="M33" s="354">
        <v>649.0</v>
      </c>
      <c r="N33" s="354">
        <v>100.0</v>
      </c>
      <c r="O33" s="354">
        <v>106.0</v>
      </c>
      <c r="P33" s="354">
        <v>17.0</v>
      </c>
      <c r="Q33" s="354">
        <v>58.0</v>
      </c>
      <c r="R33" s="354">
        <v>9.0</v>
      </c>
      <c r="S33" s="354">
        <v>53.0</v>
      </c>
      <c r="T33" s="354">
        <v>8.0</v>
      </c>
      <c r="U33" s="354">
        <v>57.0</v>
      </c>
      <c r="V33" s="354">
        <v>9.0</v>
      </c>
      <c r="W33" s="354">
        <v>75.0</v>
      </c>
      <c r="X33" s="345">
        <v>8060.0</v>
      </c>
      <c r="Y33" s="345">
        <v>8455.0</v>
      </c>
      <c r="Z33" s="345">
        <v>3840.0</v>
      </c>
      <c r="AA33" s="345">
        <v>7664.0</v>
      </c>
      <c r="AB33" s="345">
        <v>7137.0</v>
      </c>
      <c r="AC33" s="345">
        <v>6873.0</v>
      </c>
      <c r="AD33" s="346">
        <v>356.0</v>
      </c>
      <c r="AE33" s="346">
        <v>71.0</v>
      </c>
      <c r="AF33" s="356"/>
      <c r="AG33" s="346">
        <v>10.0</v>
      </c>
      <c r="AH33" s="346">
        <v>10.0</v>
      </c>
      <c r="AI33" s="346">
        <v>17.0</v>
      </c>
      <c r="AJ33" s="357">
        <v>60.0</v>
      </c>
      <c r="AK33" s="357">
        <v>4.0</v>
      </c>
      <c r="AL33" s="357">
        <v>5.0</v>
      </c>
    </row>
    <row r="34">
      <c r="A34" s="325" t="s">
        <v>569</v>
      </c>
      <c r="B34" s="336" t="s">
        <v>577</v>
      </c>
      <c r="C34" s="337">
        <f t="shared" si="18"/>
        <v>4419.005</v>
      </c>
      <c r="D34" s="338">
        <f t="shared" si="19"/>
        <v>606.730195</v>
      </c>
      <c r="E34" s="339">
        <f t="shared" si="20"/>
        <v>237.4944</v>
      </c>
      <c r="F34" s="340">
        <f t="shared" si="21"/>
        <v>298.461824</v>
      </c>
      <c r="G34" s="341">
        <f t="shared" si="22"/>
        <v>289.909992</v>
      </c>
      <c r="H34" s="342">
        <f t="shared" si="23"/>
        <v>234.15551</v>
      </c>
      <c r="I34" s="343">
        <v>70.0</v>
      </c>
      <c r="J34" s="343">
        <v>10.0</v>
      </c>
      <c r="K34" s="343">
        <v>10.0</v>
      </c>
      <c r="L34" s="343">
        <v>10.0</v>
      </c>
      <c r="M34" s="354">
        <v>716.0</v>
      </c>
      <c r="N34" s="354">
        <v>110.0</v>
      </c>
      <c r="O34" s="354">
        <v>106.0</v>
      </c>
      <c r="P34" s="354">
        <v>17.0</v>
      </c>
      <c r="Q34" s="354">
        <v>63.0</v>
      </c>
      <c r="R34" s="354">
        <v>10.0</v>
      </c>
      <c r="S34" s="354">
        <v>53.0</v>
      </c>
      <c r="T34" s="354">
        <v>8.0</v>
      </c>
      <c r="U34" s="354">
        <v>48.0</v>
      </c>
      <c r="V34" s="354">
        <v>8.0</v>
      </c>
      <c r="W34" s="354">
        <v>99.0</v>
      </c>
      <c r="X34" s="345">
        <v>8060.0</v>
      </c>
      <c r="Y34" s="345">
        <v>8455.0</v>
      </c>
      <c r="Z34" s="345">
        <v>3840.0</v>
      </c>
      <c r="AA34" s="345">
        <v>7664.0</v>
      </c>
      <c r="AB34" s="345">
        <v>7137.0</v>
      </c>
      <c r="AC34" s="345">
        <v>6873.0</v>
      </c>
      <c r="AD34" s="346">
        <v>356.0</v>
      </c>
      <c r="AE34" s="346">
        <v>71.0</v>
      </c>
      <c r="AF34" s="356"/>
      <c r="AG34" s="346">
        <v>10.0</v>
      </c>
      <c r="AH34" s="346">
        <v>10.0</v>
      </c>
      <c r="AI34" s="346">
        <v>17.0</v>
      </c>
      <c r="AJ34" s="357">
        <v>60.0</v>
      </c>
      <c r="AK34" s="357">
        <v>4.0</v>
      </c>
      <c r="AL34" s="357">
        <v>5.0</v>
      </c>
    </row>
    <row r="35">
      <c r="A35" s="325" t="s">
        <v>585</v>
      </c>
      <c r="B35" s="336" t="s">
        <v>1976</v>
      </c>
      <c r="C35" s="348">
        <v>4365.0</v>
      </c>
      <c r="D35" s="349">
        <v>267.0</v>
      </c>
      <c r="E35" s="350">
        <v>567.0</v>
      </c>
      <c r="F35" s="351">
        <v>318.0</v>
      </c>
      <c r="G35" s="352">
        <v>325.0</v>
      </c>
      <c r="H35" s="353">
        <v>152.0</v>
      </c>
      <c r="I35" s="343"/>
      <c r="J35" s="343"/>
      <c r="K35" s="343"/>
      <c r="L35" s="343"/>
      <c r="M35" s="344"/>
      <c r="N35" s="344"/>
      <c r="O35" s="344"/>
      <c r="P35" s="344"/>
      <c r="Q35" s="344"/>
      <c r="R35" s="344"/>
      <c r="S35" s="344"/>
      <c r="T35" s="344"/>
      <c r="U35" s="344"/>
      <c r="V35" s="344"/>
      <c r="W35" s="344"/>
      <c r="X35" s="345"/>
      <c r="Y35" s="345"/>
      <c r="Z35" s="345"/>
      <c r="AA35" s="345"/>
      <c r="AB35" s="345"/>
      <c r="AC35" s="345"/>
      <c r="AD35" s="346"/>
      <c r="AE35" s="346"/>
      <c r="AF35" s="346"/>
      <c r="AG35" s="346"/>
      <c r="AH35" s="346"/>
      <c r="AI35" s="346"/>
      <c r="AJ35" s="347"/>
      <c r="AK35" s="347"/>
      <c r="AL35" s="347"/>
    </row>
    <row r="36">
      <c r="A36" s="325" t="s">
        <v>585</v>
      </c>
      <c r="B36" s="336" t="s">
        <v>199</v>
      </c>
      <c r="C36" s="348">
        <v>3555.0</v>
      </c>
      <c r="D36" s="349">
        <v>267.0</v>
      </c>
      <c r="E36" s="350">
        <v>539.0</v>
      </c>
      <c r="F36" s="351">
        <v>260.0</v>
      </c>
      <c r="G36" s="352">
        <v>384.0</v>
      </c>
      <c r="H36" s="353">
        <v>87.0</v>
      </c>
      <c r="I36" s="343"/>
      <c r="J36" s="343"/>
      <c r="K36" s="343"/>
      <c r="L36" s="343"/>
      <c r="M36" s="344"/>
      <c r="N36" s="344"/>
      <c r="O36" s="344"/>
      <c r="P36" s="344"/>
      <c r="Q36" s="344"/>
      <c r="R36" s="344"/>
      <c r="S36" s="344"/>
      <c r="T36" s="344"/>
      <c r="U36" s="344"/>
      <c r="V36" s="344"/>
      <c r="W36" s="344"/>
      <c r="X36" s="345"/>
      <c r="Y36" s="345"/>
      <c r="Z36" s="345"/>
      <c r="AA36" s="345"/>
      <c r="AB36" s="345"/>
      <c r="AC36" s="345"/>
      <c r="AD36" s="346"/>
      <c r="AE36" s="346"/>
      <c r="AF36" s="346"/>
      <c r="AG36" s="346"/>
      <c r="AH36" s="346"/>
      <c r="AI36" s="346"/>
      <c r="AJ36" s="347"/>
      <c r="AK36" s="347"/>
      <c r="AL36" s="347"/>
    </row>
    <row r="37">
      <c r="A37" s="325" t="s">
        <v>606</v>
      </c>
      <c r="B37" s="336" t="s">
        <v>528</v>
      </c>
      <c r="C37" s="337">
        <f t="shared" ref="C37:C49" si="24">(M37+N37*($I37-1)/10)*(1+X37/10000)*(1+(10+SWITCH($J37,0,0,1,1,2,2,3,3,4,4,5,5,6,7,7,9,8,11,9,13,10,15)+switch($L37,10,5,0))/100)+AD37+$L37*AJ37</f>
        <v>4015.62117</v>
      </c>
      <c r="D37" s="338">
        <f t="shared" ref="D37:D49" si="25">(O37+P37*($I37-1)/10)*(1+Y37/10000)*(1+(10+SWITCH($K37,0,0,1,1,2,2,3,3,4,4,5,5,6,7,7,9,8,11,9,13,10,15)+switch($L37,10,5,0))/100)+AE37</f>
        <v>552.61173</v>
      </c>
      <c r="E37" s="339">
        <f t="shared" ref="E37:E49" si="26">(Q37+R37*($I37-1)/10)*(1+Z37/10000)*(1+(10+SWITCH($K37,0,0,1,1,2,2,3,3,4,4,5,5,6,7,7,9,8,11,9,13,10,15)+switch($L37,10,5,0))/100)+AF37</f>
        <v>244.28976</v>
      </c>
      <c r="F37" s="340">
        <f t="shared" ref="F37:F49" si="27">(S37+T37*($I37-1)/10)*(1+AA37/10000)*(1+(10+SWITCH($J37,0,0,1,1,2,2,3,3,4,4,5,5,6,7,7,9,8,11,9,13,10,15)+switch($L37,10,5,0))/100)+AG37+$L37*AK37</f>
        <v>283.4384</v>
      </c>
      <c r="G37" s="341">
        <f t="shared" ref="G37:G49" si="28">(U37+V37*($I37-1)/10)*(1+AB37/10000)*(1+(10+SWITCH($J37,0,0,1,1,2,2,3,3,4,4,5,5,6,7,7,9,8,11,9,13,10,15)+switch($L37,10,5,0))/100)+AH37+$L37*AL37</f>
        <v>263.3066</v>
      </c>
      <c r="H37" s="342">
        <f t="shared" ref="H37:H49" si="29">W37*(1+AC37/10000)*(1+(10+SWITCH($K37,0,0,1,1,2,2,3,3,4,4,5,5,6,7,7,9,8,11,9,13,10,15)+switch($L37,10,5,0))/100)+AI37</f>
        <v>300.70055</v>
      </c>
      <c r="I37" s="343">
        <v>70.0</v>
      </c>
      <c r="J37" s="343">
        <v>10.0</v>
      </c>
      <c r="K37" s="343">
        <v>10.0</v>
      </c>
      <c r="L37" s="343">
        <v>10.0</v>
      </c>
      <c r="M37" s="344">
        <v>649.0</v>
      </c>
      <c r="N37" s="344">
        <v>100.0</v>
      </c>
      <c r="O37" s="344">
        <v>95.0</v>
      </c>
      <c r="P37" s="344">
        <v>15.0</v>
      </c>
      <c r="Q37" s="344">
        <v>63.0</v>
      </c>
      <c r="R37" s="344">
        <v>10.0</v>
      </c>
      <c r="S37" s="344">
        <v>48.0</v>
      </c>
      <c r="T37" s="344">
        <v>8.0</v>
      </c>
      <c r="U37" s="344">
        <v>46.0</v>
      </c>
      <c r="V37" s="344">
        <v>7.0</v>
      </c>
      <c r="W37" s="344">
        <v>117.0</v>
      </c>
      <c r="X37" s="345">
        <v>7531.0</v>
      </c>
      <c r="Y37" s="345">
        <v>8586.0</v>
      </c>
      <c r="Z37" s="345">
        <v>4236.0</v>
      </c>
      <c r="AA37" s="345">
        <v>7400.0</v>
      </c>
      <c r="AB37" s="345">
        <v>7400.0</v>
      </c>
      <c r="AC37" s="345">
        <v>8455.0</v>
      </c>
      <c r="AD37" s="346">
        <v>314.0</v>
      </c>
      <c r="AE37" s="346">
        <v>73.0</v>
      </c>
      <c r="AF37" s="346">
        <v>0.0</v>
      </c>
      <c r="AG37" s="346">
        <v>20.0</v>
      </c>
      <c r="AH37" s="346">
        <v>0.0</v>
      </c>
      <c r="AI37" s="346">
        <v>20.0</v>
      </c>
      <c r="AJ37" s="347">
        <v>65.0</v>
      </c>
      <c r="AK37" s="347">
        <v>3.0</v>
      </c>
      <c r="AL37" s="347">
        <v>5.0</v>
      </c>
    </row>
    <row r="38">
      <c r="A38" s="325" t="s">
        <v>606</v>
      </c>
      <c r="B38" s="336" t="s">
        <v>424</v>
      </c>
      <c r="C38" s="337">
        <f t="shared" si="24"/>
        <v>4325.56925</v>
      </c>
      <c r="D38" s="338">
        <f t="shared" si="25"/>
        <v>581.364272</v>
      </c>
      <c r="E38" s="339">
        <f t="shared" si="26"/>
        <v>222.266668</v>
      </c>
      <c r="F38" s="340">
        <f t="shared" si="27"/>
        <v>294.7484</v>
      </c>
      <c r="G38" s="341">
        <f t="shared" si="28"/>
        <v>283.4384</v>
      </c>
      <c r="H38" s="342">
        <f t="shared" si="29"/>
        <v>154.3524</v>
      </c>
      <c r="I38" s="343">
        <v>70.0</v>
      </c>
      <c r="J38" s="343">
        <v>10.0</v>
      </c>
      <c r="K38" s="343">
        <v>10.0</v>
      </c>
      <c r="L38" s="343">
        <v>10.0</v>
      </c>
      <c r="M38" s="344">
        <v>716.0</v>
      </c>
      <c r="N38" s="344">
        <v>110.0</v>
      </c>
      <c r="O38" s="344">
        <v>100.0</v>
      </c>
      <c r="P38" s="344">
        <v>16.0</v>
      </c>
      <c r="Q38" s="344">
        <v>58.0</v>
      </c>
      <c r="R38" s="344">
        <v>9.0</v>
      </c>
      <c r="S38" s="344">
        <v>53.0</v>
      </c>
      <c r="T38" s="344">
        <v>8.0</v>
      </c>
      <c r="U38" s="344">
        <v>48.0</v>
      </c>
      <c r="V38" s="344">
        <v>8.0</v>
      </c>
      <c r="W38" s="344">
        <v>56.0</v>
      </c>
      <c r="X38" s="345">
        <v>7531.0</v>
      </c>
      <c r="Y38" s="345">
        <v>8586.0</v>
      </c>
      <c r="Z38" s="345">
        <v>4236.0</v>
      </c>
      <c r="AA38" s="345">
        <v>7400.0</v>
      </c>
      <c r="AB38" s="345">
        <v>7400.0</v>
      </c>
      <c r="AC38" s="345">
        <v>8455.0</v>
      </c>
      <c r="AD38" s="346">
        <v>314.0</v>
      </c>
      <c r="AE38" s="346">
        <v>73.0</v>
      </c>
      <c r="AF38" s="346">
        <v>0.0</v>
      </c>
      <c r="AG38" s="346">
        <v>20.0</v>
      </c>
      <c r="AH38" s="346">
        <v>0.0</v>
      </c>
      <c r="AI38" s="346">
        <v>20.0</v>
      </c>
      <c r="AJ38" s="347">
        <v>65.0</v>
      </c>
      <c r="AK38" s="347">
        <v>3.0</v>
      </c>
      <c r="AL38" s="347">
        <v>5.0</v>
      </c>
    </row>
    <row r="39">
      <c r="A39" s="325" t="s">
        <v>627</v>
      </c>
      <c r="B39" s="336" t="s">
        <v>637</v>
      </c>
      <c r="C39" s="337">
        <f t="shared" si="24"/>
        <v>3281.48648</v>
      </c>
      <c r="D39" s="338">
        <f t="shared" si="25"/>
        <v>421.55845</v>
      </c>
      <c r="E39" s="339">
        <f t="shared" si="26"/>
        <v>244.28976</v>
      </c>
      <c r="F39" s="340">
        <f t="shared" si="27"/>
        <v>230.675763</v>
      </c>
      <c r="G39" s="341">
        <f t="shared" si="28"/>
        <v>314.128874</v>
      </c>
      <c r="H39" s="342">
        <f t="shared" si="29"/>
        <v>186.36618</v>
      </c>
      <c r="I39" s="343">
        <v>70.0</v>
      </c>
      <c r="J39" s="343">
        <v>10.0</v>
      </c>
      <c r="K39" s="343">
        <v>10.0</v>
      </c>
      <c r="L39" s="343">
        <v>10.0</v>
      </c>
      <c r="M39" s="344">
        <v>587.0</v>
      </c>
      <c r="N39" s="344">
        <v>90.0</v>
      </c>
      <c r="O39" s="344">
        <v>95.0</v>
      </c>
      <c r="P39" s="344">
        <v>15.0</v>
      </c>
      <c r="Q39" s="344">
        <v>63.0</v>
      </c>
      <c r="R39" s="344">
        <v>10.0</v>
      </c>
      <c r="S39" s="344">
        <v>42.0</v>
      </c>
      <c r="T39" s="344">
        <v>7.0</v>
      </c>
      <c r="U39" s="344">
        <v>57.0</v>
      </c>
      <c r="V39" s="344">
        <v>9.0</v>
      </c>
      <c r="W39" s="344">
        <v>87.0</v>
      </c>
      <c r="X39" s="345">
        <v>5687.0</v>
      </c>
      <c r="Y39" s="345">
        <v>5290.0</v>
      </c>
      <c r="Z39" s="345">
        <v>4236.0</v>
      </c>
      <c r="AA39" s="345">
        <v>5817.0</v>
      </c>
      <c r="AB39" s="345">
        <v>6478.0</v>
      </c>
      <c r="AC39" s="345">
        <v>6478.0</v>
      </c>
      <c r="AD39" s="346">
        <v>418.0</v>
      </c>
      <c r="AE39" s="346">
        <v>27.0</v>
      </c>
      <c r="AF39" s="346">
        <v>0.0</v>
      </c>
      <c r="AG39" s="346">
        <v>5.0</v>
      </c>
      <c r="AH39" s="346">
        <v>19.0</v>
      </c>
      <c r="AI39" s="346">
        <v>0.0</v>
      </c>
      <c r="AJ39" s="347">
        <v>40.0</v>
      </c>
      <c r="AK39" s="347">
        <v>4.0</v>
      </c>
      <c r="AL39" s="347">
        <v>4.0</v>
      </c>
    </row>
    <row r="40">
      <c r="A40" s="325" t="s">
        <v>645</v>
      </c>
      <c r="B40" s="336" t="s">
        <v>658</v>
      </c>
      <c r="C40" s="337">
        <f t="shared" si="24"/>
        <v>3490.396625</v>
      </c>
      <c r="D40" s="338">
        <f t="shared" si="25"/>
        <v>278.41972</v>
      </c>
      <c r="E40" s="339">
        <f t="shared" si="26"/>
        <v>471.21479</v>
      </c>
      <c r="F40" s="340">
        <f t="shared" si="27"/>
        <v>275.082483</v>
      </c>
      <c r="G40" s="341">
        <f t="shared" si="28"/>
        <v>351.38749</v>
      </c>
      <c r="H40" s="342">
        <f t="shared" si="29"/>
        <v>73.69297</v>
      </c>
      <c r="I40" s="343">
        <v>70.0</v>
      </c>
      <c r="J40" s="343">
        <v>10.0</v>
      </c>
      <c r="K40" s="343">
        <v>10.0</v>
      </c>
      <c r="L40" s="343">
        <v>10.0</v>
      </c>
      <c r="M40" s="344">
        <v>551.0</v>
      </c>
      <c r="N40" s="344">
        <v>85.0</v>
      </c>
      <c r="O40" s="344">
        <v>63.0</v>
      </c>
      <c r="P40" s="344">
        <v>10.0</v>
      </c>
      <c r="Q40" s="344">
        <v>95.0</v>
      </c>
      <c r="R40" s="344">
        <v>15.0</v>
      </c>
      <c r="S40" s="344">
        <v>46.0</v>
      </c>
      <c r="T40" s="344">
        <v>7.0</v>
      </c>
      <c r="U40" s="344">
        <v>60.0</v>
      </c>
      <c r="V40" s="344">
        <v>10.0</v>
      </c>
      <c r="W40" s="344">
        <v>43.0</v>
      </c>
      <c r="X40" s="345">
        <v>7531.0</v>
      </c>
      <c r="Y40" s="345">
        <v>5817.0</v>
      </c>
      <c r="Z40" s="345">
        <v>6478.0</v>
      </c>
      <c r="AA40" s="345">
        <v>7137.0</v>
      </c>
      <c r="AB40" s="345">
        <v>7137.0</v>
      </c>
      <c r="AC40" s="345">
        <v>3183.0</v>
      </c>
      <c r="AD40" s="346">
        <v>448.0</v>
      </c>
      <c r="AE40" s="346">
        <v>7.0</v>
      </c>
      <c r="AF40" s="346">
        <v>46.0</v>
      </c>
      <c r="AG40" s="346">
        <v>25.0</v>
      </c>
      <c r="AH40" s="346">
        <v>14.0</v>
      </c>
      <c r="AI40" s="346">
        <v>0.0</v>
      </c>
      <c r="AJ40" s="347">
        <v>45.0</v>
      </c>
      <c r="AK40" s="347">
        <v>4.0</v>
      </c>
      <c r="AL40" s="347">
        <v>5.0</v>
      </c>
    </row>
    <row r="41">
      <c r="A41" s="325" t="s">
        <v>645</v>
      </c>
      <c r="B41" s="336" t="s">
        <v>654</v>
      </c>
      <c r="C41" s="337">
        <f t="shared" si="24"/>
        <v>3651.06824</v>
      </c>
      <c r="D41" s="338">
        <f t="shared" si="25"/>
        <v>307.001039</v>
      </c>
      <c r="E41" s="339">
        <f t="shared" si="26"/>
        <v>443.581184</v>
      </c>
      <c r="F41" s="340">
        <f t="shared" si="27"/>
        <v>275.082483</v>
      </c>
      <c r="G41" s="341">
        <f t="shared" si="28"/>
        <v>329.332171</v>
      </c>
      <c r="H41" s="342">
        <f t="shared" si="29"/>
        <v>85.6895</v>
      </c>
      <c r="I41" s="343">
        <v>70.0</v>
      </c>
      <c r="J41" s="343">
        <v>10.0</v>
      </c>
      <c r="K41" s="343">
        <v>10.0</v>
      </c>
      <c r="L41" s="343">
        <v>10.0</v>
      </c>
      <c r="M41" s="344">
        <v>587.0</v>
      </c>
      <c r="N41" s="344">
        <v>90.0</v>
      </c>
      <c r="O41" s="344">
        <v>70.0</v>
      </c>
      <c r="P41" s="344">
        <v>11.0</v>
      </c>
      <c r="Q41" s="344">
        <v>89.0</v>
      </c>
      <c r="R41" s="344">
        <v>14.0</v>
      </c>
      <c r="S41" s="344">
        <v>46.0</v>
      </c>
      <c r="T41" s="344">
        <v>7.0</v>
      </c>
      <c r="U41" s="344">
        <v>57.0</v>
      </c>
      <c r="V41" s="344">
        <v>9.0</v>
      </c>
      <c r="W41" s="344">
        <v>50.0</v>
      </c>
      <c r="X41" s="345">
        <v>7531.0</v>
      </c>
      <c r="Y41" s="345">
        <v>5817.0</v>
      </c>
      <c r="Z41" s="345">
        <v>6478.0</v>
      </c>
      <c r="AA41" s="345">
        <v>7137.0</v>
      </c>
      <c r="AB41" s="345">
        <v>7137.0</v>
      </c>
      <c r="AC41" s="345">
        <v>3183.0</v>
      </c>
      <c r="AD41" s="346">
        <v>448.0</v>
      </c>
      <c r="AE41" s="346">
        <v>7.0</v>
      </c>
      <c r="AF41" s="346">
        <v>46.0</v>
      </c>
      <c r="AG41" s="346">
        <v>25.0</v>
      </c>
      <c r="AH41" s="346">
        <v>14.0</v>
      </c>
      <c r="AI41" s="346">
        <v>0.0</v>
      </c>
      <c r="AJ41" s="357">
        <v>45.0</v>
      </c>
      <c r="AK41" s="357">
        <v>4.0</v>
      </c>
      <c r="AL41" s="357">
        <v>5.0</v>
      </c>
    </row>
    <row r="42">
      <c r="A42" s="325" t="s">
        <v>669</v>
      </c>
      <c r="B42" s="336" t="s">
        <v>104</v>
      </c>
      <c r="C42" s="337">
        <f t="shared" si="24"/>
        <v>5129.12957</v>
      </c>
      <c r="D42" s="338">
        <f t="shared" si="25"/>
        <v>544.231275</v>
      </c>
      <c r="E42" s="339">
        <f t="shared" si="26"/>
        <v>234.616551</v>
      </c>
      <c r="F42" s="340">
        <f t="shared" si="27"/>
        <v>378.43892</v>
      </c>
      <c r="G42" s="341">
        <f t="shared" si="28"/>
        <v>216.888114</v>
      </c>
      <c r="H42" s="342">
        <f t="shared" si="29"/>
        <v>116.3905</v>
      </c>
      <c r="I42" s="343">
        <v>70.0</v>
      </c>
      <c r="J42" s="343">
        <v>10.0</v>
      </c>
      <c r="K42" s="343">
        <v>10.0</v>
      </c>
      <c r="L42" s="343">
        <v>10.0</v>
      </c>
      <c r="M42" s="344">
        <v>779.0</v>
      </c>
      <c r="N42" s="344">
        <v>120.0</v>
      </c>
      <c r="O42" s="344">
        <v>95.0</v>
      </c>
      <c r="P42" s="344">
        <v>15.0</v>
      </c>
      <c r="Q42" s="344">
        <v>58.0</v>
      </c>
      <c r="R42" s="344">
        <v>9.0</v>
      </c>
      <c r="S42" s="344">
        <v>60.0</v>
      </c>
      <c r="T42" s="344">
        <v>10.0</v>
      </c>
      <c r="U42" s="344">
        <v>38.0</v>
      </c>
      <c r="V42" s="344">
        <v>6.0</v>
      </c>
      <c r="W42" s="344">
        <v>50.0</v>
      </c>
      <c r="X42" s="345">
        <v>7927.0</v>
      </c>
      <c r="Y42" s="345">
        <v>8455.0</v>
      </c>
      <c r="Z42" s="345">
        <v>5027.0</v>
      </c>
      <c r="AA42" s="345">
        <v>7796.0</v>
      </c>
      <c r="AB42" s="345">
        <v>7137.0</v>
      </c>
      <c r="AC42" s="345">
        <v>7137.0</v>
      </c>
      <c r="AD42" s="346">
        <v>484.0</v>
      </c>
      <c r="AE42" s="346">
        <v>68.0</v>
      </c>
      <c r="AF42" s="346">
        <v>0.0</v>
      </c>
      <c r="AG42" s="346">
        <v>20.0</v>
      </c>
      <c r="AH42" s="346">
        <v>0.0</v>
      </c>
      <c r="AI42" s="346">
        <v>5.0</v>
      </c>
      <c r="AJ42" s="347">
        <v>90.0</v>
      </c>
      <c r="AK42" s="347">
        <v>6.0</v>
      </c>
      <c r="AL42" s="347">
        <v>4.0</v>
      </c>
    </row>
    <row r="43">
      <c r="A43" s="325" t="s">
        <v>669</v>
      </c>
      <c r="B43" s="336" t="s">
        <v>676</v>
      </c>
      <c r="C43" s="337">
        <f t="shared" si="24"/>
        <v>4821.50225</v>
      </c>
      <c r="D43" s="338">
        <f t="shared" si="25"/>
        <v>572.78116</v>
      </c>
      <c r="E43" s="339">
        <f t="shared" si="26"/>
        <v>257.86332</v>
      </c>
      <c r="F43" s="340">
        <f t="shared" si="27"/>
        <v>355.535468</v>
      </c>
      <c r="G43" s="341">
        <f t="shared" si="28"/>
        <v>269.909992</v>
      </c>
      <c r="H43" s="342">
        <f t="shared" si="29"/>
        <v>154.26327</v>
      </c>
      <c r="I43" s="343">
        <v>70.0</v>
      </c>
      <c r="J43" s="343">
        <v>10.0</v>
      </c>
      <c r="K43" s="343">
        <v>10.0</v>
      </c>
      <c r="L43" s="343">
        <v>10.0</v>
      </c>
      <c r="M43" s="344">
        <v>716.0</v>
      </c>
      <c r="N43" s="344">
        <v>110.0</v>
      </c>
      <c r="O43" s="344">
        <v>100.0</v>
      </c>
      <c r="P43" s="344">
        <v>16.0</v>
      </c>
      <c r="Q43" s="344">
        <v>63.0</v>
      </c>
      <c r="R43" s="344">
        <v>10.0</v>
      </c>
      <c r="S43" s="344">
        <v>57.0</v>
      </c>
      <c r="T43" s="344">
        <v>9.0</v>
      </c>
      <c r="U43" s="344">
        <v>48.0</v>
      </c>
      <c r="V43" s="344">
        <v>8.0</v>
      </c>
      <c r="W43" s="344">
        <v>67.0</v>
      </c>
      <c r="X43" s="345">
        <v>7927.0</v>
      </c>
      <c r="Y43" s="345">
        <v>8455.0</v>
      </c>
      <c r="Z43" s="345">
        <v>5027.0</v>
      </c>
      <c r="AA43" s="345">
        <v>7796.0</v>
      </c>
      <c r="AB43" s="345">
        <v>7137.0</v>
      </c>
      <c r="AC43" s="345">
        <v>7137.0</v>
      </c>
      <c r="AD43" s="346">
        <v>484.0</v>
      </c>
      <c r="AE43" s="346">
        <v>68.0</v>
      </c>
      <c r="AF43" s="346">
        <v>0.0</v>
      </c>
      <c r="AG43" s="346">
        <v>20.0</v>
      </c>
      <c r="AH43" s="346">
        <v>0.0</v>
      </c>
      <c r="AI43" s="346">
        <v>5.0</v>
      </c>
      <c r="AJ43" s="347">
        <v>90.0</v>
      </c>
      <c r="AK43" s="347">
        <v>6.0</v>
      </c>
      <c r="AL43" s="347">
        <v>4.0</v>
      </c>
    </row>
    <row r="44">
      <c r="A44" s="325" t="s">
        <v>689</v>
      </c>
      <c r="B44" s="336" t="s">
        <v>104</v>
      </c>
      <c r="C44" s="337">
        <f t="shared" si="24"/>
        <v>5001.24897</v>
      </c>
      <c r="D44" s="338">
        <f t="shared" si="25"/>
        <v>457.970205</v>
      </c>
      <c r="E44" s="339">
        <f t="shared" si="26"/>
        <v>251.072653</v>
      </c>
      <c r="F44" s="340">
        <f t="shared" si="27"/>
        <v>368.43892</v>
      </c>
      <c r="G44" s="341">
        <f t="shared" si="28"/>
        <v>208.263074</v>
      </c>
      <c r="H44" s="342">
        <f t="shared" si="29"/>
        <v>89.96</v>
      </c>
      <c r="I44" s="343">
        <v>70.0</v>
      </c>
      <c r="J44" s="343">
        <v>10.0</v>
      </c>
      <c r="K44" s="343">
        <v>10.0</v>
      </c>
      <c r="L44" s="343">
        <v>10.0</v>
      </c>
      <c r="M44" s="344">
        <v>779.0</v>
      </c>
      <c r="N44" s="344">
        <v>120.0</v>
      </c>
      <c r="O44" s="344">
        <v>95.0</v>
      </c>
      <c r="P44" s="344">
        <v>15.0</v>
      </c>
      <c r="Q44" s="344">
        <v>58.0</v>
      </c>
      <c r="R44" s="344">
        <v>9.0</v>
      </c>
      <c r="S44" s="344">
        <v>60.0</v>
      </c>
      <c r="T44" s="344">
        <v>10.0</v>
      </c>
      <c r="U44" s="344">
        <v>38.0</v>
      </c>
      <c r="V44" s="344">
        <v>6.0</v>
      </c>
      <c r="W44" s="344">
        <v>50.0</v>
      </c>
      <c r="X44" s="345">
        <v>7267.0</v>
      </c>
      <c r="Y44" s="345">
        <v>6081.0</v>
      </c>
      <c r="Z44" s="345">
        <v>6081.0</v>
      </c>
      <c r="AA44" s="345">
        <v>7796.0</v>
      </c>
      <c r="AB44" s="345">
        <v>5817.0</v>
      </c>
      <c r="AC44" s="345">
        <v>3840.0</v>
      </c>
      <c r="AD44" s="346">
        <v>544.0</v>
      </c>
      <c r="AE44" s="346">
        <v>43.0</v>
      </c>
      <c r="AF44" s="346">
        <v>0.0</v>
      </c>
      <c r="AG44" s="346">
        <v>20.0</v>
      </c>
      <c r="AH44" s="346">
        <v>15.0</v>
      </c>
      <c r="AI44" s="346">
        <v>0.0</v>
      </c>
      <c r="AJ44" s="347">
        <v>85.0</v>
      </c>
      <c r="AK44" s="347">
        <v>5.0</v>
      </c>
      <c r="AL44" s="347">
        <v>3.0</v>
      </c>
    </row>
    <row r="45">
      <c r="A45" s="325" t="s">
        <v>689</v>
      </c>
      <c r="B45" s="336" t="s">
        <v>424</v>
      </c>
      <c r="C45" s="337">
        <f t="shared" si="24"/>
        <v>4399.66669</v>
      </c>
      <c r="D45" s="338">
        <f t="shared" si="25"/>
        <v>482.847512</v>
      </c>
      <c r="E45" s="339">
        <f t="shared" si="26"/>
        <v>251.072653</v>
      </c>
      <c r="F45" s="340">
        <f t="shared" si="27"/>
        <v>320.318536</v>
      </c>
      <c r="G45" s="341">
        <f t="shared" si="28"/>
        <v>238.900603</v>
      </c>
      <c r="H45" s="342">
        <f t="shared" si="29"/>
        <v>100.7552</v>
      </c>
      <c r="I45" s="343">
        <v>70.0</v>
      </c>
      <c r="J45" s="343">
        <v>10.0</v>
      </c>
      <c r="K45" s="343">
        <v>10.0</v>
      </c>
      <c r="L45" s="343">
        <v>10.0</v>
      </c>
      <c r="M45" s="344">
        <v>649.0</v>
      </c>
      <c r="N45" s="344">
        <v>100.0</v>
      </c>
      <c r="O45" s="344">
        <v>100.0</v>
      </c>
      <c r="P45" s="344">
        <v>16.0</v>
      </c>
      <c r="Q45" s="344">
        <v>58.0</v>
      </c>
      <c r="R45" s="344">
        <v>9.0</v>
      </c>
      <c r="S45" s="344">
        <v>53.0</v>
      </c>
      <c r="T45" s="344">
        <v>8.0</v>
      </c>
      <c r="U45" s="344">
        <v>46.0</v>
      </c>
      <c r="V45" s="344">
        <v>7.0</v>
      </c>
      <c r="W45" s="344">
        <v>56.0</v>
      </c>
      <c r="X45" s="345">
        <v>7267.0</v>
      </c>
      <c r="Y45" s="345">
        <v>6081.0</v>
      </c>
      <c r="Z45" s="345">
        <v>6081.0</v>
      </c>
      <c r="AA45" s="345">
        <v>7796.0</v>
      </c>
      <c r="AB45" s="345">
        <v>5817.0</v>
      </c>
      <c r="AC45" s="345">
        <v>3840.0</v>
      </c>
      <c r="AD45" s="346">
        <v>544.0</v>
      </c>
      <c r="AE45" s="346">
        <v>43.0</v>
      </c>
      <c r="AF45" s="346">
        <v>0.0</v>
      </c>
      <c r="AG45" s="346">
        <v>20.0</v>
      </c>
      <c r="AH45" s="346">
        <v>15.0</v>
      </c>
      <c r="AI45" s="346">
        <v>0.0</v>
      </c>
      <c r="AJ45" s="347">
        <v>85.0</v>
      </c>
      <c r="AK45" s="347">
        <v>5.0</v>
      </c>
      <c r="AL45" s="347">
        <v>3.0</v>
      </c>
    </row>
    <row r="46">
      <c r="A46" s="325" t="s">
        <v>706</v>
      </c>
      <c r="B46" s="336" t="s">
        <v>792</v>
      </c>
      <c r="C46" s="337">
        <f t="shared" si="24"/>
        <v>4584.46185</v>
      </c>
      <c r="D46" s="338">
        <f t="shared" si="25"/>
        <v>375.938837</v>
      </c>
      <c r="E46" s="339">
        <f t="shared" si="26"/>
        <v>300.001039</v>
      </c>
      <c r="F46" s="340">
        <f t="shared" si="27"/>
        <v>392.43892</v>
      </c>
      <c r="G46" s="341">
        <f t="shared" si="28"/>
        <v>329.1441</v>
      </c>
      <c r="H46" s="342">
        <f t="shared" si="29"/>
        <v>89.73322</v>
      </c>
      <c r="I46" s="343">
        <v>70.0</v>
      </c>
      <c r="J46" s="343">
        <v>10.0</v>
      </c>
      <c r="K46" s="343">
        <v>10.0</v>
      </c>
      <c r="L46" s="343">
        <v>10.0</v>
      </c>
      <c r="M46" s="360" t="s">
        <v>1977</v>
      </c>
      <c r="N46" s="360" t="s">
        <v>1978</v>
      </c>
      <c r="O46" s="360" t="s">
        <v>1979</v>
      </c>
      <c r="P46" s="360" t="s">
        <v>1980</v>
      </c>
      <c r="Q46" s="360" t="s">
        <v>1981</v>
      </c>
      <c r="R46" s="360" t="s">
        <v>1982</v>
      </c>
      <c r="S46" s="360" t="s">
        <v>1983</v>
      </c>
      <c r="T46" s="360" t="s">
        <v>1984</v>
      </c>
      <c r="U46" s="360" t="s">
        <v>1985</v>
      </c>
      <c r="V46" s="360" t="s">
        <v>1986</v>
      </c>
      <c r="W46" s="360" t="s">
        <v>1987</v>
      </c>
      <c r="X46" s="361">
        <v>8455.0</v>
      </c>
      <c r="Y46" s="361">
        <v>5817.0</v>
      </c>
      <c r="Z46" s="361">
        <v>5817.0</v>
      </c>
      <c r="AA46" s="361">
        <v>7796.0</v>
      </c>
      <c r="AB46" s="361">
        <v>8850.0</v>
      </c>
      <c r="AC46" s="361">
        <v>5158.0</v>
      </c>
      <c r="AD46" s="362">
        <v>372.0</v>
      </c>
      <c r="AE46" s="362">
        <v>27.0</v>
      </c>
      <c r="AF46" s="363"/>
      <c r="AG46" s="362">
        <v>34.0</v>
      </c>
      <c r="AH46" s="362">
        <v>24.0</v>
      </c>
      <c r="AI46" s="362">
        <v>5.0</v>
      </c>
      <c r="AJ46" s="364">
        <v>100.0</v>
      </c>
      <c r="AK46" s="364">
        <v>6.0</v>
      </c>
      <c r="AL46" s="364">
        <v>4.0</v>
      </c>
    </row>
    <row r="47">
      <c r="A47" s="325" t="s">
        <v>706</v>
      </c>
      <c r="B47" s="336" t="s">
        <v>719</v>
      </c>
      <c r="C47" s="337">
        <f t="shared" si="24"/>
        <v>4910.74625</v>
      </c>
      <c r="D47" s="338">
        <f t="shared" si="25"/>
        <v>375.938837</v>
      </c>
      <c r="E47" s="339">
        <f t="shared" si="26"/>
        <v>300.001039</v>
      </c>
      <c r="F47" s="340">
        <f t="shared" si="27"/>
        <v>369.535468</v>
      </c>
      <c r="G47" s="341">
        <f t="shared" si="28"/>
        <v>355.85455</v>
      </c>
      <c r="H47" s="342">
        <f t="shared" si="29"/>
        <v>89.73322</v>
      </c>
      <c r="I47" s="343">
        <v>70.0</v>
      </c>
      <c r="J47" s="343">
        <v>10.0</v>
      </c>
      <c r="K47" s="343">
        <v>10.0</v>
      </c>
      <c r="L47" s="343">
        <v>10.0</v>
      </c>
      <c r="M47" s="360" t="s">
        <v>1988</v>
      </c>
      <c r="N47" s="360" t="s">
        <v>1989</v>
      </c>
      <c r="O47" s="360" t="s">
        <v>1979</v>
      </c>
      <c r="P47" s="360" t="s">
        <v>1980</v>
      </c>
      <c r="Q47" s="360" t="s">
        <v>1981</v>
      </c>
      <c r="R47" s="360" t="s">
        <v>1982</v>
      </c>
      <c r="S47" s="360" t="s">
        <v>1990</v>
      </c>
      <c r="T47" s="360" t="s">
        <v>1991</v>
      </c>
      <c r="U47" s="360" t="s">
        <v>1990</v>
      </c>
      <c r="V47" s="360" t="s">
        <v>1991</v>
      </c>
      <c r="W47" s="360" t="s">
        <v>1987</v>
      </c>
      <c r="X47" s="361">
        <v>8455.0</v>
      </c>
      <c r="Y47" s="361">
        <v>5817.0</v>
      </c>
      <c r="Z47" s="361">
        <v>5817.0</v>
      </c>
      <c r="AA47" s="361">
        <v>7796.0</v>
      </c>
      <c r="AB47" s="361">
        <v>8850.0</v>
      </c>
      <c r="AC47" s="361">
        <v>5158.0</v>
      </c>
      <c r="AD47" s="362">
        <v>372.0</v>
      </c>
      <c r="AE47" s="362">
        <v>27.0</v>
      </c>
      <c r="AF47" s="363"/>
      <c r="AG47" s="362">
        <v>34.0</v>
      </c>
      <c r="AH47" s="362">
        <v>24.0</v>
      </c>
      <c r="AI47" s="362">
        <v>5.0</v>
      </c>
      <c r="AJ47" s="364">
        <v>100.0</v>
      </c>
      <c r="AK47" s="364">
        <v>6.0</v>
      </c>
      <c r="AL47" s="364">
        <v>4.0</v>
      </c>
    </row>
    <row r="48">
      <c r="A48" s="325" t="s">
        <v>731</v>
      </c>
      <c r="B48" s="336" t="s">
        <v>742</v>
      </c>
      <c r="C48" s="337">
        <f t="shared" si="24"/>
        <v>5351.73148</v>
      </c>
      <c r="D48" s="338">
        <f t="shared" si="25"/>
        <v>480.936576</v>
      </c>
      <c r="E48" s="339">
        <f t="shared" si="26"/>
        <v>234.616551</v>
      </c>
      <c r="F48" s="340">
        <f t="shared" si="27"/>
        <v>413.11099</v>
      </c>
      <c r="G48" s="341">
        <f t="shared" si="28"/>
        <v>196.740925</v>
      </c>
      <c r="H48" s="342">
        <f t="shared" si="29"/>
        <v>95.79583</v>
      </c>
      <c r="I48" s="343">
        <v>70.0</v>
      </c>
      <c r="J48" s="343">
        <v>10.0</v>
      </c>
      <c r="K48" s="343">
        <v>10.0</v>
      </c>
      <c r="L48" s="343">
        <v>10.0</v>
      </c>
      <c r="M48" s="344">
        <v>851.0</v>
      </c>
      <c r="N48" s="344">
        <v>130.0</v>
      </c>
      <c r="O48" s="344">
        <v>89.0</v>
      </c>
      <c r="P48" s="344">
        <v>14.0</v>
      </c>
      <c r="Q48" s="344">
        <v>58.0</v>
      </c>
      <c r="R48" s="344">
        <v>9.0</v>
      </c>
      <c r="S48" s="344">
        <v>64.0</v>
      </c>
      <c r="T48" s="344">
        <v>10.0</v>
      </c>
      <c r="U48" s="344">
        <v>35.0</v>
      </c>
      <c r="V48" s="344">
        <v>5.0</v>
      </c>
      <c r="W48" s="344">
        <v>43.0</v>
      </c>
      <c r="X48" s="345">
        <v>7927.0</v>
      </c>
      <c r="Y48" s="345">
        <v>8192.0</v>
      </c>
      <c r="Z48" s="345">
        <v>5027.0</v>
      </c>
      <c r="AA48" s="345">
        <v>7531.0</v>
      </c>
      <c r="AB48" s="345">
        <v>8455.0</v>
      </c>
      <c r="AC48" s="345">
        <v>7137.0</v>
      </c>
      <c r="AD48" s="346">
        <v>278.0</v>
      </c>
      <c r="AE48" s="346">
        <v>42.0</v>
      </c>
      <c r="AF48" s="355"/>
      <c r="AG48" s="346">
        <v>40.0</v>
      </c>
      <c r="AH48" s="346">
        <v>10.0</v>
      </c>
      <c r="AI48" s="355"/>
      <c r="AJ48" s="347">
        <v>100.0</v>
      </c>
      <c r="AK48" s="347">
        <v>7.0</v>
      </c>
      <c r="AL48" s="347">
        <v>2.0</v>
      </c>
    </row>
    <row r="49">
      <c r="A49" s="325" t="s">
        <v>731</v>
      </c>
      <c r="B49" s="336" t="s">
        <v>744</v>
      </c>
      <c r="C49" s="337">
        <f t="shared" si="24"/>
        <v>5023.12957</v>
      </c>
      <c r="D49" s="338">
        <f t="shared" si="25"/>
        <v>539.587584</v>
      </c>
      <c r="E49" s="339">
        <f t="shared" si="26"/>
        <v>234.616551</v>
      </c>
      <c r="F49" s="340">
        <f t="shared" si="27"/>
        <v>403.99487</v>
      </c>
      <c r="G49" s="341">
        <f t="shared" si="28"/>
        <v>220.49251</v>
      </c>
      <c r="H49" s="342">
        <f t="shared" si="29"/>
        <v>111.3905</v>
      </c>
      <c r="I49" s="343">
        <v>70.0</v>
      </c>
      <c r="J49" s="343">
        <v>10.0</v>
      </c>
      <c r="K49" s="343">
        <v>10.0</v>
      </c>
      <c r="L49" s="343">
        <v>10.0</v>
      </c>
      <c r="M49" s="344">
        <v>779.0</v>
      </c>
      <c r="N49" s="344">
        <v>120.0</v>
      </c>
      <c r="O49" s="344">
        <v>100.0</v>
      </c>
      <c r="P49" s="344">
        <v>16.0</v>
      </c>
      <c r="Q49" s="344">
        <v>58.0</v>
      </c>
      <c r="R49" s="344">
        <v>9.0</v>
      </c>
      <c r="S49" s="344">
        <v>60.0</v>
      </c>
      <c r="T49" s="344">
        <v>10.0</v>
      </c>
      <c r="U49" s="344">
        <v>38.0</v>
      </c>
      <c r="V49" s="344">
        <v>6.0</v>
      </c>
      <c r="W49" s="344">
        <v>50.0</v>
      </c>
      <c r="X49" s="345">
        <v>7927.0</v>
      </c>
      <c r="Y49" s="345">
        <v>8192.0</v>
      </c>
      <c r="Z49" s="345">
        <v>5027.0</v>
      </c>
      <c r="AA49" s="345">
        <v>7531.0</v>
      </c>
      <c r="AB49" s="345">
        <v>8455.0</v>
      </c>
      <c r="AC49" s="345">
        <v>7137.0</v>
      </c>
      <c r="AD49" s="346">
        <v>278.0</v>
      </c>
      <c r="AE49" s="346">
        <v>42.0</v>
      </c>
      <c r="AF49" s="355"/>
      <c r="AG49" s="346">
        <v>40.0</v>
      </c>
      <c r="AH49" s="346">
        <v>10.0</v>
      </c>
      <c r="AI49" s="355"/>
      <c r="AJ49" s="347">
        <v>100.0</v>
      </c>
      <c r="AK49" s="347">
        <v>7.0</v>
      </c>
      <c r="AL49" s="347">
        <v>2.0</v>
      </c>
    </row>
    <row r="50">
      <c r="A50" s="325" t="s">
        <v>753</v>
      </c>
      <c r="B50" s="336" t="s">
        <v>763</v>
      </c>
      <c r="C50" s="337">
        <f>(M51+N51*($I51-1)/10)*(1+X51/10000)*(1+(10+SWITCH($J51,0,0,1,1,2,2,3,3,4,4,5,5,6,7,7,9,8,11,9,13,10,15)+switch($L51,10,5,0))/100)+AD51+$L51*AJ51</f>
        <v>3771.03759</v>
      </c>
      <c r="D50" s="338">
        <f>(O51+P51*($I51-1)/10)*(1+Y51/10000)*(1+(10+SWITCH($K51,0,0,1,1,2,2,3,3,4,4,5,5,6,7,7,9,8,11,9,13,10,15)+switch($L51,10,5,0))/100)+AE51</f>
        <v>496.001505</v>
      </c>
      <c r="E50" s="339">
        <f>(Q51+R51*($I51-1)/10)*(1+Z51/10000)*(1+(10+SWITCH($K51,0,0,1,1,2,2,3,3,4,4,5,5,6,7,7,9,8,11,9,13,10,15)+switch($L51,10,5,0))/100)+AF51</f>
        <v>299.27556</v>
      </c>
      <c r="F50" s="340">
        <f>(S51+T51*($I51-1)/10)*(1+AA51/10000)*(1+(10+SWITCH($J51,0,0,1,1,2,2,3,3,4,4,5,5,6,7,7,9,8,11,9,13,10,15)+switch($L51,10,5,0))/100)+AG51+$L51*AK51</f>
        <v>262.200872</v>
      </c>
      <c r="G50" s="341">
        <f>(U51+V51*($I51-1)/10)*(1+AB51/10000)*(1+(10+SWITCH($J51,0,0,1,1,2,2,3,3,4,4,5,5,6,7,7,9,8,11,9,13,10,15)+switch($L51,10,5,0))/100)+AH51+$L51*AL51</f>
        <v>250.082483</v>
      </c>
      <c r="H50" s="342">
        <f>W51*(1+AC51/10000)*(1+(10+SWITCH($K51,0,0,1,1,2,2,3,3,4,4,5,5,6,7,7,9,8,11,9,13,10,15)+switch($L51,10,5,0))/100)+AI51</f>
        <v>285.57657</v>
      </c>
      <c r="I50" s="343">
        <v>70.0</v>
      </c>
      <c r="J50" s="343">
        <v>10.0</v>
      </c>
      <c r="K50" s="343">
        <v>10.0</v>
      </c>
      <c r="L50" s="343">
        <v>10.0</v>
      </c>
      <c r="M50" s="344">
        <v>716.0</v>
      </c>
      <c r="N50" s="344">
        <v>110.0</v>
      </c>
      <c r="O50" s="344">
        <v>95.0</v>
      </c>
      <c r="P50" s="344">
        <v>15.0</v>
      </c>
      <c r="Q50" s="344">
        <v>63.0</v>
      </c>
      <c r="R50" s="344">
        <v>10.0</v>
      </c>
      <c r="S50" s="344">
        <v>53.0</v>
      </c>
      <c r="T50" s="344">
        <v>8.0</v>
      </c>
      <c r="U50" s="344">
        <v>48.0</v>
      </c>
      <c r="V50" s="344">
        <v>8.0</v>
      </c>
      <c r="W50" s="344">
        <v>87.0</v>
      </c>
      <c r="X50" s="345">
        <v>7137.0</v>
      </c>
      <c r="Y50" s="345">
        <v>6741.0</v>
      </c>
      <c r="Z50" s="345">
        <v>6741.0</v>
      </c>
      <c r="AA50" s="345">
        <v>5817.0</v>
      </c>
      <c r="AB50" s="345">
        <v>7137.0</v>
      </c>
      <c r="AC50" s="345">
        <v>5817.0</v>
      </c>
      <c r="AD50" s="346">
        <v>138.0</v>
      </c>
      <c r="AE50" s="346">
        <v>64.0</v>
      </c>
      <c r="AF50" s="346">
        <v>12.0</v>
      </c>
      <c r="AG50" s="346">
        <v>10.0</v>
      </c>
      <c r="AH50" s="346">
        <v>0.0</v>
      </c>
      <c r="AI50" s="346">
        <v>45.0</v>
      </c>
      <c r="AJ50" s="347">
        <v>65.0</v>
      </c>
      <c r="AK50" s="347">
        <v>4.0</v>
      </c>
      <c r="AL50" s="347">
        <v>4.0</v>
      </c>
    </row>
    <row r="51">
      <c r="A51" s="325" t="s">
        <v>753</v>
      </c>
      <c r="B51" s="336" t="s">
        <v>767</v>
      </c>
      <c r="C51" s="337">
        <f>(M50+N50*($I50-1)/10)*(1+X50/10000)*(1+(10+SWITCH($J50,0,0,1,1,2,2,3,3,4,4,5,5,6,7,7,9,8,11,9,13,10,15)+switch($L50,10,5,0))/100)+AD50+$L50*AJ50</f>
        <v>4074.01975</v>
      </c>
      <c r="D51" s="338">
        <f>(O50+P50*($I50-1)/10)*(1+Y50/10000)*(1+(10+SWITCH($K50,0,0,1,1,2,2,3,3,4,4,5,5,6,7,7,9,8,11,9,13,10,15)+switch($L50,10,5,0))/100)+AE50</f>
        <v>496.001505</v>
      </c>
      <c r="E51" s="339">
        <f>(Q50+R50*($I50-1)/10)*(1+Z50/10000)*(1+(10+SWITCH($K50,0,0,1,1,2,2,3,3,4,4,5,5,6,7,7,9,8,11,9,13,10,15)+switch($L50,10,5,0))/100)+AF50</f>
        <v>299.27556</v>
      </c>
      <c r="F51" s="340">
        <f>(S50+T50*($I50-1)/10)*(1+AA50/10000)*(1+(10+SWITCH($J50,0,0,1,1,2,2,3,3,4,4,5,5,6,7,7,9,8,11,9,13,10,15)+switch($L50,10,5,0))/100)+AG50+$L50*AK50</f>
        <v>272.481922</v>
      </c>
      <c r="G51" s="341">
        <f>(U50+V50*($I50-1)/10)*(1+AB50/10000)*(1+(10+SWITCH($J50,0,0,1,1,2,2,3,3,4,4,5,5,6,7,7,9,8,11,9,13,10,15)+switch($L50,10,5,0))/100)+AH50+$L50*AL50</f>
        <v>269.909992</v>
      </c>
      <c r="H51" s="342">
        <f>W50*(1+AC50/10000)*(1+(10+SWITCH($K50,0,0,1,1,2,2,3,3,4,4,5,5,6,7,7,9,8,11,9,13,10,15)+switch($L50,10,5,0))/100)+AI50</f>
        <v>223.89027</v>
      </c>
      <c r="I51" s="343">
        <v>70.0</v>
      </c>
      <c r="J51" s="343">
        <v>10.0</v>
      </c>
      <c r="K51" s="343">
        <v>10.0</v>
      </c>
      <c r="L51" s="343">
        <v>10.0</v>
      </c>
      <c r="M51" s="344">
        <v>649.0</v>
      </c>
      <c r="N51" s="344">
        <v>100.0</v>
      </c>
      <c r="O51" s="344">
        <v>95.0</v>
      </c>
      <c r="P51" s="344">
        <v>15.0</v>
      </c>
      <c r="Q51" s="344">
        <v>63.0</v>
      </c>
      <c r="R51" s="344">
        <v>10.0</v>
      </c>
      <c r="S51" s="344">
        <v>48.0</v>
      </c>
      <c r="T51" s="344">
        <v>8.0</v>
      </c>
      <c r="U51" s="344">
        <v>46.0</v>
      </c>
      <c r="V51" s="344">
        <v>7.0</v>
      </c>
      <c r="W51" s="344">
        <v>117.0</v>
      </c>
      <c r="X51" s="345">
        <v>7137.0</v>
      </c>
      <c r="Y51" s="345">
        <v>6741.0</v>
      </c>
      <c r="Z51" s="345">
        <v>6741.0</v>
      </c>
      <c r="AA51" s="345">
        <v>5817.0</v>
      </c>
      <c r="AB51" s="345">
        <v>7137.0</v>
      </c>
      <c r="AC51" s="345">
        <v>5817.0</v>
      </c>
      <c r="AD51" s="346">
        <v>138.0</v>
      </c>
      <c r="AE51" s="346">
        <v>64.0</v>
      </c>
      <c r="AF51" s="346">
        <v>12.0</v>
      </c>
      <c r="AG51" s="346">
        <v>10.0</v>
      </c>
      <c r="AH51" s="346">
        <v>0.0</v>
      </c>
      <c r="AI51" s="346">
        <v>45.0</v>
      </c>
      <c r="AJ51" s="347">
        <v>65.0</v>
      </c>
      <c r="AK51" s="347">
        <v>4.0</v>
      </c>
      <c r="AL51" s="347">
        <v>4.0</v>
      </c>
    </row>
    <row r="52">
      <c r="A52" s="325" t="s">
        <v>643</v>
      </c>
      <c r="B52" s="336" t="s">
        <v>792</v>
      </c>
      <c r="C52" s="337">
        <f t="shared" ref="C52:C63" si="30">(M52+N52*($I52-1)/10)*(1+X52/10000)*(1+(10+SWITCH($J52,0,0,1,1,2,2,3,3,4,4,5,5,6,7,7,9,8,11,9,13,10,15)+switch($L52,10,5,0))/100)+AD52+$L52*AJ52</f>
        <v>5181.96304</v>
      </c>
      <c r="D52" s="338">
        <f t="shared" ref="D52:D63" si="31">(O52+P52*($I52-1)/10)*(1+Y52/10000)*(1+(10+SWITCH($K52,0,0,1,1,2,2,3,3,4,4,5,5,6,7,7,9,8,11,9,13,10,15)+switch($L52,10,5,0))/100)+AE52</f>
        <v>408.002368</v>
      </c>
      <c r="E52" s="339">
        <f t="shared" ref="E52:E63" si="32">(Q52+R52*($I52-1)/10)*(1+Z52/10000)*(1+(10+SWITCH($K52,0,0,1,1,2,2,3,3,4,4,5,5,6,7,7,9,8,11,9,13,10,15)+switch($L52,10,5,0))/100)+AF52</f>
        <v>312.438149</v>
      </c>
      <c r="F52" s="340">
        <f t="shared" ref="F52:F63" si="33">(S52+T52*($I52-1)/10)*(1+AA52/10000)*(1+(10+SWITCH($J52,0,0,1,1,2,2,3,3,4,4,5,5,6,7,7,9,8,11,9,13,10,15)+switch($L52,10,5,0))/100)+AG52+$L52*AK52</f>
        <v>386.73417</v>
      </c>
      <c r="G52" s="341">
        <f t="shared" ref="G52:G63" si="34">(U52+V52*($I52-1)/10)*(1+AB52/10000)*(1+(10+SWITCH($J52,0,0,1,1,2,2,3,3,4,4,5,5,6,7,7,9,8,11,9,13,10,15)+switch($L52,10,5,0))/100)+AH52+$L52*AL52</f>
        <v>207.447555</v>
      </c>
      <c r="H52" s="342">
        <f t="shared" ref="H52:H63" si="35">W52*(1+AC52/10000)*(1+(10+SWITCH($K52,0,0,1,1,2,2,3,3,4,4,5,5,6,7,7,9,8,11,9,13,10,15)+switch($L52,10,5,0))/100)+AI52</f>
        <v>81.04941</v>
      </c>
      <c r="I52" s="343">
        <v>70.0</v>
      </c>
      <c r="J52" s="343">
        <v>10.0</v>
      </c>
      <c r="K52" s="343">
        <v>10.0</v>
      </c>
      <c r="L52" s="343">
        <v>10.0</v>
      </c>
      <c r="M52" s="344">
        <v>851.0</v>
      </c>
      <c r="N52" s="344">
        <v>130.0</v>
      </c>
      <c r="O52" s="344">
        <v>89.0</v>
      </c>
      <c r="P52" s="344">
        <v>14.0</v>
      </c>
      <c r="Q52" s="344">
        <v>58.0</v>
      </c>
      <c r="R52" s="344">
        <v>9.0</v>
      </c>
      <c r="S52" s="344">
        <v>64.0</v>
      </c>
      <c r="T52" s="344">
        <v>10.0</v>
      </c>
      <c r="U52" s="344">
        <v>35.0</v>
      </c>
      <c r="V52" s="344">
        <v>5.0</v>
      </c>
      <c r="W52" s="344">
        <v>43.0</v>
      </c>
      <c r="X52" s="345">
        <v>7796.0</v>
      </c>
      <c r="Y52" s="345">
        <v>6081.0</v>
      </c>
      <c r="Z52" s="345">
        <v>6873.0</v>
      </c>
      <c r="AA52" s="345">
        <v>6873.0</v>
      </c>
      <c r="AB52" s="345">
        <v>6873.0</v>
      </c>
      <c r="AC52" s="345">
        <v>4499.0</v>
      </c>
      <c r="AD52" s="346">
        <v>138.0</v>
      </c>
      <c r="AE52" s="346">
        <v>20.0</v>
      </c>
      <c r="AF52" s="346">
        <v>49.0</v>
      </c>
      <c r="AG52" s="346">
        <v>45.0</v>
      </c>
      <c r="AH52" s="346">
        <v>15.0</v>
      </c>
      <c r="AI52" s="346">
        <v>0.0</v>
      </c>
      <c r="AJ52" s="347">
        <v>100.0</v>
      </c>
      <c r="AK52" s="347">
        <v>5.0</v>
      </c>
      <c r="AL52" s="347">
        <v>4.0</v>
      </c>
    </row>
    <row r="53">
      <c r="A53" s="325" t="s">
        <v>643</v>
      </c>
      <c r="B53" s="336" t="s">
        <v>553</v>
      </c>
      <c r="C53" s="337">
        <f t="shared" si="30"/>
        <v>4550.383</v>
      </c>
      <c r="D53" s="338">
        <f t="shared" si="31"/>
        <v>325.008327</v>
      </c>
      <c r="E53" s="339">
        <f t="shared" si="32"/>
        <v>484.407765</v>
      </c>
      <c r="F53" s="340">
        <f t="shared" si="33"/>
        <v>332.335618</v>
      </c>
      <c r="G53" s="341">
        <f t="shared" si="34"/>
        <v>316.244659</v>
      </c>
      <c r="H53" s="342">
        <f t="shared" si="35"/>
        <v>94.2435</v>
      </c>
      <c r="I53" s="343">
        <v>70.0</v>
      </c>
      <c r="J53" s="343">
        <v>10.0</v>
      </c>
      <c r="K53" s="343">
        <v>10.0</v>
      </c>
      <c r="L53" s="343">
        <v>10.0</v>
      </c>
      <c r="M53" s="344">
        <v>716.0</v>
      </c>
      <c r="N53" s="344">
        <v>110.0</v>
      </c>
      <c r="O53" s="344">
        <v>70.0</v>
      </c>
      <c r="P53" s="344">
        <v>11.0</v>
      </c>
      <c r="Q53" s="344">
        <v>95.0</v>
      </c>
      <c r="R53" s="344">
        <v>15.0</v>
      </c>
      <c r="S53" s="344">
        <v>53.0</v>
      </c>
      <c r="T53" s="344">
        <v>8.0</v>
      </c>
      <c r="U53" s="344">
        <v>57.0</v>
      </c>
      <c r="V53" s="344">
        <v>9.0</v>
      </c>
      <c r="W53" s="344">
        <v>50.0</v>
      </c>
      <c r="X53" s="345">
        <v>7796.0</v>
      </c>
      <c r="Y53" s="345">
        <v>6081.0</v>
      </c>
      <c r="Z53" s="345">
        <v>6873.0</v>
      </c>
      <c r="AA53" s="345">
        <v>6873.0</v>
      </c>
      <c r="AB53" s="345">
        <v>6873.0</v>
      </c>
      <c r="AC53" s="345">
        <v>4499.0</v>
      </c>
      <c r="AD53" s="346">
        <v>138.0</v>
      </c>
      <c r="AE53" s="346">
        <v>20.0</v>
      </c>
      <c r="AF53" s="346">
        <v>49.0</v>
      </c>
      <c r="AG53" s="346">
        <v>45.0</v>
      </c>
      <c r="AH53" s="346">
        <v>15.0</v>
      </c>
      <c r="AI53" s="346">
        <v>0.0</v>
      </c>
      <c r="AJ53" s="347">
        <v>100.0</v>
      </c>
      <c r="AK53" s="347">
        <v>5.0</v>
      </c>
      <c r="AL53" s="347">
        <v>4.0</v>
      </c>
    </row>
    <row r="54">
      <c r="A54" s="325" t="s">
        <v>804</v>
      </c>
      <c r="B54" s="336" t="s">
        <v>811</v>
      </c>
      <c r="C54" s="337">
        <f t="shared" si="30"/>
        <v>3924.55289</v>
      </c>
      <c r="D54" s="338">
        <f t="shared" si="31"/>
        <v>530.606235</v>
      </c>
      <c r="E54" s="339">
        <f t="shared" si="32"/>
        <v>417.084988</v>
      </c>
      <c r="F54" s="340">
        <f t="shared" si="33"/>
        <v>302.161182</v>
      </c>
      <c r="G54" s="341">
        <f t="shared" si="34"/>
        <v>279.767093</v>
      </c>
      <c r="H54" s="342">
        <f t="shared" si="35"/>
        <v>118.03064</v>
      </c>
      <c r="I54" s="343">
        <v>70.0</v>
      </c>
      <c r="J54" s="343">
        <v>10.0</v>
      </c>
      <c r="K54" s="343">
        <v>10.0</v>
      </c>
      <c r="L54" s="343">
        <v>10.0</v>
      </c>
      <c r="M54" s="344">
        <v>649.0</v>
      </c>
      <c r="N54" s="344">
        <v>100.0</v>
      </c>
      <c r="O54" s="344">
        <v>95.0</v>
      </c>
      <c r="P54" s="344">
        <v>15.0</v>
      </c>
      <c r="Q54" s="344">
        <v>76.0</v>
      </c>
      <c r="R54" s="344">
        <v>12.0</v>
      </c>
      <c r="S54" s="344">
        <v>53.0</v>
      </c>
      <c r="T54" s="344">
        <v>8.0</v>
      </c>
      <c r="U54" s="344">
        <v>46.0</v>
      </c>
      <c r="V54" s="344">
        <v>7.0</v>
      </c>
      <c r="W54" s="344">
        <v>56.0</v>
      </c>
      <c r="X54" s="345">
        <v>7927.0</v>
      </c>
      <c r="Y54" s="345">
        <v>7927.0</v>
      </c>
      <c r="Z54" s="345">
        <v>7927.0</v>
      </c>
      <c r="AA54" s="345">
        <v>7927.0</v>
      </c>
      <c r="AB54" s="345">
        <v>7927.0</v>
      </c>
      <c r="AC54" s="345">
        <v>6213.0</v>
      </c>
      <c r="AD54" s="346">
        <v>254.0</v>
      </c>
      <c r="AE54" s="346">
        <v>68.0</v>
      </c>
      <c r="AF54" s="346">
        <v>47.0</v>
      </c>
      <c r="AG54" s="346">
        <v>10.0</v>
      </c>
      <c r="AH54" s="346">
        <v>0.0</v>
      </c>
      <c r="AI54" s="346">
        <v>0.0</v>
      </c>
      <c r="AJ54" s="347">
        <v>55.0</v>
      </c>
      <c r="AK54" s="347">
        <v>4.0</v>
      </c>
      <c r="AL54" s="347">
        <v>6.0</v>
      </c>
    </row>
    <row r="55">
      <c r="A55" s="325" t="s">
        <v>804</v>
      </c>
      <c r="B55" s="336" t="s">
        <v>814</v>
      </c>
      <c r="C55" s="337">
        <f t="shared" si="30"/>
        <v>3454.955125</v>
      </c>
      <c r="D55" s="338">
        <f t="shared" si="31"/>
        <v>500.542656</v>
      </c>
      <c r="E55" s="339">
        <f t="shared" si="32"/>
        <v>479.542656</v>
      </c>
      <c r="F55" s="340">
        <f t="shared" si="33"/>
        <v>269.767093</v>
      </c>
      <c r="G55" s="341">
        <f t="shared" si="34"/>
        <v>337.563741</v>
      </c>
      <c r="H55" s="342">
        <f t="shared" si="35"/>
        <v>90.63067</v>
      </c>
      <c r="I55" s="343">
        <v>70.0</v>
      </c>
      <c r="J55" s="343">
        <v>10.0</v>
      </c>
      <c r="K55" s="343">
        <v>10.0</v>
      </c>
      <c r="L55" s="343">
        <v>10.0</v>
      </c>
      <c r="M55" s="344">
        <v>551.0</v>
      </c>
      <c r="N55" s="344">
        <v>85.0</v>
      </c>
      <c r="O55" s="344">
        <v>89.0</v>
      </c>
      <c r="P55" s="344">
        <v>14.0</v>
      </c>
      <c r="Q55" s="344">
        <v>89.0</v>
      </c>
      <c r="R55" s="344">
        <v>14.0</v>
      </c>
      <c r="S55" s="344">
        <v>46.0</v>
      </c>
      <c r="T55" s="344">
        <v>7.0</v>
      </c>
      <c r="U55" s="344">
        <v>57.0</v>
      </c>
      <c r="V55" s="344">
        <v>9.0</v>
      </c>
      <c r="W55" s="344">
        <v>43.0</v>
      </c>
      <c r="X55" s="345">
        <v>7927.0</v>
      </c>
      <c r="Y55" s="345">
        <v>7927.0</v>
      </c>
      <c r="Z55" s="345">
        <v>7927.0</v>
      </c>
      <c r="AA55" s="345">
        <v>7927.0</v>
      </c>
      <c r="AB55" s="345">
        <v>7927.0</v>
      </c>
      <c r="AC55" s="345">
        <v>6213.0</v>
      </c>
      <c r="AD55" s="346">
        <v>254.0</v>
      </c>
      <c r="AE55" s="346">
        <v>68.0</v>
      </c>
      <c r="AF55" s="346">
        <v>47.0</v>
      </c>
      <c r="AG55" s="346">
        <v>10.0</v>
      </c>
      <c r="AH55" s="346">
        <v>0.0</v>
      </c>
      <c r="AI55" s="346">
        <v>0.0</v>
      </c>
      <c r="AJ55" s="347">
        <v>55.0</v>
      </c>
      <c r="AK55" s="347">
        <v>4.0</v>
      </c>
      <c r="AL55" s="347">
        <v>6.0</v>
      </c>
    </row>
    <row r="56">
      <c r="A56" s="325" t="s">
        <v>822</v>
      </c>
      <c r="B56" s="336" t="s">
        <v>836</v>
      </c>
      <c r="C56" s="337">
        <f t="shared" si="30"/>
        <v>3548.496</v>
      </c>
      <c r="D56" s="338">
        <f t="shared" si="31"/>
        <v>310.217388</v>
      </c>
      <c r="E56" s="339">
        <f t="shared" si="32"/>
        <v>484.196992</v>
      </c>
      <c r="F56" s="340">
        <f t="shared" si="33"/>
        <v>284.909992</v>
      </c>
      <c r="G56" s="341">
        <f t="shared" si="34"/>
        <v>315.049042</v>
      </c>
      <c r="H56" s="342">
        <f t="shared" si="35"/>
        <v>104.60632</v>
      </c>
      <c r="I56" s="343">
        <v>70.0</v>
      </c>
      <c r="J56" s="343">
        <v>10.0</v>
      </c>
      <c r="K56" s="343">
        <v>10.0</v>
      </c>
      <c r="L56" s="343">
        <v>10.0</v>
      </c>
      <c r="M56" s="358">
        <v>587.0</v>
      </c>
      <c r="N56" s="358">
        <v>90.0</v>
      </c>
      <c r="O56" s="358">
        <v>76.0</v>
      </c>
      <c r="P56" s="358">
        <v>12.0</v>
      </c>
      <c r="Q56" s="358">
        <v>89.0</v>
      </c>
      <c r="R56" s="358">
        <v>14.0</v>
      </c>
      <c r="S56" s="358">
        <v>48.0</v>
      </c>
      <c r="T56" s="358">
        <v>8.0</v>
      </c>
      <c r="U56" s="358">
        <v>53.0</v>
      </c>
      <c r="V56" s="358">
        <v>8.0</v>
      </c>
      <c r="W56" s="358">
        <v>56.0</v>
      </c>
      <c r="X56" s="345">
        <v>7400.0</v>
      </c>
      <c r="Y56" s="345">
        <v>5027.0</v>
      </c>
      <c r="Z56" s="345">
        <v>7664.0</v>
      </c>
      <c r="AA56" s="345">
        <v>7137.0</v>
      </c>
      <c r="AB56" s="345">
        <v>7137.0</v>
      </c>
      <c r="AC56" s="345">
        <v>4369.0</v>
      </c>
      <c r="AD56" s="346">
        <v>416.0</v>
      </c>
      <c r="AE56" s="355"/>
      <c r="AF56" s="346">
        <v>58.0</v>
      </c>
      <c r="AG56" s="346">
        <v>15.0</v>
      </c>
      <c r="AH56" s="346">
        <v>24.0</v>
      </c>
      <c r="AI56" s="355"/>
      <c r="AJ56" s="357">
        <v>40.0</v>
      </c>
      <c r="AK56" s="357">
        <v>4.0</v>
      </c>
      <c r="AL56" s="357">
        <v>5.0</v>
      </c>
    </row>
    <row r="57">
      <c r="A57" s="325" t="s">
        <v>822</v>
      </c>
      <c r="B57" s="336" t="s">
        <v>830</v>
      </c>
      <c r="C57" s="337">
        <f t="shared" si="30"/>
        <v>3844.818</v>
      </c>
      <c r="D57" s="338">
        <f t="shared" si="31"/>
        <v>257.86332</v>
      </c>
      <c r="E57" s="339">
        <f t="shared" si="32"/>
        <v>513.81952</v>
      </c>
      <c r="F57" s="340">
        <f t="shared" si="33"/>
        <v>265.082483</v>
      </c>
      <c r="G57" s="341">
        <f t="shared" si="34"/>
        <v>361.38749</v>
      </c>
      <c r="H57" s="342">
        <f t="shared" si="35"/>
        <v>104.60632</v>
      </c>
      <c r="I57" s="343">
        <v>70.0</v>
      </c>
      <c r="J57" s="343">
        <v>10.0</v>
      </c>
      <c r="K57" s="343">
        <v>10.0</v>
      </c>
      <c r="L57" s="343">
        <v>10.0</v>
      </c>
      <c r="M57" s="358">
        <v>649.0</v>
      </c>
      <c r="N57" s="358">
        <v>100.0</v>
      </c>
      <c r="O57" s="358">
        <v>63.0</v>
      </c>
      <c r="P57" s="358">
        <v>10.0</v>
      </c>
      <c r="Q57" s="358">
        <v>95.0</v>
      </c>
      <c r="R57" s="358">
        <v>15.0</v>
      </c>
      <c r="S57" s="358">
        <v>46.0</v>
      </c>
      <c r="T57" s="358">
        <v>7.0</v>
      </c>
      <c r="U57" s="358">
        <v>60.0</v>
      </c>
      <c r="V57" s="358">
        <v>10.0</v>
      </c>
      <c r="W57" s="358">
        <v>56.0</v>
      </c>
      <c r="X57" s="345">
        <v>7400.0</v>
      </c>
      <c r="Y57" s="345">
        <v>5027.0</v>
      </c>
      <c r="Z57" s="345">
        <v>7664.0</v>
      </c>
      <c r="AA57" s="345">
        <v>7137.0</v>
      </c>
      <c r="AB57" s="345">
        <v>7137.0</v>
      </c>
      <c r="AC57" s="345">
        <v>4369.0</v>
      </c>
      <c r="AD57" s="346">
        <v>416.0</v>
      </c>
      <c r="AE57" s="355"/>
      <c r="AF57" s="346">
        <v>58.0</v>
      </c>
      <c r="AG57" s="346">
        <v>15.0</v>
      </c>
      <c r="AH57" s="346">
        <v>24.0</v>
      </c>
      <c r="AI57" s="355"/>
      <c r="AJ57" s="357">
        <v>40.0</v>
      </c>
      <c r="AK57" s="357">
        <v>4.0</v>
      </c>
      <c r="AL57" s="357">
        <v>5.0</v>
      </c>
    </row>
    <row r="58">
      <c r="A58" s="325" t="s">
        <v>850</v>
      </c>
      <c r="B58" s="336" t="s">
        <v>637</v>
      </c>
      <c r="C58" s="337">
        <f t="shared" si="30"/>
        <v>4105.79736</v>
      </c>
      <c r="D58" s="338">
        <f t="shared" si="31"/>
        <v>495.497745</v>
      </c>
      <c r="E58" s="339">
        <f t="shared" si="32"/>
        <v>249.678</v>
      </c>
      <c r="F58" s="340">
        <f t="shared" si="33"/>
        <v>286.754637</v>
      </c>
      <c r="G58" s="341">
        <f t="shared" si="34"/>
        <v>307.823925</v>
      </c>
      <c r="H58" s="342">
        <f t="shared" si="35"/>
        <v>156.94887</v>
      </c>
      <c r="I58" s="343">
        <v>70.0</v>
      </c>
      <c r="J58" s="343">
        <v>10.0</v>
      </c>
      <c r="K58" s="343">
        <v>10.0</v>
      </c>
      <c r="L58" s="343">
        <v>10.0</v>
      </c>
      <c r="M58" s="365">
        <v>587.0</v>
      </c>
      <c r="N58" s="365">
        <v>90.0</v>
      </c>
      <c r="O58" s="365">
        <v>95.0</v>
      </c>
      <c r="P58" s="365">
        <v>15.0</v>
      </c>
      <c r="Q58" s="365">
        <v>63.0</v>
      </c>
      <c r="R58" s="365">
        <v>10.0</v>
      </c>
      <c r="S58" s="365">
        <v>42.0</v>
      </c>
      <c r="T58" s="365">
        <v>7.0</v>
      </c>
      <c r="U58" s="365">
        <v>57.0</v>
      </c>
      <c r="V58" s="365">
        <v>9.0</v>
      </c>
      <c r="W58" s="365">
        <v>87.0</v>
      </c>
      <c r="X58" s="345">
        <v>7109.0</v>
      </c>
      <c r="Y58" s="345">
        <v>7109.0</v>
      </c>
      <c r="Z58" s="345">
        <v>4550.0</v>
      </c>
      <c r="AA58" s="345">
        <v>7783.0</v>
      </c>
      <c r="AB58" s="345">
        <v>6975.0</v>
      </c>
      <c r="AC58" s="345">
        <v>3877.0</v>
      </c>
      <c r="AD58" s="346">
        <v>519.0</v>
      </c>
      <c r="AE58" s="346">
        <v>54.0</v>
      </c>
      <c r="AF58" s="346">
        <v>0.0</v>
      </c>
      <c r="AG58" s="346">
        <v>18.0</v>
      </c>
      <c r="AH58" s="346">
        <v>15.0</v>
      </c>
      <c r="AI58" s="346">
        <v>0.0</v>
      </c>
      <c r="AJ58" s="347">
        <v>90.0</v>
      </c>
      <c r="AK58" s="347">
        <v>6.0</v>
      </c>
      <c r="AL58" s="347">
        <v>3.0</v>
      </c>
    </row>
    <row r="59">
      <c r="A59" s="325" t="s">
        <v>850</v>
      </c>
      <c r="B59" s="336" t="s">
        <v>104</v>
      </c>
      <c r="C59" s="337">
        <f t="shared" si="30"/>
        <v>4993.24119</v>
      </c>
      <c r="D59" s="338">
        <f t="shared" si="31"/>
        <v>495.497745</v>
      </c>
      <c r="E59" s="339">
        <f t="shared" si="32"/>
        <v>227.16915</v>
      </c>
      <c r="F59" s="340">
        <f t="shared" si="33"/>
        <v>376.22091</v>
      </c>
      <c r="G59" s="341">
        <f t="shared" si="34"/>
        <v>220.21595</v>
      </c>
      <c r="H59" s="342">
        <f t="shared" si="35"/>
        <v>90.2005</v>
      </c>
      <c r="I59" s="343">
        <v>70.0</v>
      </c>
      <c r="J59" s="343">
        <v>10.0</v>
      </c>
      <c r="K59" s="343">
        <v>10.0</v>
      </c>
      <c r="L59" s="343">
        <v>10.0</v>
      </c>
      <c r="M59" s="344">
        <v>779.0</v>
      </c>
      <c r="N59" s="344">
        <v>120.0</v>
      </c>
      <c r="O59" s="344">
        <v>95.0</v>
      </c>
      <c r="P59" s="344">
        <v>15.0</v>
      </c>
      <c r="Q59" s="344">
        <v>58.0</v>
      </c>
      <c r="R59" s="344">
        <v>9.0</v>
      </c>
      <c r="S59" s="344">
        <v>60.0</v>
      </c>
      <c r="T59" s="344">
        <v>10.0</v>
      </c>
      <c r="U59" s="344">
        <v>38.0</v>
      </c>
      <c r="V59" s="344">
        <v>6.0</v>
      </c>
      <c r="W59" s="344">
        <v>50.0</v>
      </c>
      <c r="X59" s="345">
        <v>7109.0</v>
      </c>
      <c r="Y59" s="345">
        <v>7109.0</v>
      </c>
      <c r="Z59" s="345">
        <v>4550.0</v>
      </c>
      <c r="AA59" s="345">
        <v>7783.0</v>
      </c>
      <c r="AB59" s="345">
        <v>6975.0</v>
      </c>
      <c r="AC59" s="345">
        <v>3877.0</v>
      </c>
      <c r="AD59" s="346">
        <v>519.0</v>
      </c>
      <c r="AE59" s="346">
        <v>54.0</v>
      </c>
      <c r="AF59" s="346">
        <v>0.0</v>
      </c>
      <c r="AG59" s="346">
        <v>18.0</v>
      </c>
      <c r="AH59" s="346">
        <v>15.0</v>
      </c>
      <c r="AI59" s="346">
        <v>0.0</v>
      </c>
      <c r="AJ59" s="347">
        <v>90.0</v>
      </c>
      <c r="AK59" s="347">
        <v>6.0</v>
      </c>
      <c r="AL59" s="347">
        <v>3.0</v>
      </c>
    </row>
    <row r="60">
      <c r="A60" s="325" t="s">
        <v>873</v>
      </c>
      <c r="B60" s="336" t="s">
        <v>196</v>
      </c>
      <c r="C60" s="337">
        <f t="shared" si="30"/>
        <v>3301.36024</v>
      </c>
      <c r="D60" s="338">
        <f t="shared" si="31"/>
        <v>310.217388</v>
      </c>
      <c r="E60" s="339">
        <f t="shared" si="32"/>
        <v>497.8272</v>
      </c>
      <c r="F60" s="340">
        <f t="shared" si="33"/>
        <v>256.368168</v>
      </c>
      <c r="G60" s="341">
        <f t="shared" si="34"/>
        <v>372.96021</v>
      </c>
      <c r="H60" s="342">
        <f t="shared" si="35"/>
        <v>80.32271</v>
      </c>
      <c r="I60" s="343">
        <v>70.0</v>
      </c>
      <c r="J60" s="343">
        <v>10.0</v>
      </c>
      <c r="K60" s="343">
        <v>10.0</v>
      </c>
      <c r="L60" s="343">
        <v>10.0</v>
      </c>
      <c r="M60" s="344">
        <v>587.0</v>
      </c>
      <c r="N60" s="344">
        <v>90.0</v>
      </c>
      <c r="O60" s="344">
        <v>76.0</v>
      </c>
      <c r="P60" s="344">
        <v>12.0</v>
      </c>
      <c r="Q60" s="344">
        <v>89.0</v>
      </c>
      <c r="R60" s="344">
        <v>14.0</v>
      </c>
      <c r="S60" s="344">
        <v>48.0</v>
      </c>
      <c r="T60" s="344">
        <v>8.0</v>
      </c>
      <c r="U60" s="344">
        <v>60.0</v>
      </c>
      <c r="V60" s="344">
        <v>10.0</v>
      </c>
      <c r="W60" s="344">
        <v>43.0</v>
      </c>
      <c r="X60" s="345">
        <v>6081.0</v>
      </c>
      <c r="Y60" s="345">
        <v>5027.0</v>
      </c>
      <c r="Z60" s="345">
        <v>7400.0</v>
      </c>
      <c r="AA60" s="345">
        <v>6873.0</v>
      </c>
      <c r="AB60" s="345">
        <v>6873.0</v>
      </c>
      <c r="AC60" s="345">
        <v>4369.0</v>
      </c>
      <c r="AD60" s="346">
        <v>276.0</v>
      </c>
      <c r="AE60" s="346">
        <v>0.0</v>
      </c>
      <c r="AF60" s="346">
        <v>78.0</v>
      </c>
      <c r="AG60" s="346">
        <v>0.0</v>
      </c>
      <c r="AH60" s="346">
        <v>40.0</v>
      </c>
      <c r="AI60" s="346">
        <v>0.0</v>
      </c>
      <c r="AJ60" s="347">
        <v>50.0</v>
      </c>
      <c r="AK60" s="347">
        <v>3.0</v>
      </c>
      <c r="AL60" s="347">
        <v>5.0</v>
      </c>
    </row>
    <row r="61">
      <c r="A61" s="325" t="s">
        <v>873</v>
      </c>
      <c r="B61" s="336" t="s">
        <v>131</v>
      </c>
      <c r="C61" s="337">
        <f t="shared" si="30"/>
        <v>3153.977875</v>
      </c>
      <c r="D61" s="338">
        <f t="shared" si="31"/>
        <v>257.86332</v>
      </c>
      <c r="E61" s="339">
        <f t="shared" si="32"/>
        <v>527.007</v>
      </c>
      <c r="F61" s="340">
        <f t="shared" si="33"/>
        <v>236.846107</v>
      </c>
      <c r="G61" s="341">
        <f t="shared" si="34"/>
        <v>372.96021</v>
      </c>
      <c r="H61" s="342">
        <f t="shared" si="35"/>
        <v>80.32271</v>
      </c>
      <c r="I61" s="343">
        <v>70.0</v>
      </c>
      <c r="J61" s="343">
        <v>10.0</v>
      </c>
      <c r="K61" s="343">
        <v>10.0</v>
      </c>
      <c r="L61" s="343">
        <v>10.0</v>
      </c>
      <c r="M61" s="344">
        <v>551.0</v>
      </c>
      <c r="N61" s="344">
        <v>85.0</v>
      </c>
      <c r="O61" s="344">
        <v>63.0</v>
      </c>
      <c r="P61" s="344">
        <v>10.0</v>
      </c>
      <c r="Q61" s="344">
        <v>95.0</v>
      </c>
      <c r="R61" s="344">
        <v>15.0</v>
      </c>
      <c r="S61" s="344">
        <v>46.0</v>
      </c>
      <c r="T61" s="344">
        <v>7.0</v>
      </c>
      <c r="U61" s="344">
        <v>60.0</v>
      </c>
      <c r="V61" s="344">
        <v>10.0</v>
      </c>
      <c r="W61" s="344">
        <v>43.0</v>
      </c>
      <c r="X61" s="345">
        <v>6081.0</v>
      </c>
      <c r="Y61" s="345">
        <v>5027.0</v>
      </c>
      <c r="Z61" s="345">
        <v>7400.0</v>
      </c>
      <c r="AA61" s="345">
        <v>6873.0</v>
      </c>
      <c r="AB61" s="345">
        <v>6873.0</v>
      </c>
      <c r="AC61" s="345">
        <v>4369.0</v>
      </c>
      <c r="AD61" s="346">
        <v>276.0</v>
      </c>
      <c r="AE61" s="346">
        <v>0.0</v>
      </c>
      <c r="AF61" s="346">
        <v>78.0</v>
      </c>
      <c r="AG61" s="346">
        <v>0.0</v>
      </c>
      <c r="AH61" s="346">
        <v>40.0</v>
      </c>
      <c r="AI61" s="346">
        <v>0.0</v>
      </c>
      <c r="AJ61" s="347">
        <v>50.0</v>
      </c>
      <c r="AK61" s="347">
        <v>3.0</v>
      </c>
      <c r="AL61" s="347">
        <v>5.0</v>
      </c>
    </row>
    <row r="62">
      <c r="A62" s="325" t="s">
        <v>903</v>
      </c>
      <c r="B62" s="336" t="s">
        <v>912</v>
      </c>
      <c r="C62" s="337">
        <f t="shared" si="30"/>
        <v>3438.92401</v>
      </c>
      <c r="D62" s="338">
        <f t="shared" si="31"/>
        <v>540.14769</v>
      </c>
      <c r="E62" s="339">
        <f t="shared" si="32"/>
        <v>239.77668</v>
      </c>
      <c r="F62" s="340">
        <f t="shared" si="33"/>
        <v>298.4384</v>
      </c>
      <c r="G62" s="341">
        <f t="shared" si="34"/>
        <v>280.767093</v>
      </c>
      <c r="H62" s="342">
        <f t="shared" si="35"/>
        <v>321.72394</v>
      </c>
      <c r="I62" s="343">
        <v>70.0</v>
      </c>
      <c r="J62" s="343">
        <v>10.0</v>
      </c>
      <c r="K62" s="343">
        <v>10.0</v>
      </c>
      <c r="L62" s="343">
        <v>10.0</v>
      </c>
      <c r="M62" s="354">
        <v>551.0</v>
      </c>
      <c r="N62" s="354">
        <v>100.0</v>
      </c>
      <c r="O62" s="354">
        <v>95.0</v>
      </c>
      <c r="P62" s="354">
        <v>15.0</v>
      </c>
      <c r="Q62" s="354">
        <v>63.0</v>
      </c>
      <c r="R62" s="354">
        <v>10.0</v>
      </c>
      <c r="S62" s="354">
        <v>48.0</v>
      </c>
      <c r="T62" s="354">
        <v>8.0</v>
      </c>
      <c r="U62" s="354">
        <v>46.0</v>
      </c>
      <c r="V62" s="354">
        <v>7.0</v>
      </c>
      <c r="W62" s="354">
        <v>117.0</v>
      </c>
      <c r="X62" s="345">
        <v>7597.0</v>
      </c>
      <c r="Y62" s="345">
        <v>8258.0</v>
      </c>
      <c r="Z62" s="345">
        <v>3973.0</v>
      </c>
      <c r="AA62" s="345">
        <v>7400.0</v>
      </c>
      <c r="AB62" s="345">
        <v>7927.0</v>
      </c>
      <c r="AC62" s="345">
        <v>9114.0</v>
      </c>
      <c r="AD62" s="356"/>
      <c r="AE62" s="346">
        <v>69.0</v>
      </c>
      <c r="AF62" s="356"/>
      <c r="AG62" s="346">
        <v>15.0</v>
      </c>
      <c r="AH62" s="346">
        <v>21.0</v>
      </c>
      <c r="AI62" s="346">
        <v>31.0</v>
      </c>
      <c r="AJ62" s="357">
        <v>60.0</v>
      </c>
      <c r="AK62" s="357">
        <v>5.0</v>
      </c>
      <c r="AL62" s="357">
        <v>4.0</v>
      </c>
    </row>
    <row r="63">
      <c r="A63" s="325" t="s">
        <v>903</v>
      </c>
      <c r="B63" s="336" t="s">
        <v>916</v>
      </c>
      <c r="C63" s="337">
        <f t="shared" si="30"/>
        <v>3820.95488</v>
      </c>
      <c r="D63" s="338">
        <f t="shared" si="31"/>
        <v>568.392816</v>
      </c>
      <c r="E63" s="339">
        <f t="shared" si="32"/>
        <v>239.77668</v>
      </c>
      <c r="F63" s="340">
        <f t="shared" si="33"/>
        <v>334.4042</v>
      </c>
      <c r="G63" s="341">
        <f t="shared" si="34"/>
        <v>301.508632</v>
      </c>
      <c r="H63" s="342">
        <f t="shared" si="35"/>
        <v>197.48294</v>
      </c>
      <c r="I63" s="343">
        <v>70.0</v>
      </c>
      <c r="J63" s="343">
        <v>10.0</v>
      </c>
      <c r="K63" s="343">
        <v>10.0</v>
      </c>
      <c r="L63" s="343">
        <v>10.0</v>
      </c>
      <c r="M63" s="354">
        <v>649.0</v>
      </c>
      <c r="N63" s="354">
        <v>110.0</v>
      </c>
      <c r="O63" s="354">
        <v>100.0</v>
      </c>
      <c r="P63" s="354">
        <v>16.0</v>
      </c>
      <c r="Q63" s="354">
        <v>63.0</v>
      </c>
      <c r="R63" s="354">
        <v>10.0</v>
      </c>
      <c r="S63" s="354">
        <v>57.0</v>
      </c>
      <c r="T63" s="354">
        <v>9.0</v>
      </c>
      <c r="U63" s="354">
        <v>48.0</v>
      </c>
      <c r="V63" s="354">
        <v>8.0</v>
      </c>
      <c r="W63" s="354">
        <v>67.0</v>
      </c>
      <c r="X63" s="345">
        <v>7597.0</v>
      </c>
      <c r="Y63" s="345">
        <v>8258.0</v>
      </c>
      <c r="Z63" s="345">
        <v>3973.0</v>
      </c>
      <c r="AA63" s="345">
        <v>7400.0</v>
      </c>
      <c r="AB63" s="345">
        <v>7927.0</v>
      </c>
      <c r="AC63" s="345">
        <v>9114.0</v>
      </c>
      <c r="AD63" s="356"/>
      <c r="AE63" s="346">
        <v>69.0</v>
      </c>
      <c r="AF63" s="356"/>
      <c r="AG63" s="346">
        <v>15.0</v>
      </c>
      <c r="AH63" s="346">
        <v>21.0</v>
      </c>
      <c r="AI63" s="346">
        <v>31.0</v>
      </c>
      <c r="AJ63" s="357">
        <v>60.0</v>
      </c>
      <c r="AK63" s="357">
        <v>5.0</v>
      </c>
      <c r="AL63" s="357">
        <v>4.0</v>
      </c>
    </row>
    <row r="64">
      <c r="A64" s="325" t="s">
        <v>921</v>
      </c>
      <c r="B64" s="336" t="s">
        <v>792</v>
      </c>
      <c r="C64" s="348">
        <v>5372.0</v>
      </c>
      <c r="D64" s="349">
        <v>448.0</v>
      </c>
      <c r="E64" s="350">
        <v>247.0</v>
      </c>
      <c r="F64" s="351">
        <v>403.0</v>
      </c>
      <c r="G64" s="352">
        <v>212.0</v>
      </c>
      <c r="H64" s="353">
        <v>88.0</v>
      </c>
      <c r="I64" s="343"/>
      <c r="J64" s="343"/>
      <c r="K64" s="343"/>
      <c r="L64" s="343"/>
      <c r="M64" s="344"/>
      <c r="N64" s="344"/>
      <c r="O64" s="344"/>
      <c r="P64" s="344"/>
      <c r="Q64" s="344"/>
      <c r="R64" s="344"/>
      <c r="S64" s="344"/>
      <c r="T64" s="344"/>
      <c r="U64" s="344"/>
      <c r="V64" s="344"/>
      <c r="W64" s="344"/>
      <c r="X64" s="345"/>
      <c r="Y64" s="345"/>
      <c r="Z64" s="345"/>
      <c r="AA64" s="345"/>
      <c r="AB64" s="345"/>
      <c r="AC64" s="345"/>
      <c r="AD64" s="346"/>
      <c r="AE64" s="346"/>
      <c r="AF64" s="346"/>
      <c r="AG64" s="346"/>
      <c r="AH64" s="346"/>
      <c r="AI64" s="346"/>
      <c r="AJ64" s="347"/>
      <c r="AK64" s="347"/>
      <c r="AL64" s="347"/>
    </row>
    <row r="65">
      <c r="A65" s="325" t="s">
        <v>921</v>
      </c>
      <c r="B65" s="336" t="s">
        <v>163</v>
      </c>
      <c r="C65" s="348">
        <v>4717.0</v>
      </c>
      <c r="D65" s="349">
        <v>504.0</v>
      </c>
      <c r="E65" s="350">
        <v>247.0</v>
      </c>
      <c r="F65" s="351">
        <v>371.0</v>
      </c>
      <c r="G65" s="352">
        <v>267.0</v>
      </c>
      <c r="H65" s="353">
        <v>103.0</v>
      </c>
      <c r="I65" s="343"/>
      <c r="J65" s="343"/>
      <c r="K65" s="343"/>
      <c r="L65" s="343"/>
      <c r="M65" s="344"/>
      <c r="N65" s="344"/>
      <c r="O65" s="344"/>
      <c r="P65" s="344"/>
      <c r="Q65" s="344"/>
      <c r="R65" s="344"/>
      <c r="S65" s="344"/>
      <c r="T65" s="344"/>
      <c r="U65" s="344"/>
      <c r="V65" s="344"/>
      <c r="W65" s="344"/>
      <c r="X65" s="345"/>
      <c r="Y65" s="345"/>
      <c r="Z65" s="345"/>
      <c r="AA65" s="345"/>
      <c r="AB65" s="345"/>
      <c r="AC65" s="345"/>
      <c r="AD65" s="346"/>
      <c r="AE65" s="346"/>
      <c r="AF65" s="346"/>
      <c r="AG65" s="346"/>
      <c r="AH65" s="346"/>
      <c r="AI65" s="346"/>
      <c r="AJ65" s="347"/>
      <c r="AK65" s="347"/>
      <c r="AL65" s="347"/>
    </row>
    <row r="66">
      <c r="A66" s="325" t="s">
        <v>939</v>
      </c>
      <c r="B66" s="336" t="s">
        <v>1332</v>
      </c>
      <c r="C66" s="337">
        <f t="shared" ref="C66:C108" si="36">(M66+N66*($I66-1)/10)*(1+X66/10000)*(1+(10+SWITCH($J66,0,0,1,1,2,2,3,3,4,4,5,5,6,7,7,9,8,11,9,13,10,15)+switch($L66,10,5,0))/100)+AD66+$L66*AJ66</f>
        <v>3240.133875</v>
      </c>
      <c r="D66" s="338">
        <f t="shared" ref="D66:D108" si="37">(O66+P66*($I66-1)/10)*(1+Y66/10000)*(1+(10+SWITCH($K66,0,0,1,1,2,2,3,3,4,4,5,5,6,7,7,9,8,11,9,13,10,15)+switch($L66,10,5,0))/100)+AE66</f>
        <v>340.171832</v>
      </c>
      <c r="E66" s="339">
        <f t="shared" ref="E66:E108" si="38">(Q66+R66*($I66-1)/10)*(1+Z66/10000)*(1+(10+SWITCH($K66,0,0,1,1,2,2,3,3,4,4,5,5,6,7,7,9,8,11,9,13,10,15)+switch($L66,10,5,0))/100)+AF66</f>
        <v>439.059357</v>
      </c>
      <c r="F66" s="340">
        <f t="shared" ref="F66:F108" si="39">(S66+T66*($I66-1)/10)*(1+AA66/10000)*(1+(10+SWITCH($J66,0,0,1,1,2,2,3,3,4,4,5,5,6,7,7,9,8,11,9,13,10,15)+switch($L66,10,5,0))/100)+AG66+$L66*AK66</f>
        <v>243.3066</v>
      </c>
      <c r="G66" s="341">
        <f t="shared" ref="G66:G108" si="40">(U66+V66*($I66-1)/10)*(1+AB66/10000)*(1+(10+SWITCH($J66,0,0,1,1,2,2,3,3,4,4,5,5,6,7,7,9,8,11,9,13,10,15)+switch($L66,10,5,0))/100)+AH66+$L66*AL66</f>
        <v>371.47593</v>
      </c>
      <c r="H66" s="342">
        <f t="shared" ref="H66:H108" si="41">W66*(1+AC66/10000)*(1+(10+SWITCH($K66,0,0,1,1,2,2,3,3,4,4,5,5,6,7,7,9,8,11,9,13,10,15)+switch($L66,10,5,0))/100)+AI66</f>
        <v>80.89543</v>
      </c>
      <c r="I66" s="343">
        <v>70.0</v>
      </c>
      <c r="J66" s="343">
        <v>10.0</v>
      </c>
      <c r="K66" s="343">
        <v>10.0</v>
      </c>
      <c r="L66" s="343">
        <v>10.0</v>
      </c>
      <c r="M66" s="344">
        <v>551.0</v>
      </c>
      <c r="N66" s="344">
        <v>85.0</v>
      </c>
      <c r="O66" s="344">
        <v>76.0</v>
      </c>
      <c r="P66" s="344">
        <v>12.0</v>
      </c>
      <c r="Q66" s="344">
        <v>80.0</v>
      </c>
      <c r="R66" s="344">
        <v>13.0</v>
      </c>
      <c r="S66" s="344">
        <v>46.0</v>
      </c>
      <c r="T66" s="344">
        <v>7.0</v>
      </c>
      <c r="U66" s="344">
        <v>64.0</v>
      </c>
      <c r="V66" s="344">
        <v>10.0</v>
      </c>
      <c r="W66" s="344">
        <v>43.0</v>
      </c>
      <c r="X66" s="345">
        <v>7137.0</v>
      </c>
      <c r="Y66" s="345">
        <v>6478.0</v>
      </c>
      <c r="Z66" s="345">
        <v>7137.0</v>
      </c>
      <c r="AA66" s="345">
        <v>7400.0</v>
      </c>
      <c r="AB66" s="345">
        <v>5817.0</v>
      </c>
      <c r="AC66" s="345">
        <v>3577.0</v>
      </c>
      <c r="AD66" s="346">
        <v>356.0</v>
      </c>
      <c r="AE66" s="346">
        <v>0.0</v>
      </c>
      <c r="AF66" s="346">
        <v>61.0</v>
      </c>
      <c r="AG66" s="346">
        <v>0.0</v>
      </c>
      <c r="AH66" s="346">
        <v>38.0</v>
      </c>
      <c r="AI66" s="346">
        <v>5.0</v>
      </c>
      <c r="AJ66" s="347">
        <v>35.0</v>
      </c>
      <c r="AK66" s="347">
        <v>3.0</v>
      </c>
      <c r="AL66" s="347">
        <v>6.0</v>
      </c>
    </row>
    <row r="67">
      <c r="A67" s="366" t="s">
        <v>939</v>
      </c>
      <c r="B67" s="336" t="s">
        <v>949</v>
      </c>
      <c r="C67" s="337">
        <f t="shared" si="36"/>
        <v>3240.133875</v>
      </c>
      <c r="D67" s="338">
        <f t="shared" si="37"/>
        <v>282.76248</v>
      </c>
      <c r="E67" s="339">
        <f t="shared" si="38"/>
        <v>503.220285</v>
      </c>
      <c r="F67" s="340">
        <f t="shared" si="39"/>
        <v>243.3066</v>
      </c>
      <c r="G67" s="341">
        <f t="shared" si="40"/>
        <v>363.25109</v>
      </c>
      <c r="H67" s="342">
        <f t="shared" si="41"/>
        <v>80.89543</v>
      </c>
      <c r="I67" s="343">
        <v>70.0</v>
      </c>
      <c r="J67" s="343">
        <v>10.0</v>
      </c>
      <c r="K67" s="343">
        <v>10.0</v>
      </c>
      <c r="L67" s="343">
        <v>10.0</v>
      </c>
      <c r="M67" s="344">
        <v>551.0</v>
      </c>
      <c r="N67" s="344">
        <v>85.0</v>
      </c>
      <c r="O67" s="344">
        <v>63.0</v>
      </c>
      <c r="P67" s="344">
        <v>10.0</v>
      </c>
      <c r="Q67" s="344">
        <v>95.0</v>
      </c>
      <c r="R67" s="344">
        <v>15.0</v>
      </c>
      <c r="S67" s="344">
        <v>46.0</v>
      </c>
      <c r="T67" s="344">
        <v>7.0</v>
      </c>
      <c r="U67" s="344">
        <v>60.0</v>
      </c>
      <c r="V67" s="344">
        <v>10.0</v>
      </c>
      <c r="W67" s="344">
        <v>43.0</v>
      </c>
      <c r="X67" s="345">
        <v>7137.0</v>
      </c>
      <c r="Y67" s="345">
        <v>6478.0</v>
      </c>
      <c r="Z67" s="345">
        <v>7137.0</v>
      </c>
      <c r="AA67" s="345">
        <v>7400.0</v>
      </c>
      <c r="AB67" s="345">
        <v>5817.0</v>
      </c>
      <c r="AC67" s="345">
        <v>3577.0</v>
      </c>
      <c r="AD67" s="346">
        <v>356.0</v>
      </c>
      <c r="AE67" s="346">
        <v>0.0</v>
      </c>
      <c r="AF67" s="346">
        <v>61.0</v>
      </c>
      <c r="AG67" s="346">
        <v>0.0</v>
      </c>
      <c r="AH67" s="346">
        <v>38.0</v>
      </c>
      <c r="AI67" s="346">
        <v>5.0</v>
      </c>
      <c r="AJ67" s="347">
        <v>35.0</v>
      </c>
      <c r="AK67" s="347">
        <v>3.0</v>
      </c>
      <c r="AL67" s="347">
        <v>6.0</v>
      </c>
    </row>
    <row r="68">
      <c r="A68" s="325" t="s">
        <v>959</v>
      </c>
      <c r="B68" s="336" t="s">
        <v>968</v>
      </c>
      <c r="C68" s="337">
        <f t="shared" si="36"/>
        <v>3083.094875</v>
      </c>
      <c r="D68" s="338">
        <f t="shared" si="37"/>
        <v>312.921752</v>
      </c>
      <c r="E68" s="339">
        <f t="shared" si="38"/>
        <v>440.8614</v>
      </c>
      <c r="F68" s="340">
        <f t="shared" si="39"/>
        <v>246.846107</v>
      </c>
      <c r="G68" s="341">
        <f t="shared" si="40"/>
        <v>377.60505</v>
      </c>
      <c r="H68" s="342">
        <f t="shared" si="41"/>
        <v>84.73322</v>
      </c>
      <c r="I68" s="343">
        <v>70.0</v>
      </c>
      <c r="J68" s="343">
        <v>10.0</v>
      </c>
      <c r="K68" s="343">
        <v>10.0</v>
      </c>
      <c r="L68" s="343">
        <v>10.0</v>
      </c>
      <c r="M68" s="358">
        <v>551.0</v>
      </c>
      <c r="N68" s="358">
        <v>85.0</v>
      </c>
      <c r="O68" s="358">
        <v>76.0</v>
      </c>
      <c r="P68" s="358">
        <v>12.0</v>
      </c>
      <c r="Q68" s="358">
        <v>80.0</v>
      </c>
      <c r="R68" s="358">
        <v>13.0</v>
      </c>
      <c r="S68" s="358">
        <v>46.0</v>
      </c>
      <c r="T68" s="358">
        <v>7.0</v>
      </c>
      <c r="U68" s="358">
        <v>64.0</v>
      </c>
      <c r="V68" s="358">
        <v>10.0</v>
      </c>
      <c r="W68" s="358">
        <v>43.0</v>
      </c>
      <c r="X68" s="345">
        <v>6873.0</v>
      </c>
      <c r="Y68" s="345">
        <v>5158.0</v>
      </c>
      <c r="Z68" s="345">
        <v>7400.0</v>
      </c>
      <c r="AA68" s="345">
        <v>6873.0</v>
      </c>
      <c r="AB68" s="345">
        <v>6345.0</v>
      </c>
      <c r="AC68" s="345">
        <v>5158.0</v>
      </c>
      <c r="AD68" s="346">
        <v>138.0</v>
      </c>
      <c r="AE68" s="356"/>
      <c r="AF68" s="346">
        <v>57.0</v>
      </c>
      <c r="AG68" s="346">
        <v>10.0</v>
      </c>
      <c r="AH68" s="346">
        <v>45.0</v>
      </c>
      <c r="AI68" s="356"/>
      <c r="AJ68" s="357">
        <v>45.0</v>
      </c>
      <c r="AK68" s="357">
        <v>3.0</v>
      </c>
      <c r="AL68" s="357">
        <v>5.0</v>
      </c>
    </row>
    <row r="69">
      <c r="A69" s="325" t="s">
        <v>959</v>
      </c>
      <c r="B69" s="336" t="s">
        <v>971</v>
      </c>
      <c r="C69" s="337">
        <f t="shared" si="36"/>
        <v>3525.08311</v>
      </c>
      <c r="D69" s="338">
        <f t="shared" si="37"/>
        <v>287.501786</v>
      </c>
      <c r="E69" s="339">
        <f t="shared" si="38"/>
        <v>476.8272</v>
      </c>
      <c r="F69" s="340">
        <f t="shared" si="39"/>
        <v>277.335618</v>
      </c>
      <c r="G69" s="341">
        <f t="shared" si="40"/>
        <v>314.28452</v>
      </c>
      <c r="H69" s="342">
        <f t="shared" si="41"/>
        <v>110.35024</v>
      </c>
      <c r="I69" s="343">
        <v>70.0</v>
      </c>
      <c r="J69" s="343">
        <v>10.0</v>
      </c>
      <c r="K69" s="343">
        <v>10.0</v>
      </c>
      <c r="L69" s="343">
        <v>10.0</v>
      </c>
      <c r="M69" s="358">
        <v>649.0</v>
      </c>
      <c r="N69" s="358">
        <v>100.0</v>
      </c>
      <c r="O69" s="358">
        <v>70.0</v>
      </c>
      <c r="P69" s="358">
        <v>11.0</v>
      </c>
      <c r="Q69" s="358">
        <v>89.0</v>
      </c>
      <c r="R69" s="358">
        <v>14.0</v>
      </c>
      <c r="S69" s="358">
        <v>53.0</v>
      </c>
      <c r="T69" s="358">
        <v>8.0</v>
      </c>
      <c r="U69" s="358">
        <v>48.0</v>
      </c>
      <c r="V69" s="358">
        <v>8.0</v>
      </c>
      <c r="W69" s="358">
        <v>56.0</v>
      </c>
      <c r="X69" s="345">
        <v>6873.0</v>
      </c>
      <c r="Y69" s="345">
        <v>5158.0</v>
      </c>
      <c r="Z69" s="345">
        <v>7400.0</v>
      </c>
      <c r="AA69" s="345">
        <v>6873.0</v>
      </c>
      <c r="AB69" s="345">
        <v>6345.0</v>
      </c>
      <c r="AC69" s="345">
        <v>5158.0</v>
      </c>
      <c r="AD69" s="346">
        <v>138.0</v>
      </c>
      <c r="AE69" s="356"/>
      <c r="AF69" s="346">
        <v>57.0</v>
      </c>
      <c r="AG69" s="346">
        <v>10.0</v>
      </c>
      <c r="AH69" s="346">
        <v>45.0</v>
      </c>
      <c r="AI69" s="356"/>
      <c r="AJ69" s="357">
        <v>45.0</v>
      </c>
      <c r="AK69" s="357">
        <v>3.0</v>
      </c>
      <c r="AL69" s="357">
        <v>5.0</v>
      </c>
    </row>
    <row r="70">
      <c r="A70" s="325" t="s">
        <v>979</v>
      </c>
      <c r="B70" s="336" t="s">
        <v>131</v>
      </c>
      <c r="C70" s="337">
        <f t="shared" si="36"/>
        <v>2931.497375</v>
      </c>
      <c r="D70" s="338">
        <f t="shared" si="37"/>
        <v>242.0418</v>
      </c>
      <c r="E70" s="339">
        <f t="shared" si="38"/>
        <v>471.21479</v>
      </c>
      <c r="F70" s="340">
        <f t="shared" si="39"/>
        <v>219.046039</v>
      </c>
      <c r="G70" s="341">
        <f t="shared" si="40"/>
        <v>368.5497</v>
      </c>
      <c r="H70" s="342">
        <f t="shared" si="41"/>
        <v>76.63331</v>
      </c>
      <c r="I70" s="343">
        <v>70.0</v>
      </c>
      <c r="J70" s="343">
        <v>10.0</v>
      </c>
      <c r="K70" s="343">
        <v>10.0</v>
      </c>
      <c r="L70" s="343">
        <v>10.0</v>
      </c>
      <c r="M70" s="344">
        <v>551.0</v>
      </c>
      <c r="N70" s="344">
        <v>85.0</v>
      </c>
      <c r="O70" s="344">
        <v>63.0</v>
      </c>
      <c r="P70" s="344">
        <v>10.0</v>
      </c>
      <c r="Q70" s="344">
        <v>95.0</v>
      </c>
      <c r="R70" s="344">
        <v>15.0</v>
      </c>
      <c r="S70" s="344">
        <v>46.0</v>
      </c>
      <c r="T70" s="344">
        <v>7.0</v>
      </c>
      <c r="U70" s="344">
        <v>60.0</v>
      </c>
      <c r="V70" s="344">
        <v>10.0</v>
      </c>
      <c r="W70" s="344">
        <v>43.0</v>
      </c>
      <c r="X70" s="345">
        <v>6213.0</v>
      </c>
      <c r="Y70" s="345">
        <v>4105.0</v>
      </c>
      <c r="Z70" s="345">
        <v>6478.0</v>
      </c>
      <c r="AA70" s="345">
        <v>5421.0</v>
      </c>
      <c r="AB70" s="345">
        <v>6610.0</v>
      </c>
      <c r="AC70" s="345">
        <v>3709.0</v>
      </c>
      <c r="AD70" s="346">
        <v>234.0</v>
      </c>
      <c r="AE70" s="346">
        <v>0.0</v>
      </c>
      <c r="AF70" s="346">
        <v>46.0</v>
      </c>
      <c r="AG70" s="346">
        <v>0.0</v>
      </c>
      <c r="AH70" s="346">
        <v>30.0</v>
      </c>
      <c r="AI70" s="346">
        <v>0.0</v>
      </c>
      <c r="AJ70" s="347">
        <v>30.0</v>
      </c>
      <c r="AK70" s="347">
        <v>3.0</v>
      </c>
      <c r="AL70" s="347">
        <v>6.0</v>
      </c>
    </row>
    <row r="71">
      <c r="A71" s="325" t="s">
        <v>991</v>
      </c>
      <c r="B71" s="336" t="s">
        <v>1001</v>
      </c>
      <c r="C71" s="337">
        <f t="shared" si="36"/>
        <v>3818.818</v>
      </c>
      <c r="D71" s="338">
        <f t="shared" si="37"/>
        <v>568.78116</v>
      </c>
      <c r="E71" s="339">
        <f t="shared" si="38"/>
        <v>239.77668</v>
      </c>
      <c r="F71" s="340">
        <f t="shared" si="39"/>
        <v>294.7484</v>
      </c>
      <c r="G71" s="341">
        <f t="shared" si="40"/>
        <v>280.508632</v>
      </c>
      <c r="H71" s="342">
        <f t="shared" si="41"/>
        <v>231.3615</v>
      </c>
      <c r="I71" s="343">
        <v>70.0</v>
      </c>
      <c r="J71" s="343">
        <v>10.0</v>
      </c>
      <c r="K71" s="343">
        <v>10.0</v>
      </c>
      <c r="L71" s="343">
        <v>10.0</v>
      </c>
      <c r="M71" s="344">
        <v>649.0</v>
      </c>
      <c r="N71" s="344">
        <v>100.0</v>
      </c>
      <c r="O71" s="344">
        <v>100.0</v>
      </c>
      <c r="P71" s="344">
        <v>16.0</v>
      </c>
      <c r="Q71" s="344">
        <v>63.0</v>
      </c>
      <c r="R71" s="344">
        <v>10.0</v>
      </c>
      <c r="S71" s="344">
        <v>53.0</v>
      </c>
      <c r="T71" s="344">
        <v>8.0</v>
      </c>
      <c r="U71" s="344">
        <v>48.0</v>
      </c>
      <c r="V71" s="344">
        <v>8.0</v>
      </c>
      <c r="W71" s="344">
        <v>75.0</v>
      </c>
      <c r="X71" s="345">
        <v>7400.0</v>
      </c>
      <c r="Y71" s="345">
        <v>8455.0</v>
      </c>
      <c r="Z71" s="345">
        <v>3973.0</v>
      </c>
      <c r="AA71" s="345">
        <v>7400.0</v>
      </c>
      <c r="AB71" s="345">
        <v>7927.0</v>
      </c>
      <c r="AC71" s="345">
        <v>9114.0</v>
      </c>
      <c r="AD71" s="346">
        <v>90.0</v>
      </c>
      <c r="AE71" s="346">
        <v>64.0</v>
      </c>
      <c r="AF71" s="355"/>
      <c r="AG71" s="346">
        <v>10.0</v>
      </c>
      <c r="AH71" s="355"/>
      <c r="AI71" s="346">
        <v>45.0</v>
      </c>
      <c r="AJ71" s="347">
        <v>70.0</v>
      </c>
      <c r="AK71" s="347">
        <v>4.0</v>
      </c>
      <c r="AL71" s="347">
        <v>4.0</v>
      </c>
    </row>
    <row r="72">
      <c r="A72" s="325" t="s">
        <v>991</v>
      </c>
      <c r="B72" s="336" t="s">
        <v>1005</v>
      </c>
      <c r="C72" s="337">
        <f t="shared" si="36"/>
        <v>3818.818</v>
      </c>
      <c r="D72" s="338">
        <f t="shared" si="37"/>
        <v>540.231275</v>
      </c>
      <c r="E72" s="339">
        <f t="shared" si="38"/>
        <v>239.77668</v>
      </c>
      <c r="F72" s="340">
        <f t="shared" si="39"/>
        <v>283.4384</v>
      </c>
      <c r="G72" s="341">
        <f t="shared" si="40"/>
        <v>259.767093</v>
      </c>
      <c r="H72" s="342">
        <f t="shared" si="41"/>
        <v>335.72394</v>
      </c>
      <c r="I72" s="343">
        <v>70.0</v>
      </c>
      <c r="J72" s="343">
        <v>10.0</v>
      </c>
      <c r="K72" s="343">
        <v>10.0</v>
      </c>
      <c r="L72" s="343">
        <v>10.0</v>
      </c>
      <c r="M72" s="344">
        <v>649.0</v>
      </c>
      <c r="N72" s="344">
        <v>100.0</v>
      </c>
      <c r="O72" s="344">
        <v>95.0</v>
      </c>
      <c r="P72" s="344">
        <v>15.0</v>
      </c>
      <c r="Q72" s="344">
        <v>63.0</v>
      </c>
      <c r="R72" s="344">
        <v>10.0</v>
      </c>
      <c r="S72" s="344">
        <v>48.0</v>
      </c>
      <c r="T72" s="344">
        <v>8.0</v>
      </c>
      <c r="U72" s="344">
        <v>46.0</v>
      </c>
      <c r="V72" s="344">
        <v>7.0</v>
      </c>
      <c r="W72" s="344">
        <v>117.0</v>
      </c>
      <c r="X72" s="345">
        <v>7400.0</v>
      </c>
      <c r="Y72" s="345">
        <v>8455.0</v>
      </c>
      <c r="Z72" s="345">
        <v>3973.0</v>
      </c>
      <c r="AA72" s="345">
        <v>7400.0</v>
      </c>
      <c r="AB72" s="345">
        <v>7927.0</v>
      </c>
      <c r="AC72" s="345">
        <v>9114.0</v>
      </c>
      <c r="AD72" s="346">
        <v>90.0</v>
      </c>
      <c r="AE72" s="346">
        <v>64.0</v>
      </c>
      <c r="AF72" s="355"/>
      <c r="AG72" s="346">
        <v>10.0</v>
      </c>
      <c r="AH72" s="355"/>
      <c r="AI72" s="346">
        <v>45.0</v>
      </c>
      <c r="AJ72" s="347">
        <v>70.0</v>
      </c>
      <c r="AK72" s="347">
        <v>4.0</v>
      </c>
      <c r="AL72" s="347">
        <v>4.0</v>
      </c>
    </row>
    <row r="73">
      <c r="A73" s="325" t="s">
        <v>1014</v>
      </c>
      <c r="B73" s="336" t="s">
        <v>1031</v>
      </c>
      <c r="C73" s="337">
        <f t="shared" si="36"/>
        <v>5442.19525</v>
      </c>
      <c r="D73" s="338">
        <f t="shared" si="37"/>
        <v>412.059357</v>
      </c>
      <c r="E73" s="339">
        <f t="shared" si="38"/>
        <v>326.526148</v>
      </c>
      <c r="F73" s="340">
        <f t="shared" si="39"/>
        <v>282.368168</v>
      </c>
      <c r="G73" s="341">
        <f t="shared" si="40"/>
        <v>371.38749</v>
      </c>
      <c r="H73" s="342">
        <f t="shared" si="41"/>
        <v>123.8105</v>
      </c>
      <c r="I73" s="343">
        <v>70.0</v>
      </c>
      <c r="J73" s="343">
        <v>10.0</v>
      </c>
      <c r="K73" s="343">
        <v>10.0</v>
      </c>
      <c r="L73" s="343">
        <v>10.0</v>
      </c>
      <c r="M73" s="344">
        <v>779.0</v>
      </c>
      <c r="N73" s="344">
        <v>120.0</v>
      </c>
      <c r="O73" s="344">
        <v>80.0</v>
      </c>
      <c r="P73" s="344">
        <v>13.0</v>
      </c>
      <c r="Q73" s="344">
        <v>76.0</v>
      </c>
      <c r="R73" s="344">
        <v>12.0</v>
      </c>
      <c r="S73" s="344">
        <v>48.0</v>
      </c>
      <c r="T73" s="344">
        <v>8.0</v>
      </c>
      <c r="U73" s="344">
        <v>60.0</v>
      </c>
      <c r="V73" s="344">
        <v>10.0</v>
      </c>
      <c r="W73" s="344">
        <v>50.0</v>
      </c>
      <c r="X73" s="345">
        <v>9775.0</v>
      </c>
      <c r="Y73" s="345">
        <v>7137.0</v>
      </c>
      <c r="Z73" s="345">
        <v>5817.0</v>
      </c>
      <c r="AA73" s="345">
        <v>6873.0</v>
      </c>
      <c r="AB73" s="345">
        <v>7137.0</v>
      </c>
      <c r="AC73" s="345">
        <v>5817.0</v>
      </c>
      <c r="AD73" s="346">
        <v>311.0</v>
      </c>
      <c r="AE73" s="346">
        <v>34.0</v>
      </c>
      <c r="AF73" s="355"/>
      <c r="AG73" s="346">
        <v>26.0</v>
      </c>
      <c r="AH73" s="346">
        <v>34.0</v>
      </c>
      <c r="AI73" s="346">
        <v>21.0</v>
      </c>
      <c r="AJ73" s="347">
        <v>100.0</v>
      </c>
      <c r="AK73" s="347">
        <v>3.0</v>
      </c>
      <c r="AL73" s="347">
        <v>5.0</v>
      </c>
    </row>
    <row r="74">
      <c r="A74" s="325" t="s">
        <v>1014</v>
      </c>
      <c r="B74" s="336" t="s">
        <v>1023</v>
      </c>
      <c r="C74" s="337">
        <f t="shared" si="36"/>
        <v>5804.671</v>
      </c>
      <c r="D74" s="338">
        <f t="shared" si="37"/>
        <v>502.731224</v>
      </c>
      <c r="E74" s="339">
        <f t="shared" si="38"/>
        <v>271.41972</v>
      </c>
      <c r="F74" s="340">
        <f t="shared" si="39"/>
        <v>293.335618</v>
      </c>
      <c r="G74" s="341">
        <f t="shared" si="40"/>
        <v>325.049042</v>
      </c>
      <c r="H74" s="342">
        <f t="shared" si="41"/>
        <v>109.41703</v>
      </c>
      <c r="I74" s="343">
        <v>70.0</v>
      </c>
      <c r="J74" s="343">
        <v>10.0</v>
      </c>
      <c r="K74" s="343">
        <v>10.0</v>
      </c>
      <c r="L74" s="343">
        <v>10.0</v>
      </c>
      <c r="M74" s="344">
        <v>851.0</v>
      </c>
      <c r="N74" s="344">
        <v>130.0</v>
      </c>
      <c r="O74" s="344">
        <v>100.0</v>
      </c>
      <c r="P74" s="344">
        <v>16.0</v>
      </c>
      <c r="Q74" s="344">
        <v>63.0</v>
      </c>
      <c r="R74" s="344">
        <v>10.0</v>
      </c>
      <c r="S74" s="344">
        <v>53.0</v>
      </c>
      <c r="T74" s="344">
        <v>8.0</v>
      </c>
      <c r="U74" s="344">
        <v>53.0</v>
      </c>
      <c r="V74" s="344">
        <v>8.0</v>
      </c>
      <c r="W74" s="344">
        <v>43.0</v>
      </c>
      <c r="X74" s="345">
        <v>9775.0</v>
      </c>
      <c r="Y74" s="345">
        <v>7137.0</v>
      </c>
      <c r="Z74" s="345">
        <v>5817.0</v>
      </c>
      <c r="AA74" s="345">
        <v>6873.0</v>
      </c>
      <c r="AB74" s="345">
        <v>7137.0</v>
      </c>
      <c r="AC74" s="345">
        <v>5817.0</v>
      </c>
      <c r="AD74" s="346">
        <v>311.0</v>
      </c>
      <c r="AE74" s="346">
        <v>34.0</v>
      </c>
      <c r="AF74" s="355"/>
      <c r="AG74" s="346">
        <v>26.0</v>
      </c>
      <c r="AH74" s="346">
        <v>34.0</v>
      </c>
      <c r="AI74" s="346">
        <v>21.0</v>
      </c>
      <c r="AJ74" s="347">
        <v>100.0</v>
      </c>
      <c r="AK74" s="347">
        <v>3.0</v>
      </c>
      <c r="AL74" s="347">
        <v>5.0</v>
      </c>
    </row>
    <row r="75">
      <c r="A75" s="325" t="s">
        <v>1014</v>
      </c>
      <c r="B75" s="336" t="s">
        <v>1027</v>
      </c>
      <c r="C75" s="337">
        <f t="shared" si="36"/>
        <v>5442.19525</v>
      </c>
      <c r="D75" s="338">
        <f t="shared" si="37"/>
        <v>412.059357</v>
      </c>
      <c r="E75" s="339">
        <f t="shared" si="38"/>
        <v>246.950821</v>
      </c>
      <c r="F75" s="340">
        <f t="shared" si="39"/>
        <v>317.244659</v>
      </c>
      <c r="G75" s="341">
        <f t="shared" si="40"/>
        <v>285.171243</v>
      </c>
      <c r="H75" s="342">
        <f t="shared" si="41"/>
        <v>123.8105</v>
      </c>
      <c r="I75" s="343">
        <v>70.0</v>
      </c>
      <c r="J75" s="343">
        <v>10.0</v>
      </c>
      <c r="K75" s="343">
        <v>10.0</v>
      </c>
      <c r="L75" s="343">
        <v>10.0</v>
      </c>
      <c r="M75" s="344">
        <v>779.0</v>
      </c>
      <c r="N75" s="344">
        <v>120.0</v>
      </c>
      <c r="O75" s="344">
        <v>80.0</v>
      </c>
      <c r="P75" s="344">
        <v>13.0</v>
      </c>
      <c r="Q75" s="344">
        <v>58.0</v>
      </c>
      <c r="R75" s="344">
        <v>9.0</v>
      </c>
      <c r="S75" s="344">
        <v>57.0</v>
      </c>
      <c r="T75" s="344">
        <v>9.0</v>
      </c>
      <c r="U75" s="344">
        <v>42.0</v>
      </c>
      <c r="V75" s="344">
        <v>7.0</v>
      </c>
      <c r="W75" s="344">
        <v>50.0</v>
      </c>
      <c r="X75" s="345">
        <v>9775.0</v>
      </c>
      <c r="Y75" s="345">
        <v>7137.0</v>
      </c>
      <c r="Z75" s="345">
        <v>5817.0</v>
      </c>
      <c r="AA75" s="345">
        <v>6873.0</v>
      </c>
      <c r="AB75" s="345">
        <v>7137.0</v>
      </c>
      <c r="AC75" s="345">
        <v>5817.0</v>
      </c>
      <c r="AD75" s="346">
        <v>311.0</v>
      </c>
      <c r="AE75" s="346">
        <v>34.0</v>
      </c>
      <c r="AF75" s="355"/>
      <c r="AG75" s="346">
        <v>26.0</v>
      </c>
      <c r="AH75" s="346">
        <v>34.0</v>
      </c>
      <c r="AI75" s="346">
        <v>21.0</v>
      </c>
      <c r="AJ75" s="347">
        <v>100.0</v>
      </c>
      <c r="AK75" s="347">
        <v>3.0</v>
      </c>
      <c r="AL75" s="347">
        <v>5.0</v>
      </c>
    </row>
    <row r="76">
      <c r="A76" s="325" t="s">
        <v>1044</v>
      </c>
      <c r="B76" s="367" t="s">
        <v>1054</v>
      </c>
      <c r="C76" s="337">
        <f t="shared" si="36"/>
        <v>4254.1792</v>
      </c>
      <c r="D76" s="338">
        <f t="shared" si="37"/>
        <v>535.507912</v>
      </c>
      <c r="E76" s="339">
        <f t="shared" si="38"/>
        <v>235.24644</v>
      </c>
      <c r="F76" s="340">
        <f t="shared" si="39"/>
        <v>337.17263</v>
      </c>
      <c r="G76" s="341">
        <f t="shared" si="40"/>
        <v>262.83976</v>
      </c>
      <c r="H76" s="342">
        <f t="shared" si="41"/>
        <v>125.5464</v>
      </c>
      <c r="I76" s="343">
        <v>70.0</v>
      </c>
      <c r="J76" s="343">
        <v>10.0</v>
      </c>
      <c r="K76" s="343">
        <v>10.0</v>
      </c>
      <c r="L76" s="343">
        <v>10.0</v>
      </c>
      <c r="M76" s="354">
        <v>551.0</v>
      </c>
      <c r="N76" s="354">
        <v>110.0</v>
      </c>
      <c r="O76" s="354">
        <v>100.0</v>
      </c>
      <c r="P76" s="354">
        <v>16.0</v>
      </c>
      <c r="Q76" s="354">
        <v>63.0</v>
      </c>
      <c r="R76" s="354">
        <v>10.0</v>
      </c>
      <c r="S76" s="354">
        <v>57.0</v>
      </c>
      <c r="T76" s="354">
        <v>9.0</v>
      </c>
      <c r="U76" s="354">
        <v>48.0</v>
      </c>
      <c r="V76" s="354">
        <v>8.0</v>
      </c>
      <c r="W76" s="354">
        <v>67.0</v>
      </c>
      <c r="X76" s="345">
        <v>7664.0</v>
      </c>
      <c r="Y76" s="345">
        <v>7531.0</v>
      </c>
      <c r="Z76" s="345">
        <v>3709.0</v>
      </c>
      <c r="AA76" s="345">
        <v>6610.0</v>
      </c>
      <c r="AB76" s="345">
        <v>6610.0</v>
      </c>
      <c r="AC76" s="345">
        <v>3840.0</v>
      </c>
      <c r="AD76" s="346">
        <v>346.0</v>
      </c>
      <c r="AE76" s="346">
        <v>56.0</v>
      </c>
      <c r="AF76" s="356"/>
      <c r="AG76" s="346">
        <v>20.0</v>
      </c>
      <c r="AH76" s="346">
        <v>10.0</v>
      </c>
      <c r="AI76" s="346">
        <v>5.0</v>
      </c>
      <c r="AJ76" s="357">
        <v>90.0</v>
      </c>
      <c r="AK76" s="357">
        <v>6.0</v>
      </c>
      <c r="AL76" s="357">
        <v>3.0</v>
      </c>
    </row>
    <row r="77">
      <c r="A77" s="325" t="s">
        <v>1044</v>
      </c>
      <c r="B77" s="336" t="s">
        <v>1059</v>
      </c>
      <c r="C77" s="337">
        <f t="shared" si="36"/>
        <v>4637.66464</v>
      </c>
      <c r="D77" s="338">
        <f t="shared" si="37"/>
        <v>508.387455</v>
      </c>
      <c r="E77" s="339">
        <f t="shared" si="38"/>
        <v>214.038617</v>
      </c>
      <c r="F77" s="340">
        <f t="shared" si="39"/>
        <v>358.5497</v>
      </c>
      <c r="G77" s="341">
        <f t="shared" si="40"/>
        <v>211.44842</v>
      </c>
      <c r="H77" s="342">
        <f t="shared" si="41"/>
        <v>94.96</v>
      </c>
      <c r="I77" s="343">
        <v>70.0</v>
      </c>
      <c r="J77" s="343">
        <v>10.0</v>
      </c>
      <c r="K77" s="343">
        <v>10.0</v>
      </c>
      <c r="L77" s="343">
        <v>10.0</v>
      </c>
      <c r="M77" s="354">
        <v>649.0</v>
      </c>
      <c r="N77" s="354">
        <v>120.0</v>
      </c>
      <c r="O77" s="354">
        <v>95.0</v>
      </c>
      <c r="P77" s="354">
        <v>15.0</v>
      </c>
      <c r="Q77" s="354">
        <v>58.0</v>
      </c>
      <c r="R77" s="354">
        <v>9.0</v>
      </c>
      <c r="S77" s="354">
        <v>60.0</v>
      </c>
      <c r="T77" s="354">
        <v>10.0</v>
      </c>
      <c r="U77" s="354">
        <v>38.0</v>
      </c>
      <c r="V77" s="354">
        <v>6.0</v>
      </c>
      <c r="W77" s="354">
        <v>50.0</v>
      </c>
      <c r="X77" s="345">
        <v>7664.0</v>
      </c>
      <c r="Y77" s="345">
        <v>7531.0</v>
      </c>
      <c r="Z77" s="345">
        <v>3709.0</v>
      </c>
      <c r="AA77" s="345">
        <v>6610.0</v>
      </c>
      <c r="AB77" s="345">
        <v>6610.0</v>
      </c>
      <c r="AC77" s="345">
        <v>3840.0</v>
      </c>
      <c r="AD77" s="346">
        <v>346.0</v>
      </c>
      <c r="AE77" s="346">
        <v>56.0</v>
      </c>
      <c r="AF77" s="356"/>
      <c r="AG77" s="346">
        <v>20.0</v>
      </c>
      <c r="AH77" s="346">
        <v>10.0</v>
      </c>
      <c r="AI77" s="346">
        <v>5.0</v>
      </c>
      <c r="AJ77" s="357">
        <v>90.0</v>
      </c>
      <c r="AK77" s="357">
        <v>6.0</v>
      </c>
      <c r="AL77" s="357">
        <v>3.0</v>
      </c>
    </row>
    <row r="78">
      <c r="A78" s="325" t="s">
        <v>1062</v>
      </c>
      <c r="B78" s="336" t="s">
        <v>231</v>
      </c>
      <c r="C78" s="337">
        <f t="shared" si="36"/>
        <v>3657.3027</v>
      </c>
      <c r="D78" s="338">
        <f t="shared" si="37"/>
        <v>486.021582</v>
      </c>
      <c r="E78" s="339">
        <f t="shared" si="38"/>
        <v>230.479106</v>
      </c>
      <c r="F78" s="340">
        <f t="shared" si="39"/>
        <v>263.052058</v>
      </c>
      <c r="G78" s="341">
        <f t="shared" si="40"/>
        <v>311.025879</v>
      </c>
      <c r="H78" s="342">
        <f t="shared" si="41"/>
        <v>152.09775</v>
      </c>
      <c r="I78" s="343">
        <v>70.0</v>
      </c>
      <c r="J78" s="343">
        <v>10.0</v>
      </c>
      <c r="K78" s="343">
        <v>10.0</v>
      </c>
      <c r="L78" s="343">
        <v>10.0</v>
      </c>
      <c r="M78" s="344">
        <v>649.0</v>
      </c>
      <c r="N78" s="344">
        <v>100.0</v>
      </c>
      <c r="O78" s="344">
        <v>106.0</v>
      </c>
      <c r="P78" s="344">
        <v>17.0</v>
      </c>
      <c r="Q78" s="344">
        <v>58.0</v>
      </c>
      <c r="R78" s="344">
        <v>9.0</v>
      </c>
      <c r="S78" s="344">
        <v>53.0</v>
      </c>
      <c r="T78" s="344">
        <v>8.0</v>
      </c>
      <c r="U78" s="344">
        <v>57.0</v>
      </c>
      <c r="V78" s="344">
        <v>9.0</v>
      </c>
      <c r="W78" s="344">
        <v>75.0</v>
      </c>
      <c r="X78" s="345">
        <v>6610.0</v>
      </c>
      <c r="Y78" s="345">
        <v>5158.0</v>
      </c>
      <c r="Z78" s="345">
        <v>4762.0</v>
      </c>
      <c r="AA78" s="345">
        <v>6213.0</v>
      </c>
      <c r="AB78" s="345">
        <v>6213.0</v>
      </c>
      <c r="AC78" s="345">
        <v>4369.0</v>
      </c>
      <c r="AD78" s="346">
        <v>266.0</v>
      </c>
      <c r="AE78" s="346">
        <v>46.0</v>
      </c>
      <c r="AF78" s="346">
        <v>0.0</v>
      </c>
      <c r="AG78" s="346">
        <v>5.0</v>
      </c>
      <c r="AH78" s="346">
        <v>10.0</v>
      </c>
      <c r="AI78" s="346">
        <v>12.0</v>
      </c>
      <c r="AJ78" s="347">
        <v>50.0</v>
      </c>
      <c r="AK78" s="347">
        <v>3.0</v>
      </c>
      <c r="AL78" s="347">
        <v>5.0</v>
      </c>
    </row>
    <row r="79">
      <c r="A79" s="325" t="s">
        <v>1073</v>
      </c>
      <c r="B79" s="336" t="s">
        <v>1005</v>
      </c>
      <c r="C79" s="337">
        <f t="shared" si="36"/>
        <v>3747.26519</v>
      </c>
      <c r="D79" s="338">
        <f t="shared" si="37"/>
        <v>527.22578</v>
      </c>
      <c r="E79" s="339">
        <f t="shared" si="38"/>
        <v>244.28976</v>
      </c>
      <c r="F79" s="340">
        <f t="shared" si="39"/>
        <v>266.888136</v>
      </c>
      <c r="G79" s="341">
        <f t="shared" si="40"/>
        <v>243.62199</v>
      </c>
      <c r="H79" s="342">
        <f t="shared" si="41"/>
        <v>289.65377</v>
      </c>
      <c r="I79" s="343">
        <v>70.0</v>
      </c>
      <c r="J79" s="343">
        <v>10.0</v>
      </c>
      <c r="K79" s="343">
        <v>10.0</v>
      </c>
      <c r="L79" s="343">
        <v>10.0</v>
      </c>
      <c r="M79" s="344">
        <v>649.0</v>
      </c>
      <c r="N79" s="344">
        <v>100.0</v>
      </c>
      <c r="O79" s="344">
        <v>95.0</v>
      </c>
      <c r="P79" s="344">
        <v>15.0</v>
      </c>
      <c r="Q79" s="344">
        <v>63.0</v>
      </c>
      <c r="R79" s="344">
        <v>10.0</v>
      </c>
      <c r="S79" s="344">
        <v>48.0</v>
      </c>
      <c r="T79" s="344">
        <v>8.0</v>
      </c>
      <c r="U79" s="344">
        <v>46.0</v>
      </c>
      <c r="V79" s="344">
        <v>7.0</v>
      </c>
      <c r="W79" s="344">
        <v>117.0</v>
      </c>
      <c r="X79" s="345">
        <v>5817.0</v>
      </c>
      <c r="Y79" s="345">
        <v>7796.0</v>
      </c>
      <c r="Z79" s="345">
        <v>4236.0</v>
      </c>
      <c r="AA79" s="345">
        <v>5421.0</v>
      </c>
      <c r="AB79" s="345">
        <v>6610.0</v>
      </c>
      <c r="AC79" s="345">
        <v>7137.0</v>
      </c>
      <c r="AD79" s="346">
        <v>344.0</v>
      </c>
      <c r="AE79" s="346">
        <v>68.0</v>
      </c>
      <c r="AF79" s="346">
        <v>0.0</v>
      </c>
      <c r="AG79" s="346">
        <v>10.0</v>
      </c>
      <c r="AH79" s="346">
        <v>0.0</v>
      </c>
      <c r="AI79" s="346">
        <v>29.0</v>
      </c>
      <c r="AJ79" s="347">
        <v>65.0</v>
      </c>
      <c r="AK79" s="347">
        <v>5.0</v>
      </c>
      <c r="AL79" s="347">
        <v>4.0</v>
      </c>
    </row>
    <row r="80">
      <c r="A80" s="325" t="s">
        <v>1073</v>
      </c>
      <c r="B80" s="336" t="s">
        <v>1083</v>
      </c>
      <c r="C80" s="337">
        <f t="shared" si="36"/>
        <v>4026.90975</v>
      </c>
      <c r="D80" s="338">
        <f t="shared" si="37"/>
        <v>584.600084</v>
      </c>
      <c r="E80" s="339">
        <f t="shared" si="38"/>
        <v>244.28976</v>
      </c>
      <c r="F80" s="340">
        <f t="shared" si="39"/>
        <v>276.911786</v>
      </c>
      <c r="G80" s="341">
        <f t="shared" si="40"/>
        <v>262.83976</v>
      </c>
      <c r="H80" s="342">
        <f t="shared" si="41"/>
        <v>249.55319</v>
      </c>
      <c r="I80" s="343">
        <v>70.0</v>
      </c>
      <c r="J80" s="343">
        <v>10.0</v>
      </c>
      <c r="K80" s="343">
        <v>10.0</v>
      </c>
      <c r="L80" s="343">
        <v>10.0</v>
      </c>
      <c r="M80" s="344">
        <v>716.0</v>
      </c>
      <c r="N80" s="344">
        <v>110.0</v>
      </c>
      <c r="O80" s="344">
        <v>106.0</v>
      </c>
      <c r="P80" s="344">
        <v>17.0</v>
      </c>
      <c r="Q80" s="344">
        <v>63.0</v>
      </c>
      <c r="R80" s="344">
        <v>10.0</v>
      </c>
      <c r="S80" s="344">
        <v>53.0</v>
      </c>
      <c r="T80" s="344">
        <v>8.0</v>
      </c>
      <c r="U80" s="344">
        <v>48.0</v>
      </c>
      <c r="V80" s="344">
        <v>8.0</v>
      </c>
      <c r="W80" s="344">
        <v>99.0</v>
      </c>
      <c r="X80" s="345">
        <v>5817.0</v>
      </c>
      <c r="Y80" s="345">
        <v>7796.0</v>
      </c>
      <c r="Z80" s="345">
        <v>4236.0</v>
      </c>
      <c r="AA80" s="345">
        <v>5421.0</v>
      </c>
      <c r="AB80" s="345">
        <v>6610.0</v>
      </c>
      <c r="AC80" s="345">
        <v>7137.0</v>
      </c>
      <c r="AD80" s="346">
        <v>344.0</v>
      </c>
      <c r="AE80" s="346">
        <v>68.0</v>
      </c>
      <c r="AF80" s="346">
        <v>0.0</v>
      </c>
      <c r="AG80" s="346">
        <v>10.0</v>
      </c>
      <c r="AH80" s="346">
        <v>0.0</v>
      </c>
      <c r="AI80" s="346">
        <v>29.0</v>
      </c>
      <c r="AJ80" s="347">
        <v>65.0</v>
      </c>
      <c r="AK80" s="347">
        <v>5.0</v>
      </c>
      <c r="AL80" s="347">
        <v>4.0</v>
      </c>
    </row>
    <row r="81">
      <c r="A81" s="325" t="s">
        <v>1092</v>
      </c>
      <c r="B81" s="336" t="s">
        <v>1101</v>
      </c>
      <c r="C81" s="337">
        <f t="shared" si="36"/>
        <v>3700.19691</v>
      </c>
      <c r="D81" s="338">
        <f t="shared" si="37"/>
        <v>305.008327</v>
      </c>
      <c r="E81" s="339">
        <f t="shared" si="38"/>
        <v>548.093408</v>
      </c>
      <c r="F81" s="340">
        <f t="shared" si="39"/>
        <v>297.125664</v>
      </c>
      <c r="G81" s="341">
        <f t="shared" si="40"/>
        <v>302.877622</v>
      </c>
      <c r="H81" s="342">
        <f t="shared" si="41"/>
        <v>151.6515</v>
      </c>
      <c r="I81" s="343">
        <v>70.0</v>
      </c>
      <c r="J81" s="343">
        <v>10.0</v>
      </c>
      <c r="K81" s="343">
        <v>10.0</v>
      </c>
      <c r="L81" s="343">
        <v>10.0</v>
      </c>
      <c r="M81" s="344">
        <v>649.0</v>
      </c>
      <c r="N81" s="344">
        <v>100.0</v>
      </c>
      <c r="O81" s="344">
        <v>70.0</v>
      </c>
      <c r="P81" s="344">
        <v>11.0</v>
      </c>
      <c r="Q81" s="344">
        <v>100.0</v>
      </c>
      <c r="R81" s="344">
        <v>16.0</v>
      </c>
      <c r="S81" s="344">
        <v>48.0</v>
      </c>
      <c r="T81" s="344">
        <v>8.0</v>
      </c>
      <c r="U81" s="344">
        <v>53.0</v>
      </c>
      <c r="V81" s="344">
        <v>8.0</v>
      </c>
      <c r="W81" s="344">
        <v>75.0</v>
      </c>
      <c r="X81" s="345">
        <v>6213.0</v>
      </c>
      <c r="Y81" s="345">
        <v>6081.0</v>
      </c>
      <c r="Z81" s="345">
        <v>7004.0</v>
      </c>
      <c r="AA81" s="345">
        <v>7004.0</v>
      </c>
      <c r="AB81" s="345">
        <v>7267.0</v>
      </c>
      <c r="AC81" s="345">
        <v>5554.0</v>
      </c>
      <c r="AD81" s="346">
        <v>228.0</v>
      </c>
      <c r="AE81" s="355"/>
      <c r="AF81" s="346">
        <v>83.0</v>
      </c>
      <c r="AG81" s="346">
        <v>19.0</v>
      </c>
      <c r="AH81" s="346">
        <v>10.0</v>
      </c>
      <c r="AI81" s="355"/>
      <c r="AJ81" s="347">
        <v>65.0</v>
      </c>
      <c r="AK81" s="347">
        <v>5.0</v>
      </c>
      <c r="AL81" s="347">
        <v>5.0</v>
      </c>
    </row>
    <row r="82">
      <c r="A82" s="325" t="s">
        <v>1092</v>
      </c>
      <c r="B82" s="336" t="s">
        <v>553</v>
      </c>
      <c r="C82" s="337">
        <f t="shared" si="36"/>
        <v>3986.84275</v>
      </c>
      <c r="D82" s="338">
        <f t="shared" si="37"/>
        <v>305.008327</v>
      </c>
      <c r="E82" s="339">
        <f t="shared" si="38"/>
        <v>521.78822</v>
      </c>
      <c r="F82" s="340">
        <f t="shared" si="39"/>
        <v>308.178264</v>
      </c>
      <c r="G82" s="341">
        <f t="shared" si="40"/>
        <v>327.344961</v>
      </c>
      <c r="H82" s="342">
        <f t="shared" si="41"/>
        <v>101.101</v>
      </c>
      <c r="I82" s="343">
        <v>70.0</v>
      </c>
      <c r="J82" s="343">
        <v>10.0</v>
      </c>
      <c r="K82" s="343">
        <v>10.0</v>
      </c>
      <c r="L82" s="343">
        <v>10.0</v>
      </c>
      <c r="M82" s="344">
        <v>716.0</v>
      </c>
      <c r="N82" s="344">
        <v>110.0</v>
      </c>
      <c r="O82" s="344">
        <v>70.0</v>
      </c>
      <c r="P82" s="344">
        <v>11.0</v>
      </c>
      <c r="Q82" s="344">
        <v>95.0</v>
      </c>
      <c r="R82" s="344">
        <v>15.0</v>
      </c>
      <c r="S82" s="344">
        <v>53.0</v>
      </c>
      <c r="T82" s="344">
        <v>8.0</v>
      </c>
      <c r="U82" s="344">
        <v>57.0</v>
      </c>
      <c r="V82" s="344">
        <v>9.0</v>
      </c>
      <c r="W82" s="344">
        <v>50.0</v>
      </c>
      <c r="X82" s="345">
        <v>6213.0</v>
      </c>
      <c r="Y82" s="345">
        <v>6081.0</v>
      </c>
      <c r="Z82" s="345">
        <v>7004.0</v>
      </c>
      <c r="AA82" s="345">
        <v>7004.0</v>
      </c>
      <c r="AB82" s="345">
        <v>7267.0</v>
      </c>
      <c r="AC82" s="345">
        <v>5554.0</v>
      </c>
      <c r="AD82" s="346">
        <v>228.0</v>
      </c>
      <c r="AE82" s="355"/>
      <c r="AF82" s="346">
        <v>83.0</v>
      </c>
      <c r="AG82" s="346">
        <v>19.0</v>
      </c>
      <c r="AH82" s="346">
        <v>10.0</v>
      </c>
      <c r="AI82" s="355"/>
      <c r="AJ82" s="347">
        <v>65.0</v>
      </c>
      <c r="AK82" s="347">
        <v>5.0</v>
      </c>
      <c r="AL82" s="347">
        <v>5.0</v>
      </c>
    </row>
    <row r="83">
      <c r="A83" s="325" t="s">
        <v>1107</v>
      </c>
      <c r="B83" s="368" t="s">
        <v>1117</v>
      </c>
      <c r="C83" s="337">
        <f t="shared" si="36"/>
        <v>3762.46185</v>
      </c>
      <c r="D83" s="338">
        <f t="shared" si="37"/>
        <v>295.012718</v>
      </c>
      <c r="E83" s="339">
        <f t="shared" si="38"/>
        <v>558.507912</v>
      </c>
      <c r="F83" s="340">
        <f t="shared" si="39"/>
        <v>320.888672</v>
      </c>
      <c r="G83" s="341">
        <f t="shared" si="40"/>
        <v>286.721623</v>
      </c>
      <c r="H83" s="342">
        <f t="shared" si="41"/>
        <v>127.06968</v>
      </c>
      <c r="I83" s="343">
        <v>70.0</v>
      </c>
      <c r="J83" s="343">
        <v>10.0</v>
      </c>
      <c r="K83" s="343">
        <v>10.0</v>
      </c>
      <c r="L83" s="343">
        <v>10.0</v>
      </c>
      <c r="M83" s="369">
        <v>649.0</v>
      </c>
      <c r="N83" s="370">
        <v>100.0</v>
      </c>
      <c r="O83" s="370">
        <v>70.0</v>
      </c>
      <c r="P83" s="370">
        <v>11.0</v>
      </c>
      <c r="Q83" s="370">
        <v>100.0</v>
      </c>
      <c r="R83" s="370">
        <v>16.0</v>
      </c>
      <c r="S83" s="370">
        <v>53.0</v>
      </c>
      <c r="T83" s="370">
        <v>8.0</v>
      </c>
      <c r="U83" s="370">
        <v>46.0</v>
      </c>
      <c r="V83" s="370">
        <v>7.0</v>
      </c>
      <c r="W83" s="370">
        <v>56.0</v>
      </c>
      <c r="X83" s="371">
        <v>8455.0</v>
      </c>
      <c r="Y83" s="371">
        <v>5554.0</v>
      </c>
      <c r="Z83" s="371">
        <v>7531.0</v>
      </c>
      <c r="AA83" s="371">
        <v>8192.0</v>
      </c>
      <c r="AB83" s="371">
        <v>7597.0</v>
      </c>
      <c r="AC83" s="371">
        <v>6081.0</v>
      </c>
      <c r="AD83" s="372"/>
      <c r="AE83" s="372"/>
      <c r="AF83" s="373">
        <v>79.0</v>
      </c>
      <c r="AG83" s="373">
        <v>25.0</v>
      </c>
      <c r="AH83" s="373">
        <v>21.0</v>
      </c>
      <c r="AI83" s="373">
        <v>10.0</v>
      </c>
      <c r="AJ83" s="357">
        <v>55.0</v>
      </c>
      <c r="AK83" s="357">
        <v>4.0</v>
      </c>
      <c r="AL83" s="357">
        <v>5.0</v>
      </c>
    </row>
    <row r="84">
      <c r="A84" s="325" t="s">
        <v>1107</v>
      </c>
      <c r="B84" s="336" t="s">
        <v>1120</v>
      </c>
      <c r="C84" s="337">
        <f t="shared" si="36"/>
        <v>3762.46185</v>
      </c>
      <c r="D84" s="338">
        <f t="shared" si="37"/>
        <v>295.012718</v>
      </c>
      <c r="E84" s="339">
        <f t="shared" si="38"/>
        <v>501.987968</v>
      </c>
      <c r="F84" s="340">
        <f t="shared" si="39"/>
        <v>320.888672</v>
      </c>
      <c r="G84" s="341">
        <f t="shared" si="40"/>
        <v>307.081352</v>
      </c>
      <c r="H84" s="342">
        <f t="shared" si="41"/>
        <v>127.06968</v>
      </c>
      <c r="I84" s="343">
        <v>70.0</v>
      </c>
      <c r="J84" s="343">
        <v>10.0</v>
      </c>
      <c r="K84" s="343">
        <v>10.0</v>
      </c>
      <c r="L84" s="343">
        <v>10.0</v>
      </c>
      <c r="M84" s="374">
        <v>649.0</v>
      </c>
      <c r="N84" s="375">
        <v>100.0</v>
      </c>
      <c r="O84" s="375">
        <v>70.0</v>
      </c>
      <c r="P84" s="375">
        <v>11.0</v>
      </c>
      <c r="Q84" s="375">
        <v>89.0</v>
      </c>
      <c r="R84" s="375">
        <v>14.0</v>
      </c>
      <c r="S84" s="375">
        <v>53.0</v>
      </c>
      <c r="T84" s="375">
        <v>8.0</v>
      </c>
      <c r="U84" s="375">
        <v>48.0</v>
      </c>
      <c r="V84" s="375">
        <v>8.0</v>
      </c>
      <c r="W84" s="375">
        <v>56.0</v>
      </c>
      <c r="X84" s="376">
        <v>8455.0</v>
      </c>
      <c r="Y84" s="376">
        <v>5554.0</v>
      </c>
      <c r="Z84" s="376">
        <v>7531.0</v>
      </c>
      <c r="AA84" s="376">
        <v>8192.0</v>
      </c>
      <c r="AB84" s="376">
        <v>7597.0</v>
      </c>
      <c r="AC84" s="376">
        <v>6081.0</v>
      </c>
      <c r="AD84" s="377"/>
      <c r="AE84" s="377"/>
      <c r="AF84" s="378">
        <v>79.0</v>
      </c>
      <c r="AG84" s="378">
        <v>25.0</v>
      </c>
      <c r="AH84" s="378">
        <v>21.0</v>
      </c>
      <c r="AI84" s="378">
        <v>10.0</v>
      </c>
      <c r="AJ84" s="357">
        <v>55.0</v>
      </c>
      <c r="AK84" s="357">
        <v>4.0</v>
      </c>
      <c r="AL84" s="357">
        <v>5.0</v>
      </c>
    </row>
    <row r="85">
      <c r="A85" s="325" t="s">
        <v>1129</v>
      </c>
      <c r="B85" s="336" t="s">
        <v>1139</v>
      </c>
      <c r="C85" s="337">
        <f t="shared" si="36"/>
        <v>3502.10625</v>
      </c>
      <c r="D85" s="338">
        <f t="shared" si="37"/>
        <v>262.3764</v>
      </c>
      <c r="E85" s="339">
        <f t="shared" si="38"/>
        <v>578.755</v>
      </c>
      <c r="F85" s="340">
        <f t="shared" si="39"/>
        <v>292.29296</v>
      </c>
      <c r="G85" s="341">
        <f t="shared" si="40"/>
        <v>381.8662</v>
      </c>
      <c r="H85" s="342">
        <f t="shared" si="41"/>
        <v>115.14776</v>
      </c>
      <c r="I85" s="343">
        <v>70.0</v>
      </c>
      <c r="J85" s="343">
        <v>10.0</v>
      </c>
      <c r="K85" s="343">
        <v>10.0</v>
      </c>
      <c r="L85" s="343">
        <v>10.0</v>
      </c>
      <c r="M85" s="354">
        <v>551.0</v>
      </c>
      <c r="N85" s="354">
        <v>100.0</v>
      </c>
      <c r="O85" s="354">
        <v>63.0</v>
      </c>
      <c r="P85" s="354">
        <v>10.0</v>
      </c>
      <c r="Q85" s="354">
        <v>100.0</v>
      </c>
      <c r="R85" s="354">
        <v>16.0</v>
      </c>
      <c r="S85" s="354">
        <v>48.0</v>
      </c>
      <c r="T85" s="354">
        <v>8.0</v>
      </c>
      <c r="U85" s="354">
        <v>60.0</v>
      </c>
      <c r="V85" s="354">
        <v>10.0</v>
      </c>
      <c r="W85" s="354">
        <v>56.0</v>
      </c>
      <c r="X85" s="345">
        <v>8125.0</v>
      </c>
      <c r="Y85" s="345">
        <v>5290.0</v>
      </c>
      <c r="Z85" s="345">
        <v>8125.0</v>
      </c>
      <c r="AA85" s="345">
        <v>8060.0</v>
      </c>
      <c r="AB85" s="345">
        <v>8060.0</v>
      </c>
      <c r="AC85" s="345">
        <v>5817.0</v>
      </c>
      <c r="AD85" s="346">
        <v>228.0</v>
      </c>
      <c r="AE85" s="356"/>
      <c r="AF85" s="346">
        <v>83.0</v>
      </c>
      <c r="AG85" s="346">
        <v>10.0</v>
      </c>
      <c r="AH85" s="346">
        <v>19.0</v>
      </c>
      <c r="AI85" s="356"/>
      <c r="AJ85" s="357">
        <v>35.0</v>
      </c>
      <c r="AK85" s="357">
        <v>4.0</v>
      </c>
      <c r="AL85" s="357">
        <v>6.0</v>
      </c>
    </row>
    <row r="86">
      <c r="A86" s="325" t="s">
        <v>1129</v>
      </c>
      <c r="B86" s="367" t="s">
        <v>1141</v>
      </c>
      <c r="C86" s="337">
        <f t="shared" si="36"/>
        <v>3489.146875</v>
      </c>
      <c r="D86" s="338">
        <f t="shared" si="37"/>
        <v>262.3764</v>
      </c>
      <c r="E86" s="339">
        <f t="shared" si="38"/>
        <v>550.715625</v>
      </c>
      <c r="F86" s="340">
        <f t="shared" si="39"/>
        <v>271.39754</v>
      </c>
      <c r="G86" s="341">
        <f t="shared" si="40"/>
        <v>381.8662</v>
      </c>
      <c r="H86" s="342">
        <f t="shared" si="41"/>
        <v>88.41703</v>
      </c>
      <c r="I86" s="343">
        <v>70.0</v>
      </c>
      <c r="J86" s="343">
        <v>10.0</v>
      </c>
      <c r="K86" s="343">
        <v>10.0</v>
      </c>
      <c r="L86" s="343">
        <v>10.0</v>
      </c>
      <c r="M86" s="354">
        <v>649.0</v>
      </c>
      <c r="N86" s="354">
        <v>85.0</v>
      </c>
      <c r="O86" s="354">
        <v>63.0</v>
      </c>
      <c r="P86" s="354">
        <v>10.0</v>
      </c>
      <c r="Q86" s="354">
        <v>95.0</v>
      </c>
      <c r="R86" s="354">
        <v>15.0</v>
      </c>
      <c r="S86" s="354">
        <v>46.0</v>
      </c>
      <c r="T86" s="354">
        <v>7.0</v>
      </c>
      <c r="U86" s="354">
        <v>60.0</v>
      </c>
      <c r="V86" s="354">
        <v>10.0</v>
      </c>
      <c r="W86" s="354">
        <v>43.0</v>
      </c>
      <c r="X86" s="345">
        <v>8125.0</v>
      </c>
      <c r="Y86" s="345">
        <v>5290.0</v>
      </c>
      <c r="Z86" s="345">
        <v>8125.0</v>
      </c>
      <c r="AA86" s="345">
        <v>8060.0</v>
      </c>
      <c r="AB86" s="345">
        <v>8060.0</v>
      </c>
      <c r="AC86" s="345">
        <v>5817.0</v>
      </c>
      <c r="AD86" s="346">
        <v>228.0</v>
      </c>
      <c r="AE86" s="356"/>
      <c r="AF86" s="346">
        <v>83.0</v>
      </c>
      <c r="AG86" s="346">
        <v>10.0</v>
      </c>
      <c r="AH86" s="346">
        <v>19.0</v>
      </c>
      <c r="AI86" s="356"/>
      <c r="AJ86" s="357">
        <v>35.0</v>
      </c>
      <c r="AK86" s="357">
        <v>4.0</v>
      </c>
      <c r="AL86" s="357">
        <v>6.0</v>
      </c>
    </row>
    <row r="87">
      <c r="A87" s="325" t="s">
        <v>1147</v>
      </c>
      <c r="B87" s="336" t="s">
        <v>696</v>
      </c>
      <c r="C87" s="337">
        <f t="shared" si="36"/>
        <v>3853.3027</v>
      </c>
      <c r="D87" s="338">
        <f t="shared" si="37"/>
        <v>476.457976</v>
      </c>
      <c r="E87" s="339">
        <f t="shared" si="38"/>
        <v>205.826179</v>
      </c>
      <c r="F87" s="340">
        <f t="shared" si="39"/>
        <v>268.782564</v>
      </c>
      <c r="G87" s="341">
        <f t="shared" si="40"/>
        <v>220.821922</v>
      </c>
      <c r="H87" s="342">
        <f t="shared" si="41"/>
        <v>109.39656</v>
      </c>
      <c r="I87" s="343">
        <v>70.0</v>
      </c>
      <c r="J87" s="343">
        <v>10.0</v>
      </c>
      <c r="K87" s="343">
        <v>10.0</v>
      </c>
      <c r="L87" s="343">
        <v>10.0</v>
      </c>
      <c r="M87" s="344">
        <v>649.0</v>
      </c>
      <c r="N87" s="344">
        <v>100.0</v>
      </c>
      <c r="O87" s="344">
        <v>100.0</v>
      </c>
      <c r="P87" s="344">
        <v>16.0</v>
      </c>
      <c r="Q87" s="344">
        <v>58.0</v>
      </c>
      <c r="R87" s="344">
        <v>9.0</v>
      </c>
      <c r="S87" s="344">
        <v>53.0</v>
      </c>
      <c r="T87" s="344">
        <v>8.0</v>
      </c>
      <c r="U87" s="344">
        <v>46.0</v>
      </c>
      <c r="V87" s="344">
        <v>7.0</v>
      </c>
      <c r="W87" s="344">
        <v>56.0</v>
      </c>
      <c r="X87" s="345">
        <v>6610.0</v>
      </c>
      <c r="Y87" s="345">
        <v>6213.0</v>
      </c>
      <c r="Z87" s="345">
        <v>3183.0</v>
      </c>
      <c r="AA87" s="345">
        <v>5554.0</v>
      </c>
      <c r="AB87" s="345">
        <v>5158.0</v>
      </c>
      <c r="AC87" s="345">
        <v>5027.0</v>
      </c>
      <c r="AD87" s="346">
        <v>362.0</v>
      </c>
      <c r="AE87" s="346">
        <v>33.0</v>
      </c>
      <c r="AF87" s="346">
        <v>0.0</v>
      </c>
      <c r="AG87" s="346">
        <v>10.0</v>
      </c>
      <c r="AH87" s="346">
        <v>15.0</v>
      </c>
      <c r="AI87" s="346">
        <v>0.0</v>
      </c>
      <c r="AJ87" s="347">
        <v>60.0</v>
      </c>
      <c r="AK87" s="347">
        <v>4.0</v>
      </c>
      <c r="AL87" s="347">
        <v>2.0</v>
      </c>
    </row>
    <row r="88">
      <c r="A88" s="325" t="s">
        <v>1157</v>
      </c>
      <c r="B88" s="336" t="s">
        <v>1165</v>
      </c>
      <c r="C88" s="337">
        <f t="shared" si="36"/>
        <v>3190.064</v>
      </c>
      <c r="D88" s="338">
        <f t="shared" si="37"/>
        <v>307.49238</v>
      </c>
      <c r="E88" s="339">
        <f t="shared" si="38"/>
        <v>551.0383</v>
      </c>
      <c r="F88" s="340">
        <f t="shared" si="39"/>
        <v>225.227919</v>
      </c>
      <c r="G88" s="341">
        <f t="shared" si="40"/>
        <v>393.695009</v>
      </c>
      <c r="H88" s="342">
        <f t="shared" si="41"/>
        <v>103.16345</v>
      </c>
      <c r="I88" s="343">
        <v>70.0</v>
      </c>
      <c r="J88" s="343">
        <v>10.0</v>
      </c>
      <c r="K88" s="343">
        <v>10.0</v>
      </c>
      <c r="L88" s="343">
        <v>10.0</v>
      </c>
      <c r="M88" s="344">
        <v>551.0</v>
      </c>
      <c r="N88" s="344">
        <v>85.0</v>
      </c>
      <c r="O88" s="344">
        <v>76.0</v>
      </c>
      <c r="P88" s="344">
        <v>12.0</v>
      </c>
      <c r="Q88" s="344">
        <v>95.0</v>
      </c>
      <c r="R88" s="344">
        <v>15.0</v>
      </c>
      <c r="S88" s="344">
        <v>46.0</v>
      </c>
      <c r="T88" s="344">
        <v>7.0</v>
      </c>
      <c r="U88" s="344">
        <v>57.0</v>
      </c>
      <c r="V88" s="344">
        <v>9.0</v>
      </c>
      <c r="W88" s="344">
        <v>43.0</v>
      </c>
      <c r="X88" s="345">
        <v>7664.0</v>
      </c>
      <c r="Y88" s="345">
        <v>4895.0</v>
      </c>
      <c r="Z88" s="345">
        <v>8060.0</v>
      </c>
      <c r="AA88" s="345">
        <v>6741.0</v>
      </c>
      <c r="AB88" s="345">
        <v>8323.0</v>
      </c>
      <c r="AC88" s="345">
        <v>8455.0</v>
      </c>
      <c r="AD88" s="346">
        <v>228.0</v>
      </c>
      <c r="AE88" s="355"/>
      <c r="AF88" s="346">
        <v>85.0</v>
      </c>
      <c r="AG88" s="355"/>
      <c r="AH88" s="346">
        <v>40.0</v>
      </c>
      <c r="AI88" s="355"/>
      <c r="AJ88" s="347">
        <v>35.0</v>
      </c>
      <c r="AK88" s="347">
        <v>2.0</v>
      </c>
      <c r="AL88" s="347">
        <v>7.0</v>
      </c>
    </row>
    <row r="89">
      <c r="A89" s="325" t="s">
        <v>1157</v>
      </c>
      <c r="B89" s="336" t="s">
        <v>131</v>
      </c>
      <c r="C89" s="337">
        <f t="shared" si="36"/>
        <v>3190.064</v>
      </c>
      <c r="D89" s="338">
        <f t="shared" si="37"/>
        <v>255.5982</v>
      </c>
      <c r="E89" s="339">
        <f t="shared" si="38"/>
        <v>551.0383</v>
      </c>
      <c r="F89" s="340">
        <f t="shared" si="39"/>
        <v>225.227919</v>
      </c>
      <c r="G89" s="341">
        <f t="shared" si="40"/>
        <v>417.27671</v>
      </c>
      <c r="H89" s="342">
        <f t="shared" si="41"/>
        <v>103.16345</v>
      </c>
      <c r="I89" s="343">
        <v>70.0</v>
      </c>
      <c r="J89" s="343">
        <v>10.0</v>
      </c>
      <c r="K89" s="343">
        <v>10.0</v>
      </c>
      <c r="L89" s="343">
        <v>10.0</v>
      </c>
      <c r="M89" s="344">
        <v>551.0</v>
      </c>
      <c r="N89" s="344">
        <v>85.0</v>
      </c>
      <c r="O89" s="344">
        <v>63.0</v>
      </c>
      <c r="P89" s="344">
        <v>10.0</v>
      </c>
      <c r="Q89" s="344">
        <v>95.0</v>
      </c>
      <c r="R89" s="344">
        <v>15.0</v>
      </c>
      <c r="S89" s="344">
        <v>46.0</v>
      </c>
      <c r="T89" s="344">
        <v>7.0</v>
      </c>
      <c r="U89" s="344">
        <v>60.0</v>
      </c>
      <c r="V89" s="344">
        <v>10.0</v>
      </c>
      <c r="W89" s="344">
        <v>43.0</v>
      </c>
      <c r="X89" s="345">
        <v>7664.0</v>
      </c>
      <c r="Y89" s="345">
        <v>4895.0</v>
      </c>
      <c r="Z89" s="345">
        <v>8060.0</v>
      </c>
      <c r="AA89" s="345">
        <v>6741.0</v>
      </c>
      <c r="AB89" s="345">
        <v>8323.0</v>
      </c>
      <c r="AC89" s="345">
        <v>8455.0</v>
      </c>
      <c r="AD89" s="346">
        <v>228.0</v>
      </c>
      <c r="AE89" s="355"/>
      <c r="AF89" s="346">
        <v>85.0</v>
      </c>
      <c r="AG89" s="355"/>
      <c r="AH89" s="346">
        <v>40.0</v>
      </c>
      <c r="AI89" s="355"/>
      <c r="AJ89" s="347">
        <v>35.0</v>
      </c>
      <c r="AK89" s="347">
        <v>2.0</v>
      </c>
      <c r="AL89" s="347">
        <v>7.0</v>
      </c>
    </row>
    <row r="90">
      <c r="A90" s="325" t="s">
        <v>1176</v>
      </c>
      <c r="B90" s="336" t="s">
        <v>1183</v>
      </c>
      <c r="C90" s="337">
        <f t="shared" si="36"/>
        <v>3339.5835</v>
      </c>
      <c r="D90" s="338">
        <f t="shared" si="37"/>
        <v>262.3764</v>
      </c>
      <c r="E90" s="339">
        <f t="shared" si="38"/>
        <v>554.231275</v>
      </c>
      <c r="F90" s="340">
        <f t="shared" si="39"/>
        <v>245.082483</v>
      </c>
      <c r="G90" s="341">
        <f t="shared" si="40"/>
        <v>401.49035</v>
      </c>
      <c r="H90" s="342">
        <f t="shared" si="41"/>
        <v>95.79583</v>
      </c>
      <c r="I90" s="343">
        <v>70.0</v>
      </c>
      <c r="J90" s="343">
        <v>10.0</v>
      </c>
      <c r="K90" s="343">
        <v>10.0</v>
      </c>
      <c r="L90" s="343">
        <v>10.0</v>
      </c>
      <c r="M90" s="344">
        <v>551.0</v>
      </c>
      <c r="N90" s="344">
        <v>85.0</v>
      </c>
      <c r="O90" s="344">
        <v>63.0</v>
      </c>
      <c r="P90" s="344">
        <v>10.0</v>
      </c>
      <c r="Q90" s="344">
        <v>95.0</v>
      </c>
      <c r="R90" s="344">
        <v>15.0</v>
      </c>
      <c r="S90" s="344">
        <v>46.0</v>
      </c>
      <c r="T90" s="344">
        <v>7.0</v>
      </c>
      <c r="U90" s="344">
        <v>60.0</v>
      </c>
      <c r="V90" s="344">
        <v>10.0</v>
      </c>
      <c r="W90" s="344">
        <v>43.0</v>
      </c>
      <c r="X90" s="345">
        <v>7796.0</v>
      </c>
      <c r="Y90" s="345">
        <v>5290.0</v>
      </c>
      <c r="Z90" s="345">
        <v>8455.0</v>
      </c>
      <c r="AA90" s="345">
        <v>7137.0</v>
      </c>
      <c r="AB90" s="345">
        <v>8455.0</v>
      </c>
      <c r="AC90" s="345">
        <v>7137.0</v>
      </c>
      <c r="AD90" s="346">
        <v>308.0</v>
      </c>
      <c r="AE90" s="346">
        <v>0.0</v>
      </c>
      <c r="AF90" s="346">
        <v>78.0</v>
      </c>
      <c r="AG90" s="346">
        <v>5.0</v>
      </c>
      <c r="AH90" s="346">
        <v>32.0</v>
      </c>
      <c r="AI90" s="346">
        <v>0.0</v>
      </c>
      <c r="AJ90" s="347">
        <v>40.0</v>
      </c>
      <c r="AK90" s="347">
        <v>3.0</v>
      </c>
      <c r="AL90" s="347">
        <v>6.0</v>
      </c>
    </row>
    <row r="91">
      <c r="A91" s="325" t="s">
        <v>1176</v>
      </c>
      <c r="B91" s="336" t="s">
        <v>196</v>
      </c>
      <c r="C91" s="337">
        <f t="shared" si="36"/>
        <v>3502.68384</v>
      </c>
      <c r="D91" s="338">
        <f t="shared" si="37"/>
        <v>315.64676</v>
      </c>
      <c r="E91" s="339">
        <f t="shared" si="38"/>
        <v>523.28224</v>
      </c>
      <c r="F91" s="340">
        <f t="shared" si="39"/>
        <v>264.909992</v>
      </c>
      <c r="G91" s="341">
        <f t="shared" si="40"/>
        <v>401.49035</v>
      </c>
      <c r="H91" s="342">
        <f t="shared" si="41"/>
        <v>95.79583</v>
      </c>
      <c r="I91" s="343">
        <v>70.0</v>
      </c>
      <c r="J91" s="343">
        <v>10.0</v>
      </c>
      <c r="K91" s="343">
        <v>10.0</v>
      </c>
      <c r="L91" s="343">
        <v>10.0</v>
      </c>
      <c r="M91" s="344">
        <v>587.0</v>
      </c>
      <c r="N91" s="344">
        <v>90.0</v>
      </c>
      <c r="O91" s="344">
        <v>76.0</v>
      </c>
      <c r="P91" s="344">
        <v>12.0</v>
      </c>
      <c r="Q91" s="344">
        <v>89.0</v>
      </c>
      <c r="R91" s="344">
        <v>14.0</v>
      </c>
      <c r="S91" s="344">
        <v>48.0</v>
      </c>
      <c r="T91" s="344">
        <v>8.0</v>
      </c>
      <c r="U91" s="344">
        <v>60.0</v>
      </c>
      <c r="V91" s="344">
        <v>10.0</v>
      </c>
      <c r="W91" s="344">
        <v>43.0</v>
      </c>
      <c r="X91" s="345">
        <v>7796.0</v>
      </c>
      <c r="Y91" s="345">
        <v>5290.0</v>
      </c>
      <c r="Z91" s="345">
        <v>8455.0</v>
      </c>
      <c r="AA91" s="345">
        <v>7137.0</v>
      </c>
      <c r="AB91" s="345">
        <v>8455.0</v>
      </c>
      <c r="AC91" s="345">
        <v>7137.0</v>
      </c>
      <c r="AD91" s="346">
        <v>308.0</v>
      </c>
      <c r="AE91" s="346">
        <v>0.0</v>
      </c>
      <c r="AF91" s="346">
        <v>78.0</v>
      </c>
      <c r="AG91" s="346">
        <v>5.0</v>
      </c>
      <c r="AH91" s="346">
        <v>32.0</v>
      </c>
      <c r="AI91" s="346">
        <v>0.0</v>
      </c>
      <c r="AJ91" s="347">
        <v>40.0</v>
      </c>
      <c r="AK91" s="347">
        <v>3.0</v>
      </c>
      <c r="AL91" s="347">
        <v>6.0</v>
      </c>
    </row>
    <row r="92">
      <c r="A92" s="325" t="s">
        <v>1194</v>
      </c>
      <c r="B92" s="336" t="s">
        <v>231</v>
      </c>
      <c r="C92" s="337">
        <f t="shared" si="36"/>
        <v>3884.32546</v>
      </c>
      <c r="D92" s="338">
        <f t="shared" si="37"/>
        <v>550.806317</v>
      </c>
      <c r="E92" s="339">
        <f t="shared" si="38"/>
        <v>251.072653</v>
      </c>
      <c r="F92" s="340">
        <f t="shared" si="39"/>
        <v>271.779548</v>
      </c>
      <c r="G92" s="341">
        <f t="shared" si="40"/>
        <v>315.128874</v>
      </c>
      <c r="H92" s="342">
        <f t="shared" si="41"/>
        <v>171.21575</v>
      </c>
      <c r="I92" s="343">
        <v>70.0</v>
      </c>
      <c r="J92" s="343">
        <v>10.0</v>
      </c>
      <c r="K92" s="343">
        <v>10.0</v>
      </c>
      <c r="L92" s="343">
        <v>10.0</v>
      </c>
      <c r="M92" s="344">
        <v>649.0</v>
      </c>
      <c r="N92" s="344">
        <v>100.0</v>
      </c>
      <c r="O92" s="344">
        <v>106.0</v>
      </c>
      <c r="P92" s="344">
        <v>17.0</v>
      </c>
      <c r="Q92" s="344">
        <v>58.0</v>
      </c>
      <c r="R92" s="344">
        <v>9.0</v>
      </c>
      <c r="S92" s="344">
        <v>53.0</v>
      </c>
      <c r="T92" s="344">
        <v>8.0</v>
      </c>
      <c r="U92" s="344">
        <v>57.0</v>
      </c>
      <c r="V92" s="344">
        <v>9.0</v>
      </c>
      <c r="W92" s="344">
        <v>75.0</v>
      </c>
      <c r="X92" s="345">
        <v>6478.0</v>
      </c>
      <c r="Y92" s="345">
        <v>6873.0</v>
      </c>
      <c r="Z92" s="345">
        <v>6081.0</v>
      </c>
      <c r="AA92" s="345">
        <v>6478.0</v>
      </c>
      <c r="AB92" s="345">
        <v>6478.0</v>
      </c>
      <c r="AC92" s="345">
        <v>5817.0</v>
      </c>
      <c r="AD92" s="346">
        <v>416.0</v>
      </c>
      <c r="AE92" s="346">
        <v>61.0</v>
      </c>
      <c r="AF92" s="346">
        <v>0.0</v>
      </c>
      <c r="AG92" s="346">
        <v>10.0</v>
      </c>
      <c r="AH92" s="346">
        <v>10.0</v>
      </c>
      <c r="AI92" s="346">
        <v>17.0</v>
      </c>
      <c r="AJ92" s="347">
        <v>60.0</v>
      </c>
      <c r="AK92" s="347">
        <v>3.0</v>
      </c>
      <c r="AL92" s="347">
        <v>5.0</v>
      </c>
    </row>
    <row r="93">
      <c r="A93" s="325" t="s">
        <v>1194</v>
      </c>
      <c r="B93" s="336" t="s">
        <v>424</v>
      </c>
      <c r="C93" s="337">
        <f t="shared" si="36"/>
        <v>4175.6565</v>
      </c>
      <c r="D93" s="338">
        <f t="shared" si="37"/>
        <v>522.510296</v>
      </c>
      <c r="E93" s="339">
        <f t="shared" si="38"/>
        <v>251.072653</v>
      </c>
      <c r="F93" s="340">
        <f t="shared" si="39"/>
        <v>271.779548</v>
      </c>
      <c r="G93" s="341">
        <f t="shared" si="40"/>
        <v>281.068848</v>
      </c>
      <c r="H93" s="342">
        <f t="shared" si="41"/>
        <v>132.14776</v>
      </c>
      <c r="I93" s="343">
        <v>70.0</v>
      </c>
      <c r="J93" s="343">
        <v>10.0</v>
      </c>
      <c r="K93" s="343">
        <v>10.0</v>
      </c>
      <c r="L93" s="343">
        <v>10.0</v>
      </c>
      <c r="M93" s="344">
        <v>716.0</v>
      </c>
      <c r="N93" s="344">
        <v>110.0</v>
      </c>
      <c r="O93" s="344">
        <v>100.0</v>
      </c>
      <c r="P93" s="344">
        <v>16.0</v>
      </c>
      <c r="Q93" s="344">
        <v>58.0</v>
      </c>
      <c r="R93" s="344">
        <v>9.0</v>
      </c>
      <c r="S93" s="344">
        <v>53.0</v>
      </c>
      <c r="T93" s="344">
        <v>8.0</v>
      </c>
      <c r="U93" s="344">
        <v>48.0</v>
      </c>
      <c r="V93" s="344">
        <v>8.0</v>
      </c>
      <c r="W93" s="344">
        <v>56.0</v>
      </c>
      <c r="X93" s="345">
        <v>6478.0</v>
      </c>
      <c r="Y93" s="345">
        <v>6873.0</v>
      </c>
      <c r="Z93" s="345">
        <v>6081.0</v>
      </c>
      <c r="AA93" s="345">
        <v>6478.0</v>
      </c>
      <c r="AB93" s="345">
        <v>6478.0</v>
      </c>
      <c r="AC93" s="345">
        <v>5817.0</v>
      </c>
      <c r="AD93" s="346">
        <v>416.0</v>
      </c>
      <c r="AE93" s="346">
        <v>61.0</v>
      </c>
      <c r="AF93" s="346">
        <v>0.0</v>
      </c>
      <c r="AG93" s="346">
        <v>10.0</v>
      </c>
      <c r="AH93" s="346">
        <v>10.0</v>
      </c>
      <c r="AI93" s="346">
        <v>17.0</v>
      </c>
      <c r="AJ93" s="347">
        <v>60.0</v>
      </c>
      <c r="AK93" s="347">
        <v>3.0</v>
      </c>
      <c r="AL93" s="347">
        <v>5.0</v>
      </c>
    </row>
    <row r="94">
      <c r="A94" s="325" t="s">
        <v>1206</v>
      </c>
      <c r="B94" s="336" t="s">
        <v>104</v>
      </c>
      <c r="C94" s="337">
        <f t="shared" si="36"/>
        <v>5344.49072</v>
      </c>
      <c r="D94" s="338">
        <f t="shared" si="37"/>
        <v>534.231275</v>
      </c>
      <c r="E94" s="339">
        <f t="shared" si="38"/>
        <v>246.950821</v>
      </c>
      <c r="F94" s="340">
        <f t="shared" si="39"/>
        <v>340.74657</v>
      </c>
      <c r="G94" s="341">
        <f t="shared" si="40"/>
        <v>210.954982</v>
      </c>
      <c r="H94" s="342">
        <f t="shared" si="41"/>
        <v>118.1</v>
      </c>
      <c r="I94" s="343">
        <v>70.0</v>
      </c>
      <c r="J94" s="343">
        <v>10.0</v>
      </c>
      <c r="K94" s="343">
        <v>10.0</v>
      </c>
      <c r="L94" s="343">
        <v>10.0</v>
      </c>
      <c r="M94" s="344">
        <v>779.0</v>
      </c>
      <c r="N94" s="344">
        <v>120.0</v>
      </c>
      <c r="O94" s="344">
        <v>95.0</v>
      </c>
      <c r="P94" s="344">
        <v>15.0</v>
      </c>
      <c r="Q94" s="344">
        <v>58.0</v>
      </c>
      <c r="R94" s="344">
        <v>9.0</v>
      </c>
      <c r="S94" s="344">
        <v>60.0</v>
      </c>
      <c r="T94" s="344">
        <v>10.0</v>
      </c>
      <c r="U94" s="344">
        <v>38.0</v>
      </c>
      <c r="V94" s="344">
        <v>6.0</v>
      </c>
      <c r="W94" s="344">
        <v>50.0</v>
      </c>
      <c r="X94" s="345">
        <v>8192.0</v>
      </c>
      <c r="Y94" s="345">
        <v>8455.0</v>
      </c>
      <c r="Z94" s="345">
        <v>5817.0</v>
      </c>
      <c r="AA94" s="345">
        <v>6741.0</v>
      </c>
      <c r="AB94" s="345">
        <v>7531.0</v>
      </c>
      <c r="AC94" s="345">
        <v>7400.0</v>
      </c>
      <c r="AD94" s="346">
        <v>544.0</v>
      </c>
      <c r="AE94" s="346">
        <v>58.0</v>
      </c>
      <c r="AF94" s="346">
        <v>0.0</v>
      </c>
      <c r="AG94" s="346">
        <v>20.0</v>
      </c>
      <c r="AH94" s="346">
        <v>0.0</v>
      </c>
      <c r="AI94" s="346">
        <v>5.0</v>
      </c>
      <c r="AJ94" s="347">
        <v>100.0</v>
      </c>
      <c r="AK94" s="347">
        <v>4.0</v>
      </c>
      <c r="AL94" s="347">
        <v>3.0</v>
      </c>
    </row>
    <row r="95">
      <c r="A95" s="325" t="s">
        <v>1206</v>
      </c>
      <c r="B95" s="336" t="s">
        <v>424</v>
      </c>
      <c r="C95" s="337">
        <f t="shared" si="36"/>
        <v>5032.316</v>
      </c>
      <c r="D95" s="338">
        <f t="shared" si="37"/>
        <v>562.78116</v>
      </c>
      <c r="E95" s="339">
        <f t="shared" si="38"/>
        <v>246.950821</v>
      </c>
      <c r="F95" s="340">
        <f t="shared" si="39"/>
        <v>295.478906</v>
      </c>
      <c r="G95" s="341">
        <f t="shared" si="40"/>
        <v>265.195896</v>
      </c>
      <c r="H95" s="342">
        <f t="shared" si="41"/>
        <v>131.672</v>
      </c>
      <c r="I95" s="343">
        <v>70.0</v>
      </c>
      <c r="J95" s="343">
        <v>10.0</v>
      </c>
      <c r="K95" s="343">
        <v>10.0</v>
      </c>
      <c r="L95" s="343">
        <v>10.0</v>
      </c>
      <c r="M95" s="344">
        <v>716.0</v>
      </c>
      <c r="N95" s="344">
        <v>110.0</v>
      </c>
      <c r="O95" s="344">
        <v>100.0</v>
      </c>
      <c r="P95" s="344">
        <v>16.0</v>
      </c>
      <c r="Q95" s="344">
        <v>58.0</v>
      </c>
      <c r="R95" s="344">
        <v>9.0</v>
      </c>
      <c r="S95" s="344">
        <v>53.0</v>
      </c>
      <c r="T95" s="344">
        <v>8.0</v>
      </c>
      <c r="U95" s="344">
        <v>48.0</v>
      </c>
      <c r="V95" s="344">
        <v>8.0</v>
      </c>
      <c r="W95" s="344">
        <v>56.0</v>
      </c>
      <c r="X95" s="345">
        <v>8192.0</v>
      </c>
      <c r="Y95" s="345">
        <v>8455.0</v>
      </c>
      <c r="Z95" s="345">
        <v>5817.0</v>
      </c>
      <c r="AA95" s="345">
        <v>6741.0</v>
      </c>
      <c r="AB95" s="345">
        <v>7531.0</v>
      </c>
      <c r="AC95" s="345">
        <v>7400.0</v>
      </c>
      <c r="AD95" s="346">
        <v>544.0</v>
      </c>
      <c r="AE95" s="346">
        <v>58.0</v>
      </c>
      <c r="AF95" s="346">
        <v>0.0</v>
      </c>
      <c r="AG95" s="346">
        <v>20.0</v>
      </c>
      <c r="AH95" s="346">
        <v>0.0</v>
      </c>
      <c r="AI95" s="346">
        <v>5.0</v>
      </c>
      <c r="AJ95" s="347">
        <v>100.0</v>
      </c>
      <c r="AK95" s="347">
        <v>4.0</v>
      </c>
      <c r="AL95" s="347">
        <v>3.0</v>
      </c>
    </row>
    <row r="96">
      <c r="A96" s="325" t="s">
        <v>1221</v>
      </c>
      <c r="B96" s="336" t="s">
        <v>696</v>
      </c>
      <c r="C96" s="337">
        <f t="shared" si="36"/>
        <v>4690.74625</v>
      </c>
      <c r="D96" s="338">
        <f t="shared" si="37"/>
        <v>550.78116</v>
      </c>
      <c r="E96" s="339">
        <f t="shared" si="38"/>
        <v>246.950821</v>
      </c>
      <c r="F96" s="340">
        <f t="shared" si="39"/>
        <v>307.335618</v>
      </c>
      <c r="G96" s="341">
        <f t="shared" si="40"/>
        <v>276.368168</v>
      </c>
      <c r="H96" s="342">
        <f t="shared" si="41"/>
        <v>147.3524</v>
      </c>
      <c r="I96" s="343">
        <v>70.0</v>
      </c>
      <c r="J96" s="343">
        <v>10.0</v>
      </c>
      <c r="K96" s="343">
        <v>10.0</v>
      </c>
      <c r="L96" s="343">
        <v>10.0</v>
      </c>
      <c r="M96" s="344">
        <v>716.0</v>
      </c>
      <c r="N96" s="344">
        <v>110.0</v>
      </c>
      <c r="O96" s="344">
        <v>100.0</v>
      </c>
      <c r="P96" s="344">
        <v>16.0</v>
      </c>
      <c r="Q96" s="344">
        <v>58.0</v>
      </c>
      <c r="R96" s="344">
        <v>9.0</v>
      </c>
      <c r="S96" s="344">
        <v>53.0</v>
      </c>
      <c r="T96" s="344">
        <v>8.0</v>
      </c>
      <c r="U96" s="344">
        <v>48.0</v>
      </c>
      <c r="V96" s="344">
        <v>8.0</v>
      </c>
      <c r="W96" s="344">
        <v>56.0</v>
      </c>
      <c r="X96" s="345">
        <v>8455.0</v>
      </c>
      <c r="Y96" s="345">
        <v>8455.0</v>
      </c>
      <c r="Z96" s="345">
        <v>5817.0</v>
      </c>
      <c r="AA96" s="345">
        <v>6873.0</v>
      </c>
      <c r="AB96" s="345">
        <v>6873.0</v>
      </c>
      <c r="AC96" s="345">
        <v>8455.0</v>
      </c>
      <c r="AD96" s="346">
        <v>452.0</v>
      </c>
      <c r="AE96" s="346">
        <v>46.0</v>
      </c>
      <c r="AF96" s="355"/>
      <c r="AG96" s="346">
        <v>20.0</v>
      </c>
      <c r="AH96" s="346">
        <v>10.0</v>
      </c>
      <c r="AI96" s="346">
        <v>13.0</v>
      </c>
      <c r="AJ96" s="347">
        <v>70.0</v>
      </c>
      <c r="AK96" s="347">
        <v>5.0</v>
      </c>
      <c r="AL96" s="347">
        <v>4.0</v>
      </c>
    </row>
    <row r="97">
      <c r="A97" s="325" t="s">
        <v>1221</v>
      </c>
      <c r="B97" s="336" t="s">
        <v>1083</v>
      </c>
      <c r="C97" s="337">
        <f t="shared" si="36"/>
        <v>4690.74625</v>
      </c>
      <c r="D97" s="338">
        <f t="shared" si="37"/>
        <v>581.730195</v>
      </c>
      <c r="E97" s="339">
        <f t="shared" si="38"/>
        <v>271.41972</v>
      </c>
      <c r="F97" s="340">
        <f t="shared" si="39"/>
        <v>307.335618</v>
      </c>
      <c r="G97" s="341">
        <f t="shared" si="40"/>
        <v>276.368168</v>
      </c>
      <c r="H97" s="342">
        <f t="shared" si="41"/>
        <v>250.51585</v>
      </c>
      <c r="I97" s="343">
        <v>70.0</v>
      </c>
      <c r="J97" s="343">
        <v>10.0</v>
      </c>
      <c r="K97" s="343">
        <v>10.0</v>
      </c>
      <c r="L97" s="343">
        <v>10.0</v>
      </c>
      <c r="M97" s="344">
        <v>716.0</v>
      </c>
      <c r="N97" s="344">
        <v>110.0</v>
      </c>
      <c r="O97" s="344">
        <v>106.0</v>
      </c>
      <c r="P97" s="344">
        <v>17.0</v>
      </c>
      <c r="Q97" s="344">
        <v>63.0</v>
      </c>
      <c r="R97" s="344">
        <v>10.0</v>
      </c>
      <c r="S97" s="344">
        <v>53.0</v>
      </c>
      <c r="T97" s="344">
        <v>8.0</v>
      </c>
      <c r="U97" s="344">
        <v>48.0</v>
      </c>
      <c r="V97" s="344">
        <v>8.0</v>
      </c>
      <c r="W97" s="344">
        <v>99.0</v>
      </c>
      <c r="X97" s="345">
        <v>8455.0</v>
      </c>
      <c r="Y97" s="345">
        <v>8455.0</v>
      </c>
      <c r="Z97" s="345">
        <v>5817.0</v>
      </c>
      <c r="AA97" s="345">
        <v>6873.0</v>
      </c>
      <c r="AB97" s="345">
        <v>6873.0</v>
      </c>
      <c r="AC97" s="345">
        <v>8455.0</v>
      </c>
      <c r="AD97" s="346">
        <v>452.0</v>
      </c>
      <c r="AE97" s="346">
        <v>46.0</v>
      </c>
      <c r="AF97" s="355"/>
      <c r="AG97" s="346">
        <v>20.0</v>
      </c>
      <c r="AH97" s="346">
        <v>10.0</v>
      </c>
      <c r="AI97" s="346">
        <v>13.0</v>
      </c>
      <c r="AJ97" s="347">
        <v>70.0</v>
      </c>
      <c r="AK97" s="347">
        <v>5.0</v>
      </c>
      <c r="AL97" s="347">
        <v>4.0</v>
      </c>
    </row>
    <row r="98">
      <c r="A98" s="325" t="s">
        <v>1237</v>
      </c>
      <c r="B98" s="336" t="s">
        <v>1244</v>
      </c>
      <c r="C98" s="337">
        <f t="shared" si="36"/>
        <v>5607.43405</v>
      </c>
      <c r="D98" s="338">
        <f t="shared" si="37"/>
        <v>498.220285</v>
      </c>
      <c r="E98" s="339">
        <f t="shared" si="38"/>
        <v>271.41972</v>
      </c>
      <c r="F98" s="340">
        <f t="shared" si="39"/>
        <v>375.49035</v>
      </c>
      <c r="G98" s="341">
        <f t="shared" si="40"/>
        <v>278.751136</v>
      </c>
      <c r="H98" s="342">
        <f t="shared" si="41"/>
        <v>117.107</v>
      </c>
      <c r="I98" s="343">
        <v>70.0</v>
      </c>
      <c r="J98" s="343">
        <v>10.0</v>
      </c>
      <c r="K98" s="343">
        <v>10.0</v>
      </c>
      <c r="L98" s="343">
        <v>10.0</v>
      </c>
      <c r="M98" s="344">
        <v>779.0</v>
      </c>
      <c r="N98" s="344">
        <v>120.0</v>
      </c>
      <c r="O98" s="344">
        <v>95.0</v>
      </c>
      <c r="P98" s="344">
        <v>15.0</v>
      </c>
      <c r="Q98" s="344">
        <v>63.0</v>
      </c>
      <c r="R98" s="344">
        <v>10.0</v>
      </c>
      <c r="S98" s="344">
        <v>60.0</v>
      </c>
      <c r="T98" s="344">
        <v>10.0</v>
      </c>
      <c r="U98" s="344">
        <v>48.0</v>
      </c>
      <c r="V98" s="344">
        <v>8.0</v>
      </c>
      <c r="W98" s="344">
        <v>50.0</v>
      </c>
      <c r="X98" s="345">
        <v>8455.0</v>
      </c>
      <c r="Y98" s="345">
        <v>7137.0</v>
      </c>
      <c r="Z98" s="345">
        <v>5817.0</v>
      </c>
      <c r="AA98" s="345">
        <v>8455.0</v>
      </c>
      <c r="AB98" s="345">
        <v>7796.0</v>
      </c>
      <c r="AC98" s="345">
        <v>6478.0</v>
      </c>
      <c r="AD98" s="346">
        <v>452.0</v>
      </c>
      <c r="AE98" s="346">
        <v>56.0</v>
      </c>
      <c r="AF98" s="346">
        <v>0.0</v>
      </c>
      <c r="AG98" s="346">
        <v>26.0</v>
      </c>
      <c r="AH98" s="346">
        <v>0.0</v>
      </c>
      <c r="AI98" s="346">
        <v>10.0</v>
      </c>
      <c r="AJ98" s="347">
        <v>130.0</v>
      </c>
      <c r="AK98" s="347">
        <v>4.0</v>
      </c>
      <c r="AL98" s="347">
        <v>4.0</v>
      </c>
    </row>
    <row r="99">
      <c r="A99" s="325" t="s">
        <v>1237</v>
      </c>
      <c r="B99" s="336" t="s">
        <v>719</v>
      </c>
      <c r="C99" s="337">
        <f t="shared" si="36"/>
        <v>5290.74625</v>
      </c>
      <c r="D99" s="338">
        <f t="shared" si="37"/>
        <v>434.059357</v>
      </c>
      <c r="E99" s="339">
        <f t="shared" si="38"/>
        <v>300.001039</v>
      </c>
      <c r="F99" s="340">
        <f t="shared" si="39"/>
        <v>351.738765</v>
      </c>
      <c r="G99" s="341">
        <f t="shared" si="40"/>
        <v>315.535468</v>
      </c>
      <c r="H99" s="342">
        <f t="shared" si="41"/>
        <v>102.11202</v>
      </c>
      <c r="I99" s="343">
        <v>70.0</v>
      </c>
      <c r="J99" s="343">
        <v>10.0</v>
      </c>
      <c r="K99" s="343">
        <v>10.0</v>
      </c>
      <c r="L99" s="343">
        <v>10.0</v>
      </c>
      <c r="M99" s="344">
        <v>716.0</v>
      </c>
      <c r="N99" s="344">
        <v>110.0</v>
      </c>
      <c r="O99" s="344">
        <v>80.0</v>
      </c>
      <c r="P99" s="344">
        <v>13.0</v>
      </c>
      <c r="Q99" s="344">
        <v>70.0</v>
      </c>
      <c r="R99" s="344">
        <v>11.0</v>
      </c>
      <c r="S99" s="344">
        <v>57.0</v>
      </c>
      <c r="T99" s="344">
        <v>9.0</v>
      </c>
      <c r="U99" s="344">
        <v>57.0</v>
      </c>
      <c r="V99" s="344">
        <v>9.0</v>
      </c>
      <c r="W99" s="344">
        <v>43.0</v>
      </c>
      <c r="X99" s="345">
        <v>8455.0</v>
      </c>
      <c r="Y99" s="345">
        <v>7137.0</v>
      </c>
      <c r="Z99" s="345">
        <v>5817.0</v>
      </c>
      <c r="AA99" s="345">
        <v>8455.0</v>
      </c>
      <c r="AB99" s="345">
        <v>7796.0</v>
      </c>
      <c r="AC99" s="345">
        <v>6478.0</v>
      </c>
      <c r="AD99" s="346">
        <v>452.0</v>
      </c>
      <c r="AE99" s="346">
        <v>56.0</v>
      </c>
      <c r="AF99" s="346">
        <v>0.0</v>
      </c>
      <c r="AG99" s="346">
        <v>26.0</v>
      </c>
      <c r="AH99" s="346">
        <v>0.0</v>
      </c>
      <c r="AI99" s="346">
        <v>10.0</v>
      </c>
      <c r="AJ99" s="347">
        <v>130.0</v>
      </c>
      <c r="AK99" s="347">
        <v>4.0</v>
      </c>
      <c r="AL99" s="347">
        <v>4.0</v>
      </c>
    </row>
    <row r="100">
      <c r="A100" s="325" t="s">
        <v>1155</v>
      </c>
      <c r="B100" s="336" t="s">
        <v>424</v>
      </c>
      <c r="C100" s="337">
        <f t="shared" si="36"/>
        <v>4690.316</v>
      </c>
      <c r="D100" s="338">
        <f t="shared" si="37"/>
        <v>588.5852</v>
      </c>
      <c r="E100" s="339">
        <f t="shared" si="38"/>
        <v>232.555635</v>
      </c>
      <c r="F100" s="340">
        <f t="shared" si="39"/>
        <v>281.049042</v>
      </c>
      <c r="G100" s="341">
        <f t="shared" si="40"/>
        <v>279.909992</v>
      </c>
      <c r="H100" s="342">
        <f t="shared" si="41"/>
        <v>129.75736</v>
      </c>
      <c r="I100" s="343">
        <v>70.0</v>
      </c>
      <c r="J100" s="343">
        <v>10.0</v>
      </c>
      <c r="K100" s="343">
        <v>10.0</v>
      </c>
      <c r="L100" s="343">
        <v>10.0</v>
      </c>
      <c r="M100" s="344">
        <v>716.0</v>
      </c>
      <c r="N100" s="344">
        <v>110.0</v>
      </c>
      <c r="O100" s="344">
        <v>100.0</v>
      </c>
      <c r="P100" s="344">
        <v>16.0</v>
      </c>
      <c r="Q100" s="344">
        <v>58.0</v>
      </c>
      <c r="R100" s="344">
        <v>9.0</v>
      </c>
      <c r="S100" s="344">
        <v>53.0</v>
      </c>
      <c r="T100" s="344">
        <v>8.0</v>
      </c>
      <c r="U100" s="344">
        <v>48.0</v>
      </c>
      <c r="V100" s="344">
        <v>8.0</v>
      </c>
      <c r="W100" s="344">
        <v>56.0</v>
      </c>
      <c r="X100" s="345">
        <v>8192.0</v>
      </c>
      <c r="Y100" s="345">
        <v>8850.0</v>
      </c>
      <c r="Z100" s="345">
        <v>4895.0</v>
      </c>
      <c r="AA100" s="345">
        <v>7137.0</v>
      </c>
      <c r="AB100" s="345">
        <v>7137.0</v>
      </c>
      <c r="AC100" s="345">
        <v>7137.0</v>
      </c>
      <c r="AD100" s="346">
        <v>452.0</v>
      </c>
      <c r="AE100" s="346">
        <v>73.0</v>
      </c>
      <c r="AF100" s="346">
        <v>0.0</v>
      </c>
      <c r="AG100" s="346">
        <v>10.0</v>
      </c>
      <c r="AH100" s="346">
        <v>10.0</v>
      </c>
      <c r="AI100" s="346">
        <v>5.0</v>
      </c>
      <c r="AJ100" s="347">
        <v>75.0</v>
      </c>
      <c r="AK100" s="347">
        <v>3.0</v>
      </c>
      <c r="AL100" s="347">
        <v>4.0</v>
      </c>
    </row>
    <row r="101">
      <c r="A101" s="325" t="s">
        <v>1155</v>
      </c>
      <c r="B101" s="336" t="s">
        <v>1261</v>
      </c>
      <c r="C101" s="337">
        <f t="shared" si="36"/>
        <v>4368.68144</v>
      </c>
      <c r="D101" s="338">
        <f t="shared" si="37"/>
        <v>620.19665</v>
      </c>
      <c r="E101" s="339">
        <f t="shared" si="38"/>
        <v>232.555635</v>
      </c>
      <c r="F101" s="340">
        <f t="shared" si="39"/>
        <v>269.909992</v>
      </c>
      <c r="G101" s="341">
        <f t="shared" si="40"/>
        <v>251.171243</v>
      </c>
      <c r="H101" s="342">
        <f t="shared" si="41"/>
        <v>129.75736</v>
      </c>
      <c r="I101" s="343">
        <v>70.0</v>
      </c>
      <c r="J101" s="343">
        <v>10.0</v>
      </c>
      <c r="K101" s="343">
        <v>10.0</v>
      </c>
      <c r="L101" s="343">
        <v>10.0</v>
      </c>
      <c r="M101" s="344">
        <v>649.0</v>
      </c>
      <c r="N101" s="344">
        <v>100.0</v>
      </c>
      <c r="O101" s="344">
        <v>106.0</v>
      </c>
      <c r="P101" s="344">
        <v>17.0</v>
      </c>
      <c r="Q101" s="344">
        <v>58.0</v>
      </c>
      <c r="R101" s="344">
        <v>9.0</v>
      </c>
      <c r="S101" s="344">
        <v>48.0</v>
      </c>
      <c r="T101" s="344">
        <v>8.0</v>
      </c>
      <c r="U101" s="344">
        <v>42.0</v>
      </c>
      <c r="V101" s="344">
        <v>7.0</v>
      </c>
      <c r="W101" s="344">
        <v>56.0</v>
      </c>
      <c r="X101" s="345">
        <v>8192.0</v>
      </c>
      <c r="Y101" s="345">
        <v>8850.0</v>
      </c>
      <c r="Z101" s="345">
        <v>4895.0</v>
      </c>
      <c r="AA101" s="345">
        <v>7137.0</v>
      </c>
      <c r="AB101" s="345">
        <v>7137.0</v>
      </c>
      <c r="AC101" s="345">
        <v>7137.0</v>
      </c>
      <c r="AD101" s="346">
        <v>452.0</v>
      </c>
      <c r="AE101" s="346">
        <v>73.0</v>
      </c>
      <c r="AF101" s="346">
        <v>0.0</v>
      </c>
      <c r="AG101" s="346">
        <v>10.0</v>
      </c>
      <c r="AH101" s="346">
        <v>10.0</v>
      </c>
      <c r="AI101" s="346">
        <v>5.0</v>
      </c>
      <c r="AJ101" s="347">
        <v>75.0</v>
      </c>
      <c r="AK101" s="347">
        <v>3.0</v>
      </c>
      <c r="AL101" s="347">
        <v>4.0</v>
      </c>
    </row>
    <row r="102">
      <c r="A102" s="325" t="s">
        <v>1272</v>
      </c>
      <c r="B102" s="336" t="s">
        <v>1283</v>
      </c>
      <c r="C102" s="337">
        <f t="shared" si="36"/>
        <v>4448.383</v>
      </c>
      <c r="D102" s="338">
        <f t="shared" si="37"/>
        <v>579.402883</v>
      </c>
      <c r="E102" s="339">
        <f t="shared" si="38"/>
        <v>294.07092</v>
      </c>
      <c r="F102" s="340">
        <f t="shared" si="39"/>
        <v>327.161182</v>
      </c>
      <c r="G102" s="341">
        <f t="shared" si="40"/>
        <v>279.767093</v>
      </c>
      <c r="H102" s="342">
        <f t="shared" si="41"/>
        <v>129.75736</v>
      </c>
      <c r="I102" s="343">
        <v>70.0</v>
      </c>
      <c r="J102" s="343">
        <v>10.0</v>
      </c>
      <c r="K102" s="343">
        <v>10.0</v>
      </c>
      <c r="L102" s="343">
        <v>10.0</v>
      </c>
      <c r="M102" s="344">
        <v>716.0</v>
      </c>
      <c r="N102" s="344">
        <v>110.0</v>
      </c>
      <c r="O102" s="344">
        <v>106.0</v>
      </c>
      <c r="P102" s="344">
        <v>17.0</v>
      </c>
      <c r="Q102" s="344">
        <v>63.0</v>
      </c>
      <c r="R102" s="344">
        <v>10.0</v>
      </c>
      <c r="S102" s="344">
        <v>53.0</v>
      </c>
      <c r="T102" s="344">
        <v>8.0</v>
      </c>
      <c r="U102" s="344">
        <v>46.0</v>
      </c>
      <c r="V102" s="344">
        <v>7.0</v>
      </c>
      <c r="W102" s="344">
        <v>56.0</v>
      </c>
      <c r="X102" s="345">
        <v>7796.0</v>
      </c>
      <c r="Y102" s="345">
        <v>7927.0</v>
      </c>
      <c r="Z102" s="345">
        <v>7137.0</v>
      </c>
      <c r="AA102" s="345">
        <v>7927.0</v>
      </c>
      <c r="AB102" s="345">
        <v>7927.0</v>
      </c>
      <c r="AC102" s="345">
        <v>7137.0</v>
      </c>
      <c r="AD102" s="346">
        <v>286.0</v>
      </c>
      <c r="AE102" s="346">
        <v>59.0</v>
      </c>
      <c r="AF102" s="355"/>
      <c r="AG102" s="346">
        <v>25.0</v>
      </c>
      <c r="AH102" s="346">
        <v>10.0</v>
      </c>
      <c r="AI102" s="346">
        <v>5.0</v>
      </c>
      <c r="AJ102" s="347">
        <v>75.0</v>
      </c>
      <c r="AK102" s="347">
        <v>5.0</v>
      </c>
      <c r="AL102" s="347">
        <v>5.0</v>
      </c>
    </row>
    <row r="103">
      <c r="A103" s="325" t="s">
        <v>1272</v>
      </c>
      <c r="B103" s="336" t="s">
        <v>1279</v>
      </c>
      <c r="C103" s="337">
        <f t="shared" si="36"/>
        <v>4753.76236</v>
      </c>
      <c r="D103" s="338">
        <f t="shared" si="37"/>
        <v>549.339304</v>
      </c>
      <c r="E103" s="339">
        <f t="shared" si="38"/>
        <v>294.07092</v>
      </c>
      <c r="F103" s="340">
        <f t="shared" si="39"/>
        <v>352.563741</v>
      </c>
      <c r="G103" s="341">
        <f t="shared" si="40"/>
        <v>300.508632</v>
      </c>
      <c r="H103" s="342">
        <f t="shared" si="41"/>
        <v>116.3905</v>
      </c>
      <c r="I103" s="343">
        <v>70.0</v>
      </c>
      <c r="J103" s="343">
        <v>10.0</v>
      </c>
      <c r="K103" s="343">
        <v>10.0</v>
      </c>
      <c r="L103" s="343">
        <v>10.0</v>
      </c>
      <c r="M103" s="344">
        <v>779.0</v>
      </c>
      <c r="N103" s="344">
        <v>120.0</v>
      </c>
      <c r="O103" s="344">
        <v>100.0</v>
      </c>
      <c r="P103" s="344">
        <v>16.0</v>
      </c>
      <c r="Q103" s="344">
        <v>63.0</v>
      </c>
      <c r="R103" s="344">
        <v>10.0</v>
      </c>
      <c r="S103" s="344">
        <v>57.0</v>
      </c>
      <c r="T103" s="344">
        <v>9.0</v>
      </c>
      <c r="U103" s="344">
        <v>48.0</v>
      </c>
      <c r="V103" s="344">
        <v>8.0</v>
      </c>
      <c r="W103" s="344">
        <v>50.0</v>
      </c>
      <c r="X103" s="345">
        <v>7796.0</v>
      </c>
      <c r="Y103" s="345">
        <v>7927.0</v>
      </c>
      <c r="Z103" s="345">
        <v>7137.0</v>
      </c>
      <c r="AA103" s="345">
        <v>7927.0</v>
      </c>
      <c r="AB103" s="345">
        <v>7927.0</v>
      </c>
      <c r="AC103" s="345">
        <v>7137.0</v>
      </c>
      <c r="AD103" s="346">
        <v>286.0</v>
      </c>
      <c r="AE103" s="346">
        <v>59.0</v>
      </c>
      <c r="AF103" s="355"/>
      <c r="AG103" s="346">
        <v>25.0</v>
      </c>
      <c r="AH103" s="346">
        <v>10.0</v>
      </c>
      <c r="AI103" s="346">
        <v>5.0</v>
      </c>
      <c r="AJ103" s="347">
        <v>75.0</v>
      </c>
      <c r="AK103" s="347">
        <v>5.0</v>
      </c>
      <c r="AL103" s="347">
        <v>5.0</v>
      </c>
    </row>
    <row r="104">
      <c r="A104" s="325" t="s">
        <v>1290</v>
      </c>
      <c r="B104" s="336" t="s">
        <v>163</v>
      </c>
      <c r="C104" s="337">
        <f t="shared" si="36"/>
        <v>4135.6565</v>
      </c>
      <c r="D104" s="338">
        <f t="shared" si="37"/>
        <v>453.795192</v>
      </c>
      <c r="E104" s="339">
        <f t="shared" si="38"/>
        <v>228.449416</v>
      </c>
      <c r="F104" s="340">
        <f t="shared" si="39"/>
        <v>305.982123</v>
      </c>
      <c r="G104" s="341">
        <f t="shared" si="40"/>
        <v>233.900603</v>
      </c>
      <c r="H104" s="342">
        <f t="shared" si="41"/>
        <v>102.2435</v>
      </c>
      <c r="I104" s="343">
        <v>70.0</v>
      </c>
      <c r="J104" s="343">
        <v>10.0</v>
      </c>
      <c r="K104" s="343">
        <v>10.0</v>
      </c>
      <c r="L104" s="343">
        <v>10.0</v>
      </c>
      <c r="M104" s="344">
        <v>716.0</v>
      </c>
      <c r="N104" s="344">
        <v>110.0</v>
      </c>
      <c r="O104" s="344">
        <v>100.0</v>
      </c>
      <c r="P104" s="344">
        <v>16.0</v>
      </c>
      <c r="Q104" s="344">
        <v>58.0</v>
      </c>
      <c r="R104" s="344">
        <v>9.0</v>
      </c>
      <c r="S104" s="344">
        <v>57.0</v>
      </c>
      <c r="T104" s="344">
        <v>9.0</v>
      </c>
      <c r="U104" s="344">
        <v>46.0</v>
      </c>
      <c r="V104" s="344">
        <v>7.0</v>
      </c>
      <c r="W104" s="344">
        <v>50.0</v>
      </c>
      <c r="X104" s="345">
        <v>6478.0</v>
      </c>
      <c r="Y104" s="345">
        <v>5421.0</v>
      </c>
      <c r="Z104" s="345">
        <v>4632.0</v>
      </c>
      <c r="AA104" s="345">
        <v>6081.0</v>
      </c>
      <c r="AB104" s="345">
        <v>5817.0</v>
      </c>
      <c r="AC104" s="345">
        <v>4499.0</v>
      </c>
      <c r="AD104" s="346">
        <v>176.0</v>
      </c>
      <c r="AE104" s="346">
        <v>32.0</v>
      </c>
      <c r="AF104" s="346">
        <v>0.0</v>
      </c>
      <c r="AG104" s="346">
        <v>27.0</v>
      </c>
      <c r="AH104" s="346">
        <v>10.0</v>
      </c>
      <c r="AI104" s="346">
        <v>8.0</v>
      </c>
      <c r="AJ104" s="347">
        <v>80.0</v>
      </c>
      <c r="AK104" s="347">
        <v>3.0</v>
      </c>
      <c r="AL104" s="347">
        <v>3.0</v>
      </c>
    </row>
    <row r="105">
      <c r="A105" s="325" t="s">
        <v>1304</v>
      </c>
      <c r="B105" s="336" t="s">
        <v>696</v>
      </c>
      <c r="C105" s="337">
        <f t="shared" si="36"/>
        <v>3875.17415</v>
      </c>
      <c r="D105" s="338">
        <f t="shared" si="37"/>
        <v>457.2644</v>
      </c>
      <c r="E105" s="339">
        <f t="shared" si="38"/>
        <v>226.372887</v>
      </c>
      <c r="F105" s="340">
        <f t="shared" si="39"/>
        <v>266.782564</v>
      </c>
      <c r="G105" s="341">
        <f t="shared" si="40"/>
        <v>237.136979</v>
      </c>
      <c r="H105" s="342">
        <f t="shared" si="41"/>
        <v>116.4356</v>
      </c>
      <c r="I105" s="343">
        <v>70.0</v>
      </c>
      <c r="J105" s="343">
        <v>10.0</v>
      </c>
      <c r="K105" s="343">
        <v>10.0</v>
      </c>
      <c r="L105" s="343">
        <v>10.0</v>
      </c>
      <c r="M105" s="344">
        <v>649.0</v>
      </c>
      <c r="N105" s="344">
        <v>100.0</v>
      </c>
      <c r="O105" s="344">
        <v>100.0</v>
      </c>
      <c r="P105" s="344">
        <v>16.0</v>
      </c>
      <c r="Q105" s="344">
        <v>58.0</v>
      </c>
      <c r="R105" s="344">
        <v>9.0</v>
      </c>
      <c r="S105" s="344">
        <v>53.0</v>
      </c>
      <c r="T105" s="344">
        <v>8.0</v>
      </c>
      <c r="U105" s="344">
        <v>46.0</v>
      </c>
      <c r="V105" s="344">
        <v>7.0</v>
      </c>
      <c r="W105" s="344">
        <v>56.0</v>
      </c>
      <c r="X105" s="345">
        <v>6345.0</v>
      </c>
      <c r="Y105" s="345">
        <v>5950.0</v>
      </c>
      <c r="Z105" s="345">
        <v>4499.0</v>
      </c>
      <c r="AA105" s="345">
        <v>5554.0</v>
      </c>
      <c r="AB105" s="345">
        <v>6081.0</v>
      </c>
      <c r="AC105" s="345">
        <v>4895.0</v>
      </c>
      <c r="AD105" s="346">
        <v>330.0</v>
      </c>
      <c r="AE105" s="346">
        <v>21.0</v>
      </c>
      <c r="AF105" s="346">
        <v>0.0</v>
      </c>
      <c r="AG105" s="346">
        <v>18.0</v>
      </c>
      <c r="AH105" s="346">
        <v>10.0</v>
      </c>
      <c r="AI105" s="346">
        <v>8.0</v>
      </c>
      <c r="AJ105" s="347">
        <v>70.0</v>
      </c>
      <c r="AK105" s="347">
        <v>3.0</v>
      </c>
      <c r="AL105" s="347">
        <v>3.0</v>
      </c>
    </row>
    <row r="106">
      <c r="A106" s="325" t="s">
        <v>1315</v>
      </c>
      <c r="B106" s="336" t="s">
        <v>465</v>
      </c>
      <c r="C106" s="337">
        <f t="shared" si="36"/>
        <v>4027.53175</v>
      </c>
      <c r="D106" s="338">
        <f t="shared" si="37"/>
        <v>503.706256</v>
      </c>
      <c r="E106" s="339">
        <f t="shared" si="38"/>
        <v>237.4944</v>
      </c>
      <c r="F106" s="340">
        <f t="shared" si="39"/>
        <v>294.894611</v>
      </c>
      <c r="G106" s="341">
        <f t="shared" si="40"/>
        <v>255.13064</v>
      </c>
      <c r="H106" s="342">
        <f t="shared" si="41"/>
        <v>137.02618</v>
      </c>
      <c r="I106" s="343">
        <v>70.0</v>
      </c>
      <c r="J106" s="343">
        <v>10.0</v>
      </c>
      <c r="K106" s="343">
        <v>10.0</v>
      </c>
      <c r="L106" s="343">
        <v>10.0</v>
      </c>
      <c r="M106" s="344">
        <v>716.0</v>
      </c>
      <c r="N106" s="344">
        <v>110.0</v>
      </c>
      <c r="O106" s="344">
        <v>100.0</v>
      </c>
      <c r="P106" s="344">
        <v>16.0</v>
      </c>
      <c r="Q106" s="344">
        <v>63.0</v>
      </c>
      <c r="R106" s="344">
        <v>10.0</v>
      </c>
      <c r="S106" s="344">
        <v>57.0</v>
      </c>
      <c r="T106" s="344">
        <v>9.0</v>
      </c>
      <c r="U106" s="344">
        <v>48.0</v>
      </c>
      <c r="V106" s="344">
        <v>8.0</v>
      </c>
      <c r="W106" s="344">
        <v>67.0</v>
      </c>
      <c r="X106" s="345">
        <v>6081.0</v>
      </c>
      <c r="Y106" s="345">
        <v>6478.0</v>
      </c>
      <c r="Z106" s="345">
        <v>3840.0</v>
      </c>
      <c r="AA106" s="345">
        <v>5817.0</v>
      </c>
      <c r="AB106" s="345">
        <v>5290.0</v>
      </c>
      <c r="AC106" s="345">
        <v>5158.0</v>
      </c>
      <c r="AD106" s="346">
        <v>244.0</v>
      </c>
      <c r="AE106" s="346">
        <v>53.0</v>
      </c>
      <c r="AF106" s="346">
        <v>0.0</v>
      </c>
      <c r="AG106" s="346">
        <v>10.0</v>
      </c>
      <c r="AH106" s="346">
        <v>10.0</v>
      </c>
      <c r="AI106" s="346">
        <v>5.0</v>
      </c>
      <c r="AJ106" s="347">
        <v>70.0</v>
      </c>
      <c r="AK106" s="347">
        <v>4.0</v>
      </c>
      <c r="AL106" s="347">
        <v>4.0</v>
      </c>
    </row>
    <row r="107">
      <c r="A107" s="325" t="s">
        <v>1325</v>
      </c>
      <c r="B107" s="336" t="s">
        <v>654</v>
      </c>
      <c r="C107" s="337">
        <f t="shared" si="36"/>
        <v>4026.204</v>
      </c>
      <c r="D107" s="338">
        <f t="shared" si="37"/>
        <v>295.012718</v>
      </c>
      <c r="E107" s="339">
        <f t="shared" si="38"/>
        <v>443.481536</v>
      </c>
      <c r="F107" s="340">
        <f t="shared" si="39"/>
        <v>275.082483</v>
      </c>
      <c r="G107" s="341">
        <f t="shared" si="40"/>
        <v>373.85455</v>
      </c>
      <c r="H107" s="342">
        <f t="shared" si="41"/>
        <v>102.8105</v>
      </c>
      <c r="I107" s="343">
        <v>70.0</v>
      </c>
      <c r="J107" s="343">
        <v>10.0</v>
      </c>
      <c r="K107" s="343">
        <v>10.0</v>
      </c>
      <c r="L107" s="343">
        <v>10.0</v>
      </c>
      <c r="M107" s="344">
        <v>587.0</v>
      </c>
      <c r="N107" s="344">
        <v>90.0</v>
      </c>
      <c r="O107" s="344">
        <v>70.0</v>
      </c>
      <c r="P107" s="344">
        <v>11.0</v>
      </c>
      <c r="Q107" s="344">
        <v>89.0</v>
      </c>
      <c r="R107" s="344">
        <v>14.0</v>
      </c>
      <c r="S107" s="344">
        <v>46.0</v>
      </c>
      <c r="T107" s="344">
        <v>7.0</v>
      </c>
      <c r="U107" s="344">
        <v>57.0</v>
      </c>
      <c r="V107" s="344">
        <v>9.0</v>
      </c>
      <c r="W107" s="344">
        <v>50.0</v>
      </c>
      <c r="X107" s="345">
        <v>8850.0</v>
      </c>
      <c r="Y107" s="345">
        <v>5554.0</v>
      </c>
      <c r="Z107" s="345">
        <v>7137.0</v>
      </c>
      <c r="AA107" s="345">
        <v>7137.0</v>
      </c>
      <c r="AB107" s="345">
        <v>8850.0</v>
      </c>
      <c r="AC107" s="345">
        <v>5817.0</v>
      </c>
      <c r="AD107" s="346">
        <v>416.0</v>
      </c>
      <c r="AE107" s="346">
        <v>0.0</v>
      </c>
      <c r="AF107" s="346">
        <v>30.0</v>
      </c>
      <c r="AG107" s="346">
        <v>25.0</v>
      </c>
      <c r="AH107" s="346">
        <v>32.0</v>
      </c>
      <c r="AI107" s="346">
        <v>0.0</v>
      </c>
      <c r="AJ107" s="347">
        <v>65.0</v>
      </c>
      <c r="AK107" s="347">
        <v>4.0</v>
      </c>
      <c r="AL107" s="347">
        <v>5.0</v>
      </c>
    </row>
    <row r="108">
      <c r="A108" s="325" t="s">
        <v>1325</v>
      </c>
      <c r="B108" s="336" t="s">
        <v>1332</v>
      </c>
      <c r="C108" s="337">
        <f t="shared" si="36"/>
        <v>3853.44375</v>
      </c>
      <c r="D108" s="338">
        <f t="shared" si="37"/>
        <v>321.096776</v>
      </c>
      <c r="E108" s="339">
        <f t="shared" si="38"/>
        <v>408.059357</v>
      </c>
      <c r="F108" s="340">
        <f t="shared" si="39"/>
        <v>275.082483</v>
      </c>
      <c r="G108" s="341">
        <f t="shared" si="40"/>
        <v>407.9165</v>
      </c>
      <c r="H108" s="342">
        <f t="shared" si="41"/>
        <v>88.41703</v>
      </c>
      <c r="I108" s="343">
        <v>70.0</v>
      </c>
      <c r="J108" s="343">
        <v>10.0</v>
      </c>
      <c r="K108" s="343">
        <v>10.0</v>
      </c>
      <c r="L108" s="343">
        <v>10.0</v>
      </c>
      <c r="M108" s="344">
        <v>551.0</v>
      </c>
      <c r="N108" s="344">
        <v>85.0</v>
      </c>
      <c r="O108" s="344">
        <v>76.0</v>
      </c>
      <c r="P108" s="344">
        <v>12.0</v>
      </c>
      <c r="Q108" s="344">
        <v>80.0</v>
      </c>
      <c r="R108" s="344">
        <v>13.0</v>
      </c>
      <c r="S108" s="344">
        <v>46.0</v>
      </c>
      <c r="T108" s="344">
        <v>7.0</v>
      </c>
      <c r="U108" s="344">
        <v>64.0</v>
      </c>
      <c r="V108" s="344">
        <v>10.0</v>
      </c>
      <c r="W108" s="344">
        <v>43.0</v>
      </c>
      <c r="X108" s="345">
        <v>8850.0</v>
      </c>
      <c r="Y108" s="345">
        <v>5554.0</v>
      </c>
      <c r="Z108" s="345">
        <v>7137.0</v>
      </c>
      <c r="AA108" s="345">
        <v>7137.0</v>
      </c>
      <c r="AB108" s="345">
        <v>8850.0</v>
      </c>
      <c r="AC108" s="345">
        <v>5817.0</v>
      </c>
      <c r="AD108" s="346">
        <v>416.0</v>
      </c>
      <c r="AE108" s="346">
        <v>0.0</v>
      </c>
      <c r="AF108" s="346">
        <v>30.0</v>
      </c>
      <c r="AG108" s="346">
        <v>25.0</v>
      </c>
      <c r="AH108" s="346">
        <v>32.0</v>
      </c>
      <c r="AI108" s="346">
        <v>0.0</v>
      </c>
      <c r="AJ108" s="347">
        <v>65.0</v>
      </c>
      <c r="AK108" s="347">
        <v>4.0</v>
      </c>
      <c r="AL108" s="347">
        <v>5.0</v>
      </c>
    </row>
    <row r="109">
      <c r="A109" s="325" t="s">
        <v>1341</v>
      </c>
      <c r="B109" s="336" t="s">
        <v>1354</v>
      </c>
      <c r="C109" s="348">
        <v>3606.0</v>
      </c>
      <c r="D109" s="349">
        <v>267.0</v>
      </c>
      <c r="E109" s="350">
        <v>480.0</v>
      </c>
      <c r="F109" s="351">
        <v>254.0</v>
      </c>
      <c r="G109" s="352">
        <v>400.0</v>
      </c>
      <c r="H109" s="353">
        <v>117.0</v>
      </c>
      <c r="I109" s="343"/>
      <c r="J109" s="343"/>
      <c r="K109" s="343"/>
      <c r="L109" s="343"/>
      <c r="M109" s="344"/>
      <c r="N109" s="344"/>
      <c r="O109" s="344"/>
      <c r="P109" s="344"/>
      <c r="Q109" s="344"/>
      <c r="R109" s="344"/>
      <c r="S109" s="344"/>
      <c r="T109" s="344"/>
      <c r="U109" s="344"/>
      <c r="V109" s="344"/>
      <c r="W109" s="344"/>
      <c r="X109" s="345"/>
      <c r="Y109" s="345"/>
      <c r="Z109" s="345"/>
      <c r="AA109" s="345"/>
      <c r="AB109" s="345"/>
      <c r="AC109" s="345"/>
      <c r="AD109" s="346"/>
      <c r="AE109" s="346"/>
      <c r="AF109" s="346"/>
      <c r="AG109" s="346"/>
      <c r="AH109" s="346"/>
      <c r="AI109" s="355"/>
      <c r="AJ109" s="347"/>
      <c r="AK109" s="347"/>
      <c r="AL109" s="347"/>
    </row>
    <row r="110">
      <c r="A110" s="325" t="s">
        <v>1341</v>
      </c>
      <c r="B110" s="336" t="s">
        <v>1350</v>
      </c>
      <c r="C110" s="348">
        <v>3920.0</v>
      </c>
      <c r="D110" s="349">
        <v>267.0</v>
      </c>
      <c r="E110" s="350">
        <v>509.0</v>
      </c>
      <c r="F110" s="351">
        <v>263.0</v>
      </c>
      <c r="G110" s="352">
        <v>400.0</v>
      </c>
      <c r="H110" s="353">
        <v>117.0</v>
      </c>
      <c r="I110" s="343"/>
      <c r="J110" s="343"/>
      <c r="K110" s="343"/>
      <c r="L110" s="343"/>
      <c r="M110" s="344"/>
      <c r="N110" s="344"/>
      <c r="O110" s="344"/>
      <c r="P110" s="344"/>
      <c r="Q110" s="344"/>
      <c r="R110" s="344"/>
      <c r="S110" s="344"/>
      <c r="T110" s="344"/>
      <c r="U110" s="344"/>
      <c r="V110" s="344"/>
      <c r="W110" s="344"/>
      <c r="X110" s="345"/>
      <c r="Y110" s="345"/>
      <c r="Z110" s="345"/>
      <c r="AA110" s="345"/>
      <c r="AB110" s="345"/>
      <c r="AC110" s="345"/>
      <c r="AD110" s="346"/>
      <c r="AE110" s="346"/>
      <c r="AF110" s="346"/>
      <c r="AG110" s="346"/>
      <c r="AH110" s="346"/>
      <c r="AI110" s="355"/>
      <c r="AJ110" s="347"/>
      <c r="AK110" s="347"/>
      <c r="AL110" s="347"/>
    </row>
    <row r="111">
      <c r="A111" s="325" t="s">
        <v>1360</v>
      </c>
      <c r="B111" s="336" t="s">
        <v>654</v>
      </c>
      <c r="C111" s="337">
        <f t="shared" ref="C111:C116" si="42">(M111+N111*($I111-1)/10)*(1+X111/10000)*(1+(10+SWITCH($J111,0,0,1,1,2,2,3,3,4,4,5,5,6,7,7,9,8,11,9,13,10,15)+switch($L111,10,5,0))/100)+AD111+$L111*AJ111</f>
        <v>3299.90168</v>
      </c>
      <c r="D111" s="338">
        <f t="shared" ref="D111:D116" si="43">(O111+P111*($I111-1)/10)*(1+Y111/10000)*(1+(10+SWITCH($K111,0,0,1,1,2,2,3,3,4,4,5,5,6,7,7,9,8,11,9,13,10,15)+switch($L111,10,5,0))/100)+AE111</f>
        <v>282.014212</v>
      </c>
      <c r="E111" s="339">
        <f t="shared" ref="E111:E116" si="44">(Q111+R111*($I111-1)/10)*(1+Z111/10000)*(1+(10+SWITCH($K111,0,0,1,1,2,2,3,3,4,4,5,5,6,7,7,9,8,11,9,13,10,15)+switch($L111,10,5,0))/100)+AF111</f>
        <v>475.381888</v>
      </c>
      <c r="F111" s="340">
        <f t="shared" ref="F111:F116" si="45">(S111+T111*($I111-1)/10)*(1+AA111/10000)*(1+(10+SWITCH($J111,0,0,1,1,2,2,3,3,4,4,5,5,6,7,7,9,8,11,9,13,10,15)+switch($L111,10,5,0))/100)+AG111+$L111*AK111</f>
        <v>242.136979</v>
      </c>
      <c r="G111" s="341">
        <f t="shared" ref="G111:G116" si="46">(U111+V111*($I111-1)/10)*(1+AB111/10000)*(1+(10+SWITCH($J111,0,0,1,1,2,2,3,3,4,4,5,5,6,7,7,9,8,11,9,13,10,15)+switch($L111,10,5,0))/100)+AH111+$L111*AL111</f>
        <v>349.535468</v>
      </c>
      <c r="H111" s="342">
        <f t="shared" ref="H111:H116" si="47">W111*(1+AC111/10000)*(1+(10+SWITCH($K111,0,0,1,1,2,2,3,3,4,4,5,5,6,7,7,9,8,11,9,13,10,15)+switch($L111,10,5,0))/100)+AI111</f>
        <v>96.8175</v>
      </c>
      <c r="I111" s="343">
        <v>70.0</v>
      </c>
      <c r="J111" s="343">
        <v>10.0</v>
      </c>
      <c r="K111" s="343">
        <v>10.0</v>
      </c>
      <c r="L111" s="343">
        <v>10.0</v>
      </c>
      <c r="M111" s="344">
        <v>587.0</v>
      </c>
      <c r="N111" s="344">
        <v>90.0</v>
      </c>
      <c r="O111" s="344">
        <v>70.0</v>
      </c>
      <c r="P111" s="344">
        <v>11.0</v>
      </c>
      <c r="Q111" s="344">
        <v>89.0</v>
      </c>
      <c r="R111" s="344">
        <v>14.0</v>
      </c>
      <c r="S111" s="344">
        <v>46.0</v>
      </c>
      <c r="T111" s="344">
        <v>7.0</v>
      </c>
      <c r="U111" s="344">
        <v>57.0</v>
      </c>
      <c r="V111" s="344">
        <v>9.0</v>
      </c>
      <c r="W111" s="344">
        <v>50.0</v>
      </c>
      <c r="X111" s="345">
        <v>5817.0</v>
      </c>
      <c r="Y111" s="345">
        <v>4236.0</v>
      </c>
      <c r="Z111" s="345">
        <v>7796.0</v>
      </c>
      <c r="AA111" s="345">
        <v>6081.0</v>
      </c>
      <c r="AB111" s="345">
        <v>7796.0</v>
      </c>
      <c r="AC111" s="345">
        <v>4895.0</v>
      </c>
      <c r="AD111" s="346">
        <v>416.0</v>
      </c>
      <c r="AE111" s="346">
        <v>12.0</v>
      </c>
      <c r="AF111" s="346">
        <v>46.0</v>
      </c>
      <c r="AG111" s="346">
        <v>15.0</v>
      </c>
      <c r="AH111" s="346">
        <v>24.0</v>
      </c>
      <c r="AI111" s="355"/>
      <c r="AJ111" s="347">
        <v>40.0</v>
      </c>
      <c r="AK111" s="347">
        <v>3.0</v>
      </c>
      <c r="AL111" s="347">
        <v>5.0</v>
      </c>
    </row>
    <row r="112">
      <c r="A112" s="325" t="s">
        <v>1360</v>
      </c>
      <c r="B112" s="336" t="s">
        <v>131</v>
      </c>
      <c r="C112" s="337">
        <f t="shared" si="42"/>
        <v>3154.938875</v>
      </c>
      <c r="D112" s="338">
        <f t="shared" si="43"/>
        <v>256.28976</v>
      </c>
      <c r="E112" s="339">
        <f t="shared" si="44"/>
        <v>505.22578</v>
      </c>
      <c r="F112" s="340">
        <f t="shared" si="45"/>
        <v>242.136979</v>
      </c>
      <c r="G112" s="341">
        <f t="shared" si="46"/>
        <v>372.43892</v>
      </c>
      <c r="H112" s="342">
        <f t="shared" si="47"/>
        <v>83.26305</v>
      </c>
      <c r="I112" s="343">
        <v>70.0</v>
      </c>
      <c r="J112" s="343">
        <v>10.0</v>
      </c>
      <c r="K112" s="343">
        <v>10.0</v>
      </c>
      <c r="L112" s="343">
        <v>10.0</v>
      </c>
      <c r="M112" s="344">
        <v>551.0</v>
      </c>
      <c r="N112" s="344">
        <v>85.0</v>
      </c>
      <c r="O112" s="344">
        <v>63.0</v>
      </c>
      <c r="P112" s="344">
        <v>10.0</v>
      </c>
      <c r="Q112" s="344">
        <v>95.0</v>
      </c>
      <c r="R112" s="344">
        <v>15.0</v>
      </c>
      <c r="S112" s="344">
        <v>46.0</v>
      </c>
      <c r="T112" s="344">
        <v>7.0</v>
      </c>
      <c r="U112" s="344">
        <v>60.0</v>
      </c>
      <c r="V112" s="344">
        <v>10.0</v>
      </c>
      <c r="W112" s="344">
        <v>43.0</v>
      </c>
      <c r="X112" s="345">
        <v>5817.0</v>
      </c>
      <c r="Y112" s="345">
        <v>4236.0</v>
      </c>
      <c r="Z112" s="345">
        <v>7796.0</v>
      </c>
      <c r="AA112" s="345">
        <v>6081.0</v>
      </c>
      <c r="AB112" s="345">
        <v>7796.0</v>
      </c>
      <c r="AC112" s="345">
        <v>4895.0</v>
      </c>
      <c r="AD112" s="346">
        <v>416.0</v>
      </c>
      <c r="AE112" s="346">
        <v>12.0</v>
      </c>
      <c r="AF112" s="346">
        <v>46.0</v>
      </c>
      <c r="AG112" s="346">
        <v>15.0</v>
      </c>
      <c r="AH112" s="346">
        <v>24.0</v>
      </c>
      <c r="AI112" s="346">
        <v>0.0</v>
      </c>
      <c r="AJ112" s="347">
        <v>40.0</v>
      </c>
      <c r="AK112" s="347">
        <v>3.0</v>
      </c>
      <c r="AL112" s="347">
        <v>5.0</v>
      </c>
    </row>
    <row r="113">
      <c r="A113" s="325" t="s">
        <v>1375</v>
      </c>
      <c r="B113" s="336" t="s">
        <v>1389</v>
      </c>
      <c r="C113" s="337">
        <f t="shared" si="42"/>
        <v>4506.37738</v>
      </c>
      <c r="D113" s="338">
        <f t="shared" si="43"/>
        <v>321.096776</v>
      </c>
      <c r="E113" s="339">
        <f t="shared" si="44"/>
        <v>342.89684</v>
      </c>
      <c r="F113" s="340">
        <f t="shared" si="45"/>
        <v>341.161182</v>
      </c>
      <c r="G113" s="341">
        <f t="shared" si="46"/>
        <v>351.666736</v>
      </c>
      <c r="H113" s="342">
        <f t="shared" si="47"/>
        <v>102.11202</v>
      </c>
      <c r="I113" s="343">
        <v>70.0</v>
      </c>
      <c r="J113" s="343">
        <v>10.0</v>
      </c>
      <c r="K113" s="343">
        <v>10.0</v>
      </c>
      <c r="L113" s="343">
        <v>10.0</v>
      </c>
      <c r="M113" s="344">
        <v>779.0</v>
      </c>
      <c r="N113" s="344">
        <v>120.0</v>
      </c>
      <c r="O113" s="344">
        <v>76.0</v>
      </c>
      <c r="P113" s="344">
        <v>12.0</v>
      </c>
      <c r="Q113" s="344">
        <v>76.0</v>
      </c>
      <c r="R113" s="344">
        <v>12.0</v>
      </c>
      <c r="S113" s="344">
        <v>53.0</v>
      </c>
      <c r="T113" s="344">
        <v>8.0</v>
      </c>
      <c r="U113" s="344">
        <v>57.0</v>
      </c>
      <c r="V113" s="344">
        <v>9.0</v>
      </c>
      <c r="W113" s="344">
        <v>43.0</v>
      </c>
      <c r="X113" s="345">
        <v>8718.0</v>
      </c>
      <c r="Y113" s="345">
        <v>5554.0</v>
      </c>
      <c r="Z113" s="345">
        <v>6610.0</v>
      </c>
      <c r="AA113" s="345">
        <v>7927.0</v>
      </c>
      <c r="AB113" s="345">
        <v>8192.0</v>
      </c>
      <c r="AC113" s="345">
        <v>6478.0</v>
      </c>
      <c r="AD113" s="346">
        <v>296.0</v>
      </c>
      <c r="AE113" s="355"/>
      <c r="AF113" s="355"/>
      <c r="AG113" s="346">
        <v>39.0</v>
      </c>
      <c r="AH113" s="346">
        <v>40.0</v>
      </c>
      <c r="AI113" s="346">
        <v>10.0</v>
      </c>
      <c r="AJ113" s="347">
        <v>30.0</v>
      </c>
      <c r="AK113" s="347">
        <v>5.0</v>
      </c>
      <c r="AL113" s="347">
        <v>3.0</v>
      </c>
    </row>
    <row r="114">
      <c r="A114" s="325" t="s">
        <v>1375</v>
      </c>
      <c r="B114" s="336" t="s">
        <v>1385</v>
      </c>
      <c r="C114" s="337">
        <f t="shared" si="42"/>
        <v>4185.1765</v>
      </c>
      <c r="D114" s="338">
        <f t="shared" si="43"/>
        <v>321.096776</v>
      </c>
      <c r="E114" s="339">
        <f t="shared" si="44"/>
        <v>342.89684</v>
      </c>
      <c r="F114" s="340">
        <f t="shared" si="45"/>
        <v>329.508632</v>
      </c>
      <c r="G114" s="341">
        <f t="shared" si="46"/>
        <v>375.07984</v>
      </c>
      <c r="H114" s="342">
        <f t="shared" si="47"/>
        <v>117.107</v>
      </c>
      <c r="I114" s="343">
        <v>70.0</v>
      </c>
      <c r="J114" s="343">
        <v>10.0</v>
      </c>
      <c r="K114" s="343">
        <v>10.0</v>
      </c>
      <c r="L114" s="343">
        <v>10.0</v>
      </c>
      <c r="M114" s="344">
        <v>716.0</v>
      </c>
      <c r="N114" s="344">
        <v>110.0</v>
      </c>
      <c r="O114" s="344">
        <v>76.0</v>
      </c>
      <c r="P114" s="344">
        <v>12.0</v>
      </c>
      <c r="Q114" s="344">
        <v>76.0</v>
      </c>
      <c r="R114" s="344">
        <v>12.0</v>
      </c>
      <c r="S114" s="344">
        <v>48.0</v>
      </c>
      <c r="T114" s="344">
        <v>8.0</v>
      </c>
      <c r="U114" s="344">
        <v>60.0</v>
      </c>
      <c r="V114" s="344">
        <v>10.0</v>
      </c>
      <c r="W114" s="344">
        <v>50.0</v>
      </c>
      <c r="X114" s="345">
        <v>8718.0</v>
      </c>
      <c r="Y114" s="345">
        <v>5554.0</v>
      </c>
      <c r="Z114" s="345">
        <v>6610.0</v>
      </c>
      <c r="AA114" s="345">
        <v>7927.0</v>
      </c>
      <c r="AB114" s="345">
        <v>8192.0</v>
      </c>
      <c r="AC114" s="345">
        <v>6478.0</v>
      </c>
      <c r="AD114" s="346">
        <v>296.0</v>
      </c>
      <c r="AE114" s="355"/>
      <c r="AF114" s="355"/>
      <c r="AG114" s="346">
        <v>39.0</v>
      </c>
      <c r="AH114" s="346">
        <v>40.0</v>
      </c>
      <c r="AI114" s="346">
        <v>10.0</v>
      </c>
      <c r="AJ114" s="347">
        <v>30.0</v>
      </c>
      <c r="AK114" s="347">
        <v>5.0</v>
      </c>
      <c r="AL114" s="347">
        <v>3.0</v>
      </c>
    </row>
    <row r="115">
      <c r="A115" s="325" t="s">
        <v>1395</v>
      </c>
      <c r="B115" s="336" t="s">
        <v>637</v>
      </c>
      <c r="C115" s="337">
        <f t="shared" si="42"/>
        <v>4056.1424</v>
      </c>
      <c r="D115" s="338">
        <f t="shared" si="43"/>
        <v>483.22578</v>
      </c>
      <c r="E115" s="339">
        <f t="shared" si="44"/>
        <v>294.76248</v>
      </c>
      <c r="F115" s="340">
        <f t="shared" si="45"/>
        <v>263.907244</v>
      </c>
      <c r="G115" s="341">
        <f t="shared" si="46"/>
        <v>365.85455</v>
      </c>
      <c r="H115" s="342">
        <f t="shared" si="47"/>
        <v>188.86195</v>
      </c>
      <c r="I115" s="343">
        <v>70.0</v>
      </c>
      <c r="J115" s="343">
        <v>10.0</v>
      </c>
      <c r="K115" s="343">
        <v>10.0</v>
      </c>
      <c r="L115" s="343">
        <v>10.0</v>
      </c>
      <c r="M115" s="344">
        <v>587.0</v>
      </c>
      <c r="N115" s="344">
        <v>90.0</v>
      </c>
      <c r="O115" s="344">
        <v>95.0</v>
      </c>
      <c r="P115" s="344">
        <v>15.0</v>
      </c>
      <c r="Q115" s="344">
        <v>63.0</v>
      </c>
      <c r="R115" s="344">
        <v>10.0</v>
      </c>
      <c r="S115" s="344">
        <v>42.0</v>
      </c>
      <c r="T115" s="344">
        <v>7.0</v>
      </c>
      <c r="U115" s="344">
        <v>57.0</v>
      </c>
      <c r="V115" s="344">
        <v>9.0</v>
      </c>
      <c r="W115" s="344">
        <v>87.0</v>
      </c>
      <c r="X115" s="345">
        <v>8060.0</v>
      </c>
      <c r="Y115" s="345">
        <v>7796.0</v>
      </c>
      <c r="Z115" s="345">
        <v>6478.0</v>
      </c>
      <c r="AA115" s="345">
        <v>7796.0</v>
      </c>
      <c r="AB115" s="345">
        <v>8850.0</v>
      </c>
      <c r="AC115" s="345">
        <v>6345.0</v>
      </c>
      <c r="AD115" s="346">
        <v>320.0</v>
      </c>
      <c r="AE115" s="346">
        <v>24.0</v>
      </c>
      <c r="AF115" s="346">
        <v>12.0</v>
      </c>
      <c r="AG115" s="346">
        <v>15.0</v>
      </c>
      <c r="AH115" s="346">
        <v>44.0</v>
      </c>
      <c r="AI115" s="346">
        <v>4.0</v>
      </c>
      <c r="AJ115" s="347">
        <v>90.0</v>
      </c>
      <c r="AK115" s="347">
        <v>4.0</v>
      </c>
      <c r="AL115" s="347">
        <v>3.0</v>
      </c>
    </row>
    <row r="116">
      <c r="A116" s="325" t="s">
        <v>1395</v>
      </c>
      <c r="B116" s="336" t="s">
        <v>1403</v>
      </c>
      <c r="C116" s="337">
        <f t="shared" si="42"/>
        <v>4683.005</v>
      </c>
      <c r="D116" s="338">
        <f t="shared" si="43"/>
        <v>483.22578</v>
      </c>
      <c r="E116" s="339">
        <f t="shared" si="44"/>
        <v>324.538226</v>
      </c>
      <c r="F116" s="340">
        <f t="shared" si="45"/>
        <v>330.535468</v>
      </c>
      <c r="G116" s="341">
        <f t="shared" si="46"/>
        <v>399.9165</v>
      </c>
      <c r="H116" s="342">
        <f t="shared" si="47"/>
        <v>146.36495</v>
      </c>
      <c r="I116" s="343">
        <v>70.0</v>
      </c>
      <c r="J116" s="343">
        <v>10.0</v>
      </c>
      <c r="K116" s="343">
        <v>10.0</v>
      </c>
      <c r="L116" s="343">
        <v>10.0</v>
      </c>
      <c r="M116" s="344">
        <v>716.0</v>
      </c>
      <c r="N116" s="344">
        <v>110.0</v>
      </c>
      <c r="O116" s="344">
        <v>95.0</v>
      </c>
      <c r="P116" s="344">
        <v>15.0</v>
      </c>
      <c r="Q116" s="344">
        <v>70.0</v>
      </c>
      <c r="R116" s="344">
        <v>11.0</v>
      </c>
      <c r="S116" s="344">
        <v>57.0</v>
      </c>
      <c r="T116" s="344">
        <v>9.0</v>
      </c>
      <c r="U116" s="344">
        <v>64.0</v>
      </c>
      <c r="V116" s="344">
        <v>10.0</v>
      </c>
      <c r="W116" s="344">
        <v>67.0</v>
      </c>
      <c r="X116" s="345">
        <v>8060.0</v>
      </c>
      <c r="Y116" s="345">
        <v>7796.0</v>
      </c>
      <c r="Z116" s="345">
        <v>6478.0</v>
      </c>
      <c r="AA116" s="345">
        <v>7796.0</v>
      </c>
      <c r="AB116" s="345">
        <v>8850.0</v>
      </c>
      <c r="AC116" s="345">
        <v>6345.0</v>
      </c>
      <c r="AD116" s="346">
        <v>320.0</v>
      </c>
      <c r="AE116" s="346">
        <v>24.0</v>
      </c>
      <c r="AF116" s="346">
        <v>12.0</v>
      </c>
      <c r="AG116" s="346">
        <v>15.0</v>
      </c>
      <c r="AH116" s="346">
        <v>44.0</v>
      </c>
      <c r="AI116" s="346">
        <v>4.0</v>
      </c>
      <c r="AJ116" s="347">
        <v>90.0</v>
      </c>
      <c r="AK116" s="347">
        <v>4.0</v>
      </c>
      <c r="AL116" s="347">
        <v>3.0</v>
      </c>
    </row>
    <row r="117">
      <c r="A117" s="325" t="s">
        <v>1412</v>
      </c>
      <c r="B117" s="336" t="s">
        <v>196</v>
      </c>
      <c r="C117" s="348">
        <v>3443.0</v>
      </c>
      <c r="D117" s="349">
        <v>314.0</v>
      </c>
      <c r="E117" s="350">
        <v>514.0</v>
      </c>
      <c r="F117" s="351">
        <v>262.0</v>
      </c>
      <c r="G117" s="352">
        <v>389.0</v>
      </c>
      <c r="H117" s="353">
        <v>104.0</v>
      </c>
      <c r="I117" s="343"/>
      <c r="J117" s="343"/>
      <c r="K117" s="343"/>
      <c r="L117" s="343"/>
      <c r="M117" s="344"/>
      <c r="N117" s="344"/>
      <c r="O117" s="344"/>
      <c r="P117" s="344"/>
      <c r="Q117" s="344"/>
      <c r="R117" s="344"/>
      <c r="S117" s="344"/>
      <c r="T117" s="344"/>
      <c r="U117" s="344"/>
      <c r="V117" s="344"/>
      <c r="W117" s="344"/>
      <c r="X117" s="345"/>
      <c r="Y117" s="345"/>
      <c r="Z117" s="345"/>
      <c r="AA117" s="345"/>
      <c r="AB117" s="345"/>
      <c r="AC117" s="345"/>
      <c r="AD117" s="346"/>
      <c r="AE117" s="346"/>
      <c r="AF117" s="346"/>
      <c r="AG117" s="346"/>
      <c r="AH117" s="346"/>
      <c r="AI117" s="346"/>
      <c r="AJ117" s="347"/>
      <c r="AK117" s="347"/>
      <c r="AL117" s="347"/>
    </row>
    <row r="118">
      <c r="A118" s="325" t="s">
        <v>1412</v>
      </c>
      <c r="B118" s="336" t="s">
        <v>1419</v>
      </c>
      <c r="C118" s="348">
        <v>3279.0</v>
      </c>
      <c r="D118" s="349">
        <v>263.0</v>
      </c>
      <c r="E118" s="350">
        <v>544.0</v>
      </c>
      <c r="F118" s="351">
        <v>242.0</v>
      </c>
      <c r="G118" s="352">
        <v>389.0</v>
      </c>
      <c r="H118" s="353">
        <v>104.0</v>
      </c>
      <c r="I118" s="343"/>
      <c r="J118" s="343"/>
      <c r="K118" s="343"/>
      <c r="L118" s="343"/>
      <c r="M118" s="344"/>
      <c r="N118" s="344"/>
      <c r="O118" s="344"/>
      <c r="P118" s="344"/>
      <c r="Q118" s="344"/>
      <c r="R118" s="344"/>
      <c r="S118" s="344"/>
      <c r="T118" s="344"/>
      <c r="U118" s="344"/>
      <c r="V118" s="344"/>
      <c r="W118" s="344"/>
      <c r="X118" s="345"/>
      <c r="Y118" s="345"/>
      <c r="Z118" s="345"/>
      <c r="AA118" s="345"/>
      <c r="AB118" s="345"/>
      <c r="AC118" s="345"/>
      <c r="AD118" s="346"/>
      <c r="AE118" s="346"/>
      <c r="AF118" s="346"/>
      <c r="AG118" s="346"/>
      <c r="AH118" s="346"/>
      <c r="AI118" s="346"/>
      <c r="AJ118" s="347"/>
      <c r="AK118" s="347"/>
      <c r="AL118" s="347"/>
    </row>
    <row r="119">
      <c r="A119" s="325" t="s">
        <v>1992</v>
      </c>
      <c r="B119" s="336" t="s">
        <v>1993</v>
      </c>
      <c r="C119" s="337">
        <f t="shared" ref="C119:C128" si="48">(M119+N119*($I119-1)/10)*(1+X119/10000)*(1+(10+SWITCH($J119,0,0,1,1,2,2,3,3,4,4,5,5,6,7,7,9,8,11,9,13,10,15)+switch($L119,10,5,0))/100)+AD119+$L119*AJ119</f>
        <v>4511.3095</v>
      </c>
      <c r="D119" s="338">
        <f t="shared" ref="D119:D128" si="49">(O119+P119*($I119-1)/10)*(1+Y119/10000)*(1+(10+SWITCH($K119,0,0,1,1,2,2,3,3,4,4,5,5,6,7,7,9,8,11,9,13,10,15)+switch($L119,10,5,0))/100)+AE119</f>
        <v>565.042928</v>
      </c>
      <c r="E119" s="339">
        <f t="shared" ref="E119:E128" si="50">(Q119+R119*($I119-1)/10)*(1+Z119/10000)*(1+(10+SWITCH($K119,0,0,1,1,2,2,3,3,4,4,5,5,6,7,7,9,8,11,9,13,10,15)+switch($L119,10,5,0))/100)+AF119</f>
        <v>254.29404</v>
      </c>
      <c r="F119" s="340">
        <f t="shared" ref="F119:F128" si="51">(S119+T119*($I119-1)/10)*(1+AA119/10000)*(1+(10+SWITCH($J119,0,0,1,1,2,2,3,3,4,4,5,5,6,7,7,9,8,11,9,13,10,15)+switch($L119,10,5,0))/100)+AG119+$L119*AK119</f>
        <v>316.584276</v>
      </c>
      <c r="G119" s="341">
        <f t="shared" ref="G119:G128" si="52">(U119+V119*($I119-1)/10)*(1+AB119/10000)*(1+(10+SWITCH($J119,0,0,1,1,2,2,3,3,4,4,5,5,6,7,7,9,8,11,9,13,10,15)+switch($L119,10,5,0))/100)+AH119+$L119*AL119</f>
        <v>266.896472</v>
      </c>
      <c r="H119" s="342">
        <f t="shared" ref="H119:H128" si="53">W119*(1+AC119/10000)*(1+(10+SWITCH($K119,0,0,1,1,2,2,3,3,4,4,5,5,6,7,7,9,8,11,9,13,10,15)+switch($L119,10,5,0))/100)+AI119</f>
        <v>155.81457</v>
      </c>
      <c r="I119" s="343">
        <v>70.0</v>
      </c>
      <c r="J119" s="343">
        <v>10.0</v>
      </c>
      <c r="K119" s="343">
        <v>10.0</v>
      </c>
      <c r="L119" s="343">
        <v>10.0</v>
      </c>
      <c r="M119" s="344">
        <v>716.0</v>
      </c>
      <c r="N119" s="344">
        <v>110.0</v>
      </c>
      <c r="O119" s="344">
        <v>100.0</v>
      </c>
      <c r="P119" s="344">
        <v>16.0</v>
      </c>
      <c r="Q119" s="344">
        <v>63.0</v>
      </c>
      <c r="R119" s="344">
        <v>10.0</v>
      </c>
      <c r="S119" s="344">
        <v>57.0</v>
      </c>
      <c r="T119" s="344">
        <v>9.0</v>
      </c>
      <c r="U119" s="344">
        <v>48.0</v>
      </c>
      <c r="V119" s="344">
        <v>8.0</v>
      </c>
      <c r="W119" s="344">
        <v>67.0</v>
      </c>
      <c r="X119" s="345">
        <v>7514.0</v>
      </c>
      <c r="Y119" s="345">
        <v>7514.0</v>
      </c>
      <c r="Z119" s="345">
        <v>4819.0</v>
      </c>
      <c r="AA119" s="345">
        <v>6572.0</v>
      </c>
      <c r="AB119" s="345">
        <v>6167.0</v>
      </c>
      <c r="AC119" s="345">
        <v>6167.0</v>
      </c>
      <c r="AD119" s="346">
        <v>403.0</v>
      </c>
      <c r="AE119" s="346">
        <v>86.0</v>
      </c>
      <c r="AF119" s="346">
        <v>0.0</v>
      </c>
      <c r="AG119" s="346">
        <v>10.0</v>
      </c>
      <c r="AH119" s="346">
        <v>0.0</v>
      </c>
      <c r="AI119" s="346">
        <v>15.0</v>
      </c>
      <c r="AJ119" s="347">
        <v>75.0</v>
      </c>
      <c r="AK119" s="347">
        <v>5.0</v>
      </c>
      <c r="AL119" s="347">
        <v>5.0</v>
      </c>
    </row>
    <row r="120">
      <c r="A120" s="325" t="s">
        <v>1992</v>
      </c>
      <c r="B120" s="336" t="s">
        <v>1994</v>
      </c>
      <c r="C120" s="337">
        <f t="shared" si="48"/>
        <v>4463.3095</v>
      </c>
      <c r="D120" s="338">
        <f t="shared" si="49"/>
        <v>538.042928</v>
      </c>
      <c r="E120" s="339">
        <f t="shared" si="50"/>
        <v>254.29404</v>
      </c>
      <c r="F120" s="340">
        <f t="shared" si="51"/>
        <v>316.584276</v>
      </c>
      <c r="G120" s="341">
        <f t="shared" si="52"/>
        <v>266.896472</v>
      </c>
      <c r="H120" s="342">
        <f t="shared" si="53"/>
        <v>177.81457</v>
      </c>
      <c r="I120" s="343">
        <v>70.0</v>
      </c>
      <c r="J120" s="343">
        <v>10.0</v>
      </c>
      <c r="K120" s="343">
        <v>10.0</v>
      </c>
      <c r="L120" s="343">
        <v>10.0</v>
      </c>
      <c r="M120" s="344">
        <v>716.0</v>
      </c>
      <c r="N120" s="344">
        <v>110.0</v>
      </c>
      <c r="O120" s="344">
        <v>100.0</v>
      </c>
      <c r="P120" s="344">
        <v>16.0</v>
      </c>
      <c r="Q120" s="344">
        <v>63.0</v>
      </c>
      <c r="R120" s="344">
        <v>10.0</v>
      </c>
      <c r="S120" s="344">
        <v>57.0</v>
      </c>
      <c r="T120" s="344">
        <v>9.0</v>
      </c>
      <c r="U120" s="344">
        <v>48.0</v>
      </c>
      <c r="V120" s="344">
        <v>8.0</v>
      </c>
      <c r="W120" s="344">
        <v>67.0</v>
      </c>
      <c r="X120" s="345">
        <v>7514.0</v>
      </c>
      <c r="Y120" s="345">
        <v>7514.0</v>
      </c>
      <c r="Z120" s="345">
        <v>4819.0</v>
      </c>
      <c r="AA120" s="345">
        <v>6572.0</v>
      </c>
      <c r="AB120" s="345">
        <v>6167.0</v>
      </c>
      <c r="AC120" s="345">
        <v>6167.0</v>
      </c>
      <c r="AD120" s="346">
        <v>355.0</v>
      </c>
      <c r="AE120" s="346">
        <v>59.0</v>
      </c>
      <c r="AF120" s="346">
        <v>0.0</v>
      </c>
      <c r="AG120" s="346">
        <v>10.0</v>
      </c>
      <c r="AH120" s="346">
        <v>0.0</v>
      </c>
      <c r="AI120" s="346">
        <v>37.0</v>
      </c>
      <c r="AJ120" s="347">
        <v>75.0</v>
      </c>
      <c r="AK120" s="347">
        <v>5.0</v>
      </c>
      <c r="AL120" s="347">
        <v>5.0</v>
      </c>
    </row>
    <row r="121">
      <c r="A121" s="325" t="s">
        <v>1992</v>
      </c>
      <c r="B121" s="336" t="s">
        <v>1995</v>
      </c>
      <c r="C121" s="337">
        <f t="shared" si="48"/>
        <v>4463.3095</v>
      </c>
      <c r="D121" s="338">
        <f t="shared" si="49"/>
        <v>560.042928</v>
      </c>
      <c r="E121" s="339">
        <f t="shared" si="50"/>
        <v>254.29404</v>
      </c>
      <c r="F121" s="340">
        <f t="shared" si="51"/>
        <v>316.584276</v>
      </c>
      <c r="G121" s="341">
        <f t="shared" si="52"/>
        <v>276.896472</v>
      </c>
      <c r="H121" s="342">
        <f t="shared" si="53"/>
        <v>153.81457</v>
      </c>
      <c r="I121" s="343">
        <v>70.0</v>
      </c>
      <c r="J121" s="343">
        <v>10.0</v>
      </c>
      <c r="K121" s="343">
        <v>10.0</v>
      </c>
      <c r="L121" s="343">
        <v>10.0</v>
      </c>
      <c r="M121" s="344">
        <v>716.0</v>
      </c>
      <c r="N121" s="344">
        <v>110.0</v>
      </c>
      <c r="O121" s="344">
        <v>100.0</v>
      </c>
      <c r="P121" s="344">
        <v>16.0</v>
      </c>
      <c r="Q121" s="344">
        <v>63.0</v>
      </c>
      <c r="R121" s="344">
        <v>10.0</v>
      </c>
      <c r="S121" s="344">
        <v>57.0</v>
      </c>
      <c r="T121" s="344">
        <v>9.0</v>
      </c>
      <c r="U121" s="344">
        <v>48.0</v>
      </c>
      <c r="V121" s="344">
        <v>8.0</v>
      </c>
      <c r="W121" s="344">
        <v>67.0</v>
      </c>
      <c r="X121" s="345">
        <v>7514.0</v>
      </c>
      <c r="Y121" s="345">
        <v>7514.0</v>
      </c>
      <c r="Z121" s="345">
        <v>4819.0</v>
      </c>
      <c r="AA121" s="345">
        <v>6572.0</v>
      </c>
      <c r="AB121" s="345">
        <v>6167.0</v>
      </c>
      <c r="AC121" s="345">
        <v>6167.0</v>
      </c>
      <c r="AD121" s="346">
        <v>355.0</v>
      </c>
      <c r="AE121" s="346">
        <v>81.0</v>
      </c>
      <c r="AF121" s="346">
        <v>0.0</v>
      </c>
      <c r="AG121" s="346">
        <v>10.0</v>
      </c>
      <c r="AH121" s="346">
        <v>10.0</v>
      </c>
      <c r="AI121" s="346">
        <v>13.0</v>
      </c>
      <c r="AJ121" s="347">
        <v>75.0</v>
      </c>
      <c r="AK121" s="347">
        <v>5.0</v>
      </c>
      <c r="AL121" s="347">
        <v>5.0</v>
      </c>
    </row>
    <row r="122">
      <c r="A122" s="325" t="s">
        <v>1992</v>
      </c>
      <c r="B122" s="336" t="s">
        <v>1996</v>
      </c>
      <c r="C122" s="337">
        <f t="shared" si="48"/>
        <v>4511.3095</v>
      </c>
      <c r="D122" s="338">
        <f t="shared" si="49"/>
        <v>553.042928</v>
      </c>
      <c r="E122" s="339">
        <f t="shared" si="50"/>
        <v>254.29404</v>
      </c>
      <c r="F122" s="340">
        <f t="shared" si="51"/>
        <v>316.584276</v>
      </c>
      <c r="G122" s="341">
        <f t="shared" si="52"/>
        <v>276.896472</v>
      </c>
      <c r="H122" s="342">
        <f t="shared" si="53"/>
        <v>153.81457</v>
      </c>
      <c r="I122" s="343">
        <v>70.0</v>
      </c>
      <c r="J122" s="343">
        <v>10.0</v>
      </c>
      <c r="K122" s="343">
        <v>10.0</v>
      </c>
      <c r="L122" s="343">
        <v>10.0</v>
      </c>
      <c r="M122" s="344">
        <v>716.0</v>
      </c>
      <c r="N122" s="344">
        <v>110.0</v>
      </c>
      <c r="O122" s="344">
        <v>100.0</v>
      </c>
      <c r="P122" s="344">
        <v>16.0</v>
      </c>
      <c r="Q122" s="344">
        <v>63.0</v>
      </c>
      <c r="R122" s="344">
        <v>10.0</v>
      </c>
      <c r="S122" s="344">
        <v>57.0</v>
      </c>
      <c r="T122" s="344">
        <v>9.0</v>
      </c>
      <c r="U122" s="344">
        <v>48.0</v>
      </c>
      <c r="V122" s="344">
        <v>8.0</v>
      </c>
      <c r="W122" s="344">
        <v>67.0</v>
      </c>
      <c r="X122" s="345">
        <v>7514.0</v>
      </c>
      <c r="Y122" s="345">
        <v>7514.0</v>
      </c>
      <c r="Z122" s="345">
        <v>4819.0</v>
      </c>
      <c r="AA122" s="345">
        <v>6572.0</v>
      </c>
      <c r="AB122" s="345">
        <v>6167.0</v>
      </c>
      <c r="AC122" s="345">
        <v>6167.0</v>
      </c>
      <c r="AD122" s="346">
        <v>403.0</v>
      </c>
      <c r="AE122" s="346">
        <v>74.0</v>
      </c>
      <c r="AF122" s="346">
        <v>0.0</v>
      </c>
      <c r="AG122" s="346">
        <v>10.0</v>
      </c>
      <c r="AH122" s="346">
        <v>10.0</v>
      </c>
      <c r="AI122" s="346">
        <v>13.0</v>
      </c>
      <c r="AJ122" s="347">
        <v>75.0</v>
      </c>
      <c r="AK122" s="347">
        <v>5.0</v>
      </c>
      <c r="AL122" s="347">
        <v>5.0</v>
      </c>
    </row>
    <row r="123">
      <c r="A123" s="325" t="s">
        <v>1992</v>
      </c>
      <c r="B123" s="336" t="s">
        <v>278</v>
      </c>
      <c r="C123" s="337">
        <f t="shared" si="48"/>
        <v>3742.88275</v>
      </c>
      <c r="D123" s="338">
        <f t="shared" si="49"/>
        <v>537.94877</v>
      </c>
      <c r="E123" s="339">
        <f t="shared" si="50"/>
        <v>254.29404</v>
      </c>
      <c r="F123" s="340">
        <f t="shared" si="51"/>
        <v>263.156148</v>
      </c>
      <c r="G123" s="341">
        <f t="shared" si="52"/>
        <v>300.313661</v>
      </c>
      <c r="H123" s="342">
        <f t="shared" si="53"/>
        <v>197.84877</v>
      </c>
      <c r="I123" s="343">
        <v>70.0</v>
      </c>
      <c r="J123" s="343">
        <v>10.0</v>
      </c>
      <c r="K123" s="343">
        <v>10.0</v>
      </c>
      <c r="L123" s="343">
        <v>10.0</v>
      </c>
      <c r="M123" s="344">
        <v>551.0</v>
      </c>
      <c r="N123" s="344">
        <v>85.0</v>
      </c>
      <c r="O123" s="344">
        <v>95.0</v>
      </c>
      <c r="P123" s="344">
        <v>15.0</v>
      </c>
      <c r="Q123" s="344">
        <v>63.0</v>
      </c>
      <c r="R123" s="344">
        <v>10.0</v>
      </c>
      <c r="S123" s="344">
        <v>46.0</v>
      </c>
      <c r="T123" s="344">
        <v>7.0</v>
      </c>
      <c r="U123" s="344">
        <v>57.0</v>
      </c>
      <c r="V123" s="344">
        <v>9.0</v>
      </c>
      <c r="W123" s="344">
        <v>87.0</v>
      </c>
      <c r="X123" s="345">
        <v>7514.0</v>
      </c>
      <c r="Y123" s="345">
        <v>7514.0</v>
      </c>
      <c r="Z123" s="345">
        <v>4819.0</v>
      </c>
      <c r="AA123" s="345">
        <v>6572.0</v>
      </c>
      <c r="AB123" s="345">
        <v>6167.0</v>
      </c>
      <c r="AC123" s="345">
        <v>6167.0</v>
      </c>
      <c r="AD123" s="346">
        <v>403.0</v>
      </c>
      <c r="AE123" s="346">
        <v>86.0</v>
      </c>
      <c r="AF123" s="346">
        <v>0.0</v>
      </c>
      <c r="AG123" s="346">
        <v>10.0</v>
      </c>
      <c r="AH123" s="346">
        <v>0.0</v>
      </c>
      <c r="AI123" s="346">
        <v>15.0</v>
      </c>
      <c r="AJ123" s="347">
        <v>75.0</v>
      </c>
      <c r="AK123" s="347">
        <v>5.0</v>
      </c>
      <c r="AL123" s="347">
        <v>5.0</v>
      </c>
    </row>
    <row r="124">
      <c r="A124" s="325" t="s">
        <v>1992</v>
      </c>
      <c r="B124" s="336" t="s">
        <v>1005</v>
      </c>
      <c r="C124" s="337">
        <f t="shared" si="48"/>
        <v>4153.66198</v>
      </c>
      <c r="D124" s="338">
        <f t="shared" si="49"/>
        <v>510.94877</v>
      </c>
      <c r="E124" s="339">
        <f t="shared" si="50"/>
        <v>254.29404</v>
      </c>
      <c r="F124" s="340">
        <f t="shared" si="51"/>
        <v>282.329952</v>
      </c>
      <c r="G124" s="341">
        <f t="shared" si="52"/>
        <v>248.191253</v>
      </c>
      <c r="H124" s="342">
        <f t="shared" si="53"/>
        <v>282.90007</v>
      </c>
      <c r="I124" s="343">
        <v>70.0</v>
      </c>
      <c r="J124" s="343">
        <v>10.0</v>
      </c>
      <c r="K124" s="343">
        <v>10.0</v>
      </c>
      <c r="L124" s="343">
        <v>10.0</v>
      </c>
      <c r="M124" s="344">
        <v>649.0</v>
      </c>
      <c r="N124" s="344">
        <v>100.0</v>
      </c>
      <c r="O124" s="344">
        <v>95.0</v>
      </c>
      <c r="P124" s="344">
        <v>15.0</v>
      </c>
      <c r="Q124" s="344">
        <v>63.0</v>
      </c>
      <c r="R124" s="344">
        <v>10.0</v>
      </c>
      <c r="S124" s="344">
        <v>48.0</v>
      </c>
      <c r="T124" s="344">
        <v>8.0</v>
      </c>
      <c r="U124" s="344">
        <v>46.0</v>
      </c>
      <c r="V124" s="344">
        <v>7.0</v>
      </c>
      <c r="W124" s="344">
        <v>117.0</v>
      </c>
      <c r="X124" s="345">
        <v>7514.0</v>
      </c>
      <c r="Y124" s="345">
        <v>7514.0</v>
      </c>
      <c r="Z124" s="345">
        <v>4819.0</v>
      </c>
      <c r="AA124" s="345">
        <v>6572.0</v>
      </c>
      <c r="AB124" s="345">
        <v>6167.0</v>
      </c>
      <c r="AC124" s="345">
        <v>6167.0</v>
      </c>
      <c r="AD124" s="346">
        <v>355.0</v>
      </c>
      <c r="AE124" s="346">
        <v>59.0</v>
      </c>
      <c r="AF124" s="346">
        <v>0.0</v>
      </c>
      <c r="AG124" s="346">
        <v>10.0</v>
      </c>
      <c r="AH124" s="346">
        <v>0.0</v>
      </c>
      <c r="AI124" s="346">
        <v>37.0</v>
      </c>
      <c r="AJ124" s="347">
        <v>75.0</v>
      </c>
      <c r="AK124" s="347">
        <v>5.0</v>
      </c>
      <c r="AL124" s="347">
        <v>5.0</v>
      </c>
    </row>
    <row r="125">
      <c r="A125" s="325" t="s">
        <v>1992</v>
      </c>
      <c r="B125" s="336" t="s">
        <v>1261</v>
      </c>
      <c r="C125" s="337">
        <f t="shared" si="48"/>
        <v>4153.66198</v>
      </c>
      <c r="D125" s="338">
        <f t="shared" si="49"/>
        <v>560.042928</v>
      </c>
      <c r="E125" s="339">
        <f t="shared" si="50"/>
        <v>231.369047</v>
      </c>
      <c r="F125" s="340">
        <f t="shared" si="51"/>
        <v>293.101752</v>
      </c>
      <c r="G125" s="341">
        <f t="shared" si="52"/>
        <v>258.191253</v>
      </c>
      <c r="H125" s="342">
        <f t="shared" si="53"/>
        <v>130.69576</v>
      </c>
      <c r="I125" s="343">
        <v>70.0</v>
      </c>
      <c r="J125" s="343">
        <v>10.0</v>
      </c>
      <c r="K125" s="343">
        <v>10.0</v>
      </c>
      <c r="L125" s="343">
        <v>10.0</v>
      </c>
      <c r="M125" s="344">
        <v>649.0</v>
      </c>
      <c r="N125" s="344">
        <v>100.0</v>
      </c>
      <c r="O125" s="344">
        <v>100.0</v>
      </c>
      <c r="P125" s="344">
        <v>16.0</v>
      </c>
      <c r="Q125" s="344">
        <v>58.0</v>
      </c>
      <c r="R125" s="344">
        <v>9.0</v>
      </c>
      <c r="S125" s="344">
        <v>53.0</v>
      </c>
      <c r="T125" s="344">
        <v>8.0</v>
      </c>
      <c r="U125" s="344">
        <v>46.0</v>
      </c>
      <c r="V125" s="344">
        <v>7.0</v>
      </c>
      <c r="W125" s="344">
        <v>56.0</v>
      </c>
      <c r="X125" s="345">
        <v>7514.0</v>
      </c>
      <c r="Y125" s="345">
        <v>7514.0</v>
      </c>
      <c r="Z125" s="345">
        <v>4819.0</v>
      </c>
      <c r="AA125" s="345">
        <v>6572.0</v>
      </c>
      <c r="AB125" s="345">
        <v>6167.0</v>
      </c>
      <c r="AC125" s="345">
        <v>6167.0</v>
      </c>
      <c r="AD125" s="346">
        <v>355.0</v>
      </c>
      <c r="AE125" s="346">
        <v>81.0</v>
      </c>
      <c r="AF125" s="346">
        <v>0.0</v>
      </c>
      <c r="AG125" s="346">
        <v>10.0</v>
      </c>
      <c r="AH125" s="346">
        <v>10.0</v>
      </c>
      <c r="AI125" s="346">
        <v>13.0</v>
      </c>
      <c r="AJ125" s="347">
        <v>75.0</v>
      </c>
      <c r="AK125" s="347">
        <v>5.0</v>
      </c>
      <c r="AL125" s="347">
        <v>5.0</v>
      </c>
    </row>
    <row r="126">
      <c r="A126" s="325" t="s">
        <v>1992</v>
      </c>
      <c r="B126" s="336" t="s">
        <v>229</v>
      </c>
      <c r="C126" s="337">
        <f t="shared" si="48"/>
        <v>4201.66198</v>
      </c>
      <c r="D126" s="338">
        <f t="shared" si="49"/>
        <v>553.042928</v>
      </c>
      <c r="E126" s="339">
        <f t="shared" si="50"/>
        <v>231.369047</v>
      </c>
      <c r="F126" s="340">
        <f t="shared" si="51"/>
        <v>293.101752</v>
      </c>
      <c r="G126" s="341">
        <f t="shared" si="52"/>
        <v>310.313661</v>
      </c>
      <c r="H126" s="342">
        <f t="shared" si="53"/>
        <v>170.62825</v>
      </c>
      <c r="I126" s="343">
        <v>70.0</v>
      </c>
      <c r="J126" s="343">
        <v>10.0</v>
      </c>
      <c r="K126" s="343">
        <v>10.0</v>
      </c>
      <c r="L126" s="343">
        <v>10.0</v>
      </c>
      <c r="M126" s="344">
        <v>649.0</v>
      </c>
      <c r="N126" s="344">
        <v>100.0</v>
      </c>
      <c r="O126" s="344">
        <v>100.0</v>
      </c>
      <c r="P126" s="344">
        <v>16.0</v>
      </c>
      <c r="Q126" s="344">
        <v>58.0</v>
      </c>
      <c r="R126" s="344">
        <v>9.0</v>
      </c>
      <c r="S126" s="344">
        <v>53.0</v>
      </c>
      <c r="T126" s="344">
        <v>8.0</v>
      </c>
      <c r="U126" s="344">
        <v>57.0</v>
      </c>
      <c r="V126" s="344">
        <v>9.0</v>
      </c>
      <c r="W126" s="344">
        <v>75.0</v>
      </c>
      <c r="X126" s="345">
        <v>7514.0</v>
      </c>
      <c r="Y126" s="345">
        <v>7514.0</v>
      </c>
      <c r="Z126" s="345">
        <v>4819.0</v>
      </c>
      <c r="AA126" s="345">
        <v>6572.0</v>
      </c>
      <c r="AB126" s="345">
        <v>6167.0</v>
      </c>
      <c r="AC126" s="345">
        <v>6167.0</v>
      </c>
      <c r="AD126" s="346">
        <v>403.0</v>
      </c>
      <c r="AE126" s="346">
        <v>74.0</v>
      </c>
      <c r="AF126" s="346">
        <v>0.0</v>
      </c>
      <c r="AG126" s="346">
        <v>10.0</v>
      </c>
      <c r="AH126" s="346">
        <v>10.0</v>
      </c>
      <c r="AI126" s="346">
        <v>13.0</v>
      </c>
      <c r="AJ126" s="347">
        <v>75.0</v>
      </c>
      <c r="AK126" s="347">
        <v>5.0</v>
      </c>
      <c r="AL126" s="347">
        <v>5.0</v>
      </c>
    </row>
    <row r="127">
      <c r="A127" s="325" t="s">
        <v>1450</v>
      </c>
      <c r="B127" s="336" t="s">
        <v>1403</v>
      </c>
      <c r="C127" s="337">
        <f t="shared" si="48"/>
        <v>4041.53175</v>
      </c>
      <c r="D127" s="338">
        <f t="shared" si="49"/>
        <v>488.407765</v>
      </c>
      <c r="E127" s="339">
        <f t="shared" si="50"/>
        <v>270.014212</v>
      </c>
      <c r="F127" s="340">
        <f t="shared" si="51"/>
        <v>293.982123</v>
      </c>
      <c r="G127" s="341">
        <f t="shared" si="52"/>
        <v>371.1869</v>
      </c>
      <c r="H127" s="342">
        <f t="shared" si="53"/>
        <v>163.26327</v>
      </c>
      <c r="I127" s="343">
        <v>70.0</v>
      </c>
      <c r="J127" s="343">
        <v>10.0</v>
      </c>
      <c r="K127" s="343">
        <v>10.0</v>
      </c>
      <c r="L127" s="343">
        <v>10.0</v>
      </c>
      <c r="M127" s="344">
        <v>716.0</v>
      </c>
      <c r="N127" s="344">
        <v>110.0</v>
      </c>
      <c r="O127" s="344">
        <v>95.0</v>
      </c>
      <c r="P127" s="344">
        <v>15.0</v>
      </c>
      <c r="Q127" s="344">
        <v>70.0</v>
      </c>
      <c r="R127" s="344">
        <v>11.0</v>
      </c>
      <c r="S127" s="344">
        <v>57.0</v>
      </c>
      <c r="T127" s="344">
        <v>9.0</v>
      </c>
      <c r="U127" s="344">
        <v>64.0</v>
      </c>
      <c r="V127" s="344">
        <v>10.0</v>
      </c>
      <c r="W127" s="344">
        <v>67.0</v>
      </c>
      <c r="X127" s="345">
        <v>6081.0</v>
      </c>
      <c r="Y127" s="345">
        <v>6873.0</v>
      </c>
      <c r="Z127" s="345">
        <v>4236.0</v>
      </c>
      <c r="AA127" s="345">
        <v>6081.0</v>
      </c>
      <c r="AB127" s="345">
        <v>6610.0</v>
      </c>
      <c r="AC127" s="345">
        <v>7137.0</v>
      </c>
      <c r="AD127" s="346">
        <v>308.0</v>
      </c>
      <c r="AE127" s="346">
        <v>53.0</v>
      </c>
      <c r="AF127" s="346">
        <v>0.0</v>
      </c>
      <c r="AG127" s="346">
        <v>15.0</v>
      </c>
      <c r="AH127" s="346">
        <v>24.0</v>
      </c>
      <c r="AI127" s="346">
        <v>14.0</v>
      </c>
      <c r="AJ127" s="347">
        <v>65.0</v>
      </c>
      <c r="AK127" s="347">
        <v>3.0</v>
      </c>
      <c r="AL127" s="347">
        <v>6.0</v>
      </c>
    </row>
    <row r="128">
      <c r="A128" s="325" t="s">
        <v>1450</v>
      </c>
      <c r="B128" s="336" t="s">
        <v>278</v>
      </c>
      <c r="C128" s="337">
        <f t="shared" si="48"/>
        <v>3335.977875</v>
      </c>
      <c r="D128" s="338">
        <f t="shared" si="49"/>
        <v>488.407765</v>
      </c>
      <c r="E128" s="339">
        <f t="shared" si="50"/>
        <v>244.28976</v>
      </c>
      <c r="F128" s="340">
        <f t="shared" si="51"/>
        <v>242.136979</v>
      </c>
      <c r="G128" s="341">
        <f t="shared" si="52"/>
        <v>341.17263</v>
      </c>
      <c r="H128" s="342">
        <f t="shared" si="53"/>
        <v>207.81947</v>
      </c>
      <c r="I128" s="343">
        <v>70.0</v>
      </c>
      <c r="J128" s="343">
        <v>10.0</v>
      </c>
      <c r="K128" s="343">
        <v>10.0</v>
      </c>
      <c r="L128" s="343">
        <v>10.0</v>
      </c>
      <c r="M128" s="344">
        <v>551.0</v>
      </c>
      <c r="N128" s="344">
        <v>85.0</v>
      </c>
      <c r="O128" s="344">
        <v>95.0</v>
      </c>
      <c r="P128" s="344">
        <v>15.0</v>
      </c>
      <c r="Q128" s="344">
        <v>63.0</v>
      </c>
      <c r="R128" s="344">
        <v>10.0</v>
      </c>
      <c r="S128" s="344">
        <v>46.0</v>
      </c>
      <c r="T128" s="344">
        <v>7.0</v>
      </c>
      <c r="U128" s="344">
        <v>57.0</v>
      </c>
      <c r="V128" s="344">
        <v>9.0</v>
      </c>
      <c r="W128" s="344">
        <v>87.0</v>
      </c>
      <c r="X128" s="345">
        <v>6081.0</v>
      </c>
      <c r="Y128" s="345">
        <v>6873.0</v>
      </c>
      <c r="Z128" s="345">
        <v>4236.0</v>
      </c>
      <c r="AA128" s="345">
        <v>6081.0</v>
      </c>
      <c r="AB128" s="345">
        <v>6610.0</v>
      </c>
      <c r="AC128" s="345">
        <v>7137.0</v>
      </c>
      <c r="AD128" s="346">
        <v>308.0</v>
      </c>
      <c r="AE128" s="346">
        <v>53.0</v>
      </c>
      <c r="AF128" s="346">
        <v>0.0</v>
      </c>
      <c r="AG128" s="346">
        <v>15.0</v>
      </c>
      <c r="AH128" s="346">
        <v>24.0</v>
      </c>
      <c r="AI128" s="346">
        <v>14.0</v>
      </c>
      <c r="AJ128" s="347">
        <v>65.0</v>
      </c>
      <c r="AK128" s="347">
        <v>3.0</v>
      </c>
      <c r="AL128" s="347">
        <v>6.0</v>
      </c>
    </row>
    <row r="129">
      <c r="A129" s="325" t="s">
        <v>1472</v>
      </c>
      <c r="B129" s="336" t="s">
        <v>528</v>
      </c>
      <c r="C129" s="348">
        <v>3537.0</v>
      </c>
      <c r="D129" s="349">
        <v>503.0</v>
      </c>
      <c r="E129" s="350">
        <v>233.0</v>
      </c>
      <c r="F129" s="351">
        <v>262.0</v>
      </c>
      <c r="G129" s="352">
        <v>250.0</v>
      </c>
      <c r="H129" s="353">
        <v>317.0</v>
      </c>
      <c r="I129" s="343">
        <v>70.0</v>
      </c>
      <c r="J129" s="343">
        <v>10.0</v>
      </c>
      <c r="K129" s="343">
        <v>10.0</v>
      </c>
      <c r="L129" s="343">
        <v>10.0</v>
      </c>
      <c r="M129" s="344"/>
      <c r="N129" s="344"/>
      <c r="O129" s="344"/>
      <c r="P129" s="344"/>
      <c r="Q129" s="344"/>
      <c r="R129" s="344"/>
      <c r="S129" s="344"/>
      <c r="T129" s="344"/>
      <c r="U129" s="344"/>
      <c r="V129" s="344"/>
      <c r="W129" s="344"/>
      <c r="X129" s="345"/>
      <c r="Y129" s="345"/>
      <c r="Z129" s="345"/>
      <c r="AA129" s="345"/>
      <c r="AB129" s="345"/>
      <c r="AC129" s="345"/>
      <c r="AD129" s="346"/>
      <c r="AE129" s="346"/>
      <c r="AF129" s="355"/>
      <c r="AG129" s="346"/>
      <c r="AH129" s="346"/>
      <c r="AI129" s="346"/>
      <c r="AJ129" s="347"/>
      <c r="AK129" s="347"/>
      <c r="AL129" s="347"/>
    </row>
    <row r="130">
      <c r="A130" s="325" t="s">
        <v>1472</v>
      </c>
      <c r="B130" s="336" t="s">
        <v>1480</v>
      </c>
      <c r="C130" s="348">
        <v>3273.0</v>
      </c>
      <c r="D130" s="349">
        <v>503.0</v>
      </c>
      <c r="E130" s="350">
        <v>233.0</v>
      </c>
      <c r="F130" s="351">
        <v>262.0</v>
      </c>
      <c r="G130" s="352">
        <v>281.0</v>
      </c>
      <c r="H130" s="353">
        <v>274.0</v>
      </c>
      <c r="I130" s="343">
        <v>70.0</v>
      </c>
      <c r="J130" s="343">
        <v>10.0</v>
      </c>
      <c r="K130" s="343">
        <v>10.0</v>
      </c>
      <c r="L130" s="343">
        <v>10.0</v>
      </c>
      <c r="M130" s="344"/>
      <c r="N130" s="344"/>
      <c r="O130" s="344"/>
      <c r="P130" s="344"/>
      <c r="Q130" s="344"/>
      <c r="R130" s="344"/>
      <c r="S130" s="344"/>
      <c r="T130" s="344"/>
      <c r="U130" s="344"/>
      <c r="V130" s="344"/>
      <c r="W130" s="344"/>
      <c r="X130" s="345"/>
      <c r="Y130" s="345"/>
      <c r="Z130" s="345"/>
      <c r="AA130" s="345"/>
      <c r="AB130" s="345"/>
      <c r="AC130" s="345"/>
      <c r="AD130" s="346"/>
      <c r="AE130" s="346"/>
      <c r="AF130" s="355"/>
      <c r="AG130" s="346"/>
      <c r="AH130" s="346"/>
      <c r="AI130" s="346"/>
      <c r="AJ130" s="347"/>
      <c r="AK130" s="347"/>
      <c r="AL130" s="347"/>
    </row>
    <row r="131">
      <c r="A131" s="325" t="s">
        <v>1488</v>
      </c>
      <c r="B131" s="336" t="s">
        <v>1500</v>
      </c>
      <c r="C131" s="337">
        <f t="shared" ref="C131:C134" si="54">(M131+N131*($I131-1)/10)*(1+X131/10000)*(1+(10+SWITCH($J131,0,0,1,1,2,2,3,3,4,4,5,5,6,7,7,9,8,11,9,13,10,15)+switch($L131,10,5,0))/100)+AD131+$L131*AJ131</f>
        <v>3913.17415</v>
      </c>
      <c r="D131" s="338">
        <f t="shared" ref="D131:D134" si="55">(O131+P131*($I131-1)/10)*(1+Y131/10000)*(1+(10+SWITCH($K131,0,0,1,1,2,2,3,3,4,4,5,5,6,7,7,9,8,11,9,13,10,15)+switch($L131,10,5,0))/100)+AE131</f>
        <v>481.481536</v>
      </c>
      <c r="E131" s="339">
        <f t="shared" ref="E131:E134" si="56">(Q131+R131*($I131-1)/10)*(1+Z131/10000)*(1+(10+SWITCH($K131,0,0,1,1,2,2,3,3,4,4,5,5,6,7,7,9,8,11,9,13,10,15)+switch($L131,10,5,0))/100)+AF131</f>
        <v>244.28976</v>
      </c>
      <c r="F131" s="340">
        <f t="shared" ref="F131:F134" si="57">(S131+T131*($I131-1)/10)*(1+AA131/10000)*(1+(10+SWITCH($J131,0,0,1,1,2,2,3,3,4,4,5,5,6,7,7,9,8,11,9,13,10,15)+switch($L131,10,5,0))/100)+AG131+$L131*AK131</f>
        <v>276.195346</v>
      </c>
      <c r="G131" s="341">
        <f t="shared" ref="G131:G134" si="58">(U131+V131*($I131-1)/10)*(1+AB131/10000)*(1+(10+SWITCH($J131,0,0,1,1,2,2,3,3,4,4,5,5,6,7,7,9,8,11,9,13,10,15)+switch($L131,10,5,0))/100)+AH131+$L131*AL131</f>
        <v>317.17263</v>
      </c>
      <c r="H131" s="342">
        <f t="shared" ref="H131:H134" si="59">W131*(1+AC131/10000)*(1+(10+SWITCH($K131,0,0,1,1,2,2,3,3,4,4,5,5,6,7,7,9,8,11,9,13,10,15)+switch($L131,10,5,0))/100)+AI131</f>
        <v>124.9208</v>
      </c>
      <c r="I131" s="343">
        <v>70.0</v>
      </c>
      <c r="J131" s="343">
        <v>10.0</v>
      </c>
      <c r="K131" s="343">
        <v>10.0</v>
      </c>
      <c r="L131" s="343">
        <v>10.0</v>
      </c>
      <c r="M131" s="344">
        <v>649.0</v>
      </c>
      <c r="N131" s="344">
        <v>100.0</v>
      </c>
      <c r="O131" s="344">
        <v>89.0</v>
      </c>
      <c r="P131" s="344">
        <v>14.0</v>
      </c>
      <c r="Q131" s="344">
        <v>63.0</v>
      </c>
      <c r="R131" s="344">
        <v>10.0</v>
      </c>
      <c r="S131" s="344">
        <v>53.0</v>
      </c>
      <c r="T131" s="344">
        <v>8.0</v>
      </c>
      <c r="U131" s="344">
        <v>57.0</v>
      </c>
      <c r="V131" s="344">
        <v>9.0</v>
      </c>
      <c r="W131" s="344">
        <v>56.0</v>
      </c>
      <c r="X131" s="345">
        <v>6345.0</v>
      </c>
      <c r="Y131" s="345">
        <v>7137.0</v>
      </c>
      <c r="Z131" s="345">
        <v>4236.0</v>
      </c>
      <c r="AA131" s="345">
        <v>6081.0</v>
      </c>
      <c r="AB131" s="345">
        <v>6610.0</v>
      </c>
      <c r="AC131" s="345">
        <v>6610.0</v>
      </c>
      <c r="AD131" s="346">
        <v>368.0</v>
      </c>
      <c r="AE131" s="346">
        <v>68.0</v>
      </c>
      <c r="AF131" s="355"/>
      <c r="AG131" s="346">
        <v>10.0</v>
      </c>
      <c r="AH131" s="346">
        <v>10.0</v>
      </c>
      <c r="AI131" s="346">
        <v>4.0</v>
      </c>
      <c r="AJ131" s="347">
        <v>70.0</v>
      </c>
      <c r="AK131" s="347">
        <v>4.0</v>
      </c>
      <c r="AL131" s="347">
        <v>5.0</v>
      </c>
    </row>
    <row r="132">
      <c r="A132" s="325" t="s">
        <v>1488</v>
      </c>
      <c r="B132" s="336" t="s">
        <v>1497</v>
      </c>
      <c r="C132" s="337">
        <f t="shared" si="54"/>
        <v>3485.016875</v>
      </c>
      <c r="D132" s="338">
        <f t="shared" si="55"/>
        <v>510.220285</v>
      </c>
      <c r="E132" s="339">
        <f t="shared" si="56"/>
        <v>244.28976</v>
      </c>
      <c r="F132" s="340">
        <f t="shared" si="57"/>
        <v>247.136979</v>
      </c>
      <c r="G132" s="341">
        <f t="shared" si="58"/>
        <v>317.17263</v>
      </c>
      <c r="H132" s="342">
        <f t="shared" si="59"/>
        <v>191.8591</v>
      </c>
      <c r="I132" s="343">
        <v>70.0</v>
      </c>
      <c r="J132" s="343">
        <v>10.0</v>
      </c>
      <c r="K132" s="343">
        <v>10.0</v>
      </c>
      <c r="L132" s="343">
        <v>10.0</v>
      </c>
      <c r="M132" s="344">
        <v>551.0</v>
      </c>
      <c r="N132" s="344">
        <v>85.0</v>
      </c>
      <c r="O132" s="344">
        <v>95.0</v>
      </c>
      <c r="P132" s="344">
        <v>15.0</v>
      </c>
      <c r="Q132" s="344">
        <v>63.0</v>
      </c>
      <c r="R132" s="344">
        <v>10.0</v>
      </c>
      <c r="S132" s="344">
        <v>46.0</v>
      </c>
      <c r="T132" s="344">
        <v>7.0</v>
      </c>
      <c r="U132" s="344">
        <v>57.0</v>
      </c>
      <c r="V132" s="344">
        <v>9.0</v>
      </c>
      <c r="W132" s="344">
        <v>87.0</v>
      </c>
      <c r="X132" s="345">
        <v>6345.0</v>
      </c>
      <c r="Y132" s="345">
        <v>7137.0</v>
      </c>
      <c r="Z132" s="345">
        <v>4236.0</v>
      </c>
      <c r="AA132" s="345">
        <v>6081.0</v>
      </c>
      <c r="AB132" s="345">
        <v>6610.0</v>
      </c>
      <c r="AC132" s="345">
        <v>6610.0</v>
      </c>
      <c r="AD132" s="346">
        <v>368.0</v>
      </c>
      <c r="AE132" s="346">
        <v>68.0</v>
      </c>
      <c r="AF132" s="355"/>
      <c r="AG132" s="346">
        <v>10.0</v>
      </c>
      <c r="AH132" s="346">
        <v>10.0</v>
      </c>
      <c r="AI132" s="346">
        <v>4.0</v>
      </c>
      <c r="AJ132" s="347">
        <v>70.0</v>
      </c>
      <c r="AK132" s="347">
        <v>4.0</v>
      </c>
      <c r="AL132" s="347">
        <v>5.0</v>
      </c>
    </row>
    <row r="133">
      <c r="A133" s="325" t="s">
        <v>1507</v>
      </c>
      <c r="B133" s="336" t="s">
        <v>528</v>
      </c>
      <c r="C133" s="337">
        <f t="shared" si="54"/>
        <v>4011.7042</v>
      </c>
      <c r="D133" s="338">
        <f t="shared" si="55"/>
        <v>548.44456</v>
      </c>
      <c r="E133" s="339">
        <f t="shared" si="56"/>
        <v>244.28976</v>
      </c>
      <c r="F133" s="340">
        <f t="shared" si="57"/>
        <v>274.909992</v>
      </c>
      <c r="G133" s="341">
        <f t="shared" si="58"/>
        <v>266.542976</v>
      </c>
      <c r="H133" s="342">
        <f t="shared" si="59"/>
        <v>303.66967</v>
      </c>
      <c r="I133" s="343">
        <v>70.0</v>
      </c>
      <c r="J133" s="343">
        <v>10.0</v>
      </c>
      <c r="K133" s="343">
        <v>10.0</v>
      </c>
      <c r="L133" s="343">
        <v>10.0</v>
      </c>
      <c r="M133" s="354">
        <v>649.0</v>
      </c>
      <c r="N133" s="354">
        <v>100.0</v>
      </c>
      <c r="O133" s="354">
        <v>95.0</v>
      </c>
      <c r="P133" s="354">
        <v>15.0</v>
      </c>
      <c r="Q133" s="354">
        <v>63.0</v>
      </c>
      <c r="R133" s="354">
        <v>10.0</v>
      </c>
      <c r="S133" s="354">
        <v>48.0</v>
      </c>
      <c r="T133" s="354">
        <v>8.0</v>
      </c>
      <c r="U133" s="354">
        <v>46.0</v>
      </c>
      <c r="V133" s="354">
        <v>7.0</v>
      </c>
      <c r="W133" s="354">
        <v>117.0</v>
      </c>
      <c r="X133" s="345">
        <v>8060.0</v>
      </c>
      <c r="Y133" s="345">
        <v>8192.0</v>
      </c>
      <c r="Z133" s="345">
        <v>4236.0</v>
      </c>
      <c r="AA133" s="345">
        <v>7137.0</v>
      </c>
      <c r="AB133" s="345">
        <v>7664.0</v>
      </c>
      <c r="AC133" s="345">
        <v>7927.0</v>
      </c>
      <c r="AD133" s="346">
        <v>218.0</v>
      </c>
      <c r="AE133" s="346">
        <v>79.0</v>
      </c>
      <c r="AF133" s="356"/>
      <c r="AG133" s="346">
        <v>15.0</v>
      </c>
      <c r="AH133" s="356"/>
      <c r="AI133" s="346">
        <v>31.0</v>
      </c>
      <c r="AJ133" s="357">
        <v>65.0</v>
      </c>
      <c r="AK133" s="357">
        <v>3.0</v>
      </c>
      <c r="AL133" s="357">
        <v>5.0</v>
      </c>
    </row>
    <row r="134">
      <c r="A134" s="325" t="s">
        <v>1507</v>
      </c>
      <c r="B134" s="336" t="s">
        <v>278</v>
      </c>
      <c r="C134" s="337">
        <f t="shared" si="54"/>
        <v>3538.6225</v>
      </c>
      <c r="D134" s="338">
        <f t="shared" si="55"/>
        <v>548.44456</v>
      </c>
      <c r="E134" s="339">
        <f t="shared" si="56"/>
        <v>244.28976</v>
      </c>
      <c r="F134" s="340">
        <f t="shared" si="57"/>
        <v>255.082483</v>
      </c>
      <c r="G134" s="341">
        <f t="shared" si="58"/>
        <v>323.491712</v>
      </c>
      <c r="H134" s="342">
        <f t="shared" si="59"/>
        <v>233.75437</v>
      </c>
      <c r="I134" s="343">
        <v>70.0</v>
      </c>
      <c r="J134" s="343">
        <v>10.0</v>
      </c>
      <c r="K134" s="343">
        <v>10.0</v>
      </c>
      <c r="L134" s="343">
        <v>10.0</v>
      </c>
      <c r="M134" s="354">
        <v>551.0</v>
      </c>
      <c r="N134" s="354">
        <v>85.0</v>
      </c>
      <c r="O134" s="354">
        <v>95.0</v>
      </c>
      <c r="P134" s="354">
        <v>15.0</v>
      </c>
      <c r="Q134" s="354">
        <v>63.0</v>
      </c>
      <c r="R134" s="354">
        <v>10.0</v>
      </c>
      <c r="S134" s="354">
        <v>46.0</v>
      </c>
      <c r="T134" s="354">
        <v>7.0</v>
      </c>
      <c r="U134" s="354">
        <v>57.0</v>
      </c>
      <c r="V134" s="354">
        <v>9.0</v>
      </c>
      <c r="W134" s="354">
        <v>87.0</v>
      </c>
      <c r="X134" s="345">
        <v>8060.0</v>
      </c>
      <c r="Y134" s="345">
        <v>8192.0</v>
      </c>
      <c r="Z134" s="345">
        <v>4236.0</v>
      </c>
      <c r="AA134" s="345">
        <v>7137.0</v>
      </c>
      <c r="AB134" s="345">
        <v>7664.0</v>
      </c>
      <c r="AC134" s="345">
        <v>7927.0</v>
      </c>
      <c r="AD134" s="346">
        <v>218.0</v>
      </c>
      <c r="AE134" s="346">
        <v>79.0</v>
      </c>
      <c r="AF134" s="356"/>
      <c r="AG134" s="346">
        <v>15.0</v>
      </c>
      <c r="AH134" s="356"/>
      <c r="AI134" s="346">
        <v>31.0</v>
      </c>
      <c r="AJ134" s="357">
        <v>65.0</v>
      </c>
      <c r="AK134" s="357">
        <v>3.0</v>
      </c>
      <c r="AL134" s="357">
        <v>5.0</v>
      </c>
    </row>
    <row r="135">
      <c r="A135" s="325" t="s">
        <v>1519</v>
      </c>
      <c r="B135" s="336" t="s">
        <v>676</v>
      </c>
      <c r="C135" s="348">
        <v>4428.0</v>
      </c>
      <c r="D135" s="349">
        <v>550.0</v>
      </c>
      <c r="E135" s="350">
        <v>254.0</v>
      </c>
      <c r="F135" s="351">
        <v>319.0</v>
      </c>
      <c r="G135" s="352">
        <v>255.0</v>
      </c>
      <c r="H135" s="353">
        <v>143.0</v>
      </c>
      <c r="I135" s="343"/>
      <c r="J135" s="343"/>
      <c r="K135" s="343"/>
      <c r="L135" s="343"/>
      <c r="M135" s="344"/>
      <c r="N135" s="344"/>
      <c r="O135" s="344"/>
      <c r="P135" s="344"/>
      <c r="Q135" s="344"/>
      <c r="R135" s="344"/>
      <c r="S135" s="344"/>
      <c r="T135" s="344"/>
      <c r="U135" s="344"/>
      <c r="V135" s="344"/>
      <c r="W135" s="344"/>
      <c r="X135" s="345"/>
      <c r="Y135" s="345"/>
      <c r="Z135" s="345"/>
      <c r="AA135" s="345"/>
      <c r="AB135" s="345"/>
      <c r="AC135" s="345"/>
      <c r="AD135" s="346"/>
      <c r="AE135" s="346"/>
      <c r="AF135" s="346"/>
      <c r="AG135" s="346"/>
      <c r="AH135" s="346"/>
      <c r="AI135" s="346"/>
      <c r="AJ135" s="347"/>
      <c r="AK135" s="347"/>
      <c r="AL135" s="347"/>
    </row>
    <row r="136">
      <c r="A136" s="325" t="s">
        <v>1519</v>
      </c>
      <c r="B136" s="336" t="s">
        <v>1261</v>
      </c>
      <c r="C136" s="348">
        <v>4116.0</v>
      </c>
      <c r="D136" s="349">
        <v>579.0</v>
      </c>
      <c r="E136" s="350">
        <v>231.0</v>
      </c>
      <c r="F136" s="351">
        <v>284.0</v>
      </c>
      <c r="G136" s="352">
        <v>228.0</v>
      </c>
      <c r="H136" s="353">
        <v>121.0</v>
      </c>
      <c r="I136" s="343"/>
      <c r="J136" s="343"/>
      <c r="K136" s="343"/>
      <c r="L136" s="343"/>
      <c r="M136" s="344"/>
      <c r="N136" s="344"/>
      <c r="O136" s="344"/>
      <c r="P136" s="344"/>
      <c r="Q136" s="344"/>
      <c r="R136" s="344"/>
      <c r="S136" s="344"/>
      <c r="T136" s="344"/>
      <c r="U136" s="344"/>
      <c r="V136" s="344"/>
      <c r="W136" s="344"/>
      <c r="X136" s="345"/>
      <c r="Y136" s="345"/>
      <c r="Z136" s="345"/>
      <c r="AA136" s="345"/>
      <c r="AB136" s="345"/>
      <c r="AC136" s="345"/>
      <c r="AD136" s="346"/>
      <c r="AE136" s="346"/>
      <c r="AF136" s="346"/>
      <c r="AG136" s="346"/>
      <c r="AH136" s="346"/>
      <c r="AI136" s="346"/>
      <c r="AJ136" s="347"/>
      <c r="AK136" s="347"/>
      <c r="AL136" s="347"/>
    </row>
    <row r="137">
      <c r="A137" s="325" t="s">
        <v>1527</v>
      </c>
      <c r="B137" s="336" t="s">
        <v>163</v>
      </c>
      <c r="C137" s="337">
        <f>(M137+N137*($I137-1)/10)*(1+X137/10000)*(1+(10+SWITCH($J137,0,0,1,1,2,2,3,3,4,4,5,5,6,7,7,9,8,11,9,13,10,15)+switch($L137,10,5,0))/100)+AD137+$L137*AJ137</f>
        <v>4087.6565</v>
      </c>
      <c r="D137" s="338">
        <f>(O137+P137*($I137-1)/10)*(1+Y137/10000)*(1+(10+SWITCH($K137,0,0,1,1,2,2,3,3,4,4,5,5,6,7,7,9,8,11,9,13,10,15)+switch($L137,10,5,0))/100)+AE137</f>
        <v>461.070824</v>
      </c>
      <c r="E137" s="339">
        <f>(Q137+R137*($I137-1)/10)*(1+Z137/10000)*(1+(10+SWITCH($K137,0,0,1,1,2,2,3,3,4,4,5,5,6,7,7,9,8,11,9,13,10,15)+switch($L137,10,5,0))/100)+AF137</f>
        <v>205.826179</v>
      </c>
      <c r="F137" s="340">
        <f>(S137+T137*($I137-1)/10)*(1+AA137/10000)*(1+(10+SWITCH($J137,0,0,1,1,2,2,3,3,4,4,5,5,6,7,7,9,8,11,9,13,10,15)+switch($L137,10,5,0))/100)+AG137+$L137*AK137</f>
        <v>326.025879</v>
      </c>
      <c r="G137" s="341">
        <f>(U137+V137*($I137-1)/10)*(1+AB137/10000)*(1+(10+SWITCH($J137,0,0,1,1,2,2,3,3,4,4,5,5,6,7,7,9,8,11,9,13,10,15)+switch($L137,10,5,0))/100)+AH137+$L137*AL137</f>
        <v>215.821922</v>
      </c>
      <c r="H137" s="342">
        <f>W137*(1+AC137/10000)*(1+(10+SWITCH($K137,0,0,1,1,2,2,3,3,4,4,5,5,6,7,7,9,8,11,9,13,10,15)+switch($L137,10,5,0))/100)+AI137</f>
        <v>94.96</v>
      </c>
      <c r="I137" s="343">
        <v>70.0</v>
      </c>
      <c r="J137" s="343">
        <v>10.0</v>
      </c>
      <c r="K137" s="343">
        <v>10.0</v>
      </c>
      <c r="L137" s="343">
        <v>10.0</v>
      </c>
      <c r="M137" s="344">
        <v>716.0</v>
      </c>
      <c r="N137" s="344">
        <v>110.0</v>
      </c>
      <c r="O137" s="344">
        <v>100.0</v>
      </c>
      <c r="P137" s="344">
        <v>16.0</v>
      </c>
      <c r="Q137" s="344">
        <v>58.0</v>
      </c>
      <c r="R137" s="344">
        <v>9.0</v>
      </c>
      <c r="S137" s="344">
        <v>57.0</v>
      </c>
      <c r="T137" s="344">
        <v>9.0</v>
      </c>
      <c r="U137" s="344">
        <v>46.0</v>
      </c>
      <c r="V137" s="344">
        <v>7.0</v>
      </c>
      <c r="W137" s="344">
        <v>50.0</v>
      </c>
      <c r="X137" s="345">
        <v>6478.0</v>
      </c>
      <c r="Y137" s="345">
        <v>5687.0</v>
      </c>
      <c r="Z137" s="345">
        <v>3183.0</v>
      </c>
      <c r="AA137" s="345">
        <v>6213.0</v>
      </c>
      <c r="AB137" s="345">
        <v>5158.0</v>
      </c>
      <c r="AC137" s="345">
        <v>3840.0</v>
      </c>
      <c r="AD137" s="346">
        <v>128.0</v>
      </c>
      <c r="AE137" s="346">
        <v>32.0</v>
      </c>
      <c r="AF137" s="346">
        <v>0.0</v>
      </c>
      <c r="AG137" s="346">
        <v>35.0</v>
      </c>
      <c r="AH137" s="346">
        <v>10.0</v>
      </c>
      <c r="AI137" s="346">
        <v>5.0</v>
      </c>
      <c r="AJ137" s="347">
        <v>80.0</v>
      </c>
      <c r="AK137" s="347">
        <v>4.0</v>
      </c>
      <c r="AL137" s="347">
        <v>2.0</v>
      </c>
    </row>
    <row r="138">
      <c r="A138" s="325" t="s">
        <v>1536</v>
      </c>
      <c r="B138" s="336" t="s">
        <v>278</v>
      </c>
      <c r="C138" s="348">
        <v>3275.0</v>
      </c>
      <c r="D138" s="349">
        <v>506.0</v>
      </c>
      <c r="E138" s="350">
        <v>233.0</v>
      </c>
      <c r="F138" s="351">
        <v>236.0</v>
      </c>
      <c r="G138" s="352">
        <v>297.0</v>
      </c>
      <c r="H138" s="353">
        <v>252.0</v>
      </c>
      <c r="I138" s="343"/>
      <c r="J138" s="343"/>
      <c r="K138" s="343"/>
      <c r="L138" s="343"/>
      <c r="M138" s="344"/>
      <c r="N138" s="344"/>
      <c r="O138" s="344"/>
      <c r="P138" s="344"/>
      <c r="Q138" s="344"/>
      <c r="R138" s="344"/>
      <c r="S138" s="344"/>
      <c r="T138" s="344"/>
      <c r="U138" s="344"/>
      <c r="V138" s="344"/>
      <c r="W138" s="344"/>
      <c r="X138" s="345"/>
      <c r="Y138" s="345"/>
      <c r="Z138" s="345"/>
      <c r="AA138" s="345"/>
      <c r="AB138" s="345"/>
      <c r="AC138" s="345"/>
      <c r="AD138" s="346"/>
      <c r="AE138" s="346"/>
      <c r="AF138" s="346"/>
      <c r="AG138" s="346"/>
      <c r="AH138" s="346"/>
      <c r="AI138" s="346"/>
      <c r="AJ138" s="347"/>
      <c r="AK138" s="347"/>
      <c r="AL138" s="347"/>
    </row>
    <row r="139">
      <c r="A139" s="325" t="s">
        <v>1536</v>
      </c>
      <c r="B139" s="336" t="s">
        <v>1997</v>
      </c>
      <c r="C139" s="348">
        <v>3700.0</v>
      </c>
      <c r="D139" s="349">
        <v>506.0</v>
      </c>
      <c r="E139" s="350">
        <v>233.0</v>
      </c>
      <c r="F139" s="351">
        <v>254.0</v>
      </c>
      <c r="G139" s="352">
        <v>244.0</v>
      </c>
      <c r="H139" s="353">
        <v>325.0</v>
      </c>
      <c r="I139" s="343"/>
      <c r="J139" s="343"/>
      <c r="K139" s="343"/>
      <c r="L139" s="343"/>
      <c r="M139" s="344"/>
      <c r="N139" s="344"/>
      <c r="O139" s="344"/>
      <c r="P139" s="344"/>
      <c r="Q139" s="344"/>
      <c r="R139" s="344"/>
      <c r="S139" s="344"/>
      <c r="T139" s="344"/>
      <c r="U139" s="344"/>
      <c r="V139" s="344"/>
      <c r="W139" s="344"/>
      <c r="X139" s="345"/>
      <c r="Y139" s="345"/>
      <c r="Z139" s="345"/>
      <c r="AA139" s="345"/>
      <c r="AB139" s="345"/>
      <c r="AC139" s="345"/>
      <c r="AD139" s="346"/>
      <c r="AE139" s="346"/>
      <c r="AF139" s="346"/>
      <c r="AG139" s="346"/>
      <c r="AH139" s="346"/>
      <c r="AI139" s="346"/>
      <c r="AJ139" s="347"/>
      <c r="AK139" s="347"/>
      <c r="AL139" s="347"/>
    </row>
    <row r="140">
      <c r="A140" s="325" t="s">
        <v>1544</v>
      </c>
      <c r="B140" s="336" t="s">
        <v>1550</v>
      </c>
      <c r="C140" s="337">
        <f t="shared" ref="C140:C141" si="60">(M140+N140*($I140-1)/10)*(1+X140/10000)*(1+(10+SWITCH($J140,0,0,1,1,2,2,3,3,4,4,5,5,6,7,7,9,8,11,9,13,10,15)+switch($L140,10,5,0))/100)+AD140+$L140*AJ140</f>
        <v>3838.46185</v>
      </c>
      <c r="D140" s="338">
        <f t="shared" ref="D140:D141" si="61">(O140+P140*($I140-1)/10)*(1+Y140/10000)*(1+(10+SWITCH($K140,0,0,1,1,2,2,3,3,4,4,5,5,6,7,7,9,8,11,9,13,10,15)+switch($L140,10,5,0))/100)+AE140</f>
        <v>266.90664</v>
      </c>
      <c r="E140" s="339">
        <f t="shared" ref="E140:E141" si="62">(Q140+R140*($I140-1)/10)*(1+Z140/10000)*(1+(10+SWITCH($K140,0,0,1,1,2,2,3,3,4,4,5,5,6,7,7,9,8,11,9,13,10,15)+switch($L140,10,5,0))/100)+AF140</f>
        <v>516.387455</v>
      </c>
      <c r="F140" s="340">
        <f t="shared" ref="F140:F141" si="63">(S140+T140*($I140-1)/10)*(1+AA140/10000)*(1+(10+SWITCH($J140,0,0,1,1,2,2,3,3,4,4,5,5,6,7,7,9,8,11,9,13,10,15)+switch($L140,10,5,0))/100)+AG140+$L140*AK140</f>
        <v>238.907244</v>
      </c>
      <c r="G140" s="341">
        <f t="shared" ref="G140:G141" si="64">(U140+V140*($I140-1)/10)*(1+AB140/10000)*(1+(10+SWITCH($J140,0,0,1,1,2,2,3,3,4,4,5,5,6,7,7,9,8,11,9,13,10,15)+switch($L140,10,5,0))/100)+AH140+$L140*AL140</f>
        <v>422.53968</v>
      </c>
      <c r="H140" s="342">
        <f t="shared" ref="H140:H141" si="65">W140*(1+AC140/10000)*(1+(10+SWITCH($K140,0,0,1,1,2,2,3,3,4,4,5,5,6,7,7,9,8,11,9,13,10,15)+switch($L140,10,5,0))/100)+AI140</f>
        <v>117.06968</v>
      </c>
      <c r="I140" s="343">
        <v>70.0</v>
      </c>
      <c r="J140" s="343">
        <v>10.0</v>
      </c>
      <c r="K140" s="343">
        <v>10.0</v>
      </c>
      <c r="L140" s="343">
        <v>10.0</v>
      </c>
      <c r="M140" s="344">
        <v>649.0</v>
      </c>
      <c r="N140" s="344">
        <v>100.0</v>
      </c>
      <c r="O140" s="344">
        <v>63.0</v>
      </c>
      <c r="P140" s="344">
        <v>10.0</v>
      </c>
      <c r="Q140" s="344">
        <v>95.0</v>
      </c>
      <c r="R140" s="344">
        <v>15.0</v>
      </c>
      <c r="S140" s="344">
        <v>42.0</v>
      </c>
      <c r="T140" s="344">
        <v>7.0</v>
      </c>
      <c r="U140" s="344">
        <v>64.0</v>
      </c>
      <c r="V140" s="344">
        <v>10.0</v>
      </c>
      <c r="W140" s="344">
        <v>56.0</v>
      </c>
      <c r="X140" s="345">
        <v>8455.0</v>
      </c>
      <c r="Y140" s="345">
        <v>5554.0</v>
      </c>
      <c r="Z140" s="345">
        <v>7531.0</v>
      </c>
      <c r="AA140" s="345">
        <v>7796.0</v>
      </c>
      <c r="AB140" s="345">
        <v>8192.0</v>
      </c>
      <c r="AC140" s="345">
        <v>6081.0</v>
      </c>
      <c r="AD140" s="346">
        <v>276.0</v>
      </c>
      <c r="AE140" s="355"/>
      <c r="AF140" s="346">
        <v>64.0</v>
      </c>
      <c r="AG140" s="355"/>
      <c r="AH140" s="346">
        <v>48.0</v>
      </c>
      <c r="AI140" s="355"/>
      <c r="AJ140" s="347">
        <v>35.0</v>
      </c>
      <c r="AK140" s="347">
        <v>3.0</v>
      </c>
      <c r="AL140" s="347">
        <v>6.0</v>
      </c>
    </row>
    <row r="141">
      <c r="A141" s="325" t="s">
        <v>1544</v>
      </c>
      <c r="B141" s="336" t="s">
        <v>190</v>
      </c>
      <c r="C141" s="337">
        <f t="shared" si="60"/>
        <v>3355.033125</v>
      </c>
      <c r="D141" s="338">
        <f t="shared" si="61"/>
        <v>321.096776</v>
      </c>
      <c r="E141" s="339">
        <f t="shared" si="62"/>
        <v>450.751391</v>
      </c>
      <c r="F141" s="340">
        <f t="shared" si="63"/>
        <v>248.161164</v>
      </c>
      <c r="G141" s="341">
        <f t="shared" si="64"/>
        <v>422.53968</v>
      </c>
      <c r="H141" s="342">
        <f t="shared" si="65"/>
        <v>89.89279</v>
      </c>
      <c r="I141" s="343">
        <v>70.0</v>
      </c>
      <c r="J141" s="343">
        <v>10.0</v>
      </c>
      <c r="K141" s="343">
        <v>10.0</v>
      </c>
      <c r="L141" s="343">
        <v>10.0</v>
      </c>
      <c r="M141" s="344">
        <v>551.0</v>
      </c>
      <c r="N141" s="344">
        <v>85.0</v>
      </c>
      <c r="O141" s="344">
        <v>76.0</v>
      </c>
      <c r="P141" s="344">
        <v>12.0</v>
      </c>
      <c r="Q141" s="344">
        <v>80.0</v>
      </c>
      <c r="R141" s="344">
        <v>13.0</v>
      </c>
      <c r="S141" s="344">
        <v>46.0</v>
      </c>
      <c r="T141" s="344">
        <v>7.0</v>
      </c>
      <c r="U141" s="344">
        <v>64.0</v>
      </c>
      <c r="V141" s="344">
        <v>10.0</v>
      </c>
      <c r="W141" s="344">
        <v>43.0</v>
      </c>
      <c r="X141" s="345">
        <v>8455.0</v>
      </c>
      <c r="Y141" s="345">
        <v>5554.0</v>
      </c>
      <c r="Z141" s="345">
        <v>7531.0</v>
      </c>
      <c r="AA141" s="345">
        <v>7796.0</v>
      </c>
      <c r="AB141" s="345">
        <v>8192.0</v>
      </c>
      <c r="AC141" s="345">
        <v>6081.0</v>
      </c>
      <c r="AD141" s="346">
        <v>276.0</v>
      </c>
      <c r="AE141" s="355"/>
      <c r="AF141" s="346">
        <v>64.0</v>
      </c>
      <c r="AG141" s="355"/>
      <c r="AH141" s="346">
        <v>48.0</v>
      </c>
      <c r="AI141" s="355"/>
      <c r="AJ141" s="347">
        <v>35.0</v>
      </c>
      <c r="AK141" s="347">
        <v>3.0</v>
      </c>
      <c r="AL141" s="347">
        <v>6.0</v>
      </c>
    </row>
    <row r="142">
      <c r="A142" s="325" t="s">
        <v>841</v>
      </c>
      <c r="B142" s="336" t="s">
        <v>1571</v>
      </c>
      <c r="C142" s="348">
        <v>4056.0</v>
      </c>
      <c r="D142" s="349">
        <v>530.0</v>
      </c>
      <c r="E142" s="350">
        <v>294.0</v>
      </c>
      <c r="F142" s="351">
        <v>293.0</v>
      </c>
      <c r="G142" s="352">
        <v>273.0</v>
      </c>
      <c r="H142" s="353">
        <v>316.0</v>
      </c>
      <c r="I142" s="343">
        <v>70.0</v>
      </c>
      <c r="J142" s="343">
        <v>10.0</v>
      </c>
      <c r="K142" s="343">
        <v>10.0</v>
      </c>
      <c r="L142" s="343">
        <v>10.0</v>
      </c>
      <c r="M142" s="354">
        <v>649.0</v>
      </c>
      <c r="N142" s="354">
        <v>100.0</v>
      </c>
      <c r="O142" s="354">
        <v>95.0</v>
      </c>
      <c r="P142" s="354">
        <v>15.0</v>
      </c>
      <c r="Q142" s="354">
        <v>63.0</v>
      </c>
      <c r="R142" s="354">
        <v>10.0</v>
      </c>
      <c r="S142" s="354">
        <v>48.0</v>
      </c>
      <c r="T142" s="354">
        <v>8.0</v>
      </c>
      <c r="U142" s="354">
        <v>46.0</v>
      </c>
      <c r="V142" s="354">
        <v>7.0</v>
      </c>
      <c r="W142" s="354">
        <v>117.0</v>
      </c>
      <c r="X142" s="345">
        <v>7796.0</v>
      </c>
      <c r="Y142" s="345">
        <v>8060.0</v>
      </c>
      <c r="Z142" s="345">
        <v>7137.0</v>
      </c>
      <c r="AA142" s="345">
        <v>7400.0</v>
      </c>
      <c r="AB142" s="345">
        <v>7400.0</v>
      </c>
      <c r="AC142" s="345">
        <v>8455.0</v>
      </c>
      <c r="AD142" s="346">
        <v>264.0</v>
      </c>
      <c r="AE142" s="346">
        <v>73.0</v>
      </c>
      <c r="AF142" s="355"/>
      <c r="AG142" s="346">
        <v>10.0</v>
      </c>
      <c r="AH142" s="355"/>
      <c r="AI142" s="346">
        <v>30.0</v>
      </c>
      <c r="AJ142" s="347">
        <v>65.0</v>
      </c>
      <c r="AK142" s="347">
        <v>5.0</v>
      </c>
      <c r="AL142" s="347">
        <v>6.0</v>
      </c>
    </row>
    <row r="143">
      <c r="A143" s="325" t="s">
        <v>841</v>
      </c>
      <c r="B143" s="336" t="s">
        <v>1083</v>
      </c>
      <c r="C143" s="348">
        <v>4370.0</v>
      </c>
      <c r="D143" s="349">
        <v>588.0</v>
      </c>
      <c r="E143" s="350">
        <v>294.0</v>
      </c>
      <c r="F143" s="351">
        <v>305.0</v>
      </c>
      <c r="G143" s="352">
        <v>293.0</v>
      </c>
      <c r="H143" s="353">
        <v>273.0</v>
      </c>
      <c r="I143" s="343">
        <v>70.0</v>
      </c>
      <c r="J143" s="343">
        <v>10.0</v>
      </c>
      <c r="K143" s="343">
        <v>10.0</v>
      </c>
      <c r="L143" s="343">
        <v>10.0</v>
      </c>
      <c r="M143" s="354">
        <v>716.0</v>
      </c>
      <c r="N143" s="354">
        <v>110.0</v>
      </c>
      <c r="O143" s="354">
        <v>106.0</v>
      </c>
      <c r="P143" s="354">
        <v>17.0</v>
      </c>
      <c r="Q143" s="354">
        <v>63.0</v>
      </c>
      <c r="R143" s="354">
        <v>10.0</v>
      </c>
      <c r="S143" s="354">
        <v>53.0</v>
      </c>
      <c r="T143" s="354">
        <v>8.0</v>
      </c>
      <c r="U143" s="354">
        <v>48.0</v>
      </c>
      <c r="V143" s="354">
        <v>8.0</v>
      </c>
      <c r="W143" s="354">
        <v>99.0</v>
      </c>
      <c r="X143" s="345">
        <v>7796.0</v>
      </c>
      <c r="Y143" s="345">
        <v>8060.0</v>
      </c>
      <c r="Z143" s="345">
        <v>7137.0</v>
      </c>
      <c r="AA143" s="345">
        <v>7400.0</v>
      </c>
      <c r="AB143" s="345">
        <v>7400.0</v>
      </c>
      <c r="AC143" s="345">
        <v>8455.0</v>
      </c>
      <c r="AD143" s="346">
        <v>264.0</v>
      </c>
      <c r="AE143" s="346">
        <v>73.0</v>
      </c>
      <c r="AF143" s="355"/>
      <c r="AG143" s="346">
        <v>10.0</v>
      </c>
      <c r="AH143" s="355"/>
      <c r="AI143" s="346">
        <v>30.0</v>
      </c>
      <c r="AJ143" s="347">
        <v>65.0</v>
      </c>
      <c r="AK143" s="347">
        <v>5.0</v>
      </c>
      <c r="AL143" s="347">
        <v>6.0</v>
      </c>
    </row>
    <row r="144">
      <c r="A144" s="325" t="s">
        <v>1578</v>
      </c>
      <c r="B144" s="336" t="s">
        <v>1579</v>
      </c>
      <c r="C144" s="348">
        <v>4538.0</v>
      </c>
      <c r="D144" s="349">
        <v>555.0</v>
      </c>
      <c r="E144" s="350">
        <v>283.0</v>
      </c>
      <c r="F144" s="351">
        <v>346.0</v>
      </c>
      <c r="G144" s="352">
        <v>289.0</v>
      </c>
      <c r="H144" s="353">
        <v>159.0</v>
      </c>
      <c r="I144" s="343"/>
      <c r="J144" s="343"/>
      <c r="K144" s="343"/>
      <c r="L144" s="343"/>
      <c r="M144" s="344"/>
      <c r="N144" s="344"/>
      <c r="O144" s="344"/>
      <c r="P144" s="344"/>
      <c r="Q144" s="344"/>
      <c r="R144" s="344"/>
      <c r="S144" s="344"/>
      <c r="T144" s="344"/>
      <c r="U144" s="344"/>
      <c r="V144" s="344"/>
      <c r="W144" s="344"/>
      <c r="X144" s="345"/>
      <c r="Y144" s="345"/>
      <c r="Z144" s="345"/>
      <c r="AA144" s="345"/>
      <c r="AB144" s="345"/>
      <c r="AC144" s="345"/>
      <c r="AD144" s="346"/>
      <c r="AE144" s="355"/>
      <c r="AF144" s="346"/>
      <c r="AG144" s="346"/>
      <c r="AH144" s="346"/>
      <c r="AI144" s="355"/>
      <c r="AJ144" s="347"/>
      <c r="AK144" s="347"/>
      <c r="AL144" s="347"/>
    </row>
    <row r="145">
      <c r="A145" s="325" t="s">
        <v>1578</v>
      </c>
      <c r="B145" s="336" t="s">
        <v>1083</v>
      </c>
      <c r="C145" s="348">
        <v>4538.0</v>
      </c>
      <c r="D145" s="349">
        <v>585.0</v>
      </c>
      <c r="E145" s="350">
        <v>283.0</v>
      </c>
      <c r="F145" s="351">
        <v>320.0</v>
      </c>
      <c r="G145" s="352">
        <v>289.0</v>
      </c>
      <c r="H145" s="353">
        <v>231.0</v>
      </c>
      <c r="I145" s="343"/>
      <c r="J145" s="343"/>
      <c r="K145" s="343"/>
      <c r="L145" s="343"/>
      <c r="M145" s="344"/>
      <c r="N145" s="344"/>
      <c r="O145" s="344"/>
      <c r="P145" s="344"/>
      <c r="Q145" s="344"/>
      <c r="R145" s="344"/>
      <c r="S145" s="344"/>
      <c r="T145" s="344"/>
      <c r="U145" s="344"/>
      <c r="V145" s="344"/>
      <c r="W145" s="344"/>
      <c r="X145" s="345"/>
      <c r="Y145" s="345"/>
      <c r="Z145" s="345"/>
      <c r="AA145" s="345"/>
      <c r="AB145" s="345"/>
      <c r="AC145" s="345"/>
      <c r="AD145" s="346"/>
      <c r="AE145" s="355"/>
      <c r="AF145" s="346"/>
      <c r="AG145" s="346"/>
      <c r="AH145" s="346"/>
      <c r="AI145" s="355"/>
      <c r="AJ145" s="347"/>
      <c r="AK145" s="347"/>
      <c r="AL145" s="347"/>
    </row>
    <row r="146">
      <c r="A146" s="325" t="s">
        <v>144</v>
      </c>
      <c r="B146" s="336" t="s">
        <v>503</v>
      </c>
      <c r="C146" s="348">
        <v>4756.0</v>
      </c>
      <c r="D146" s="349">
        <v>576.0</v>
      </c>
      <c r="E146" s="350">
        <v>233.0</v>
      </c>
      <c r="F146" s="351">
        <v>326.0</v>
      </c>
      <c r="G146" s="352">
        <v>237.0</v>
      </c>
      <c r="H146" s="353">
        <v>184.0</v>
      </c>
      <c r="I146" s="343"/>
      <c r="J146" s="343"/>
      <c r="K146" s="343"/>
      <c r="L146" s="343"/>
      <c r="M146" s="344"/>
      <c r="N146" s="344"/>
      <c r="O146" s="344"/>
      <c r="P146" s="344"/>
      <c r="Q146" s="344"/>
      <c r="R146" s="344"/>
      <c r="S146" s="344"/>
      <c r="T146" s="344"/>
      <c r="U146" s="344"/>
      <c r="V146" s="344"/>
      <c r="W146" s="344"/>
      <c r="X146" s="345"/>
      <c r="Y146" s="345"/>
      <c r="Z146" s="345"/>
      <c r="AA146" s="345"/>
      <c r="AB146" s="345"/>
      <c r="AC146" s="345"/>
      <c r="AD146" s="346"/>
      <c r="AE146" s="355"/>
      <c r="AF146" s="346"/>
      <c r="AG146" s="346"/>
      <c r="AH146" s="346"/>
      <c r="AI146" s="355"/>
      <c r="AJ146" s="347"/>
      <c r="AK146" s="347"/>
      <c r="AL146" s="347"/>
    </row>
    <row r="147">
      <c r="A147" s="325" t="s">
        <v>144</v>
      </c>
      <c r="B147" s="336" t="s">
        <v>1998</v>
      </c>
      <c r="C147" s="348">
        <v>4444.0</v>
      </c>
      <c r="D147" s="349">
        <v>607.0</v>
      </c>
      <c r="E147" s="350">
        <v>233.0</v>
      </c>
      <c r="F147" s="351">
        <v>326.0</v>
      </c>
      <c r="G147" s="352">
        <v>301.0</v>
      </c>
      <c r="H147" s="353">
        <v>128.0</v>
      </c>
      <c r="I147" s="343"/>
      <c r="J147" s="343"/>
      <c r="K147" s="343"/>
      <c r="L147" s="343"/>
      <c r="M147" s="344"/>
      <c r="N147" s="344"/>
      <c r="O147" s="344"/>
      <c r="P147" s="344"/>
      <c r="Q147" s="344"/>
      <c r="R147" s="344"/>
      <c r="S147" s="344"/>
      <c r="T147" s="344"/>
      <c r="U147" s="344"/>
      <c r="V147" s="344"/>
      <c r="W147" s="344"/>
      <c r="X147" s="345"/>
      <c r="Y147" s="345"/>
      <c r="Z147" s="345"/>
      <c r="AA147" s="345"/>
      <c r="AB147" s="345"/>
      <c r="AC147" s="345"/>
      <c r="AD147" s="346"/>
      <c r="AE147" s="355"/>
      <c r="AF147" s="346"/>
      <c r="AG147" s="346"/>
      <c r="AH147" s="346"/>
      <c r="AI147" s="355"/>
      <c r="AJ147" s="347"/>
      <c r="AK147" s="347"/>
      <c r="AL147" s="347"/>
    </row>
    <row r="148">
      <c r="A148" s="325" t="s">
        <v>1602</v>
      </c>
      <c r="B148" s="336" t="s">
        <v>1603</v>
      </c>
      <c r="C148" s="337">
        <f t="shared" ref="C148:C157" si="66">(M148+N148*($I148-1)/10)*(1+X148/10000)*(1+(10+SWITCH($J148,0,0,1,1,2,2,3,3,4,4,5,5,6,7,7,9,8,11,9,13,10,15)+switch($L148,10,5,0))/100)+AD148+$L148*AJ148</f>
        <v>3629.62117</v>
      </c>
      <c r="D148" s="338">
        <f t="shared" ref="D148:D157" si="67">(O148+P148*($I148-1)/10)*(1+Y148/10000)*(1+(10+SWITCH($K148,0,0,1,1,2,2,3,3,4,4,5,5,6,7,7,9,8,11,9,13,10,15)+switch($L148,10,5,0))/100)+AE148</f>
        <v>262.3764</v>
      </c>
      <c r="E148" s="339">
        <f t="shared" ref="E148:E157" si="68">(Q148+R148*($I148-1)/10)*(1+Z148/10000)*(1+(10+SWITCH($K148,0,0,1,1,2,2,3,3,4,4,5,5,6,7,7,9,8,11,9,13,10,15)+switch($L148,10,5,0))/100)+AF148</f>
        <v>580.587584</v>
      </c>
      <c r="F148" s="340">
        <f t="shared" ref="F148:F157" si="69">(S148+T148*($I148-1)/10)*(1+AA148/10000)*(1+(10+SWITCH($J148,0,0,1,1,2,2,3,3,4,4,5,5,6,7,7,9,8,11,9,13,10,15)+switch($L148,10,5,0))/100)+AG148+$L148*AK148</f>
        <v>286.980224</v>
      </c>
      <c r="G148" s="341">
        <f t="shared" ref="G148:G157" si="70">(U148+V148*($I148-1)/10)*(1+AB148/10000)*(1+(10+SWITCH($J148,0,0,1,1,2,2,3,3,4,4,5,5,6,7,7,9,8,11,9,13,10,15)+switch($L148,10,5,0))/100)+AH148+$L148*AL148</f>
        <v>378.49035</v>
      </c>
      <c r="H148" s="342">
        <f t="shared" ref="H148:H157" si="71">W148*(1+AC148/10000)*(1+(10+SWITCH($K148,0,0,1,1,2,2,3,3,4,4,5,5,6,7,7,9,8,11,9,13,10,15)+switch($L148,10,5,0))/100)+AI148</f>
        <v>124.75736</v>
      </c>
      <c r="I148" s="343">
        <v>70.0</v>
      </c>
      <c r="J148" s="343">
        <v>10.0</v>
      </c>
      <c r="K148" s="343">
        <v>10.0</v>
      </c>
      <c r="L148" s="343">
        <v>10.0</v>
      </c>
      <c r="M148" s="344">
        <v>649.0</v>
      </c>
      <c r="N148" s="344">
        <v>100.0</v>
      </c>
      <c r="O148" s="344">
        <v>63.0</v>
      </c>
      <c r="P148" s="344">
        <v>10.0</v>
      </c>
      <c r="Q148" s="344">
        <v>100.0</v>
      </c>
      <c r="R148" s="344">
        <v>16.0</v>
      </c>
      <c r="S148" s="344">
        <v>48.0</v>
      </c>
      <c r="T148" s="344">
        <v>8.0</v>
      </c>
      <c r="U148" s="344">
        <v>60.0</v>
      </c>
      <c r="V148" s="344">
        <v>10.0</v>
      </c>
      <c r="W148" s="344">
        <v>56.0</v>
      </c>
      <c r="X148" s="345">
        <v>7531.0</v>
      </c>
      <c r="Y148" s="345">
        <v>5290.0</v>
      </c>
      <c r="Z148" s="345">
        <v>8192.0</v>
      </c>
      <c r="AA148" s="345">
        <v>7664.0</v>
      </c>
      <c r="AB148" s="345">
        <v>8455.0</v>
      </c>
      <c r="AC148" s="345">
        <v>7137.0</v>
      </c>
      <c r="AD148" s="346">
        <v>228.0</v>
      </c>
      <c r="AE148" s="355"/>
      <c r="AF148" s="346">
        <v>83.0</v>
      </c>
      <c r="AG148" s="346">
        <v>10.0</v>
      </c>
      <c r="AH148" s="346">
        <v>19.0</v>
      </c>
      <c r="AI148" s="355"/>
      <c r="AJ148" s="347">
        <v>35.0</v>
      </c>
      <c r="AK148" s="347">
        <v>4.0</v>
      </c>
      <c r="AL148" s="347">
        <v>5.0</v>
      </c>
    </row>
    <row r="149">
      <c r="A149" s="325" t="s">
        <v>1602</v>
      </c>
      <c r="B149" s="336" t="s">
        <v>131</v>
      </c>
      <c r="C149" s="337">
        <f t="shared" si="66"/>
        <v>3170.396625</v>
      </c>
      <c r="D149" s="338">
        <f t="shared" si="67"/>
        <v>262.3764</v>
      </c>
      <c r="E149" s="339">
        <f t="shared" si="68"/>
        <v>552.44456</v>
      </c>
      <c r="F149" s="340">
        <f t="shared" si="69"/>
        <v>266.542976</v>
      </c>
      <c r="G149" s="341">
        <f t="shared" si="70"/>
        <v>378.49035</v>
      </c>
      <c r="H149" s="342">
        <f t="shared" si="71"/>
        <v>95.79583</v>
      </c>
      <c r="I149" s="343">
        <v>70.0</v>
      </c>
      <c r="J149" s="343">
        <v>10.0</v>
      </c>
      <c r="K149" s="343">
        <v>10.0</v>
      </c>
      <c r="L149" s="343">
        <v>10.0</v>
      </c>
      <c r="M149" s="344">
        <v>551.0</v>
      </c>
      <c r="N149" s="344">
        <v>85.0</v>
      </c>
      <c r="O149" s="344">
        <v>63.0</v>
      </c>
      <c r="P149" s="344">
        <v>10.0</v>
      </c>
      <c r="Q149" s="344">
        <v>95.0</v>
      </c>
      <c r="R149" s="344">
        <v>15.0</v>
      </c>
      <c r="S149" s="344">
        <v>46.0</v>
      </c>
      <c r="T149" s="344">
        <v>7.0</v>
      </c>
      <c r="U149" s="344">
        <v>60.0</v>
      </c>
      <c r="V149" s="344">
        <v>10.0</v>
      </c>
      <c r="W149" s="344">
        <v>43.0</v>
      </c>
      <c r="X149" s="345">
        <v>7531.0</v>
      </c>
      <c r="Y149" s="345">
        <v>5290.0</v>
      </c>
      <c r="Z149" s="345">
        <v>8192.0</v>
      </c>
      <c r="AA149" s="345">
        <v>7664.0</v>
      </c>
      <c r="AB149" s="345">
        <v>8455.0</v>
      </c>
      <c r="AC149" s="345">
        <v>7137.0</v>
      </c>
      <c r="AD149" s="346">
        <v>228.0</v>
      </c>
      <c r="AE149" s="355"/>
      <c r="AF149" s="346">
        <v>83.0</v>
      </c>
      <c r="AG149" s="346">
        <v>10.0</v>
      </c>
      <c r="AH149" s="346">
        <v>19.0</v>
      </c>
      <c r="AI149" s="355"/>
      <c r="AJ149" s="347">
        <v>35.0</v>
      </c>
      <c r="AK149" s="347">
        <v>4.0</v>
      </c>
      <c r="AL149" s="347">
        <v>5.0</v>
      </c>
    </row>
    <row r="150">
      <c r="A150" s="325" t="s">
        <v>1619</v>
      </c>
      <c r="B150" s="336" t="s">
        <v>528</v>
      </c>
      <c r="C150" s="337">
        <f t="shared" si="66"/>
        <v>3412.33347</v>
      </c>
      <c r="D150" s="338">
        <f t="shared" si="67"/>
        <v>463.970205</v>
      </c>
      <c r="E150" s="339">
        <f t="shared" si="68"/>
        <v>239.77668</v>
      </c>
      <c r="F150" s="340">
        <f t="shared" si="69"/>
        <v>254.888136</v>
      </c>
      <c r="G150" s="341">
        <f t="shared" si="70"/>
        <v>247.136979</v>
      </c>
      <c r="H150" s="342">
        <f t="shared" si="71"/>
        <v>273.6381</v>
      </c>
      <c r="I150" s="343">
        <v>70.0</v>
      </c>
      <c r="J150" s="343">
        <v>10.0</v>
      </c>
      <c r="K150" s="343">
        <v>10.0</v>
      </c>
      <c r="L150" s="343">
        <v>10.0</v>
      </c>
      <c r="M150" s="344">
        <v>649.0</v>
      </c>
      <c r="N150" s="344">
        <v>100.0</v>
      </c>
      <c r="O150" s="344">
        <v>95.0</v>
      </c>
      <c r="P150" s="344">
        <v>15.0</v>
      </c>
      <c r="Q150" s="344">
        <v>63.0</v>
      </c>
      <c r="R150" s="344">
        <v>10.0</v>
      </c>
      <c r="S150" s="344">
        <v>48.0</v>
      </c>
      <c r="T150" s="344">
        <v>8.0</v>
      </c>
      <c r="U150" s="344">
        <v>46.0</v>
      </c>
      <c r="V150" s="344">
        <v>7.0</v>
      </c>
      <c r="W150" s="344">
        <v>117.0</v>
      </c>
      <c r="X150" s="345">
        <v>5421.0</v>
      </c>
      <c r="Y150" s="345">
        <v>6081.0</v>
      </c>
      <c r="Z150" s="345">
        <v>3973.0</v>
      </c>
      <c r="AA150" s="345">
        <v>5421.0</v>
      </c>
      <c r="AB150" s="345">
        <v>6081.0</v>
      </c>
      <c r="AC150" s="345">
        <v>6610.0</v>
      </c>
      <c r="AD150" s="346">
        <v>128.0</v>
      </c>
      <c r="AE150" s="346">
        <v>49.0</v>
      </c>
      <c r="AF150" s="346">
        <v>0.0</v>
      </c>
      <c r="AG150" s="346">
        <v>18.0</v>
      </c>
      <c r="AH150" s="346">
        <v>0.0</v>
      </c>
      <c r="AI150" s="346">
        <v>21.0</v>
      </c>
      <c r="AJ150" s="347">
        <v>60.0</v>
      </c>
      <c r="AK150" s="347">
        <v>3.0</v>
      </c>
      <c r="AL150" s="347">
        <v>5.0</v>
      </c>
    </row>
    <row r="151">
      <c r="A151" s="325" t="s">
        <v>1642</v>
      </c>
      <c r="B151" s="336" t="s">
        <v>1652</v>
      </c>
      <c r="C151" s="337">
        <f t="shared" si="66"/>
        <v>4487.005</v>
      </c>
      <c r="D151" s="338">
        <f t="shared" si="67"/>
        <v>608.730195</v>
      </c>
      <c r="E151" s="339">
        <f t="shared" si="68"/>
        <v>282.76248</v>
      </c>
      <c r="F151" s="340">
        <f t="shared" si="69"/>
        <v>307.335618</v>
      </c>
      <c r="G151" s="341">
        <f t="shared" si="70"/>
        <v>266.368168</v>
      </c>
      <c r="H151" s="342">
        <f t="shared" si="71"/>
        <v>250.99718</v>
      </c>
      <c r="I151" s="343">
        <v>70.0</v>
      </c>
      <c r="J151" s="343">
        <v>10.0</v>
      </c>
      <c r="K151" s="343">
        <v>10.0</v>
      </c>
      <c r="L151" s="343">
        <v>10.0</v>
      </c>
      <c r="M151" s="358">
        <v>716.0</v>
      </c>
      <c r="N151" s="358">
        <v>110.0</v>
      </c>
      <c r="O151" s="358">
        <v>106.0</v>
      </c>
      <c r="P151" s="358">
        <v>17.0</v>
      </c>
      <c r="Q151" s="358">
        <v>63.0</v>
      </c>
      <c r="R151" s="358">
        <v>10.0</v>
      </c>
      <c r="S151" s="358">
        <v>53.0</v>
      </c>
      <c r="T151" s="358">
        <v>8.0</v>
      </c>
      <c r="U151" s="358">
        <v>48.0</v>
      </c>
      <c r="V151" s="358">
        <v>8.0</v>
      </c>
      <c r="W151" s="358">
        <v>99.0</v>
      </c>
      <c r="X151" s="345">
        <v>8060.0</v>
      </c>
      <c r="Y151" s="345">
        <v>8455.0</v>
      </c>
      <c r="Z151" s="345">
        <v>6478.0</v>
      </c>
      <c r="AA151" s="345">
        <v>6873.0</v>
      </c>
      <c r="AB151" s="345">
        <v>6873.0</v>
      </c>
      <c r="AC151" s="345">
        <v>9114.0</v>
      </c>
      <c r="AD151" s="346">
        <v>324.0</v>
      </c>
      <c r="AE151" s="346">
        <v>73.0</v>
      </c>
      <c r="AF151" s="356"/>
      <c r="AG151" s="346">
        <v>20.0</v>
      </c>
      <c r="AH151" s="356"/>
      <c r="AI151" s="346">
        <v>5.0</v>
      </c>
      <c r="AJ151" s="357">
        <v>70.0</v>
      </c>
      <c r="AK151" s="357">
        <v>5.0</v>
      </c>
      <c r="AL151" s="357">
        <v>4.0</v>
      </c>
    </row>
    <row r="152">
      <c r="A152" s="325" t="s">
        <v>1642</v>
      </c>
      <c r="B152" s="336" t="s">
        <v>1648</v>
      </c>
      <c r="C152" s="337">
        <f t="shared" si="66"/>
        <v>4487.005</v>
      </c>
      <c r="D152" s="338">
        <f t="shared" si="67"/>
        <v>577.78116</v>
      </c>
      <c r="E152" s="339">
        <f t="shared" si="68"/>
        <v>257.271014</v>
      </c>
      <c r="F152" s="340">
        <f t="shared" si="69"/>
        <v>307.335618</v>
      </c>
      <c r="G152" s="341">
        <f t="shared" si="70"/>
        <v>266.368168</v>
      </c>
      <c r="H152" s="342">
        <f t="shared" si="71"/>
        <v>144.14992</v>
      </c>
      <c r="I152" s="343">
        <v>70.0</v>
      </c>
      <c r="J152" s="343">
        <v>10.0</v>
      </c>
      <c r="K152" s="343">
        <v>10.0</v>
      </c>
      <c r="L152" s="343">
        <v>10.0</v>
      </c>
      <c r="M152" s="358">
        <v>716.0</v>
      </c>
      <c r="N152" s="358">
        <v>110.0</v>
      </c>
      <c r="O152" s="358">
        <v>100.0</v>
      </c>
      <c r="P152" s="358">
        <v>16.0</v>
      </c>
      <c r="Q152" s="358">
        <v>58.0</v>
      </c>
      <c r="R152" s="358">
        <v>9.0</v>
      </c>
      <c r="S152" s="358">
        <v>53.0</v>
      </c>
      <c r="T152" s="358">
        <v>8.0</v>
      </c>
      <c r="U152" s="358">
        <v>48.0</v>
      </c>
      <c r="V152" s="358">
        <v>8.0</v>
      </c>
      <c r="W152" s="358">
        <v>56.0</v>
      </c>
      <c r="X152" s="345">
        <v>8060.0</v>
      </c>
      <c r="Y152" s="345">
        <v>8455.0</v>
      </c>
      <c r="Z152" s="345">
        <v>6478.0</v>
      </c>
      <c r="AA152" s="345">
        <v>6873.0</v>
      </c>
      <c r="AB152" s="345">
        <v>6873.0</v>
      </c>
      <c r="AC152" s="345">
        <v>9114.0</v>
      </c>
      <c r="AD152" s="346">
        <v>324.0</v>
      </c>
      <c r="AE152" s="346">
        <v>73.0</v>
      </c>
      <c r="AF152" s="356"/>
      <c r="AG152" s="346">
        <v>20.0</v>
      </c>
      <c r="AH152" s="356"/>
      <c r="AI152" s="346">
        <v>5.0</v>
      </c>
      <c r="AJ152" s="357">
        <v>70.0</v>
      </c>
      <c r="AK152" s="357">
        <v>5.0</v>
      </c>
      <c r="AL152" s="357">
        <v>4.0</v>
      </c>
    </row>
    <row r="153">
      <c r="A153" s="325" t="s">
        <v>1660</v>
      </c>
      <c r="B153" s="336" t="s">
        <v>696</v>
      </c>
      <c r="C153" s="337">
        <f t="shared" si="66"/>
        <v>3683.26519</v>
      </c>
      <c r="D153" s="338">
        <f t="shared" si="67"/>
        <v>465.626584</v>
      </c>
      <c r="E153" s="339">
        <f t="shared" si="68"/>
        <v>246.950821</v>
      </c>
      <c r="F153" s="340">
        <f t="shared" si="69"/>
        <v>291.63626</v>
      </c>
      <c r="G153" s="341">
        <f t="shared" si="70"/>
        <v>227.44011</v>
      </c>
      <c r="H153" s="342">
        <f t="shared" si="71"/>
        <v>105.55272</v>
      </c>
      <c r="I153" s="343">
        <v>70.0</v>
      </c>
      <c r="J153" s="343">
        <v>10.0</v>
      </c>
      <c r="K153" s="343">
        <v>10.0</v>
      </c>
      <c r="L153" s="343">
        <v>10.0</v>
      </c>
      <c r="M153" s="344">
        <v>649.0</v>
      </c>
      <c r="N153" s="344">
        <v>100.0</v>
      </c>
      <c r="O153" s="344">
        <v>100.0</v>
      </c>
      <c r="P153" s="344">
        <v>16.0</v>
      </c>
      <c r="Q153" s="344">
        <v>58.0</v>
      </c>
      <c r="R153" s="344">
        <v>9.0</v>
      </c>
      <c r="S153" s="344">
        <v>53.0</v>
      </c>
      <c r="T153" s="344">
        <v>8.0</v>
      </c>
      <c r="U153" s="344">
        <v>46.0</v>
      </c>
      <c r="V153" s="344">
        <v>7.0</v>
      </c>
      <c r="W153" s="344">
        <v>56.0</v>
      </c>
      <c r="X153" s="345">
        <v>5817.0</v>
      </c>
      <c r="Y153" s="345">
        <v>5817.0</v>
      </c>
      <c r="Z153" s="345">
        <v>5817.0</v>
      </c>
      <c r="AA153" s="345">
        <v>6610.0</v>
      </c>
      <c r="AB153" s="345">
        <v>5290.0</v>
      </c>
      <c r="AC153" s="345">
        <v>4499.0</v>
      </c>
      <c r="AD153" s="346">
        <v>330.0</v>
      </c>
      <c r="AE153" s="346">
        <v>33.0</v>
      </c>
      <c r="AF153" s="346">
        <v>0.0</v>
      </c>
      <c r="AG153" s="346">
        <v>18.0</v>
      </c>
      <c r="AH153" s="346">
        <v>10.0</v>
      </c>
      <c r="AI153" s="346">
        <v>0.0</v>
      </c>
      <c r="AJ153" s="347">
        <v>60.0</v>
      </c>
      <c r="AK153" s="347">
        <v>4.0</v>
      </c>
      <c r="AL153" s="347">
        <v>3.0</v>
      </c>
    </row>
    <row r="154">
      <c r="A154" s="325" t="s">
        <v>1667</v>
      </c>
      <c r="B154" s="336" t="s">
        <v>1674</v>
      </c>
      <c r="C154" s="337">
        <f t="shared" si="66"/>
        <v>4914.09067</v>
      </c>
      <c r="D154" s="338">
        <f t="shared" si="67"/>
        <v>465.376465</v>
      </c>
      <c r="E154" s="339">
        <f t="shared" si="68"/>
        <v>244.28976</v>
      </c>
      <c r="F154" s="340">
        <f t="shared" si="69"/>
        <v>390.22528</v>
      </c>
      <c r="G154" s="341">
        <f t="shared" si="70"/>
        <v>267.513608</v>
      </c>
      <c r="H154" s="342">
        <f t="shared" si="71"/>
        <v>94.2435</v>
      </c>
      <c r="I154" s="343">
        <v>70.0</v>
      </c>
      <c r="J154" s="343">
        <v>10.0</v>
      </c>
      <c r="K154" s="343">
        <v>10.0</v>
      </c>
      <c r="L154" s="343">
        <v>10.0</v>
      </c>
      <c r="M154" s="354">
        <v>779.0</v>
      </c>
      <c r="N154" s="354">
        <v>120.0</v>
      </c>
      <c r="O154" s="354">
        <v>95.0</v>
      </c>
      <c r="P154" s="354">
        <v>15.0</v>
      </c>
      <c r="Q154" s="354">
        <v>63.0</v>
      </c>
      <c r="R154" s="354">
        <v>10.0</v>
      </c>
      <c r="S154" s="354">
        <v>60.0</v>
      </c>
      <c r="T154" s="354">
        <v>10.0</v>
      </c>
      <c r="U154" s="354">
        <v>48.0</v>
      </c>
      <c r="V154" s="354">
        <v>8.0</v>
      </c>
      <c r="W154" s="354">
        <v>50.0</v>
      </c>
      <c r="X154" s="345">
        <v>7137.0</v>
      </c>
      <c r="Y154" s="345">
        <v>6213.0</v>
      </c>
      <c r="Z154" s="345">
        <v>4236.0</v>
      </c>
      <c r="AA154" s="345">
        <v>7664.0</v>
      </c>
      <c r="AB154" s="345">
        <v>6213.0</v>
      </c>
      <c r="AC154" s="345">
        <v>4499.0</v>
      </c>
      <c r="AD154" s="346">
        <v>234.0</v>
      </c>
      <c r="AE154" s="346">
        <v>47.0</v>
      </c>
      <c r="AF154" s="355"/>
      <c r="AG154" s="346">
        <v>54.0</v>
      </c>
      <c r="AH154" s="346">
        <v>10.0</v>
      </c>
      <c r="AI154" s="355"/>
      <c r="AJ154" s="357">
        <v>110.0</v>
      </c>
      <c r="AK154" s="357">
        <v>4.0</v>
      </c>
      <c r="AL154" s="357">
        <v>4.0</v>
      </c>
    </row>
    <row r="155">
      <c r="A155" s="325" t="s">
        <v>1667</v>
      </c>
      <c r="B155" s="336" t="s">
        <v>792</v>
      </c>
      <c r="C155" s="337">
        <f t="shared" si="66"/>
        <v>5228.21188</v>
      </c>
      <c r="D155" s="338">
        <f t="shared" si="67"/>
        <v>438.187264</v>
      </c>
      <c r="E155" s="339">
        <f t="shared" si="68"/>
        <v>222.266668</v>
      </c>
      <c r="F155" s="340">
        <f t="shared" si="69"/>
        <v>399.41056</v>
      </c>
      <c r="G155" s="341">
        <f t="shared" si="70"/>
        <v>196.484455</v>
      </c>
      <c r="H155" s="342">
        <f t="shared" si="71"/>
        <v>81.04941</v>
      </c>
      <c r="I155" s="343">
        <v>70.0</v>
      </c>
      <c r="J155" s="343">
        <v>10.0</v>
      </c>
      <c r="K155" s="343">
        <v>10.0</v>
      </c>
      <c r="L155" s="343">
        <v>10.0</v>
      </c>
      <c r="M155" s="358">
        <v>851.0</v>
      </c>
      <c r="N155" s="358">
        <v>130.0</v>
      </c>
      <c r="O155" s="358">
        <v>89.0</v>
      </c>
      <c r="P155" s="358">
        <v>14.0</v>
      </c>
      <c r="Q155" s="358">
        <v>58.0</v>
      </c>
      <c r="R155" s="358">
        <v>9.0</v>
      </c>
      <c r="S155" s="358">
        <v>64.0</v>
      </c>
      <c r="T155" s="358">
        <v>10.0</v>
      </c>
      <c r="U155" s="358">
        <v>35.0</v>
      </c>
      <c r="V155" s="358">
        <v>5.0</v>
      </c>
      <c r="W155" s="358">
        <v>43.0</v>
      </c>
      <c r="X155" s="345">
        <v>7137.0</v>
      </c>
      <c r="Y155" s="345">
        <v>6213.0</v>
      </c>
      <c r="Z155" s="345">
        <v>4236.0</v>
      </c>
      <c r="AA155" s="345">
        <v>7664.0</v>
      </c>
      <c r="AB155" s="345">
        <v>6213.0</v>
      </c>
      <c r="AC155" s="345">
        <v>4499.0</v>
      </c>
      <c r="AD155" s="346">
        <v>234.0</v>
      </c>
      <c r="AE155" s="346">
        <v>47.0</v>
      </c>
      <c r="AF155" s="355"/>
      <c r="AG155" s="346">
        <v>54.0</v>
      </c>
      <c r="AH155" s="346">
        <v>10.0</v>
      </c>
      <c r="AI155" s="355"/>
      <c r="AJ155" s="357">
        <v>110.0</v>
      </c>
      <c r="AK155" s="357">
        <v>4.0</v>
      </c>
      <c r="AL155" s="357">
        <v>4.0</v>
      </c>
    </row>
    <row r="156">
      <c r="A156" s="325" t="s">
        <v>1685</v>
      </c>
      <c r="B156" s="336" t="s">
        <v>1691</v>
      </c>
      <c r="C156" s="337">
        <f t="shared" si="66"/>
        <v>3346.6225</v>
      </c>
      <c r="D156" s="338">
        <f t="shared" si="67"/>
        <v>307.49238</v>
      </c>
      <c r="E156" s="339">
        <f t="shared" si="68"/>
        <v>537.22578</v>
      </c>
      <c r="F156" s="340">
        <f t="shared" si="69"/>
        <v>228.452036</v>
      </c>
      <c r="G156" s="341">
        <f t="shared" si="70"/>
        <v>401.85455</v>
      </c>
      <c r="H156" s="342">
        <f t="shared" si="71"/>
        <v>99.47964</v>
      </c>
      <c r="I156" s="343">
        <v>70.0</v>
      </c>
      <c r="J156" s="343">
        <v>10.0</v>
      </c>
      <c r="K156" s="343">
        <v>10.0</v>
      </c>
      <c r="L156" s="343">
        <v>10.0</v>
      </c>
      <c r="M156" s="344">
        <v>551.0</v>
      </c>
      <c r="N156" s="344">
        <v>85.0</v>
      </c>
      <c r="O156" s="344">
        <v>76.0</v>
      </c>
      <c r="P156" s="344">
        <v>12.0</v>
      </c>
      <c r="Q156" s="344">
        <v>95.0</v>
      </c>
      <c r="R156" s="344">
        <v>15.0</v>
      </c>
      <c r="S156" s="344">
        <v>46.0</v>
      </c>
      <c r="T156" s="344">
        <v>7.0</v>
      </c>
      <c r="U156" s="344">
        <v>57.0</v>
      </c>
      <c r="V156" s="344">
        <v>9.0</v>
      </c>
      <c r="W156" s="344">
        <v>43.0</v>
      </c>
      <c r="X156" s="345">
        <v>8060.0</v>
      </c>
      <c r="Y156" s="345">
        <v>4895.0</v>
      </c>
      <c r="Z156" s="345">
        <v>7796.0</v>
      </c>
      <c r="AA156" s="345">
        <v>7004.0</v>
      </c>
      <c r="AB156" s="345">
        <v>8850.0</v>
      </c>
      <c r="AC156" s="345">
        <v>7796.0</v>
      </c>
      <c r="AD156" s="346">
        <v>276.0</v>
      </c>
      <c r="AE156" s="346">
        <v>0.0</v>
      </c>
      <c r="AF156" s="346">
        <v>78.0</v>
      </c>
      <c r="AG156" s="346">
        <v>0.0</v>
      </c>
      <c r="AH156" s="346">
        <v>40.0</v>
      </c>
      <c r="AI156" s="346">
        <v>0.0</v>
      </c>
      <c r="AJ156" s="347">
        <v>40.0</v>
      </c>
      <c r="AK156" s="347">
        <v>2.0</v>
      </c>
      <c r="AL156" s="347">
        <v>7.0</v>
      </c>
    </row>
    <row r="157">
      <c r="A157" s="325" t="s">
        <v>1685</v>
      </c>
      <c r="B157" s="336" t="s">
        <v>131</v>
      </c>
      <c r="C157" s="337">
        <f t="shared" si="66"/>
        <v>3346.6225</v>
      </c>
      <c r="D157" s="338">
        <f t="shared" si="67"/>
        <v>255.5982</v>
      </c>
      <c r="E157" s="339">
        <f t="shared" si="68"/>
        <v>537.22578</v>
      </c>
      <c r="F157" s="340">
        <f t="shared" si="69"/>
        <v>228.452036</v>
      </c>
      <c r="G157" s="341">
        <f t="shared" si="70"/>
        <v>426.1145</v>
      </c>
      <c r="H157" s="342">
        <f t="shared" si="71"/>
        <v>99.47964</v>
      </c>
      <c r="I157" s="343">
        <v>70.0</v>
      </c>
      <c r="J157" s="343">
        <v>10.0</v>
      </c>
      <c r="K157" s="343">
        <v>10.0</v>
      </c>
      <c r="L157" s="343">
        <v>10.0</v>
      </c>
      <c r="M157" s="344">
        <v>551.0</v>
      </c>
      <c r="N157" s="344">
        <v>85.0</v>
      </c>
      <c r="O157" s="344">
        <v>63.0</v>
      </c>
      <c r="P157" s="344">
        <v>10.0</v>
      </c>
      <c r="Q157" s="344">
        <v>95.0</v>
      </c>
      <c r="R157" s="344">
        <v>15.0</v>
      </c>
      <c r="S157" s="344">
        <v>46.0</v>
      </c>
      <c r="T157" s="344">
        <v>7.0</v>
      </c>
      <c r="U157" s="344">
        <v>60.0</v>
      </c>
      <c r="V157" s="344">
        <v>10.0</v>
      </c>
      <c r="W157" s="344">
        <v>43.0</v>
      </c>
      <c r="X157" s="345">
        <v>8060.0</v>
      </c>
      <c r="Y157" s="345">
        <v>4895.0</v>
      </c>
      <c r="Z157" s="345">
        <v>7796.0</v>
      </c>
      <c r="AA157" s="345">
        <v>7004.0</v>
      </c>
      <c r="AB157" s="345">
        <v>8850.0</v>
      </c>
      <c r="AC157" s="345">
        <v>7796.0</v>
      </c>
      <c r="AD157" s="346">
        <v>276.0</v>
      </c>
      <c r="AE157" s="346">
        <v>0.0</v>
      </c>
      <c r="AF157" s="346">
        <v>78.0</v>
      </c>
      <c r="AG157" s="346">
        <v>0.0</v>
      </c>
      <c r="AH157" s="346">
        <v>40.0</v>
      </c>
      <c r="AI157" s="346">
        <v>0.0</v>
      </c>
      <c r="AJ157" s="347">
        <v>40.0</v>
      </c>
      <c r="AK157" s="347">
        <v>2.0</v>
      </c>
      <c r="AL157" s="347">
        <v>7.0</v>
      </c>
    </row>
    <row r="158">
      <c r="A158" s="325" t="s">
        <v>514</v>
      </c>
      <c r="B158" s="336" t="s">
        <v>1083</v>
      </c>
      <c r="C158" s="348">
        <v>4456.0</v>
      </c>
      <c r="D158" s="349">
        <v>595.0</v>
      </c>
      <c r="E158" s="350">
        <v>294.0</v>
      </c>
      <c r="F158" s="351">
        <v>295.0</v>
      </c>
      <c r="G158" s="352">
        <v>283.0</v>
      </c>
      <c r="H158" s="353">
        <v>253.0</v>
      </c>
      <c r="I158" s="343"/>
      <c r="J158" s="343"/>
      <c r="K158" s="343"/>
      <c r="L158" s="343"/>
      <c r="M158" s="344"/>
      <c r="N158" s="344"/>
      <c r="O158" s="344"/>
      <c r="P158" s="344"/>
      <c r="Q158" s="344"/>
      <c r="R158" s="344"/>
      <c r="S158" s="344"/>
      <c r="T158" s="344"/>
      <c r="U158" s="344"/>
      <c r="V158" s="344"/>
      <c r="W158" s="344"/>
      <c r="X158" s="345"/>
      <c r="Y158" s="345"/>
      <c r="Z158" s="345"/>
      <c r="AA158" s="345"/>
      <c r="AB158" s="345"/>
      <c r="AC158" s="345"/>
      <c r="AD158" s="346"/>
      <c r="AE158" s="346"/>
      <c r="AF158" s="355"/>
      <c r="AG158" s="346"/>
      <c r="AH158" s="355"/>
      <c r="AI158" s="346"/>
      <c r="AJ158" s="347"/>
      <c r="AK158" s="347"/>
      <c r="AL158" s="347"/>
    </row>
    <row r="159">
      <c r="A159" s="325" t="s">
        <v>514</v>
      </c>
      <c r="B159" s="336" t="s">
        <v>1705</v>
      </c>
      <c r="C159" s="348">
        <v>3676.0</v>
      </c>
      <c r="D159" s="349">
        <v>537.0</v>
      </c>
      <c r="E159" s="350">
        <v>294.0</v>
      </c>
      <c r="F159" s="351">
        <v>263.0</v>
      </c>
      <c r="G159" s="352">
        <v>319.0</v>
      </c>
      <c r="H159" s="353">
        <v>224.0</v>
      </c>
      <c r="I159" s="343"/>
      <c r="J159" s="343"/>
      <c r="K159" s="343"/>
      <c r="L159" s="343"/>
      <c r="M159" s="344"/>
      <c r="N159" s="344"/>
      <c r="O159" s="344"/>
      <c r="P159" s="344"/>
      <c r="Q159" s="344"/>
      <c r="R159" s="344"/>
      <c r="S159" s="344"/>
      <c r="T159" s="344"/>
      <c r="U159" s="344"/>
      <c r="V159" s="344"/>
      <c r="W159" s="344"/>
      <c r="X159" s="345"/>
      <c r="Y159" s="345"/>
      <c r="Z159" s="345"/>
      <c r="AA159" s="345"/>
      <c r="AB159" s="345"/>
      <c r="AC159" s="345"/>
      <c r="AD159" s="346"/>
      <c r="AE159" s="346"/>
      <c r="AF159" s="355"/>
      <c r="AG159" s="346"/>
      <c r="AH159" s="355"/>
      <c r="AI159" s="346"/>
      <c r="AJ159" s="347"/>
      <c r="AK159" s="347"/>
      <c r="AL159" s="347"/>
    </row>
    <row r="160">
      <c r="A160" s="325" t="s">
        <v>1713</v>
      </c>
      <c r="B160" s="336" t="s">
        <v>278</v>
      </c>
      <c r="C160" s="337">
        <f t="shared" ref="C160:C189" si="72">(M160+N160*($I160-1)/10)*(1+X160/10000)*(1+(10+SWITCH($J160,0,0,1,1,2,2,3,3,4,4,5,5,6,7,7,9,8,11,9,13,10,15)+switch($L160,10,5,0))/100)+AD160+$L160*AJ160</f>
        <v>3262.133875</v>
      </c>
      <c r="D160" s="338">
        <f t="shared" ref="D160:D189" si="73">(O160+P160*($I160-1)/10)*(1+Y160/10000)*(1+(10+SWITCH($K160,0,0,1,1,2,2,3,3,4,4,5,5,6,7,7,9,8,11,9,13,10,15)+switch($L160,10,5,0))/100)+AE160</f>
        <v>564.44456</v>
      </c>
      <c r="E160" s="339">
        <f t="shared" ref="E160:E189" si="74">(Q160+R160*($I160-1)/10)*(1+Z160/10000)*(1+(10+SWITCH($K160,0,0,1,1,2,2,3,3,4,4,5,5,6,7,7,9,8,11,9,13,10,15)+switch($L160,10,5,0))/100)+AF160</f>
        <v>244.28976</v>
      </c>
      <c r="F160" s="340">
        <f t="shared" ref="F160:F189" si="75">(S160+T160*($I160-1)/10)*(1+AA160/10000)*(1+(10+SWITCH($J160,0,0,1,1,2,2,3,3,4,4,5,5,6,7,7,9,8,11,9,13,10,15)+switch($L160,10,5,0))/100)+AG160+$L160*AK160</f>
        <v>250.082483</v>
      </c>
      <c r="G160" s="341">
        <f t="shared" ref="G160:G189" si="76">(U160+V160*($I160-1)/10)*(1+AB160/10000)*(1+(10+SWITCH($J160,0,0,1,1,2,2,3,3,4,4,5,5,6,7,7,9,8,11,9,13,10,15)+switch($L160,10,5,0))/100)+AH160+$L160*AL160</f>
        <v>315.332171</v>
      </c>
      <c r="H160" s="342">
        <f t="shared" ref="H160:H189" si="77">W160*(1+AC160/10000)*(1+(10+SWITCH($K160,0,0,1,1,2,2,3,3,4,4,5,5,6,7,7,9,8,11,9,13,10,15)+switch($L160,10,5,0))/100)+AI160</f>
        <v>232.72605</v>
      </c>
      <c r="I160" s="343">
        <v>70.0</v>
      </c>
      <c r="J160" s="343">
        <v>10.0</v>
      </c>
      <c r="K160" s="343">
        <v>10.0</v>
      </c>
      <c r="L160" s="343">
        <v>10.0</v>
      </c>
      <c r="M160" s="344">
        <v>551.0</v>
      </c>
      <c r="N160" s="344">
        <v>85.0</v>
      </c>
      <c r="O160" s="344">
        <v>95.0</v>
      </c>
      <c r="P160" s="344">
        <v>15.0</v>
      </c>
      <c r="Q160" s="344">
        <v>63.0</v>
      </c>
      <c r="R160" s="344">
        <v>10.0</v>
      </c>
      <c r="S160" s="344">
        <v>46.0</v>
      </c>
      <c r="T160" s="344">
        <v>7.0</v>
      </c>
      <c r="U160" s="344">
        <v>57.0</v>
      </c>
      <c r="V160" s="344">
        <v>9.0</v>
      </c>
      <c r="W160" s="344">
        <v>87.0</v>
      </c>
      <c r="X160" s="345">
        <v>7137.0</v>
      </c>
      <c r="Y160" s="345">
        <v>8192.0</v>
      </c>
      <c r="Z160" s="345">
        <v>4236.0</v>
      </c>
      <c r="AA160" s="345">
        <v>7137.0</v>
      </c>
      <c r="AB160" s="345">
        <v>7137.0</v>
      </c>
      <c r="AC160" s="345">
        <v>8455.0</v>
      </c>
      <c r="AD160" s="346">
        <v>228.0</v>
      </c>
      <c r="AE160" s="346">
        <v>95.0</v>
      </c>
      <c r="AF160" s="355"/>
      <c r="AG160" s="346">
        <v>10.0</v>
      </c>
      <c r="AH160" s="355"/>
      <c r="AI160" s="346">
        <v>24.0</v>
      </c>
      <c r="AJ160" s="347">
        <v>50.0</v>
      </c>
      <c r="AK160" s="347">
        <v>3.0</v>
      </c>
      <c r="AL160" s="347">
        <v>5.0</v>
      </c>
    </row>
    <row r="161">
      <c r="A161" s="325" t="s">
        <v>1713</v>
      </c>
      <c r="B161" s="336" t="s">
        <v>1720</v>
      </c>
      <c r="C161" s="337">
        <f t="shared" si="72"/>
        <v>3419.19448</v>
      </c>
      <c r="D161" s="338">
        <f t="shared" si="73"/>
        <v>592.587584</v>
      </c>
      <c r="E161" s="339">
        <f t="shared" si="74"/>
        <v>244.28976</v>
      </c>
      <c r="F161" s="340">
        <f t="shared" si="75"/>
        <v>269.909992</v>
      </c>
      <c r="G161" s="341">
        <f t="shared" si="76"/>
        <v>260.082483</v>
      </c>
      <c r="H161" s="342">
        <f t="shared" si="77"/>
        <v>184.74305</v>
      </c>
      <c r="I161" s="343">
        <v>70.0</v>
      </c>
      <c r="J161" s="343">
        <v>10.0</v>
      </c>
      <c r="K161" s="343">
        <v>10.0</v>
      </c>
      <c r="L161" s="343">
        <v>10.0</v>
      </c>
      <c r="M161" s="344">
        <v>587.0</v>
      </c>
      <c r="N161" s="344">
        <v>90.0</v>
      </c>
      <c r="O161" s="344">
        <v>100.0</v>
      </c>
      <c r="P161" s="344">
        <v>16.0</v>
      </c>
      <c r="Q161" s="344">
        <v>63.0</v>
      </c>
      <c r="R161" s="344">
        <v>10.0</v>
      </c>
      <c r="S161" s="344">
        <v>48.0</v>
      </c>
      <c r="T161" s="344">
        <v>8.0</v>
      </c>
      <c r="U161" s="344">
        <v>46.0</v>
      </c>
      <c r="V161" s="344">
        <v>7.0</v>
      </c>
      <c r="W161" s="344">
        <v>67.0</v>
      </c>
      <c r="X161" s="345">
        <v>7137.0</v>
      </c>
      <c r="Y161" s="345">
        <v>8192.0</v>
      </c>
      <c r="Z161" s="345">
        <v>4236.0</v>
      </c>
      <c r="AA161" s="345">
        <v>7137.0</v>
      </c>
      <c r="AB161" s="345">
        <v>7137.0</v>
      </c>
      <c r="AC161" s="345">
        <v>8455.0</v>
      </c>
      <c r="AD161" s="346">
        <v>228.0</v>
      </c>
      <c r="AE161" s="346">
        <v>95.0</v>
      </c>
      <c r="AF161" s="355"/>
      <c r="AG161" s="346">
        <v>10.0</v>
      </c>
      <c r="AH161" s="355"/>
      <c r="AI161" s="346">
        <v>24.0</v>
      </c>
      <c r="AJ161" s="347">
        <v>50.0</v>
      </c>
      <c r="AK161" s="347">
        <v>3.0</v>
      </c>
      <c r="AL161" s="347">
        <v>5.0</v>
      </c>
    </row>
    <row r="162">
      <c r="A162" s="325" t="s">
        <v>798</v>
      </c>
      <c r="B162" s="336" t="s">
        <v>278</v>
      </c>
      <c r="C162" s="337">
        <f t="shared" si="72"/>
        <v>3199.48925</v>
      </c>
      <c r="D162" s="338">
        <f t="shared" si="73"/>
        <v>516.387455</v>
      </c>
      <c r="E162" s="339">
        <f t="shared" si="74"/>
        <v>232.98132</v>
      </c>
      <c r="F162" s="340">
        <f t="shared" si="75"/>
        <v>233.900603</v>
      </c>
      <c r="G162" s="341">
        <f t="shared" si="76"/>
        <v>315.535468</v>
      </c>
      <c r="H162" s="342">
        <f t="shared" si="77"/>
        <v>238.81947</v>
      </c>
      <c r="I162" s="343">
        <v>70.0</v>
      </c>
      <c r="J162" s="343">
        <v>10.0</v>
      </c>
      <c r="K162" s="343">
        <v>10.0</v>
      </c>
      <c r="L162" s="343">
        <v>10.0</v>
      </c>
      <c r="M162" s="344">
        <v>551.0</v>
      </c>
      <c r="N162" s="344">
        <v>85.0</v>
      </c>
      <c r="O162" s="344">
        <v>95.0</v>
      </c>
      <c r="P162" s="344">
        <v>15.0</v>
      </c>
      <c r="Q162" s="344">
        <v>63.0</v>
      </c>
      <c r="R162" s="344">
        <v>10.0</v>
      </c>
      <c r="S162" s="344">
        <v>46.0</v>
      </c>
      <c r="T162" s="344">
        <v>7.0</v>
      </c>
      <c r="U162" s="344">
        <v>57.0</v>
      </c>
      <c r="V162" s="344">
        <v>9.0</v>
      </c>
      <c r="W162" s="344">
        <v>87.0</v>
      </c>
      <c r="X162" s="345">
        <v>5158.0</v>
      </c>
      <c r="Y162" s="345">
        <v>7531.0</v>
      </c>
      <c r="Z162" s="345">
        <v>3577.0</v>
      </c>
      <c r="AA162" s="345">
        <v>5817.0</v>
      </c>
      <c r="AB162" s="345">
        <v>7796.0</v>
      </c>
      <c r="AC162" s="345">
        <v>7137.0</v>
      </c>
      <c r="AD162" s="346">
        <v>308.0</v>
      </c>
      <c r="AE162" s="346">
        <v>64.0</v>
      </c>
      <c r="AF162" s="346">
        <v>0.0</v>
      </c>
      <c r="AG162" s="346">
        <v>0.0</v>
      </c>
      <c r="AH162" s="346">
        <v>0.0</v>
      </c>
      <c r="AI162" s="346">
        <v>45.0</v>
      </c>
      <c r="AJ162" s="347">
        <v>65.0</v>
      </c>
      <c r="AK162" s="347">
        <v>4.0</v>
      </c>
      <c r="AL162" s="347">
        <v>4.0</v>
      </c>
    </row>
    <row r="163">
      <c r="A163" s="325" t="s">
        <v>798</v>
      </c>
      <c r="B163" s="336" t="s">
        <v>1005</v>
      </c>
      <c r="C163" s="337">
        <f t="shared" si="72"/>
        <v>3596.55306</v>
      </c>
      <c r="D163" s="338">
        <f t="shared" si="73"/>
        <v>516.387455</v>
      </c>
      <c r="E163" s="339">
        <f t="shared" si="74"/>
        <v>232.98132</v>
      </c>
      <c r="F163" s="340">
        <f t="shared" si="75"/>
        <v>252.200872</v>
      </c>
      <c r="G163" s="341">
        <f t="shared" si="76"/>
        <v>258.161164</v>
      </c>
      <c r="H163" s="342">
        <f t="shared" si="77"/>
        <v>305.65377</v>
      </c>
      <c r="I163" s="343">
        <v>70.0</v>
      </c>
      <c r="J163" s="343">
        <v>10.0</v>
      </c>
      <c r="K163" s="343">
        <v>10.0</v>
      </c>
      <c r="L163" s="343">
        <v>10.0</v>
      </c>
      <c r="M163" s="344">
        <v>649.0</v>
      </c>
      <c r="N163" s="344">
        <v>100.0</v>
      </c>
      <c r="O163" s="344">
        <v>95.0</v>
      </c>
      <c r="P163" s="344">
        <v>15.0</v>
      </c>
      <c r="Q163" s="344">
        <v>63.0</v>
      </c>
      <c r="R163" s="344">
        <v>10.0</v>
      </c>
      <c r="S163" s="344">
        <v>48.0</v>
      </c>
      <c r="T163" s="344">
        <v>8.0</v>
      </c>
      <c r="U163" s="344">
        <v>46.0</v>
      </c>
      <c r="V163" s="344">
        <v>7.0</v>
      </c>
      <c r="W163" s="344">
        <v>117.0</v>
      </c>
      <c r="X163" s="345">
        <v>5158.0</v>
      </c>
      <c r="Y163" s="345">
        <v>7531.0</v>
      </c>
      <c r="Z163" s="345">
        <v>3577.0</v>
      </c>
      <c r="AA163" s="345">
        <v>5817.0</v>
      </c>
      <c r="AB163" s="345">
        <v>7796.0</v>
      </c>
      <c r="AC163" s="345">
        <v>7137.0</v>
      </c>
      <c r="AD163" s="346">
        <v>308.0</v>
      </c>
      <c r="AE163" s="346">
        <v>64.0</v>
      </c>
      <c r="AF163" s="346">
        <v>0.0</v>
      </c>
      <c r="AG163" s="346">
        <v>0.0</v>
      </c>
      <c r="AH163" s="346">
        <v>0.0</v>
      </c>
      <c r="AI163" s="346">
        <v>45.0</v>
      </c>
      <c r="AJ163" s="347">
        <v>65.0</v>
      </c>
      <c r="AK163" s="347">
        <v>4.0</v>
      </c>
      <c r="AL163" s="347">
        <v>4.0</v>
      </c>
    </row>
    <row r="164">
      <c r="A164" s="325" t="s">
        <v>1185</v>
      </c>
      <c r="B164" s="336" t="s">
        <v>1747</v>
      </c>
      <c r="C164" s="337">
        <f t="shared" si="72"/>
        <v>3523.21967</v>
      </c>
      <c r="D164" s="338">
        <f t="shared" si="73"/>
        <v>561.907399</v>
      </c>
      <c r="E164" s="339">
        <f t="shared" si="74"/>
        <v>259.266668</v>
      </c>
      <c r="F164" s="340">
        <f t="shared" si="75"/>
        <v>281.068848</v>
      </c>
      <c r="G164" s="341">
        <f t="shared" si="76"/>
        <v>258.435242</v>
      </c>
      <c r="H164" s="342">
        <f t="shared" si="77"/>
        <v>118.35024</v>
      </c>
      <c r="I164" s="343">
        <v>70.0</v>
      </c>
      <c r="J164" s="343">
        <v>10.0</v>
      </c>
      <c r="K164" s="343">
        <v>10.0</v>
      </c>
      <c r="L164" s="343">
        <v>10.0</v>
      </c>
      <c r="M164" s="344">
        <v>649.0</v>
      </c>
      <c r="N164" s="344">
        <v>100.0</v>
      </c>
      <c r="O164" s="344">
        <v>106.0</v>
      </c>
      <c r="P164" s="344">
        <v>17.0</v>
      </c>
      <c r="Q164" s="344">
        <v>58.0</v>
      </c>
      <c r="R164" s="344">
        <v>9.0</v>
      </c>
      <c r="S164" s="344">
        <v>48.0</v>
      </c>
      <c r="T164" s="344">
        <v>8.0</v>
      </c>
      <c r="U164" s="344">
        <v>42.0</v>
      </c>
      <c r="V164" s="344">
        <v>7.0</v>
      </c>
      <c r="W164" s="344">
        <v>56.0</v>
      </c>
      <c r="X164" s="345">
        <v>6081.0</v>
      </c>
      <c r="Y164" s="345">
        <v>7531.0</v>
      </c>
      <c r="Z164" s="345">
        <v>4236.0</v>
      </c>
      <c r="AA164" s="345">
        <v>6478.0</v>
      </c>
      <c r="AB164" s="345">
        <v>6478.0</v>
      </c>
      <c r="AC164" s="345">
        <v>5158.0</v>
      </c>
      <c r="AD164" s="346">
        <v>174.0</v>
      </c>
      <c r="AE164" s="346">
        <v>53.0</v>
      </c>
      <c r="AF164" s="346">
        <v>37.0</v>
      </c>
      <c r="AG164" s="346">
        <v>20.0</v>
      </c>
      <c r="AH164" s="346">
        <v>15.0</v>
      </c>
      <c r="AI164" s="346">
        <v>8.0</v>
      </c>
      <c r="AJ164" s="347">
        <v>55.0</v>
      </c>
      <c r="AK164" s="347">
        <v>4.0</v>
      </c>
      <c r="AL164" s="347">
        <v>5.0</v>
      </c>
    </row>
    <row r="165">
      <c r="A165" s="325" t="s">
        <v>1185</v>
      </c>
      <c r="B165" s="336" t="s">
        <v>1120</v>
      </c>
      <c r="C165" s="337">
        <f t="shared" si="72"/>
        <v>3523.21967</v>
      </c>
      <c r="D165" s="338">
        <f t="shared" si="73"/>
        <v>385.510477</v>
      </c>
      <c r="E165" s="339">
        <f t="shared" si="74"/>
        <v>380.486208</v>
      </c>
      <c r="F165" s="340">
        <f t="shared" si="75"/>
        <v>291.779548</v>
      </c>
      <c r="G165" s="341">
        <f t="shared" si="76"/>
        <v>286.068848</v>
      </c>
      <c r="H165" s="342">
        <f t="shared" si="77"/>
        <v>118.35024</v>
      </c>
      <c r="I165" s="343">
        <v>70.0</v>
      </c>
      <c r="J165" s="343">
        <v>10.0</v>
      </c>
      <c r="K165" s="343">
        <v>10.0</v>
      </c>
      <c r="L165" s="343">
        <v>10.0</v>
      </c>
      <c r="M165" s="344">
        <v>649.0</v>
      </c>
      <c r="N165" s="344">
        <v>100.0</v>
      </c>
      <c r="O165" s="344">
        <v>70.0</v>
      </c>
      <c r="P165" s="344">
        <v>11.0</v>
      </c>
      <c r="Q165" s="344">
        <v>89.0</v>
      </c>
      <c r="R165" s="344">
        <v>14.0</v>
      </c>
      <c r="S165" s="344">
        <v>53.0</v>
      </c>
      <c r="T165" s="344">
        <v>8.0</v>
      </c>
      <c r="U165" s="344">
        <v>48.0</v>
      </c>
      <c r="V165" s="344">
        <v>8.0</v>
      </c>
      <c r="W165" s="344">
        <v>56.0</v>
      </c>
      <c r="X165" s="345">
        <v>6081.0</v>
      </c>
      <c r="Y165" s="345">
        <v>7531.0</v>
      </c>
      <c r="Z165" s="345">
        <v>4236.0</v>
      </c>
      <c r="AA165" s="345">
        <v>6478.0</v>
      </c>
      <c r="AB165" s="345">
        <v>6478.0</v>
      </c>
      <c r="AC165" s="345">
        <v>5158.0</v>
      </c>
      <c r="AD165" s="346">
        <v>174.0</v>
      </c>
      <c r="AE165" s="346">
        <v>53.0</v>
      </c>
      <c r="AF165" s="346">
        <v>37.0</v>
      </c>
      <c r="AG165" s="346">
        <v>20.0</v>
      </c>
      <c r="AH165" s="346">
        <v>15.0</v>
      </c>
      <c r="AI165" s="346">
        <v>8.0</v>
      </c>
      <c r="AJ165" s="347">
        <v>55.0</v>
      </c>
      <c r="AK165" s="347">
        <v>4.0</v>
      </c>
      <c r="AL165" s="347">
        <v>5.0</v>
      </c>
    </row>
    <row r="166">
      <c r="A166" s="325" t="s">
        <v>1757</v>
      </c>
      <c r="B166" s="336" t="s">
        <v>196</v>
      </c>
      <c r="C166" s="337">
        <f t="shared" si="72"/>
        <v>3305.00664</v>
      </c>
      <c r="D166" s="338">
        <f t="shared" si="73"/>
        <v>304.746728</v>
      </c>
      <c r="E166" s="339">
        <f t="shared" si="74"/>
        <v>465.926848</v>
      </c>
      <c r="F166" s="340">
        <f t="shared" si="75"/>
        <v>261.068848</v>
      </c>
      <c r="G166" s="341">
        <f t="shared" si="76"/>
        <v>398.43892</v>
      </c>
      <c r="H166" s="342">
        <f t="shared" si="77"/>
        <v>77.3656</v>
      </c>
      <c r="I166" s="343">
        <v>70.0</v>
      </c>
      <c r="J166" s="343">
        <v>10.0</v>
      </c>
      <c r="K166" s="343">
        <v>10.0</v>
      </c>
      <c r="L166" s="343">
        <v>10.0</v>
      </c>
      <c r="M166" s="344">
        <v>587.0</v>
      </c>
      <c r="N166" s="344">
        <v>90.0</v>
      </c>
      <c r="O166" s="344">
        <v>76.0</v>
      </c>
      <c r="P166" s="344">
        <v>12.0</v>
      </c>
      <c r="Q166" s="344">
        <v>89.0</v>
      </c>
      <c r="R166" s="344">
        <v>14.0</v>
      </c>
      <c r="S166" s="344">
        <v>48.0</v>
      </c>
      <c r="T166" s="344">
        <v>8.0</v>
      </c>
      <c r="U166" s="344">
        <v>60.0</v>
      </c>
      <c r="V166" s="344">
        <v>10.0</v>
      </c>
      <c r="W166" s="344">
        <v>43.0</v>
      </c>
      <c r="X166" s="345">
        <v>6741.0</v>
      </c>
      <c r="Y166" s="345">
        <v>4762.0</v>
      </c>
      <c r="Z166" s="345">
        <v>6741.0</v>
      </c>
      <c r="AA166" s="345">
        <v>6478.0</v>
      </c>
      <c r="AB166" s="345">
        <v>7796.0</v>
      </c>
      <c r="AC166" s="345">
        <v>3840.0</v>
      </c>
      <c r="AD166" s="346">
        <v>276.0</v>
      </c>
      <c r="AE166" s="346">
        <v>0.0</v>
      </c>
      <c r="AF166" s="346">
        <v>62.0</v>
      </c>
      <c r="AG166" s="346">
        <v>10.0</v>
      </c>
      <c r="AH166" s="346">
        <v>40.0</v>
      </c>
      <c r="AI166" s="346">
        <v>0.0</v>
      </c>
      <c r="AJ166" s="347">
        <v>40.0</v>
      </c>
      <c r="AK166" s="347">
        <v>3.0</v>
      </c>
      <c r="AL166" s="347">
        <v>6.0</v>
      </c>
    </row>
    <row r="167">
      <c r="A167" s="325" t="s">
        <v>1757</v>
      </c>
      <c r="B167" s="336" t="s">
        <v>1332</v>
      </c>
      <c r="C167" s="337">
        <f t="shared" si="72"/>
        <v>3151.575375</v>
      </c>
      <c r="D167" s="338">
        <f t="shared" si="73"/>
        <v>304.746728</v>
      </c>
      <c r="E167" s="339">
        <f t="shared" si="74"/>
        <v>431.323201</v>
      </c>
      <c r="F167" s="340">
        <f t="shared" si="75"/>
        <v>242.003802</v>
      </c>
      <c r="G167" s="341">
        <f t="shared" si="76"/>
        <v>407.69284</v>
      </c>
      <c r="H167" s="342">
        <f t="shared" si="77"/>
        <v>77.3656</v>
      </c>
      <c r="I167" s="343">
        <v>70.0</v>
      </c>
      <c r="J167" s="343">
        <v>10.0</v>
      </c>
      <c r="K167" s="343">
        <v>10.0</v>
      </c>
      <c r="L167" s="343">
        <v>10.0</v>
      </c>
      <c r="M167" s="344">
        <v>551.0</v>
      </c>
      <c r="N167" s="344">
        <v>85.0</v>
      </c>
      <c r="O167" s="344">
        <v>76.0</v>
      </c>
      <c r="P167" s="344">
        <v>12.0</v>
      </c>
      <c r="Q167" s="344">
        <v>80.0</v>
      </c>
      <c r="R167" s="344">
        <v>13.0</v>
      </c>
      <c r="S167" s="344">
        <v>46.0</v>
      </c>
      <c r="T167" s="344">
        <v>7.0</v>
      </c>
      <c r="U167" s="344">
        <v>64.0</v>
      </c>
      <c r="V167" s="344">
        <v>10.0</v>
      </c>
      <c r="W167" s="344">
        <v>43.0</v>
      </c>
      <c r="X167" s="345">
        <v>6741.0</v>
      </c>
      <c r="Y167" s="345">
        <v>4762.0</v>
      </c>
      <c r="Z167" s="345">
        <v>6741.0</v>
      </c>
      <c r="AA167" s="345">
        <v>6478.0</v>
      </c>
      <c r="AB167" s="345">
        <v>7796.0</v>
      </c>
      <c r="AC167" s="345">
        <v>3840.0</v>
      </c>
      <c r="AD167" s="346">
        <v>276.0</v>
      </c>
      <c r="AE167" s="346">
        <v>0.0</v>
      </c>
      <c r="AF167" s="346">
        <v>62.0</v>
      </c>
      <c r="AG167" s="346">
        <v>10.0</v>
      </c>
      <c r="AH167" s="346">
        <v>40.0</v>
      </c>
      <c r="AI167" s="346">
        <v>0.0</v>
      </c>
      <c r="AJ167" s="347">
        <v>40.0</v>
      </c>
      <c r="AK167" s="347">
        <v>3.0</v>
      </c>
      <c r="AL167" s="347">
        <v>6.0</v>
      </c>
    </row>
    <row r="168">
      <c r="A168" s="325" t="s">
        <v>1772</v>
      </c>
      <c r="B168" s="336" t="s">
        <v>1648</v>
      </c>
      <c r="C168" s="337">
        <f t="shared" si="72"/>
        <v>4766.74625</v>
      </c>
      <c r="D168" s="338">
        <f t="shared" si="73"/>
        <v>565.974736</v>
      </c>
      <c r="E168" s="339">
        <f t="shared" si="74"/>
        <v>232.555635</v>
      </c>
      <c r="F168" s="340">
        <f t="shared" si="75"/>
        <v>330.7484</v>
      </c>
      <c r="G168" s="341">
        <f t="shared" si="76"/>
        <v>244.597256</v>
      </c>
      <c r="H168" s="342">
        <f t="shared" si="77"/>
        <v>119.95984</v>
      </c>
      <c r="I168" s="343">
        <v>70.0</v>
      </c>
      <c r="J168" s="343">
        <v>10.0</v>
      </c>
      <c r="K168" s="343">
        <v>10.0</v>
      </c>
      <c r="L168" s="343">
        <v>10.0</v>
      </c>
      <c r="M168" s="358">
        <v>716.0</v>
      </c>
      <c r="N168" s="358">
        <v>110.0</v>
      </c>
      <c r="O168" s="358">
        <v>100.0</v>
      </c>
      <c r="P168" s="358">
        <v>16.0</v>
      </c>
      <c r="Q168" s="358">
        <v>58.0</v>
      </c>
      <c r="R168" s="358">
        <v>9.0</v>
      </c>
      <c r="S168" s="358">
        <v>53.0</v>
      </c>
      <c r="T168" s="358">
        <v>8.0</v>
      </c>
      <c r="U168" s="358">
        <v>48.0</v>
      </c>
      <c r="V168" s="358">
        <v>8.0</v>
      </c>
      <c r="W168" s="358">
        <v>56.0</v>
      </c>
      <c r="X168" s="345">
        <v>8455.0</v>
      </c>
      <c r="Y168" s="345">
        <v>8718.0</v>
      </c>
      <c r="Z168" s="345">
        <v>4895.0</v>
      </c>
      <c r="AA168" s="345">
        <v>7400.0</v>
      </c>
      <c r="AB168" s="345">
        <v>6741.0</v>
      </c>
      <c r="AC168" s="345">
        <v>6478.0</v>
      </c>
      <c r="AD168" s="346">
        <v>428.0</v>
      </c>
      <c r="AE168" s="346">
        <v>54.0</v>
      </c>
      <c r="AF168" s="356"/>
      <c r="AG168" s="346">
        <v>26.0</v>
      </c>
      <c r="AH168" s="356"/>
      <c r="AI168" s="356"/>
      <c r="AJ168" s="357">
        <v>80.0</v>
      </c>
      <c r="AK168" s="357">
        <v>6.0</v>
      </c>
      <c r="AL168" s="357">
        <v>2.0</v>
      </c>
    </row>
    <row r="169">
      <c r="A169" s="325" t="s">
        <v>1772</v>
      </c>
      <c r="B169" s="336" t="s">
        <v>1781</v>
      </c>
      <c r="C169" s="337">
        <f t="shared" si="72"/>
        <v>5083.43405</v>
      </c>
      <c r="D169" s="338">
        <f t="shared" si="73"/>
        <v>565.974736</v>
      </c>
      <c r="E169" s="339">
        <f t="shared" si="74"/>
        <v>232.555635</v>
      </c>
      <c r="F169" s="340">
        <f t="shared" si="75"/>
        <v>377.798</v>
      </c>
      <c r="G169" s="341">
        <f t="shared" si="76"/>
        <v>192.800602</v>
      </c>
      <c r="H169" s="342">
        <f t="shared" si="77"/>
        <v>107.107</v>
      </c>
      <c r="I169" s="343">
        <v>70.0</v>
      </c>
      <c r="J169" s="343">
        <v>10.0</v>
      </c>
      <c r="K169" s="343">
        <v>10.0</v>
      </c>
      <c r="L169" s="343">
        <v>10.0</v>
      </c>
      <c r="M169" s="358">
        <v>779.0</v>
      </c>
      <c r="N169" s="358">
        <v>120.0</v>
      </c>
      <c r="O169" s="358">
        <v>100.0</v>
      </c>
      <c r="P169" s="358">
        <v>16.0</v>
      </c>
      <c r="Q169" s="358">
        <v>58.0</v>
      </c>
      <c r="R169" s="358">
        <v>9.0</v>
      </c>
      <c r="S169" s="358">
        <v>60.0</v>
      </c>
      <c r="T169" s="358">
        <v>10.0</v>
      </c>
      <c r="U169" s="358">
        <v>38.0</v>
      </c>
      <c r="V169" s="358">
        <v>6.0</v>
      </c>
      <c r="W169" s="358">
        <v>50.0</v>
      </c>
      <c r="X169" s="345">
        <v>8455.0</v>
      </c>
      <c r="Y169" s="345">
        <v>8718.0</v>
      </c>
      <c r="Z169" s="345">
        <v>4895.0</v>
      </c>
      <c r="AA169" s="345">
        <v>7400.0</v>
      </c>
      <c r="AB169" s="345">
        <v>6741.0</v>
      </c>
      <c r="AC169" s="345">
        <v>6478.0</v>
      </c>
      <c r="AD169" s="346">
        <v>428.0</v>
      </c>
      <c r="AE169" s="346">
        <v>54.0</v>
      </c>
      <c r="AF169" s="356"/>
      <c r="AG169" s="346">
        <v>26.0</v>
      </c>
      <c r="AH169" s="356"/>
      <c r="AI169" s="356"/>
      <c r="AJ169" s="357">
        <v>80.0</v>
      </c>
      <c r="AK169" s="357">
        <v>6.0</v>
      </c>
      <c r="AL169" s="357">
        <v>2.0</v>
      </c>
    </row>
    <row r="170">
      <c r="A170" s="325" t="s">
        <v>816</v>
      </c>
      <c r="B170" s="336" t="s">
        <v>1788</v>
      </c>
      <c r="C170" s="337">
        <f t="shared" si="72"/>
        <v>3327.19448</v>
      </c>
      <c r="D170" s="338">
        <f t="shared" si="73"/>
        <v>334.701172</v>
      </c>
      <c r="E170" s="339">
        <f t="shared" si="74"/>
        <v>443.333712</v>
      </c>
      <c r="F170" s="340">
        <f t="shared" si="75"/>
        <v>272.161164</v>
      </c>
      <c r="G170" s="341">
        <f t="shared" si="76"/>
        <v>407.43892</v>
      </c>
      <c r="H170" s="342">
        <f t="shared" si="77"/>
        <v>95.79583</v>
      </c>
      <c r="I170" s="343">
        <v>70.0</v>
      </c>
      <c r="J170" s="343">
        <v>10.0</v>
      </c>
      <c r="K170" s="343">
        <v>10.0</v>
      </c>
      <c r="L170" s="343">
        <v>10.0</v>
      </c>
      <c r="M170" s="344">
        <v>587.0</v>
      </c>
      <c r="N170" s="344">
        <v>90.0</v>
      </c>
      <c r="O170" s="344">
        <v>76.0</v>
      </c>
      <c r="P170" s="344">
        <v>12.0</v>
      </c>
      <c r="Q170" s="344">
        <v>80.0</v>
      </c>
      <c r="R170" s="344">
        <v>13.0</v>
      </c>
      <c r="S170" s="344">
        <v>46.0</v>
      </c>
      <c r="T170" s="344">
        <v>7.0</v>
      </c>
      <c r="U170" s="344">
        <v>60.0</v>
      </c>
      <c r="V170" s="344">
        <v>10.0</v>
      </c>
      <c r="W170" s="344">
        <v>43.0</v>
      </c>
      <c r="X170" s="345">
        <v>7137.0</v>
      </c>
      <c r="Y170" s="345">
        <v>6213.0</v>
      </c>
      <c r="Z170" s="345">
        <v>8192.0</v>
      </c>
      <c r="AA170" s="345">
        <v>7796.0</v>
      </c>
      <c r="AB170" s="345">
        <v>7796.0</v>
      </c>
      <c r="AC170" s="345">
        <v>7137.0</v>
      </c>
      <c r="AD170" s="346">
        <v>186.0</v>
      </c>
      <c r="AE170" s="346">
        <v>0.0</v>
      </c>
      <c r="AF170" s="346">
        <v>42.0</v>
      </c>
      <c r="AG170" s="346">
        <v>34.0</v>
      </c>
      <c r="AH170" s="346">
        <v>39.0</v>
      </c>
      <c r="AI170" s="346">
        <v>0.0</v>
      </c>
      <c r="AJ170" s="347">
        <v>45.0</v>
      </c>
      <c r="AK170" s="347">
        <v>2.0</v>
      </c>
      <c r="AL170" s="347">
        <v>7.0</v>
      </c>
    </row>
    <row r="171">
      <c r="A171" s="325" t="s">
        <v>816</v>
      </c>
      <c r="B171" s="336" t="s">
        <v>1120</v>
      </c>
      <c r="C171" s="337">
        <f t="shared" si="72"/>
        <v>3619.03759</v>
      </c>
      <c r="D171" s="338">
        <f t="shared" si="73"/>
        <v>307.511971</v>
      </c>
      <c r="E171" s="339">
        <f t="shared" si="74"/>
        <v>480.936576</v>
      </c>
      <c r="F171" s="340">
        <f t="shared" si="75"/>
        <v>304.318536</v>
      </c>
      <c r="G171" s="341">
        <f t="shared" si="76"/>
        <v>347.751136</v>
      </c>
      <c r="H171" s="342">
        <f t="shared" si="77"/>
        <v>124.75736</v>
      </c>
      <c r="I171" s="343">
        <v>70.0</v>
      </c>
      <c r="J171" s="343">
        <v>10.0</v>
      </c>
      <c r="K171" s="343">
        <v>10.0</v>
      </c>
      <c r="L171" s="343">
        <v>10.0</v>
      </c>
      <c r="M171" s="358">
        <v>649.0</v>
      </c>
      <c r="N171" s="358">
        <v>100.0</v>
      </c>
      <c r="O171" s="358">
        <v>70.0</v>
      </c>
      <c r="P171" s="358">
        <v>11.0</v>
      </c>
      <c r="Q171" s="358">
        <v>89.0</v>
      </c>
      <c r="R171" s="358">
        <v>14.0</v>
      </c>
      <c r="S171" s="358">
        <v>53.0</v>
      </c>
      <c r="T171" s="358">
        <v>8.0</v>
      </c>
      <c r="U171" s="358">
        <v>48.0</v>
      </c>
      <c r="V171" s="358">
        <v>8.0</v>
      </c>
      <c r="W171" s="358">
        <v>56.0</v>
      </c>
      <c r="X171" s="345">
        <v>7137.0</v>
      </c>
      <c r="Y171" s="345">
        <v>6213.0</v>
      </c>
      <c r="Z171" s="345">
        <v>8192.0</v>
      </c>
      <c r="AA171" s="345">
        <v>7796.0</v>
      </c>
      <c r="AB171" s="345">
        <v>7796.0</v>
      </c>
      <c r="AC171" s="345">
        <v>7137.0</v>
      </c>
      <c r="AD171" s="346">
        <v>186.0</v>
      </c>
      <c r="AE171" s="346">
        <v>0.0</v>
      </c>
      <c r="AF171" s="346">
        <v>42.0</v>
      </c>
      <c r="AG171" s="346">
        <v>34.0</v>
      </c>
      <c r="AH171" s="346">
        <v>39.0</v>
      </c>
      <c r="AI171" s="346">
        <v>0.0</v>
      </c>
      <c r="AJ171" s="357">
        <v>45.0</v>
      </c>
      <c r="AK171" s="357">
        <v>2.0</v>
      </c>
      <c r="AL171" s="357">
        <v>7.0</v>
      </c>
    </row>
    <row r="172">
      <c r="A172" s="325" t="s">
        <v>1800</v>
      </c>
      <c r="B172" s="336" t="s">
        <v>1809</v>
      </c>
      <c r="C172" s="337">
        <f t="shared" si="72"/>
        <v>3914.16291</v>
      </c>
      <c r="D172" s="338">
        <f t="shared" si="73"/>
        <v>627.860306</v>
      </c>
      <c r="E172" s="339">
        <f t="shared" si="74"/>
        <v>232.555635</v>
      </c>
      <c r="F172" s="340">
        <f t="shared" si="75"/>
        <v>312.877622</v>
      </c>
      <c r="G172" s="341">
        <f t="shared" si="76"/>
        <v>272.877622</v>
      </c>
      <c r="H172" s="342">
        <f t="shared" si="77"/>
        <v>120.9208</v>
      </c>
      <c r="I172" s="343">
        <v>70.0</v>
      </c>
      <c r="J172" s="343">
        <v>10.0</v>
      </c>
      <c r="K172" s="343">
        <v>10.0</v>
      </c>
      <c r="L172" s="343">
        <v>10.0</v>
      </c>
      <c r="M172" s="354">
        <v>551.0</v>
      </c>
      <c r="N172" s="354">
        <v>100.0</v>
      </c>
      <c r="O172" s="354">
        <v>106.0</v>
      </c>
      <c r="P172" s="354">
        <v>17.0</v>
      </c>
      <c r="Q172" s="354">
        <v>58.0</v>
      </c>
      <c r="R172" s="354">
        <v>9.0</v>
      </c>
      <c r="S172" s="354">
        <v>53.0</v>
      </c>
      <c r="T172" s="354">
        <v>8.0</v>
      </c>
      <c r="U172" s="354">
        <v>53.0</v>
      </c>
      <c r="V172" s="354">
        <v>8.0</v>
      </c>
      <c r="W172" s="354">
        <v>56.0</v>
      </c>
      <c r="X172" s="345">
        <v>7927.0</v>
      </c>
      <c r="Y172" s="345">
        <v>9114.0</v>
      </c>
      <c r="Z172" s="345">
        <v>4895.0</v>
      </c>
      <c r="AA172" s="345">
        <v>7267.0</v>
      </c>
      <c r="AB172" s="345">
        <v>7267.0</v>
      </c>
      <c r="AC172" s="345">
        <v>6610.0</v>
      </c>
      <c r="AD172" s="346">
        <v>372.0</v>
      </c>
      <c r="AE172" s="346">
        <v>73.0</v>
      </c>
      <c r="AF172" s="356"/>
      <c r="AG172" s="346">
        <v>20.0</v>
      </c>
      <c r="AH172" s="356"/>
      <c r="AI172" s="356"/>
      <c r="AJ172" s="357">
        <v>65.0</v>
      </c>
      <c r="AK172" s="357">
        <v>5.0</v>
      </c>
      <c r="AL172" s="357">
        <v>3.0</v>
      </c>
    </row>
    <row r="173">
      <c r="A173" s="325" t="s">
        <v>1800</v>
      </c>
      <c r="B173" s="336" t="s">
        <v>1812</v>
      </c>
      <c r="C173" s="337">
        <f t="shared" si="72"/>
        <v>4303.35808</v>
      </c>
      <c r="D173" s="338">
        <f t="shared" si="73"/>
        <v>595.806128</v>
      </c>
      <c r="E173" s="339">
        <f t="shared" si="74"/>
        <v>232.555635</v>
      </c>
      <c r="F173" s="340">
        <f t="shared" si="75"/>
        <v>312.877622</v>
      </c>
      <c r="G173" s="341">
        <f t="shared" si="76"/>
        <v>261.654072</v>
      </c>
      <c r="H173" s="342">
        <f t="shared" si="77"/>
        <v>120.9208</v>
      </c>
      <c r="I173" s="343">
        <v>70.0</v>
      </c>
      <c r="J173" s="343">
        <v>10.0</v>
      </c>
      <c r="K173" s="343">
        <v>10.0</v>
      </c>
      <c r="L173" s="343">
        <v>10.0</v>
      </c>
      <c r="M173" s="354">
        <v>649.0</v>
      </c>
      <c r="N173" s="354">
        <v>110.0</v>
      </c>
      <c r="O173" s="354">
        <v>100.0</v>
      </c>
      <c r="P173" s="354">
        <v>16.0</v>
      </c>
      <c r="Q173" s="354">
        <v>58.0</v>
      </c>
      <c r="R173" s="354">
        <v>9.0</v>
      </c>
      <c r="S173" s="354">
        <v>53.0</v>
      </c>
      <c r="T173" s="354">
        <v>8.0</v>
      </c>
      <c r="U173" s="354">
        <v>48.0</v>
      </c>
      <c r="V173" s="354">
        <v>8.0</v>
      </c>
      <c r="W173" s="354">
        <v>56.0</v>
      </c>
      <c r="X173" s="345">
        <v>7927.0</v>
      </c>
      <c r="Y173" s="345">
        <v>9114.0</v>
      </c>
      <c r="Z173" s="345">
        <v>4895.0</v>
      </c>
      <c r="AA173" s="345">
        <v>7267.0</v>
      </c>
      <c r="AB173" s="345">
        <v>7267.0</v>
      </c>
      <c r="AC173" s="345">
        <v>6610.0</v>
      </c>
      <c r="AD173" s="346">
        <v>372.0</v>
      </c>
      <c r="AE173" s="346">
        <v>73.0</v>
      </c>
      <c r="AF173" s="356"/>
      <c r="AG173" s="346">
        <v>20.0</v>
      </c>
      <c r="AH173" s="356"/>
      <c r="AI173" s="356"/>
      <c r="AJ173" s="357">
        <v>65.0</v>
      </c>
      <c r="AK173" s="357">
        <v>5.0</v>
      </c>
      <c r="AL173" s="357">
        <v>3.0</v>
      </c>
    </row>
    <row r="174">
      <c r="A174" s="325" t="s">
        <v>951</v>
      </c>
      <c r="B174" s="336" t="s">
        <v>438</v>
      </c>
      <c r="C174" s="337">
        <f t="shared" si="72"/>
        <v>4996.09067</v>
      </c>
      <c r="D174" s="338">
        <f t="shared" si="73"/>
        <v>450.157685</v>
      </c>
      <c r="E174" s="339">
        <f t="shared" si="74"/>
        <v>230.73336</v>
      </c>
      <c r="F174" s="340">
        <f t="shared" si="75"/>
        <v>402.43892</v>
      </c>
      <c r="G174" s="341">
        <f t="shared" si="76"/>
        <v>246.888136</v>
      </c>
      <c r="H174" s="342">
        <f t="shared" si="77"/>
        <v>89.96</v>
      </c>
      <c r="I174" s="343">
        <v>70.0</v>
      </c>
      <c r="J174" s="343">
        <v>10.0</v>
      </c>
      <c r="K174" s="343">
        <v>10.0</v>
      </c>
      <c r="L174" s="343">
        <v>10.0</v>
      </c>
      <c r="M174" s="344">
        <v>779.0</v>
      </c>
      <c r="N174" s="344">
        <v>120.0</v>
      </c>
      <c r="O174" s="344">
        <v>95.0</v>
      </c>
      <c r="P174" s="344">
        <v>15.0</v>
      </c>
      <c r="Q174" s="344">
        <v>63.0</v>
      </c>
      <c r="R174" s="344">
        <v>10.0</v>
      </c>
      <c r="S174" s="344">
        <v>60.0</v>
      </c>
      <c r="T174" s="344">
        <v>10.0</v>
      </c>
      <c r="U174" s="344">
        <v>48.0</v>
      </c>
      <c r="V174" s="344">
        <v>8.0</v>
      </c>
      <c r="W174" s="344">
        <v>50.0</v>
      </c>
      <c r="X174" s="345">
        <v>7137.0</v>
      </c>
      <c r="Y174" s="345">
        <v>5817.0</v>
      </c>
      <c r="Z174" s="345">
        <v>3446.0</v>
      </c>
      <c r="AA174" s="345">
        <v>7796.0</v>
      </c>
      <c r="AB174" s="345">
        <v>5421.0</v>
      </c>
      <c r="AC174" s="345">
        <v>3840.0</v>
      </c>
      <c r="AD174" s="346">
        <v>266.0</v>
      </c>
      <c r="AE174" s="346">
        <v>42.0</v>
      </c>
      <c r="AF174" s="346">
        <v>0.0</v>
      </c>
      <c r="AG174" s="346">
        <v>54.0</v>
      </c>
      <c r="AH174" s="346">
        <v>10.0</v>
      </c>
      <c r="AI174" s="346">
        <v>0.0</v>
      </c>
      <c r="AJ174" s="347">
        <v>115.0</v>
      </c>
      <c r="AK174" s="347">
        <v>5.0</v>
      </c>
      <c r="AL174" s="347">
        <v>3.0</v>
      </c>
    </row>
    <row r="175">
      <c r="A175" s="325" t="s">
        <v>951</v>
      </c>
      <c r="B175" s="336" t="s">
        <v>792</v>
      </c>
      <c r="C175" s="337">
        <f t="shared" si="72"/>
        <v>5310.21188</v>
      </c>
      <c r="D175" s="338">
        <f t="shared" si="73"/>
        <v>423.632576</v>
      </c>
      <c r="E175" s="339">
        <f t="shared" si="74"/>
        <v>209.932398</v>
      </c>
      <c r="F175" s="340">
        <f t="shared" si="75"/>
        <v>411.69284</v>
      </c>
      <c r="G175" s="341">
        <f t="shared" si="76"/>
        <v>179.328735</v>
      </c>
      <c r="H175" s="342">
        <f t="shared" si="77"/>
        <v>77.3656</v>
      </c>
      <c r="I175" s="343">
        <v>70.0</v>
      </c>
      <c r="J175" s="343">
        <v>10.0</v>
      </c>
      <c r="K175" s="343">
        <v>10.0</v>
      </c>
      <c r="L175" s="343">
        <v>10.0</v>
      </c>
      <c r="M175" s="344">
        <v>851.0</v>
      </c>
      <c r="N175" s="344">
        <v>130.0</v>
      </c>
      <c r="O175" s="344">
        <v>89.0</v>
      </c>
      <c r="P175" s="344">
        <v>14.0</v>
      </c>
      <c r="Q175" s="344">
        <v>58.0</v>
      </c>
      <c r="R175" s="344">
        <v>9.0</v>
      </c>
      <c r="S175" s="344">
        <v>64.0</v>
      </c>
      <c r="T175" s="344">
        <v>10.0</v>
      </c>
      <c r="U175" s="344">
        <v>35.0</v>
      </c>
      <c r="V175" s="344">
        <v>5.0</v>
      </c>
      <c r="W175" s="344">
        <v>43.0</v>
      </c>
      <c r="X175" s="345">
        <v>7137.0</v>
      </c>
      <c r="Y175" s="345">
        <v>5817.0</v>
      </c>
      <c r="Z175" s="345">
        <v>3446.0</v>
      </c>
      <c r="AA175" s="345">
        <v>7796.0</v>
      </c>
      <c r="AB175" s="345">
        <v>5421.0</v>
      </c>
      <c r="AC175" s="345">
        <v>3840.0</v>
      </c>
      <c r="AD175" s="346">
        <v>266.0</v>
      </c>
      <c r="AE175" s="346">
        <v>42.0</v>
      </c>
      <c r="AF175" s="346">
        <v>0.0</v>
      </c>
      <c r="AG175" s="346">
        <v>54.0</v>
      </c>
      <c r="AH175" s="346">
        <v>10.0</v>
      </c>
      <c r="AI175" s="346">
        <v>0.0</v>
      </c>
      <c r="AJ175" s="347">
        <v>115.0</v>
      </c>
      <c r="AK175" s="347">
        <v>5.0</v>
      </c>
      <c r="AL175" s="347">
        <v>3.0</v>
      </c>
    </row>
    <row r="176">
      <c r="A176" s="325" t="s">
        <v>1830</v>
      </c>
      <c r="B176" s="336" t="s">
        <v>231</v>
      </c>
      <c r="C176" s="337">
        <f t="shared" si="72"/>
        <v>3939.03759</v>
      </c>
      <c r="D176" s="338">
        <f t="shared" si="73"/>
        <v>556.339862</v>
      </c>
      <c r="E176" s="339">
        <f t="shared" si="74"/>
        <v>246.950821</v>
      </c>
      <c r="F176" s="340">
        <f t="shared" si="75"/>
        <v>262.481922</v>
      </c>
      <c r="G176" s="341">
        <f t="shared" si="76"/>
        <v>315.128874</v>
      </c>
      <c r="H176" s="342">
        <f t="shared" si="77"/>
        <v>182.6605</v>
      </c>
      <c r="I176" s="343">
        <v>70.0</v>
      </c>
      <c r="J176" s="343">
        <v>10.0</v>
      </c>
      <c r="K176" s="343">
        <v>10.0</v>
      </c>
      <c r="L176" s="343">
        <v>10.0</v>
      </c>
      <c r="M176" s="344">
        <v>649.0</v>
      </c>
      <c r="N176" s="344">
        <v>100.0</v>
      </c>
      <c r="O176" s="344">
        <v>106.0</v>
      </c>
      <c r="P176" s="344">
        <v>17.0</v>
      </c>
      <c r="Q176" s="344">
        <v>58.0</v>
      </c>
      <c r="R176" s="344">
        <v>9.0</v>
      </c>
      <c r="S176" s="344">
        <v>53.0</v>
      </c>
      <c r="T176" s="344">
        <v>8.0</v>
      </c>
      <c r="U176" s="344">
        <v>57.0</v>
      </c>
      <c r="V176" s="344">
        <v>9.0</v>
      </c>
      <c r="W176" s="344">
        <v>75.0</v>
      </c>
      <c r="X176" s="345">
        <v>7137.0</v>
      </c>
      <c r="Y176" s="345">
        <v>6478.0</v>
      </c>
      <c r="Z176" s="345">
        <v>5817.0</v>
      </c>
      <c r="AA176" s="345">
        <v>5817.0</v>
      </c>
      <c r="AB176" s="345">
        <v>6478.0</v>
      </c>
      <c r="AC176" s="345">
        <v>6478.0</v>
      </c>
      <c r="AD176" s="346">
        <v>356.0</v>
      </c>
      <c r="AE176" s="346">
        <v>78.0</v>
      </c>
      <c r="AF176" s="346">
        <v>0.0</v>
      </c>
      <c r="AG176" s="346">
        <v>0.0</v>
      </c>
      <c r="AH176" s="346">
        <v>10.0</v>
      </c>
      <c r="AI176" s="346">
        <v>22.0</v>
      </c>
      <c r="AJ176" s="347">
        <v>60.0</v>
      </c>
      <c r="AK176" s="347">
        <v>4.0</v>
      </c>
      <c r="AL176" s="347">
        <v>5.0</v>
      </c>
    </row>
    <row r="177">
      <c r="A177" s="325" t="s">
        <v>1830</v>
      </c>
      <c r="B177" s="336" t="s">
        <v>278</v>
      </c>
      <c r="C177" s="337">
        <f t="shared" si="72"/>
        <v>3490.133875</v>
      </c>
      <c r="D177" s="338">
        <f t="shared" si="73"/>
        <v>503.21479</v>
      </c>
      <c r="E177" s="339">
        <f t="shared" si="74"/>
        <v>271.41972</v>
      </c>
      <c r="F177" s="340">
        <f t="shared" si="75"/>
        <v>233.900603</v>
      </c>
      <c r="G177" s="341">
        <f t="shared" si="76"/>
        <v>315.128874</v>
      </c>
      <c r="H177" s="342">
        <f t="shared" si="77"/>
        <v>208.36618</v>
      </c>
      <c r="I177" s="343">
        <v>70.0</v>
      </c>
      <c r="J177" s="343">
        <v>10.0</v>
      </c>
      <c r="K177" s="343">
        <v>10.0</v>
      </c>
      <c r="L177" s="343">
        <v>10.0</v>
      </c>
      <c r="M177" s="344">
        <v>551.0</v>
      </c>
      <c r="N177" s="344">
        <v>85.0</v>
      </c>
      <c r="O177" s="344">
        <v>95.0</v>
      </c>
      <c r="P177" s="344">
        <v>15.0</v>
      </c>
      <c r="Q177" s="344">
        <v>63.0</v>
      </c>
      <c r="R177" s="344">
        <v>10.0</v>
      </c>
      <c r="S177" s="344">
        <v>46.0</v>
      </c>
      <c r="T177" s="344">
        <v>7.0</v>
      </c>
      <c r="U177" s="344">
        <v>57.0</v>
      </c>
      <c r="V177" s="344">
        <v>9.0</v>
      </c>
      <c r="W177" s="344">
        <v>87.0</v>
      </c>
      <c r="X177" s="345">
        <v>7137.0</v>
      </c>
      <c r="Y177" s="345">
        <v>6478.0</v>
      </c>
      <c r="Z177" s="345">
        <v>5817.0</v>
      </c>
      <c r="AA177" s="345">
        <v>5817.0</v>
      </c>
      <c r="AB177" s="345">
        <v>6478.0</v>
      </c>
      <c r="AC177" s="345">
        <v>6478.0</v>
      </c>
      <c r="AD177" s="346">
        <v>356.0</v>
      </c>
      <c r="AE177" s="346">
        <v>78.0</v>
      </c>
      <c r="AF177" s="346">
        <v>0.0</v>
      </c>
      <c r="AG177" s="346">
        <v>0.0</v>
      </c>
      <c r="AH177" s="346">
        <v>10.0</v>
      </c>
      <c r="AI177" s="346">
        <v>22.0</v>
      </c>
      <c r="AJ177" s="347">
        <v>60.0</v>
      </c>
      <c r="AK177" s="347">
        <v>4.0</v>
      </c>
      <c r="AL177" s="347">
        <v>5.0</v>
      </c>
    </row>
    <row r="178">
      <c r="A178" s="325" t="s">
        <v>1843</v>
      </c>
      <c r="B178" s="336" t="s">
        <v>1850</v>
      </c>
      <c r="C178" s="337">
        <f t="shared" si="72"/>
        <v>4154.55289</v>
      </c>
      <c r="D178" s="338">
        <f t="shared" si="73"/>
        <v>613.860306</v>
      </c>
      <c r="E178" s="339">
        <f t="shared" si="74"/>
        <v>259.33193</v>
      </c>
      <c r="F178" s="340">
        <f t="shared" si="75"/>
        <v>310.335618</v>
      </c>
      <c r="G178" s="341">
        <f t="shared" si="76"/>
        <v>252.003802</v>
      </c>
      <c r="H178" s="342">
        <f t="shared" si="77"/>
        <v>149.6731</v>
      </c>
      <c r="I178" s="343">
        <v>70.0</v>
      </c>
      <c r="J178" s="343">
        <v>10.0</v>
      </c>
      <c r="K178" s="343">
        <v>10.0</v>
      </c>
      <c r="L178" s="343">
        <v>10.0</v>
      </c>
      <c r="M178" s="379">
        <v>649.0</v>
      </c>
      <c r="N178" s="380">
        <v>100.0</v>
      </c>
      <c r="O178" s="380">
        <v>106.0</v>
      </c>
      <c r="P178" s="380">
        <v>17.0</v>
      </c>
      <c r="Q178" s="380">
        <v>58.0</v>
      </c>
      <c r="R178" s="380">
        <v>9.0</v>
      </c>
      <c r="S178" s="380">
        <v>53.0</v>
      </c>
      <c r="T178" s="380">
        <v>8.0</v>
      </c>
      <c r="U178" s="380">
        <v>46.0</v>
      </c>
      <c r="V178" s="380">
        <v>7.0</v>
      </c>
      <c r="W178" s="380">
        <v>67.0</v>
      </c>
      <c r="X178" s="381">
        <v>7927.0</v>
      </c>
      <c r="Y178" s="381">
        <v>9114.0</v>
      </c>
      <c r="Z178" s="381">
        <v>6610.0</v>
      </c>
      <c r="AA178" s="381">
        <v>6873.0</v>
      </c>
      <c r="AB178" s="381">
        <v>6478.0</v>
      </c>
      <c r="AC178" s="381">
        <v>6610.0</v>
      </c>
      <c r="AD178" s="382">
        <v>334.0</v>
      </c>
      <c r="AE178" s="382">
        <v>59.0</v>
      </c>
      <c r="AF178" s="377"/>
      <c r="AG178" s="382">
        <v>33.0</v>
      </c>
      <c r="AH178" s="382">
        <v>10.0</v>
      </c>
      <c r="AI178" s="382">
        <v>5.0</v>
      </c>
      <c r="AJ178" s="376">
        <v>70.0</v>
      </c>
      <c r="AK178" s="376">
        <v>4.0</v>
      </c>
      <c r="AL178" s="376">
        <v>4.0</v>
      </c>
    </row>
    <row r="179">
      <c r="A179" s="325" t="s">
        <v>1843</v>
      </c>
      <c r="B179" s="336" t="s">
        <v>465</v>
      </c>
      <c r="C179" s="337">
        <f t="shared" si="72"/>
        <v>4471.50225</v>
      </c>
      <c r="D179" s="338">
        <f t="shared" si="73"/>
        <v>581.806128</v>
      </c>
      <c r="E179" s="339">
        <f t="shared" si="74"/>
        <v>285.0276</v>
      </c>
      <c r="F179" s="340">
        <f t="shared" si="75"/>
        <v>334.244659</v>
      </c>
      <c r="G179" s="341">
        <f t="shared" si="76"/>
        <v>271.068848</v>
      </c>
      <c r="H179" s="342">
        <f t="shared" si="77"/>
        <v>149.6731</v>
      </c>
      <c r="I179" s="343">
        <v>70.0</v>
      </c>
      <c r="J179" s="343">
        <v>10.0</v>
      </c>
      <c r="K179" s="343">
        <v>10.0</v>
      </c>
      <c r="L179" s="343">
        <v>10.0</v>
      </c>
      <c r="M179" s="383">
        <v>716.0</v>
      </c>
      <c r="N179" s="384">
        <v>110.0</v>
      </c>
      <c r="O179" s="384">
        <v>100.0</v>
      </c>
      <c r="P179" s="384">
        <v>16.0</v>
      </c>
      <c r="Q179" s="384">
        <v>63.0</v>
      </c>
      <c r="R179" s="384">
        <v>10.0</v>
      </c>
      <c r="S179" s="384">
        <v>57.0</v>
      </c>
      <c r="T179" s="384">
        <v>9.0</v>
      </c>
      <c r="U179" s="384">
        <v>48.0</v>
      </c>
      <c r="V179" s="384">
        <v>8.0</v>
      </c>
      <c r="W179" s="384">
        <v>67.0</v>
      </c>
      <c r="X179" s="385">
        <v>7927.0</v>
      </c>
      <c r="Y179" s="385">
        <v>9114.0</v>
      </c>
      <c r="Z179" s="385">
        <v>6610.0</v>
      </c>
      <c r="AA179" s="385">
        <v>6873.0</v>
      </c>
      <c r="AB179" s="385">
        <v>6478.0</v>
      </c>
      <c r="AC179" s="385">
        <v>6610.0</v>
      </c>
      <c r="AD179" s="386">
        <v>334.0</v>
      </c>
      <c r="AE179" s="386">
        <v>59.0</v>
      </c>
      <c r="AF179" s="372"/>
      <c r="AG179" s="386">
        <v>33.0</v>
      </c>
      <c r="AH179" s="386">
        <v>10.0</v>
      </c>
      <c r="AI179" s="386">
        <v>5.0</v>
      </c>
      <c r="AJ179" s="371">
        <v>70.0</v>
      </c>
      <c r="AK179" s="371">
        <v>4.0</v>
      </c>
      <c r="AL179" s="371">
        <v>4.0</v>
      </c>
    </row>
    <row r="180">
      <c r="A180" s="325" t="s">
        <v>1678</v>
      </c>
      <c r="B180" s="336" t="s">
        <v>1332</v>
      </c>
      <c r="C180" s="337">
        <f t="shared" si="72"/>
        <v>2713.1485</v>
      </c>
      <c r="D180" s="338">
        <f t="shared" si="73"/>
        <v>311.746728</v>
      </c>
      <c r="E180" s="339">
        <f t="shared" si="74"/>
        <v>504.058318</v>
      </c>
      <c r="F180" s="340">
        <f t="shared" si="75"/>
        <v>210.967358</v>
      </c>
      <c r="G180" s="341">
        <f t="shared" si="76"/>
        <v>309.93407</v>
      </c>
      <c r="H180" s="342">
        <f t="shared" si="77"/>
        <v>80.32271</v>
      </c>
      <c r="I180" s="343">
        <v>70.0</v>
      </c>
      <c r="J180" s="343">
        <v>10.0</v>
      </c>
      <c r="K180" s="343">
        <v>10.0</v>
      </c>
      <c r="L180" s="343">
        <v>10.0</v>
      </c>
      <c r="M180" s="358">
        <v>551.0</v>
      </c>
      <c r="N180" s="358">
        <v>85.0</v>
      </c>
      <c r="O180" s="358">
        <v>76.0</v>
      </c>
      <c r="P180" s="358">
        <v>12.0</v>
      </c>
      <c r="Q180" s="358">
        <v>80.0</v>
      </c>
      <c r="R180" s="358">
        <v>13.0</v>
      </c>
      <c r="S180" s="358">
        <v>46.0</v>
      </c>
      <c r="T180" s="358">
        <v>7.0</v>
      </c>
      <c r="U180" s="358">
        <v>64.0</v>
      </c>
      <c r="V180" s="358">
        <v>10.0</v>
      </c>
      <c r="W180" s="358">
        <v>43.0</v>
      </c>
      <c r="X180" s="345">
        <v>4236.0</v>
      </c>
      <c r="Y180" s="345">
        <v>4762.0</v>
      </c>
      <c r="Z180" s="345">
        <v>10038.0</v>
      </c>
      <c r="AA180" s="345">
        <v>4762.0</v>
      </c>
      <c r="AB180" s="345">
        <v>3183.0</v>
      </c>
      <c r="AC180" s="345">
        <v>4369.0</v>
      </c>
      <c r="AD180" s="346">
        <v>308.0</v>
      </c>
      <c r="AE180" s="346">
        <v>7.0</v>
      </c>
      <c r="AF180" s="346">
        <v>62.0</v>
      </c>
      <c r="AG180" s="346">
        <v>10.0</v>
      </c>
      <c r="AH180" s="346">
        <v>32.0</v>
      </c>
      <c r="AI180" s="355"/>
      <c r="AJ180" s="357">
        <v>30.0</v>
      </c>
      <c r="AK180" s="357">
        <v>2.0</v>
      </c>
      <c r="AL180" s="357">
        <v>5.0</v>
      </c>
    </row>
    <row r="181">
      <c r="A181" s="325" t="s">
        <v>1678</v>
      </c>
      <c r="B181" s="336" t="s">
        <v>1864</v>
      </c>
      <c r="C181" s="337">
        <f t="shared" si="72"/>
        <v>2843.62144</v>
      </c>
      <c r="D181" s="338">
        <f t="shared" si="73"/>
        <v>311.746728</v>
      </c>
      <c r="E181" s="339">
        <f t="shared" si="74"/>
        <v>545.476864</v>
      </c>
      <c r="F181" s="340">
        <f t="shared" si="75"/>
        <v>228.046992</v>
      </c>
      <c r="G181" s="341">
        <f t="shared" si="76"/>
        <v>303.07891</v>
      </c>
      <c r="H181" s="342">
        <f t="shared" si="77"/>
        <v>80.32271</v>
      </c>
      <c r="I181" s="343">
        <v>70.0</v>
      </c>
      <c r="J181" s="343">
        <v>10.0</v>
      </c>
      <c r="K181" s="343">
        <v>10.0</v>
      </c>
      <c r="L181" s="343">
        <v>10.0</v>
      </c>
      <c r="M181" s="358">
        <v>587.0</v>
      </c>
      <c r="N181" s="358">
        <v>90.0</v>
      </c>
      <c r="O181" s="358">
        <v>76.0</v>
      </c>
      <c r="P181" s="358">
        <v>12.0</v>
      </c>
      <c r="Q181" s="358">
        <v>89.0</v>
      </c>
      <c r="R181" s="358">
        <v>14.0</v>
      </c>
      <c r="S181" s="358">
        <v>48.0</v>
      </c>
      <c r="T181" s="358">
        <v>8.0</v>
      </c>
      <c r="U181" s="358">
        <v>60.0</v>
      </c>
      <c r="V181" s="358">
        <v>10.0</v>
      </c>
      <c r="W181" s="358">
        <v>43.0</v>
      </c>
      <c r="X181" s="345">
        <v>4236.0</v>
      </c>
      <c r="Y181" s="345">
        <v>4762.0</v>
      </c>
      <c r="Z181" s="345">
        <v>10038.0</v>
      </c>
      <c r="AA181" s="345">
        <v>4762.0</v>
      </c>
      <c r="AB181" s="345">
        <v>3183.0</v>
      </c>
      <c r="AC181" s="345">
        <v>4369.0</v>
      </c>
      <c r="AD181" s="346">
        <v>308.0</v>
      </c>
      <c r="AE181" s="346">
        <v>7.0</v>
      </c>
      <c r="AF181" s="346">
        <v>62.0</v>
      </c>
      <c r="AG181" s="346">
        <v>10.0</v>
      </c>
      <c r="AH181" s="346">
        <v>32.0</v>
      </c>
      <c r="AI181" s="355"/>
      <c r="AJ181" s="357">
        <v>30.0</v>
      </c>
      <c r="AK181" s="357">
        <v>2.0</v>
      </c>
      <c r="AL181" s="357">
        <v>5.0</v>
      </c>
    </row>
    <row r="182">
      <c r="A182" s="325" t="s">
        <v>1889</v>
      </c>
      <c r="B182" s="336" t="s">
        <v>1897</v>
      </c>
      <c r="C182" s="337">
        <f t="shared" si="72"/>
        <v>4614.74625</v>
      </c>
      <c r="D182" s="338">
        <f t="shared" si="73"/>
        <v>266.90664</v>
      </c>
      <c r="E182" s="339">
        <f t="shared" si="74"/>
        <v>570.587584</v>
      </c>
      <c r="F182" s="340">
        <f t="shared" si="75"/>
        <v>313.272932</v>
      </c>
      <c r="G182" s="341">
        <f t="shared" si="76"/>
        <v>323.4384</v>
      </c>
      <c r="H182" s="342">
        <f t="shared" si="77"/>
        <v>174.78825</v>
      </c>
      <c r="I182" s="343">
        <v>70.0</v>
      </c>
      <c r="J182" s="343">
        <v>10.0</v>
      </c>
      <c r="K182" s="343">
        <v>10.0</v>
      </c>
      <c r="L182" s="343">
        <v>10.0</v>
      </c>
      <c r="M182" s="354">
        <v>716.0</v>
      </c>
      <c r="N182" s="354">
        <v>110.0</v>
      </c>
      <c r="O182" s="354">
        <v>63.0</v>
      </c>
      <c r="P182" s="354">
        <v>10.0</v>
      </c>
      <c r="Q182" s="354">
        <v>100.0</v>
      </c>
      <c r="R182" s="354">
        <v>16.0</v>
      </c>
      <c r="S182" s="354">
        <v>57.0</v>
      </c>
      <c r="T182" s="354">
        <v>9.0</v>
      </c>
      <c r="U182" s="354">
        <v>48.0</v>
      </c>
      <c r="V182" s="354">
        <v>8.0</v>
      </c>
      <c r="W182" s="354">
        <v>75.0</v>
      </c>
      <c r="X182" s="345">
        <v>8455.0</v>
      </c>
      <c r="Y182" s="345">
        <v>5554.0</v>
      </c>
      <c r="Z182" s="345">
        <v>8192.0</v>
      </c>
      <c r="AA182" s="345">
        <v>7004.0</v>
      </c>
      <c r="AB182" s="345">
        <v>7400.0</v>
      </c>
      <c r="AC182" s="345">
        <v>7927.0</v>
      </c>
      <c r="AD182" s="346">
        <v>276.0</v>
      </c>
      <c r="AE182" s="356"/>
      <c r="AF182" s="346">
        <v>73.0</v>
      </c>
      <c r="AG182" s="356"/>
      <c r="AH182" s="346">
        <v>30.0</v>
      </c>
      <c r="AI182" s="356"/>
      <c r="AJ182" s="357">
        <v>80.0</v>
      </c>
      <c r="AK182" s="357">
        <v>5.0</v>
      </c>
      <c r="AL182" s="357">
        <v>6.0</v>
      </c>
    </row>
    <row r="183">
      <c r="A183" s="325" t="s">
        <v>1889</v>
      </c>
      <c r="B183" s="336" t="s">
        <v>1900</v>
      </c>
      <c r="C183" s="337">
        <f t="shared" si="72"/>
        <v>4288.46185</v>
      </c>
      <c r="D183" s="338">
        <f t="shared" si="73"/>
        <v>295.012718</v>
      </c>
      <c r="E183" s="339">
        <f t="shared" si="74"/>
        <v>570.587584</v>
      </c>
      <c r="F183" s="340">
        <f t="shared" si="75"/>
        <v>278.125664</v>
      </c>
      <c r="G183" s="341">
        <f t="shared" si="76"/>
        <v>334.7484</v>
      </c>
      <c r="H183" s="342">
        <f t="shared" si="77"/>
        <v>174.78825</v>
      </c>
      <c r="I183" s="343">
        <v>70.0</v>
      </c>
      <c r="J183" s="343">
        <v>10.0</v>
      </c>
      <c r="K183" s="343">
        <v>10.0</v>
      </c>
      <c r="L183" s="343">
        <v>10.0</v>
      </c>
      <c r="M183" s="354">
        <v>649.0</v>
      </c>
      <c r="N183" s="354">
        <v>100.0</v>
      </c>
      <c r="O183" s="354">
        <v>70.0</v>
      </c>
      <c r="P183" s="354">
        <v>11.0</v>
      </c>
      <c r="Q183" s="354">
        <v>100.0</v>
      </c>
      <c r="R183" s="354">
        <v>16.0</v>
      </c>
      <c r="S183" s="354">
        <v>48.0</v>
      </c>
      <c r="T183" s="354">
        <v>8.0</v>
      </c>
      <c r="U183" s="354">
        <v>53.0</v>
      </c>
      <c r="V183" s="354">
        <v>8.0</v>
      </c>
      <c r="W183" s="354">
        <v>75.0</v>
      </c>
      <c r="X183" s="345">
        <v>8455.0</v>
      </c>
      <c r="Y183" s="345">
        <v>5554.0</v>
      </c>
      <c r="Z183" s="345">
        <v>8192.0</v>
      </c>
      <c r="AA183" s="345">
        <v>7004.0</v>
      </c>
      <c r="AB183" s="345">
        <v>7400.0</v>
      </c>
      <c r="AC183" s="345">
        <v>7927.0</v>
      </c>
      <c r="AD183" s="346">
        <v>276.0</v>
      </c>
      <c r="AE183" s="356"/>
      <c r="AF183" s="346">
        <v>73.0</v>
      </c>
      <c r="AG183" s="356"/>
      <c r="AH183" s="346">
        <v>30.0</v>
      </c>
      <c r="AI183" s="356"/>
      <c r="AJ183" s="357">
        <v>80.0</v>
      </c>
      <c r="AK183" s="357">
        <v>5.0</v>
      </c>
      <c r="AL183" s="357">
        <v>6.0</v>
      </c>
    </row>
    <row r="184">
      <c r="A184" s="325" t="s">
        <v>1875</v>
      </c>
      <c r="B184" s="336" t="s">
        <v>196</v>
      </c>
      <c r="C184" s="337">
        <f t="shared" si="72"/>
        <v>3379.06824</v>
      </c>
      <c r="D184" s="338">
        <f t="shared" si="73"/>
        <v>315.64676</v>
      </c>
      <c r="E184" s="339">
        <f t="shared" si="74"/>
        <v>526.443008</v>
      </c>
      <c r="F184" s="340">
        <f t="shared" si="75"/>
        <v>256.368168</v>
      </c>
      <c r="G184" s="341">
        <f t="shared" si="76"/>
        <v>415.07984</v>
      </c>
      <c r="H184" s="342">
        <f t="shared" si="77"/>
        <v>95.79583</v>
      </c>
      <c r="I184" s="343">
        <v>70.0</v>
      </c>
      <c r="J184" s="343">
        <v>10.0</v>
      </c>
      <c r="K184" s="343">
        <v>10.0</v>
      </c>
      <c r="L184" s="343">
        <v>10.0</v>
      </c>
      <c r="M184" s="360" t="s">
        <v>1999</v>
      </c>
      <c r="N184" s="360" t="s">
        <v>2000</v>
      </c>
      <c r="O184" s="360" t="s">
        <v>2001</v>
      </c>
      <c r="P184" s="360" t="s">
        <v>2002</v>
      </c>
      <c r="Q184" s="360" t="s">
        <v>2003</v>
      </c>
      <c r="R184" s="360" t="s">
        <v>2004</v>
      </c>
      <c r="S184" s="360" t="s">
        <v>2005</v>
      </c>
      <c r="T184" s="360" t="s">
        <v>1986</v>
      </c>
      <c r="U184" s="360" t="s">
        <v>1983</v>
      </c>
      <c r="V184" s="360" t="s">
        <v>1984</v>
      </c>
      <c r="W184" s="360" t="s">
        <v>1987</v>
      </c>
      <c r="X184" s="361">
        <v>7531.0</v>
      </c>
      <c r="Y184" s="361">
        <v>5290.0</v>
      </c>
      <c r="Z184" s="361">
        <v>8586.0</v>
      </c>
      <c r="AA184" s="361">
        <v>6873.0</v>
      </c>
      <c r="AB184" s="361">
        <v>8192.0</v>
      </c>
      <c r="AC184" s="361">
        <v>7137.0</v>
      </c>
      <c r="AD184" s="362">
        <v>276.0</v>
      </c>
      <c r="AE184" s="362"/>
      <c r="AF184" s="362">
        <v>78.0</v>
      </c>
      <c r="AG184" s="363"/>
      <c r="AH184" s="362">
        <v>40.0</v>
      </c>
      <c r="AI184" s="363"/>
      <c r="AJ184" s="364">
        <v>35.0</v>
      </c>
      <c r="AK184" s="364">
        <v>3.0</v>
      </c>
      <c r="AL184" s="364">
        <v>7.0</v>
      </c>
    </row>
    <row r="185">
      <c r="A185" s="325" t="s">
        <v>1875</v>
      </c>
      <c r="B185" s="336" t="s">
        <v>131</v>
      </c>
      <c r="C185" s="337">
        <f t="shared" si="72"/>
        <v>3218.396625</v>
      </c>
      <c r="D185" s="338">
        <f t="shared" si="73"/>
        <v>262.3764</v>
      </c>
      <c r="E185" s="339">
        <f t="shared" si="74"/>
        <v>557.61173</v>
      </c>
      <c r="F185" s="340">
        <f t="shared" si="75"/>
        <v>236.846107</v>
      </c>
      <c r="G185" s="341">
        <f t="shared" si="76"/>
        <v>415.07984</v>
      </c>
      <c r="H185" s="342">
        <f t="shared" si="77"/>
        <v>95.79583</v>
      </c>
      <c r="I185" s="343">
        <v>70.0</v>
      </c>
      <c r="J185" s="343">
        <v>10.0</v>
      </c>
      <c r="K185" s="343">
        <v>10.0</v>
      </c>
      <c r="L185" s="343">
        <v>10.0</v>
      </c>
      <c r="M185" s="360" t="s">
        <v>2006</v>
      </c>
      <c r="N185" s="360" t="s">
        <v>2007</v>
      </c>
      <c r="O185" s="360" t="s">
        <v>2008</v>
      </c>
      <c r="P185" s="360" t="s">
        <v>1984</v>
      </c>
      <c r="Q185" s="360" t="s">
        <v>2009</v>
      </c>
      <c r="R185" s="360" t="s">
        <v>2010</v>
      </c>
      <c r="S185" s="360" t="s">
        <v>2011</v>
      </c>
      <c r="T185" s="360" t="s">
        <v>2012</v>
      </c>
      <c r="U185" s="360" t="s">
        <v>1983</v>
      </c>
      <c r="V185" s="360" t="s">
        <v>1984</v>
      </c>
      <c r="W185" s="360" t="s">
        <v>1987</v>
      </c>
      <c r="X185" s="361">
        <v>7531.0</v>
      </c>
      <c r="Y185" s="361">
        <v>5290.0</v>
      </c>
      <c r="Z185" s="361">
        <v>8586.0</v>
      </c>
      <c r="AA185" s="361">
        <v>6873.0</v>
      </c>
      <c r="AB185" s="361">
        <v>8192.0</v>
      </c>
      <c r="AC185" s="361">
        <v>7137.0</v>
      </c>
      <c r="AD185" s="362">
        <v>276.0</v>
      </c>
      <c r="AE185" s="362"/>
      <c r="AF185" s="362">
        <v>78.0</v>
      </c>
      <c r="AG185" s="363"/>
      <c r="AH185" s="362">
        <v>40.0</v>
      </c>
      <c r="AI185" s="363"/>
      <c r="AJ185" s="364">
        <v>35.0</v>
      </c>
      <c r="AK185" s="364">
        <v>3.0</v>
      </c>
      <c r="AL185" s="364">
        <v>7.0</v>
      </c>
    </row>
    <row r="186">
      <c r="A186" s="325" t="s">
        <v>1906</v>
      </c>
      <c r="B186" s="336" t="s">
        <v>1918</v>
      </c>
      <c r="C186" s="337">
        <f t="shared" si="72"/>
        <v>4177.35808</v>
      </c>
      <c r="D186" s="338">
        <f t="shared" si="73"/>
        <v>587.095568</v>
      </c>
      <c r="E186" s="339">
        <f t="shared" si="74"/>
        <v>257.86332</v>
      </c>
      <c r="F186" s="340">
        <f t="shared" si="75"/>
        <v>319.178264</v>
      </c>
      <c r="G186" s="341">
        <f t="shared" si="76"/>
        <v>326.591046</v>
      </c>
      <c r="H186" s="342">
        <f t="shared" si="77"/>
        <v>165.00316</v>
      </c>
      <c r="I186" s="343">
        <v>70.0</v>
      </c>
      <c r="J186" s="343">
        <v>10.0</v>
      </c>
      <c r="K186" s="343">
        <v>10.0</v>
      </c>
      <c r="L186" s="343">
        <v>10.0</v>
      </c>
      <c r="M186" s="354">
        <v>649.0</v>
      </c>
      <c r="N186" s="354">
        <v>110.0</v>
      </c>
      <c r="O186" s="354">
        <v>106.0</v>
      </c>
      <c r="P186" s="354">
        <v>17.0</v>
      </c>
      <c r="Q186" s="354">
        <v>63.0</v>
      </c>
      <c r="R186" s="354">
        <v>10.0</v>
      </c>
      <c r="S186" s="354">
        <v>53.0</v>
      </c>
      <c r="T186" s="354">
        <v>8.0</v>
      </c>
      <c r="U186" s="354">
        <v>53.0</v>
      </c>
      <c r="V186" s="354">
        <v>8.0</v>
      </c>
      <c r="W186" s="354">
        <v>67.0</v>
      </c>
      <c r="X186" s="345">
        <v>7927.0</v>
      </c>
      <c r="Y186" s="345">
        <v>8192.0</v>
      </c>
      <c r="Z186" s="345">
        <v>5027.0</v>
      </c>
      <c r="AA186" s="345">
        <v>7004.0</v>
      </c>
      <c r="AB186" s="345">
        <v>7531.0</v>
      </c>
      <c r="AC186" s="345">
        <v>7796.0</v>
      </c>
      <c r="AD186" s="346">
        <v>196.0</v>
      </c>
      <c r="AE186" s="346">
        <v>59.0</v>
      </c>
      <c r="AF186" s="356"/>
      <c r="AG186" s="346">
        <v>20.0</v>
      </c>
      <c r="AH186" s="346">
        <v>20.0</v>
      </c>
      <c r="AI186" s="346">
        <v>10.0</v>
      </c>
      <c r="AJ186" s="357">
        <v>70.0</v>
      </c>
      <c r="AK186" s="357">
        <v>6.0</v>
      </c>
      <c r="AL186" s="357">
        <v>6.0</v>
      </c>
    </row>
    <row r="187">
      <c r="A187" s="325" t="s">
        <v>1906</v>
      </c>
      <c r="B187" s="336" t="s">
        <v>1915</v>
      </c>
      <c r="C187" s="337">
        <f t="shared" si="72"/>
        <v>3788.16291</v>
      </c>
      <c r="D187" s="338">
        <f t="shared" si="73"/>
        <v>556.587584</v>
      </c>
      <c r="E187" s="339">
        <f t="shared" si="74"/>
        <v>257.86332</v>
      </c>
      <c r="F187" s="340">
        <f t="shared" si="75"/>
        <v>319.178264</v>
      </c>
      <c r="G187" s="341">
        <f t="shared" si="76"/>
        <v>351.432473</v>
      </c>
      <c r="H187" s="342">
        <f t="shared" si="77"/>
        <v>165.00316</v>
      </c>
      <c r="I187" s="343">
        <v>70.0</v>
      </c>
      <c r="J187" s="343">
        <v>10.0</v>
      </c>
      <c r="K187" s="343">
        <v>10.0</v>
      </c>
      <c r="L187" s="343">
        <v>10.0</v>
      </c>
      <c r="M187" s="354">
        <v>551.0</v>
      </c>
      <c r="N187" s="354">
        <v>100.0</v>
      </c>
      <c r="O187" s="354">
        <v>100.0</v>
      </c>
      <c r="P187" s="354">
        <v>16.0</v>
      </c>
      <c r="Q187" s="354">
        <v>63.0</v>
      </c>
      <c r="R187" s="354">
        <v>10.0</v>
      </c>
      <c r="S187" s="354">
        <v>53.0</v>
      </c>
      <c r="T187" s="354">
        <v>8.0</v>
      </c>
      <c r="U187" s="354">
        <v>57.0</v>
      </c>
      <c r="V187" s="354">
        <v>9.0</v>
      </c>
      <c r="W187" s="354">
        <v>67.0</v>
      </c>
      <c r="X187" s="345">
        <v>7927.0</v>
      </c>
      <c r="Y187" s="345">
        <v>8192.0</v>
      </c>
      <c r="Z187" s="345">
        <v>5027.0</v>
      </c>
      <c r="AA187" s="345">
        <v>7004.0</v>
      </c>
      <c r="AB187" s="345">
        <v>7531.0</v>
      </c>
      <c r="AC187" s="345">
        <v>7796.0</v>
      </c>
      <c r="AD187" s="346">
        <v>196.0</v>
      </c>
      <c r="AE187" s="346">
        <v>59.0</v>
      </c>
      <c r="AF187" s="356"/>
      <c r="AG187" s="346">
        <v>20.0</v>
      </c>
      <c r="AH187" s="346">
        <v>20.0</v>
      </c>
      <c r="AI187" s="346">
        <v>10.0</v>
      </c>
      <c r="AJ187" s="357">
        <v>70.0</v>
      </c>
      <c r="AK187" s="357">
        <v>6.0</v>
      </c>
      <c r="AL187" s="357">
        <v>6.0</v>
      </c>
    </row>
    <row r="188">
      <c r="A188" s="325" t="s">
        <v>1928</v>
      </c>
      <c r="B188" s="336" t="s">
        <v>1936</v>
      </c>
      <c r="C188" s="337">
        <f t="shared" si="72"/>
        <v>4026.01975</v>
      </c>
      <c r="D188" s="338">
        <f t="shared" si="73"/>
        <v>562.364272</v>
      </c>
      <c r="E188" s="339">
        <f t="shared" si="74"/>
        <v>239.77668</v>
      </c>
      <c r="F188" s="340">
        <f t="shared" si="75"/>
        <v>324.4042</v>
      </c>
      <c r="G188" s="341">
        <f t="shared" si="76"/>
        <v>301.508632</v>
      </c>
      <c r="H188" s="342">
        <f t="shared" si="77"/>
        <v>206.48294</v>
      </c>
      <c r="I188" s="343">
        <v>70.0</v>
      </c>
      <c r="J188" s="343">
        <v>10.0</v>
      </c>
      <c r="K188" s="343">
        <v>10.0</v>
      </c>
      <c r="L188" s="343">
        <v>10.0</v>
      </c>
      <c r="M188" s="344">
        <v>716.0</v>
      </c>
      <c r="N188" s="344">
        <v>110.0</v>
      </c>
      <c r="O188" s="344">
        <v>100.0</v>
      </c>
      <c r="P188" s="344">
        <v>16.0</v>
      </c>
      <c r="Q188" s="344">
        <v>63.0</v>
      </c>
      <c r="R188" s="344">
        <v>10.0</v>
      </c>
      <c r="S188" s="344">
        <v>57.0</v>
      </c>
      <c r="T188" s="344">
        <v>9.0</v>
      </c>
      <c r="U188" s="344">
        <v>48.0</v>
      </c>
      <c r="V188" s="344">
        <v>8.0</v>
      </c>
      <c r="W188" s="344">
        <v>67.0</v>
      </c>
      <c r="X188" s="345">
        <v>7137.0</v>
      </c>
      <c r="Y188" s="345">
        <v>8586.0</v>
      </c>
      <c r="Z188" s="345">
        <v>3973.0</v>
      </c>
      <c r="AA188" s="345">
        <v>7400.0</v>
      </c>
      <c r="AB188" s="345">
        <v>7927.0</v>
      </c>
      <c r="AC188" s="345">
        <v>9114.0</v>
      </c>
      <c r="AD188" s="346">
        <v>90.0</v>
      </c>
      <c r="AE188" s="346">
        <v>54.0</v>
      </c>
      <c r="AF188" s="355"/>
      <c r="AG188" s="346">
        <v>5.0</v>
      </c>
      <c r="AH188" s="346">
        <v>21.0</v>
      </c>
      <c r="AI188" s="346">
        <v>40.0</v>
      </c>
      <c r="AJ188" s="347">
        <v>65.0</v>
      </c>
      <c r="AK188" s="347">
        <v>5.0</v>
      </c>
      <c r="AL188" s="347">
        <v>4.0</v>
      </c>
    </row>
    <row r="189">
      <c r="A189" s="325" t="s">
        <v>1928</v>
      </c>
      <c r="B189" s="336" t="s">
        <v>1005</v>
      </c>
      <c r="C189" s="337">
        <f t="shared" si="72"/>
        <v>3723.03759</v>
      </c>
      <c r="D189" s="338">
        <f t="shared" si="73"/>
        <v>533.61173</v>
      </c>
      <c r="E189" s="339">
        <f t="shared" si="74"/>
        <v>239.77668</v>
      </c>
      <c r="F189" s="340">
        <f t="shared" si="75"/>
        <v>288.4384</v>
      </c>
      <c r="G189" s="341">
        <f t="shared" si="76"/>
        <v>280.767093</v>
      </c>
      <c r="H189" s="342">
        <f t="shared" si="77"/>
        <v>330.72394</v>
      </c>
      <c r="I189" s="343">
        <v>70.0</v>
      </c>
      <c r="J189" s="343">
        <v>10.0</v>
      </c>
      <c r="K189" s="343">
        <v>10.0</v>
      </c>
      <c r="L189" s="343">
        <v>10.0</v>
      </c>
      <c r="M189" s="344">
        <v>649.0</v>
      </c>
      <c r="N189" s="344">
        <v>100.0</v>
      </c>
      <c r="O189" s="344">
        <v>95.0</v>
      </c>
      <c r="P189" s="344">
        <v>15.0</v>
      </c>
      <c r="Q189" s="344">
        <v>63.0</v>
      </c>
      <c r="R189" s="344">
        <v>10.0</v>
      </c>
      <c r="S189" s="344">
        <v>48.0</v>
      </c>
      <c r="T189" s="344">
        <v>8.0</v>
      </c>
      <c r="U189" s="344">
        <v>46.0</v>
      </c>
      <c r="V189" s="344">
        <v>7.0</v>
      </c>
      <c r="W189" s="344">
        <v>117.0</v>
      </c>
      <c r="X189" s="345">
        <v>7137.0</v>
      </c>
      <c r="Y189" s="345">
        <v>8586.0</v>
      </c>
      <c r="Z189" s="345">
        <v>3973.0</v>
      </c>
      <c r="AA189" s="345">
        <v>7400.0</v>
      </c>
      <c r="AB189" s="345">
        <v>7927.0</v>
      </c>
      <c r="AC189" s="345">
        <v>9114.0</v>
      </c>
      <c r="AD189" s="346">
        <v>90.0</v>
      </c>
      <c r="AE189" s="346">
        <v>54.0</v>
      </c>
      <c r="AF189" s="355"/>
      <c r="AG189" s="346">
        <v>5.0</v>
      </c>
      <c r="AH189" s="346">
        <v>21.0</v>
      </c>
      <c r="AI189" s="346">
        <v>40.0</v>
      </c>
      <c r="AJ189" s="347">
        <v>65.0</v>
      </c>
      <c r="AK189" s="347">
        <v>5.0</v>
      </c>
      <c r="AL189" s="347">
        <v>4.0</v>
      </c>
    </row>
  </sheetData>
  <customSheetViews>
    <customSheetView guid="{66945237-F99F-4543-92A7-B79DD5F886B1}" filter="1" showAutoFilter="1">
      <autoFilter ref="$A$1:$AL$189">
        <sortState ref="A1:AL189">
          <sortCondition ref="A1:A189"/>
        </sortState>
      </autoFilter>
    </customSheetView>
  </customSheetViews>
  <drawing r:id="rId1"/>
  <tableParts count="7">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2.0" topLeftCell="K3" activePane="bottomRight" state="frozen"/>
      <selection activeCell="K1" sqref="K1" pane="topRight"/>
      <selection activeCell="A3" sqref="A3" pane="bottomLeft"/>
      <selection activeCell="K3" sqref="K3" pane="bottomRight"/>
    </sheetView>
  </sheetViews>
  <sheetFormatPr customHeight="1" defaultColWidth="14.43" defaultRowHeight="15.75"/>
  <cols>
    <col customWidth="1" min="1" max="1" width="21.86"/>
    <col customWidth="1" min="2" max="2" width="4.43"/>
    <col customWidth="1" min="3" max="3" width="5.14"/>
    <col customWidth="1" min="4" max="4" width="9.71"/>
    <col customWidth="1" min="5" max="6" width="5.86"/>
    <col customWidth="1" hidden="1" min="7" max="9" width="6.57"/>
    <col customWidth="1" min="10" max="10" width="3.71"/>
    <col customWidth="1" min="11" max="103" width="5.14"/>
    <col customWidth="1" min="104" max="104" width="3.71"/>
    <col customWidth="1" min="105" max="110" width="5.14"/>
    <col customWidth="1" min="111" max="164" width="3.71"/>
    <col customWidth="1" min="165" max="165" width="7.29"/>
  </cols>
  <sheetData>
    <row r="1">
      <c r="A1" s="387" t="s">
        <v>2013</v>
      </c>
      <c r="B1" s="388" t="s">
        <v>2014</v>
      </c>
      <c r="C1" s="388" t="s">
        <v>83</v>
      </c>
      <c r="D1" s="388" t="s">
        <v>2015</v>
      </c>
      <c r="E1" s="388" t="s">
        <v>85</v>
      </c>
      <c r="F1" s="388" t="s">
        <v>2016</v>
      </c>
      <c r="G1" s="389" t="s">
        <v>2017</v>
      </c>
      <c r="H1" s="388" t="s">
        <v>2018</v>
      </c>
      <c r="I1" s="388" t="s">
        <v>2019</v>
      </c>
      <c r="J1" s="390" t="s">
        <v>1</v>
      </c>
      <c r="K1" s="391" t="s">
        <v>87</v>
      </c>
      <c r="L1" s="391" t="s">
        <v>117</v>
      </c>
      <c r="M1" s="391" t="s">
        <v>149</v>
      </c>
      <c r="N1" s="391" t="s">
        <v>176</v>
      </c>
      <c r="O1" s="392" t="s">
        <v>216</v>
      </c>
      <c r="P1" s="391" t="s">
        <v>262</v>
      </c>
      <c r="Q1" s="391" t="s">
        <v>291</v>
      </c>
      <c r="R1" s="391" t="s">
        <v>314</v>
      </c>
      <c r="S1" s="391" t="s">
        <v>340</v>
      </c>
      <c r="T1" s="391" t="s">
        <v>388</v>
      </c>
      <c r="U1" s="391" t="s">
        <v>412</v>
      </c>
      <c r="V1" s="391" t="s">
        <v>431</v>
      </c>
      <c r="W1" s="391" t="s">
        <v>454</v>
      </c>
      <c r="X1" s="391" t="s">
        <v>472</v>
      </c>
      <c r="Y1" s="391" t="s">
        <v>497</v>
      </c>
      <c r="Z1" s="391" t="s">
        <v>115</v>
      </c>
      <c r="AA1" s="391" t="s">
        <v>542</v>
      </c>
      <c r="AB1" s="391" t="s">
        <v>569</v>
      </c>
      <c r="AC1" s="391" t="s">
        <v>585</v>
      </c>
      <c r="AD1" s="391" t="s">
        <v>606</v>
      </c>
      <c r="AE1" s="391" t="s">
        <v>627</v>
      </c>
      <c r="AF1" s="391" t="s">
        <v>645</v>
      </c>
      <c r="AG1" s="391" t="s">
        <v>669</v>
      </c>
      <c r="AH1" s="391" t="s">
        <v>689</v>
      </c>
      <c r="AI1" s="391" t="s">
        <v>706</v>
      </c>
      <c r="AJ1" s="391" t="s">
        <v>731</v>
      </c>
      <c r="AK1" s="391" t="s">
        <v>753</v>
      </c>
      <c r="AL1" s="391" t="s">
        <v>643</v>
      </c>
      <c r="AM1" s="391" t="s">
        <v>804</v>
      </c>
      <c r="AN1" s="391" t="s">
        <v>822</v>
      </c>
      <c r="AO1" s="391" t="s">
        <v>850</v>
      </c>
      <c r="AP1" s="391" t="s">
        <v>873</v>
      </c>
      <c r="AQ1" s="391" t="s">
        <v>903</v>
      </c>
      <c r="AR1" s="391" t="s">
        <v>921</v>
      </c>
      <c r="AS1" s="391" t="s">
        <v>939</v>
      </c>
      <c r="AT1" s="391" t="s">
        <v>959</v>
      </c>
      <c r="AU1" s="391" t="s">
        <v>979</v>
      </c>
      <c r="AV1" s="391" t="s">
        <v>991</v>
      </c>
      <c r="AW1" s="391" t="s">
        <v>1014</v>
      </c>
      <c r="AX1" s="393" t="s">
        <v>1044</v>
      </c>
      <c r="AY1" s="391" t="s">
        <v>1062</v>
      </c>
      <c r="AZ1" s="391" t="s">
        <v>1073</v>
      </c>
      <c r="BA1" s="391" t="s">
        <v>1092</v>
      </c>
      <c r="BB1" s="391" t="s">
        <v>1107</v>
      </c>
      <c r="BC1" s="391" t="s">
        <v>1129</v>
      </c>
      <c r="BD1" s="391" t="s">
        <v>1147</v>
      </c>
      <c r="BE1" s="391" t="s">
        <v>1157</v>
      </c>
      <c r="BF1" s="391" t="s">
        <v>1176</v>
      </c>
      <c r="BG1" s="391" t="s">
        <v>1194</v>
      </c>
      <c r="BH1" s="391" t="s">
        <v>1206</v>
      </c>
      <c r="BI1" s="391" t="s">
        <v>1221</v>
      </c>
      <c r="BJ1" s="391" t="s">
        <v>1237</v>
      </c>
      <c r="BK1" s="391" t="s">
        <v>1155</v>
      </c>
      <c r="BL1" s="391" t="s">
        <v>1272</v>
      </c>
      <c r="BM1" s="391" t="s">
        <v>1290</v>
      </c>
      <c r="BN1" s="391" t="s">
        <v>1304</v>
      </c>
      <c r="BO1" s="391" t="s">
        <v>1315</v>
      </c>
      <c r="BP1" s="391" t="s">
        <v>1325</v>
      </c>
      <c r="BQ1" s="391" t="s">
        <v>1360</v>
      </c>
      <c r="BR1" s="391" t="s">
        <v>1341</v>
      </c>
      <c r="BS1" s="391" t="s">
        <v>1375</v>
      </c>
      <c r="BT1" s="391" t="s">
        <v>1395</v>
      </c>
      <c r="BU1" s="391" t="s">
        <v>1412</v>
      </c>
      <c r="BV1" s="391" t="s">
        <v>1992</v>
      </c>
      <c r="BW1" s="391" t="s">
        <v>1450</v>
      </c>
      <c r="BX1" s="391" t="s">
        <v>1472</v>
      </c>
      <c r="BY1" s="391" t="s">
        <v>1488</v>
      </c>
      <c r="BZ1" s="391" t="s">
        <v>1507</v>
      </c>
      <c r="CA1" s="391" t="s">
        <v>1527</v>
      </c>
      <c r="CB1" s="391" t="s">
        <v>1544</v>
      </c>
      <c r="CC1" s="391" t="s">
        <v>841</v>
      </c>
      <c r="CD1" s="391" t="s">
        <v>144</v>
      </c>
      <c r="CE1" s="391" t="s">
        <v>1602</v>
      </c>
      <c r="CF1" s="391" t="s">
        <v>1619</v>
      </c>
      <c r="CG1" s="391" t="s">
        <v>1642</v>
      </c>
      <c r="CH1" s="391" t="s">
        <v>1660</v>
      </c>
      <c r="CI1" s="394" t="s">
        <v>1667</v>
      </c>
      <c r="CJ1" s="391" t="s">
        <v>1685</v>
      </c>
      <c r="CK1" s="391" t="s">
        <v>1713</v>
      </c>
      <c r="CL1" s="391" t="s">
        <v>798</v>
      </c>
      <c r="CM1" s="391" t="s">
        <v>1185</v>
      </c>
      <c r="CN1" s="391" t="s">
        <v>1757</v>
      </c>
      <c r="CO1" s="391" t="s">
        <v>1772</v>
      </c>
      <c r="CP1" s="391" t="s">
        <v>816</v>
      </c>
      <c r="CQ1" s="391" t="s">
        <v>2020</v>
      </c>
      <c r="CR1" s="391" t="s">
        <v>951</v>
      </c>
      <c r="CS1" s="391" t="s">
        <v>1830</v>
      </c>
      <c r="CT1" s="391" t="s">
        <v>1843</v>
      </c>
      <c r="CU1" s="391" t="s">
        <v>1678</v>
      </c>
      <c r="CV1" s="391" t="s">
        <v>1875</v>
      </c>
      <c r="CW1" s="391" t="s">
        <v>1889</v>
      </c>
      <c r="CX1" s="391" t="s">
        <v>1906</v>
      </c>
      <c r="CY1" s="391" t="s">
        <v>1928</v>
      </c>
      <c r="CZ1" s="73" t="s">
        <v>2021</v>
      </c>
      <c r="DA1" s="388" t="s">
        <v>64</v>
      </c>
      <c r="DB1" s="388" t="s">
        <v>65</v>
      </c>
      <c r="DC1" s="388" t="s">
        <v>66</v>
      </c>
      <c r="DD1" s="388" t="s">
        <v>67</v>
      </c>
      <c r="DE1" s="388" t="s">
        <v>68</v>
      </c>
      <c r="DF1" s="388" t="s">
        <v>69</v>
      </c>
      <c r="DG1" s="73" t="s">
        <v>2022</v>
      </c>
      <c r="DH1" s="395" t="s">
        <v>2023</v>
      </c>
      <c r="DI1" s="396" t="s">
        <v>2024</v>
      </c>
      <c r="DJ1" s="396" t="s">
        <v>418</v>
      </c>
      <c r="DK1" s="396" t="s">
        <v>2025</v>
      </c>
      <c r="DL1" s="397" t="s">
        <v>2026</v>
      </c>
      <c r="DM1" s="398" t="s">
        <v>2027</v>
      </c>
      <c r="DN1" s="399" t="s">
        <v>2028</v>
      </c>
      <c r="DO1" s="399" t="s">
        <v>2029</v>
      </c>
      <c r="DP1" s="399" t="s">
        <v>2030</v>
      </c>
      <c r="DQ1" s="399" t="s">
        <v>2031</v>
      </c>
      <c r="DR1" s="400" t="s">
        <v>2032</v>
      </c>
      <c r="DS1" s="401" t="s">
        <v>2033</v>
      </c>
      <c r="DT1" s="402" t="s">
        <v>187</v>
      </c>
      <c r="DU1" s="403" t="s">
        <v>2034</v>
      </c>
      <c r="DV1" s="403" t="s">
        <v>2035</v>
      </c>
      <c r="DW1" s="403" t="s">
        <v>2025</v>
      </c>
      <c r="DX1" s="404" t="s">
        <v>2036</v>
      </c>
      <c r="DY1" s="405" t="s">
        <v>2037</v>
      </c>
      <c r="DZ1" s="406" t="s">
        <v>2038</v>
      </c>
      <c r="EA1" s="406" t="s">
        <v>2039</v>
      </c>
      <c r="EB1" s="406" t="s">
        <v>2040</v>
      </c>
      <c r="EC1" s="406" t="s">
        <v>2041</v>
      </c>
      <c r="ED1" s="407" t="s">
        <v>2042</v>
      </c>
      <c r="EE1" s="408" t="s">
        <v>157</v>
      </c>
      <c r="EF1" s="409" t="s">
        <v>2043</v>
      </c>
      <c r="EG1" s="409" t="s">
        <v>418</v>
      </c>
      <c r="EH1" s="409" t="s">
        <v>2044</v>
      </c>
      <c r="EI1" s="409" t="s">
        <v>2045</v>
      </c>
      <c r="EJ1" s="410" t="s">
        <v>200</v>
      </c>
      <c r="EK1" s="411" t="s">
        <v>2046</v>
      </c>
      <c r="EL1" s="412" t="s">
        <v>2047</v>
      </c>
      <c r="EM1" s="412" t="s">
        <v>2048</v>
      </c>
      <c r="EN1" s="412" t="s">
        <v>2049</v>
      </c>
      <c r="EO1" s="412" t="s">
        <v>2050</v>
      </c>
      <c r="EP1" s="412" t="s">
        <v>2051</v>
      </c>
      <c r="EQ1" s="412" t="s">
        <v>2052</v>
      </c>
      <c r="ER1" s="413" t="s">
        <v>552</v>
      </c>
      <c r="ES1" s="414" t="s">
        <v>438</v>
      </c>
      <c r="ET1" s="415" t="s">
        <v>676</v>
      </c>
      <c r="EU1" s="415" t="s">
        <v>2053</v>
      </c>
      <c r="EV1" s="415" t="s">
        <v>278</v>
      </c>
      <c r="EW1" s="415" t="s">
        <v>2054</v>
      </c>
      <c r="EX1" s="415" t="s">
        <v>654</v>
      </c>
      <c r="EY1" s="416" t="s">
        <v>194</v>
      </c>
      <c r="EZ1" s="417" t="s">
        <v>721</v>
      </c>
      <c r="FA1" s="418" t="s">
        <v>2055</v>
      </c>
      <c r="FB1" s="418" t="s">
        <v>2056</v>
      </c>
      <c r="FC1" s="418" t="s">
        <v>2057</v>
      </c>
      <c r="FD1" s="418" t="s">
        <v>2058</v>
      </c>
      <c r="FE1" s="418" t="s">
        <v>2059</v>
      </c>
      <c r="FF1" s="418" t="s">
        <v>2060</v>
      </c>
      <c r="FG1" s="418" t="s">
        <v>2061</v>
      </c>
      <c r="FH1" s="419" t="s">
        <v>404</v>
      </c>
      <c r="FI1" s="420"/>
    </row>
    <row r="2">
      <c r="A2" s="387"/>
      <c r="B2" s="388"/>
      <c r="C2" s="421"/>
      <c r="D2" s="388"/>
      <c r="E2" s="421"/>
      <c r="F2" s="421"/>
      <c r="G2" s="422"/>
      <c r="H2" s="421"/>
      <c r="I2" s="421"/>
      <c r="J2" s="390"/>
      <c r="K2" s="423"/>
      <c r="L2" s="423"/>
      <c r="M2" s="423"/>
      <c r="N2" s="423"/>
      <c r="O2" s="424"/>
      <c r="P2" s="423"/>
      <c r="Q2" s="423"/>
      <c r="R2" s="423"/>
      <c r="S2" s="423"/>
      <c r="T2" s="423"/>
      <c r="U2" s="423"/>
      <c r="V2" s="423"/>
      <c r="W2" s="423"/>
      <c r="X2" s="423"/>
      <c r="Y2" s="423"/>
      <c r="Z2" s="423"/>
      <c r="AA2" s="423"/>
      <c r="AB2" s="423"/>
      <c r="AC2" s="423"/>
      <c r="AD2" s="423"/>
      <c r="AE2" s="423"/>
      <c r="AF2" s="423"/>
      <c r="AG2" s="423"/>
      <c r="AH2" s="423"/>
      <c r="AI2" s="423"/>
      <c r="AJ2" s="423"/>
      <c r="AK2" s="423"/>
      <c r="AL2" s="423"/>
      <c r="AM2" s="423"/>
      <c r="AN2" s="423"/>
      <c r="AO2" s="423"/>
      <c r="AP2" s="423"/>
      <c r="AQ2" s="423"/>
      <c r="AR2" s="423"/>
      <c r="AS2" s="423"/>
      <c r="AT2" s="423"/>
      <c r="AU2" s="423"/>
      <c r="AV2" s="423"/>
      <c r="AW2" s="423"/>
      <c r="AX2" s="423"/>
      <c r="AY2" s="423"/>
      <c r="AZ2" s="423"/>
      <c r="BA2" s="423"/>
      <c r="BB2" s="423"/>
      <c r="BC2" s="423"/>
      <c r="BD2" s="423"/>
      <c r="BE2" s="423"/>
      <c r="BF2" s="423"/>
      <c r="BG2" s="423"/>
      <c r="BH2" s="423"/>
      <c r="BI2" s="423"/>
      <c r="BJ2" s="423"/>
      <c r="BK2" s="423"/>
      <c r="BL2" s="423"/>
      <c r="BM2" s="423"/>
      <c r="BN2" s="423"/>
      <c r="BO2" s="423"/>
      <c r="BP2" s="423"/>
      <c r="BQ2" s="423"/>
      <c r="BR2" s="423"/>
      <c r="BS2" s="423"/>
      <c r="BT2" s="423"/>
      <c r="BU2" s="423"/>
      <c r="BV2" s="423"/>
      <c r="BW2" s="423"/>
      <c r="BX2" s="423"/>
      <c r="BY2" s="423"/>
      <c r="BZ2" s="423"/>
      <c r="CA2" s="423"/>
      <c r="CB2" s="423"/>
      <c r="CC2" s="423"/>
      <c r="CD2" s="423"/>
      <c r="CE2" s="423"/>
      <c r="CF2" s="423"/>
      <c r="CG2" s="423"/>
      <c r="CH2" s="423"/>
      <c r="CI2" s="423"/>
      <c r="CJ2" s="423"/>
      <c r="CK2" s="423"/>
      <c r="CL2" s="423"/>
      <c r="CM2" s="423"/>
      <c r="CN2" s="423"/>
      <c r="CO2" s="423"/>
      <c r="CP2" s="423"/>
      <c r="CQ2" s="423"/>
      <c r="CR2" s="423"/>
      <c r="CS2" s="423"/>
      <c r="CT2" s="423"/>
      <c r="CU2" s="423"/>
      <c r="CV2" s="423"/>
      <c r="CW2" s="423"/>
      <c r="CX2" s="423"/>
      <c r="CY2" s="423"/>
      <c r="CZ2" s="73"/>
      <c r="DA2" s="421"/>
      <c r="DB2" s="421"/>
      <c r="DC2" s="421"/>
      <c r="DD2" s="421"/>
      <c r="DE2" s="421"/>
      <c r="DF2" s="421"/>
      <c r="DG2" s="73"/>
      <c r="DH2" s="425" t="s">
        <v>2062</v>
      </c>
      <c r="DI2" s="17"/>
      <c r="DJ2" s="17"/>
      <c r="DK2" s="17"/>
      <c r="DL2" s="7"/>
      <c r="DM2" s="426" t="s">
        <v>2063</v>
      </c>
      <c r="DN2" s="17"/>
      <c r="DO2" s="17"/>
      <c r="DP2" s="17"/>
      <c r="DQ2" s="17"/>
      <c r="DR2" s="7"/>
      <c r="DS2" s="427" t="s">
        <v>2064</v>
      </c>
      <c r="DT2" s="17"/>
      <c r="DU2" s="17"/>
      <c r="DV2" s="17"/>
      <c r="DW2" s="17"/>
      <c r="DX2" s="7"/>
      <c r="DY2" s="428" t="s">
        <v>2065</v>
      </c>
      <c r="DZ2" s="17"/>
      <c r="EA2" s="17"/>
      <c r="EB2" s="17"/>
      <c r="EC2" s="17"/>
      <c r="ED2" s="7"/>
      <c r="EE2" s="429" t="s">
        <v>2066</v>
      </c>
      <c r="EF2" s="17"/>
      <c r="EG2" s="17"/>
      <c r="EH2" s="17"/>
      <c r="EI2" s="17"/>
      <c r="EJ2" s="7"/>
      <c r="EK2" s="430" t="s">
        <v>2067</v>
      </c>
      <c r="EL2" s="17"/>
      <c r="EM2" s="17"/>
      <c r="EN2" s="17"/>
      <c r="EO2" s="17"/>
      <c r="EP2" s="17"/>
      <c r="EQ2" s="17"/>
      <c r="ER2" s="7"/>
      <c r="ES2" s="431" t="s">
        <v>2068</v>
      </c>
      <c r="ET2" s="17"/>
      <c r="EU2" s="17"/>
      <c r="EV2" s="17"/>
      <c r="EW2" s="17"/>
      <c r="EX2" s="17"/>
      <c r="EY2" s="7"/>
      <c r="EZ2" s="432" t="s">
        <v>2069</v>
      </c>
      <c r="FA2" s="17"/>
      <c r="FB2" s="17"/>
      <c r="FC2" s="17"/>
      <c r="FD2" s="17"/>
      <c r="FE2" s="17"/>
      <c r="FF2" s="17"/>
      <c r="FG2" s="17"/>
      <c r="FH2" s="7"/>
      <c r="FI2" s="433"/>
    </row>
    <row r="3" ht="15.75" customHeight="1">
      <c r="A3" s="434" t="s">
        <v>2070</v>
      </c>
      <c r="B3" s="435">
        <v>0.0</v>
      </c>
      <c r="C3" s="436" t="str">
        <f t="array" ref="C3">index(Images!$A$1:$K$1, 1, 1)</f>
        <v/>
      </c>
      <c r="D3" s="435" t="s">
        <v>2071</v>
      </c>
      <c r="E3" s="435">
        <v>1.0</v>
      </c>
      <c r="F3" s="435">
        <v>3.0</v>
      </c>
      <c r="G3" s="435" t="s">
        <v>65</v>
      </c>
      <c r="H3" s="435"/>
      <c r="I3" s="435"/>
      <c r="J3" s="437"/>
      <c r="K3" s="438"/>
      <c r="L3" s="438"/>
      <c r="M3" s="438"/>
      <c r="N3" s="438"/>
      <c r="O3" s="438"/>
      <c r="P3" s="438"/>
      <c r="Q3" s="438"/>
      <c r="R3" s="438"/>
      <c r="S3" s="438"/>
      <c r="T3" s="438"/>
      <c r="U3" s="438"/>
      <c r="V3" s="438"/>
      <c r="W3" s="438"/>
      <c r="X3" s="438"/>
      <c r="Y3" s="438"/>
      <c r="Z3" s="438"/>
      <c r="AA3" s="438"/>
      <c r="AB3" s="438"/>
      <c r="AC3" s="438"/>
      <c r="AD3" s="438"/>
      <c r="AE3" s="438"/>
      <c r="AF3" s="438"/>
      <c r="AG3" s="438"/>
      <c r="AH3" s="438"/>
      <c r="AI3" s="438"/>
      <c r="AJ3" s="438"/>
      <c r="AK3" s="438"/>
      <c r="AL3" s="438"/>
      <c r="AM3" s="438"/>
      <c r="AN3" s="438"/>
      <c r="AO3" s="438"/>
      <c r="AP3" s="438"/>
      <c r="AQ3" s="438"/>
      <c r="AR3" s="438"/>
      <c r="AS3" s="438"/>
      <c r="AT3" s="438"/>
      <c r="AU3" s="438"/>
      <c r="AV3" s="438"/>
      <c r="AW3" s="438"/>
      <c r="AX3" s="438"/>
      <c r="AY3" s="438"/>
      <c r="AZ3" s="438"/>
      <c r="BA3" s="438"/>
      <c r="BB3" s="438"/>
      <c r="BC3" s="438"/>
      <c r="BD3" s="438"/>
      <c r="BE3" s="438"/>
      <c r="BF3" s="438"/>
      <c r="BG3" s="438"/>
      <c r="BH3" s="438"/>
      <c r="BI3" s="438"/>
      <c r="BJ3" s="439"/>
      <c r="BK3" s="438"/>
      <c r="BL3" s="438"/>
      <c r="BM3" s="438"/>
      <c r="BN3" s="438"/>
      <c r="BO3" s="438"/>
      <c r="BP3" s="438"/>
      <c r="BQ3" s="438"/>
      <c r="BR3" s="438"/>
      <c r="BS3" s="438"/>
      <c r="BT3" s="438"/>
      <c r="BU3" s="439"/>
      <c r="BV3" s="439" t="s">
        <v>96</v>
      </c>
      <c r="BW3" s="438"/>
      <c r="BX3" s="438"/>
      <c r="BY3" s="438"/>
      <c r="BZ3" s="438"/>
      <c r="CA3" s="438"/>
      <c r="CB3" s="438"/>
      <c r="CC3" s="438"/>
      <c r="CD3" s="438"/>
      <c r="CE3" s="438"/>
      <c r="CF3" s="438"/>
      <c r="CG3" s="438"/>
      <c r="CH3" s="438"/>
      <c r="CI3" s="438"/>
      <c r="CJ3" s="438"/>
      <c r="CK3" s="438"/>
      <c r="CL3" s="438"/>
      <c r="CM3" s="438"/>
      <c r="CN3" s="439"/>
      <c r="CO3" s="438"/>
      <c r="CP3" s="438"/>
      <c r="CQ3" s="438"/>
      <c r="CR3" s="438"/>
      <c r="CS3" s="438"/>
      <c r="CT3" s="438"/>
      <c r="CU3" s="438"/>
      <c r="CV3" s="438"/>
      <c r="CW3" s="438"/>
      <c r="CX3" s="438"/>
      <c r="CY3" s="438"/>
      <c r="CZ3" s="440"/>
      <c r="DA3" s="441">
        <v>11.0</v>
      </c>
      <c r="DB3" s="441">
        <v>3.0</v>
      </c>
      <c r="DC3" s="441"/>
      <c r="DD3" s="441"/>
      <c r="DE3" s="441"/>
      <c r="DF3" s="441"/>
      <c r="DG3" s="440"/>
      <c r="DH3" s="439">
        <v>1.0</v>
      </c>
      <c r="DI3" s="439"/>
      <c r="DJ3" s="439"/>
      <c r="DK3" s="439"/>
      <c r="DL3" s="439"/>
      <c r="DM3" s="442"/>
      <c r="DN3" s="439"/>
      <c r="DO3" s="439"/>
      <c r="DP3" s="443"/>
      <c r="DQ3" s="439"/>
      <c r="DR3" s="444"/>
      <c r="DS3" s="442"/>
      <c r="DT3" s="439"/>
      <c r="DU3" s="439"/>
      <c r="DV3" s="439"/>
      <c r="DW3" s="439"/>
      <c r="DX3" s="444"/>
      <c r="DY3" s="439"/>
      <c r="DZ3" s="439"/>
      <c r="EA3" s="439"/>
      <c r="EB3" s="439"/>
      <c r="EC3" s="439"/>
      <c r="ED3" s="439"/>
      <c r="EE3" s="442"/>
      <c r="EF3" s="439"/>
      <c r="EG3" s="439"/>
      <c r="EH3" s="439"/>
      <c r="EI3" s="439"/>
      <c r="EJ3" s="444"/>
      <c r="EK3" s="439"/>
      <c r="EL3" s="439"/>
      <c r="EM3" s="439"/>
      <c r="EN3" s="439"/>
      <c r="EO3" s="439"/>
      <c r="EP3" s="439"/>
      <c r="EQ3" s="439"/>
      <c r="ER3" s="444"/>
      <c r="ES3" s="439"/>
      <c r="ET3" s="439"/>
      <c r="EU3" s="439"/>
      <c r="EV3" s="439"/>
      <c r="EW3" s="439"/>
      <c r="EX3" s="439"/>
      <c r="EY3" s="444"/>
      <c r="EZ3" s="439"/>
      <c r="FA3" s="439"/>
      <c r="FB3" s="439"/>
      <c r="FC3" s="439"/>
      <c r="FD3" s="439"/>
      <c r="FE3" s="439"/>
      <c r="FF3" s="439"/>
      <c r="FG3" s="439"/>
      <c r="FH3" s="444"/>
      <c r="FI3" s="445"/>
    </row>
    <row r="4">
      <c r="A4" s="434" t="s">
        <v>2072</v>
      </c>
      <c r="B4" s="435">
        <v>1.0</v>
      </c>
      <c r="C4" s="436" t="str">
        <f t="array" ref="C4">index(Images!$A$1:$K$1, 1, 1)</f>
        <v/>
      </c>
      <c r="D4" s="435" t="s">
        <v>2071</v>
      </c>
      <c r="E4" s="435">
        <v>1.0</v>
      </c>
      <c r="F4" s="435">
        <v>3.0</v>
      </c>
      <c r="G4" s="435" t="s">
        <v>65</v>
      </c>
      <c r="H4" s="435"/>
      <c r="I4" s="435"/>
      <c r="J4" s="437"/>
      <c r="K4" s="438"/>
      <c r="L4" s="439"/>
      <c r="M4" s="439" t="s">
        <v>96</v>
      </c>
      <c r="N4" s="438"/>
      <c r="O4" s="438"/>
      <c r="P4" s="438"/>
      <c r="Q4" s="438"/>
      <c r="R4" s="438"/>
      <c r="S4" s="438"/>
      <c r="T4" s="438"/>
      <c r="U4" s="438"/>
      <c r="V4" s="439" t="s">
        <v>96</v>
      </c>
      <c r="W4" s="438"/>
      <c r="X4" s="438"/>
      <c r="Y4" s="438"/>
      <c r="Z4" s="438"/>
      <c r="AA4" s="438"/>
      <c r="AB4" s="438"/>
      <c r="AC4" s="438"/>
      <c r="AD4" s="438"/>
      <c r="AE4" s="438"/>
      <c r="AF4" s="439"/>
      <c r="AG4" s="439" t="s">
        <v>96</v>
      </c>
      <c r="AH4" s="438"/>
      <c r="AI4" s="438"/>
      <c r="AJ4" s="438"/>
      <c r="AK4" s="438"/>
      <c r="AL4" s="438"/>
      <c r="AM4" s="438"/>
      <c r="AN4" s="438"/>
      <c r="AO4" s="438"/>
      <c r="AP4" s="438"/>
      <c r="AQ4" s="438"/>
      <c r="AR4" s="438"/>
      <c r="AS4" s="438"/>
      <c r="AT4" s="438"/>
      <c r="AU4" s="438"/>
      <c r="AV4" s="438"/>
      <c r="AW4" s="438"/>
      <c r="AX4" s="438"/>
      <c r="AY4" s="438"/>
      <c r="AZ4" s="439" t="s">
        <v>96</v>
      </c>
      <c r="BA4" s="439"/>
      <c r="BB4" s="439"/>
      <c r="BC4" s="438"/>
      <c r="BD4" s="438"/>
      <c r="BE4" s="438"/>
      <c r="BF4" s="438"/>
      <c r="BG4" s="438"/>
      <c r="BH4" s="438"/>
      <c r="BI4" s="438"/>
      <c r="BJ4" s="439" t="s">
        <v>96</v>
      </c>
      <c r="BK4" s="438"/>
      <c r="BL4" s="439" t="s">
        <v>96</v>
      </c>
      <c r="BM4" s="438"/>
      <c r="BN4" s="438"/>
      <c r="BO4" s="439" t="s">
        <v>96</v>
      </c>
      <c r="BP4" s="438"/>
      <c r="BQ4" s="438"/>
      <c r="BR4" s="438"/>
      <c r="BS4" s="438"/>
      <c r="BT4" s="438"/>
      <c r="BU4" s="439"/>
      <c r="BV4" s="439" t="s">
        <v>96</v>
      </c>
      <c r="BW4" s="438"/>
      <c r="BX4" s="438"/>
      <c r="BY4" s="438"/>
      <c r="BZ4" s="438"/>
      <c r="CA4" s="438"/>
      <c r="CB4" s="438"/>
      <c r="CC4" s="438"/>
      <c r="CD4" s="438"/>
      <c r="CE4" s="438"/>
      <c r="CF4" s="438"/>
      <c r="CG4" s="446" t="s">
        <v>96</v>
      </c>
      <c r="CH4" s="438"/>
      <c r="CI4" s="438"/>
      <c r="CJ4" s="438"/>
      <c r="CK4" s="438"/>
      <c r="CL4" s="438"/>
      <c r="CM4" s="438"/>
      <c r="CN4" s="438"/>
      <c r="CO4" s="438"/>
      <c r="CP4" s="438"/>
      <c r="CQ4" s="438"/>
      <c r="CR4" s="438"/>
      <c r="CS4" s="438"/>
      <c r="CT4" s="439" t="s">
        <v>96</v>
      </c>
      <c r="CU4" s="438"/>
      <c r="CV4" s="438"/>
      <c r="CW4" s="438"/>
      <c r="CX4" s="439" t="s">
        <v>96</v>
      </c>
      <c r="CY4" s="438"/>
      <c r="CZ4" s="440"/>
      <c r="DA4" s="441">
        <v>36.0</v>
      </c>
      <c r="DB4" s="441">
        <v>9.0</v>
      </c>
      <c r="DC4" s="441"/>
      <c r="DD4" s="441"/>
      <c r="DE4" s="441"/>
      <c r="DF4" s="441"/>
      <c r="DG4" s="440"/>
      <c r="DH4" s="439">
        <v>8.0</v>
      </c>
      <c r="DI4" s="439"/>
      <c r="DJ4" s="439"/>
      <c r="DK4" s="439"/>
      <c r="DL4" s="439"/>
      <c r="DM4" s="442"/>
      <c r="DN4" s="439"/>
      <c r="DO4" s="439"/>
      <c r="DP4" s="439"/>
      <c r="DQ4" s="439"/>
      <c r="DR4" s="444"/>
      <c r="DS4" s="442"/>
      <c r="DT4" s="439"/>
      <c r="DU4" s="439"/>
      <c r="DV4" s="439"/>
      <c r="DW4" s="439"/>
      <c r="DX4" s="444"/>
      <c r="DY4" s="439"/>
      <c r="DZ4" s="439"/>
      <c r="EA4" s="439"/>
      <c r="EB4" s="439"/>
      <c r="EC4" s="439"/>
      <c r="ED4" s="439"/>
      <c r="EE4" s="442"/>
      <c r="EF4" s="439"/>
      <c r="EG4" s="439"/>
      <c r="EH4" s="439"/>
      <c r="EI4" s="439"/>
      <c r="EJ4" s="444"/>
      <c r="EK4" s="439"/>
      <c r="EL4" s="439"/>
      <c r="EM4" s="439"/>
      <c r="EN4" s="439"/>
      <c r="EO4" s="439"/>
      <c r="EP4" s="439"/>
      <c r="EQ4" s="439"/>
      <c r="ER4" s="444"/>
      <c r="ES4" s="439"/>
      <c r="ET4" s="439"/>
      <c r="EU4" s="439"/>
      <c r="EV4" s="439"/>
      <c r="EW4" s="439"/>
      <c r="EX4" s="439"/>
      <c r="EY4" s="444"/>
      <c r="EZ4" s="439"/>
      <c r="FA4" s="439"/>
      <c r="FB4" s="439"/>
      <c r="FC4" s="439"/>
      <c r="FD4" s="439"/>
      <c r="FE4" s="439"/>
      <c r="FF4" s="439"/>
      <c r="FG4" s="439"/>
      <c r="FH4" s="444"/>
      <c r="FI4" s="445"/>
    </row>
    <row r="5" ht="15.75" customHeight="1">
      <c r="A5" s="434" t="s">
        <v>1895</v>
      </c>
      <c r="B5" s="435">
        <v>1.0</v>
      </c>
      <c r="C5" s="436" t="str">
        <f t="array" ref="C5">index(Images!$A$1:$K$1, 1, 1)</f>
        <v/>
      </c>
      <c r="D5" s="435" t="s">
        <v>2025</v>
      </c>
      <c r="E5" s="435">
        <v>1.0</v>
      </c>
      <c r="F5" s="435">
        <v>3.0</v>
      </c>
      <c r="G5" s="435" t="s">
        <v>66</v>
      </c>
      <c r="H5" s="435"/>
      <c r="I5" s="435"/>
      <c r="J5" s="437"/>
      <c r="K5" s="439"/>
      <c r="L5" s="438"/>
      <c r="M5" s="438"/>
      <c r="N5" s="438"/>
      <c r="O5" s="438"/>
      <c r="P5" s="438"/>
      <c r="Q5" s="438"/>
      <c r="R5" s="438"/>
      <c r="S5" s="438"/>
      <c r="T5" s="438"/>
      <c r="U5" s="438"/>
      <c r="V5" s="439"/>
      <c r="W5" s="438"/>
      <c r="X5" s="438"/>
      <c r="Y5" s="438"/>
      <c r="Z5" s="438"/>
      <c r="AA5" s="438"/>
      <c r="AB5" s="438"/>
      <c r="AC5" s="438"/>
      <c r="AD5" s="438"/>
      <c r="AE5" s="438"/>
      <c r="AF5" s="438"/>
      <c r="AG5" s="438"/>
      <c r="AH5" s="438"/>
      <c r="AI5" s="438"/>
      <c r="AJ5" s="438"/>
      <c r="AK5" s="438"/>
      <c r="AL5" s="438"/>
      <c r="AM5" s="438"/>
      <c r="AN5" s="438"/>
      <c r="AO5" s="438"/>
      <c r="AP5" s="438"/>
      <c r="AQ5" s="438"/>
      <c r="AR5" s="438"/>
      <c r="AS5" s="438"/>
      <c r="AT5" s="438"/>
      <c r="AU5" s="438"/>
      <c r="AV5" s="438"/>
      <c r="AW5" s="438"/>
      <c r="AX5" s="438"/>
      <c r="AY5" s="438"/>
      <c r="AZ5" s="439"/>
      <c r="BA5" s="439"/>
      <c r="BB5" s="439"/>
      <c r="BC5" s="438"/>
      <c r="BD5" s="438"/>
      <c r="BE5" s="438"/>
      <c r="BF5" s="438"/>
      <c r="BG5" s="438"/>
      <c r="BH5" s="438"/>
      <c r="BI5" s="438"/>
      <c r="BJ5" s="439"/>
      <c r="BK5" s="438"/>
      <c r="BL5" s="438"/>
      <c r="BM5" s="438"/>
      <c r="BN5" s="438"/>
      <c r="BO5" s="438"/>
      <c r="BP5" s="438"/>
      <c r="BQ5" s="438"/>
      <c r="BR5" s="438"/>
      <c r="BS5" s="438"/>
      <c r="BT5" s="438"/>
      <c r="BU5" s="439"/>
      <c r="BV5" s="439"/>
      <c r="BW5" s="438"/>
      <c r="BX5" s="438"/>
      <c r="BY5" s="438"/>
      <c r="BZ5" s="438"/>
      <c r="CA5" s="438"/>
      <c r="CB5" s="439"/>
      <c r="CC5" s="439"/>
      <c r="CD5" s="439"/>
      <c r="CE5" s="439"/>
      <c r="CF5" s="439"/>
      <c r="CG5" s="438"/>
      <c r="CH5" s="438"/>
      <c r="CI5" s="439"/>
      <c r="CJ5" s="438"/>
      <c r="CK5" s="439"/>
      <c r="CL5" s="438"/>
      <c r="CM5" s="438"/>
      <c r="CN5" s="438"/>
      <c r="CO5" s="438"/>
      <c r="CP5" s="438"/>
      <c r="CQ5" s="439"/>
      <c r="CR5" s="439"/>
      <c r="CS5" s="438"/>
      <c r="CT5" s="438"/>
      <c r="CU5" s="438"/>
      <c r="CV5" s="439"/>
      <c r="CW5" s="439" t="s">
        <v>96</v>
      </c>
      <c r="CX5" s="439"/>
      <c r="CY5" s="438"/>
      <c r="CZ5" s="440"/>
      <c r="DA5" s="441"/>
      <c r="DB5" s="441"/>
      <c r="DC5" s="441">
        <v>9.0</v>
      </c>
      <c r="DD5" s="441"/>
      <c r="DE5" s="441">
        <v>4.0</v>
      </c>
      <c r="DF5" s="441"/>
      <c r="DG5" s="440"/>
      <c r="DH5" s="439"/>
      <c r="DI5" s="439"/>
      <c r="DJ5" s="439"/>
      <c r="DK5" s="439"/>
      <c r="DL5" s="439">
        <v>8.0</v>
      </c>
      <c r="DM5" s="442"/>
      <c r="DN5" s="439"/>
      <c r="DO5" s="439"/>
      <c r="DP5" s="439"/>
      <c r="DQ5" s="439"/>
      <c r="DR5" s="444"/>
      <c r="DS5" s="442"/>
      <c r="DT5" s="439"/>
      <c r="DU5" s="439"/>
      <c r="DV5" s="439"/>
      <c r="DW5" s="439"/>
      <c r="DX5" s="444"/>
      <c r="DY5" s="439"/>
      <c r="DZ5" s="439"/>
      <c r="EA5" s="439"/>
      <c r="EB5" s="439"/>
      <c r="EC5" s="439"/>
      <c r="ED5" s="439"/>
      <c r="EE5" s="442"/>
      <c r="EF5" s="439"/>
      <c r="EG5" s="439"/>
      <c r="EH5" s="439"/>
      <c r="EI5" s="439"/>
      <c r="EJ5" s="444"/>
      <c r="EK5" s="439"/>
      <c r="EL5" s="439"/>
      <c r="EM5" s="439"/>
      <c r="EN5" s="439"/>
      <c r="EO5" s="439"/>
      <c r="EP5" s="439"/>
      <c r="EQ5" s="439"/>
      <c r="ER5" s="444"/>
      <c r="ES5" s="439"/>
      <c r="ET5" s="439"/>
      <c r="EU5" s="439"/>
      <c r="EV5" s="439"/>
      <c r="EW5" s="439"/>
      <c r="EX5" s="439"/>
      <c r="EY5" s="444"/>
      <c r="EZ5" s="439"/>
      <c r="FA5" s="439"/>
      <c r="FB5" s="439"/>
      <c r="FC5" s="439"/>
      <c r="FD5" s="439"/>
      <c r="FE5" s="439"/>
      <c r="FF5" s="439"/>
      <c r="FG5" s="439"/>
      <c r="FH5" s="444"/>
      <c r="FI5" s="445"/>
    </row>
    <row r="6" ht="15.75" customHeight="1">
      <c r="A6" s="434" t="s">
        <v>100</v>
      </c>
      <c r="B6" s="435">
        <v>2.0</v>
      </c>
      <c r="C6" s="436" t="str">
        <f t="array" ref="C6">index(Images!$A$1:$K$1, 1, 1)</f>
        <v/>
      </c>
      <c r="D6" s="435" t="s">
        <v>2071</v>
      </c>
      <c r="E6" s="435">
        <v>1.0</v>
      </c>
      <c r="F6" s="435">
        <v>3.0</v>
      </c>
      <c r="G6" s="435" t="s">
        <v>65</v>
      </c>
      <c r="H6" s="435" t="s">
        <v>67</v>
      </c>
      <c r="I6" s="435"/>
      <c r="J6" s="437"/>
      <c r="K6" s="439" t="s">
        <v>96</v>
      </c>
      <c r="L6" s="438"/>
      <c r="M6" s="438"/>
      <c r="N6" s="438"/>
      <c r="O6" s="438"/>
      <c r="P6" s="438"/>
      <c r="Q6" s="438"/>
      <c r="R6" s="438"/>
      <c r="S6" s="438"/>
      <c r="T6" s="438"/>
      <c r="U6" s="438"/>
      <c r="V6" s="439" t="s">
        <v>96</v>
      </c>
      <c r="W6" s="438"/>
      <c r="X6" s="438"/>
      <c r="Y6" s="438"/>
      <c r="Z6" s="438"/>
      <c r="AA6" s="438"/>
      <c r="AB6" s="438"/>
      <c r="AC6" s="438"/>
      <c r="AD6" s="438"/>
      <c r="AE6" s="438"/>
      <c r="AF6" s="438"/>
      <c r="AG6" s="438"/>
      <c r="AH6" s="438"/>
      <c r="AI6" s="438"/>
      <c r="AJ6" s="438"/>
      <c r="AK6" s="438"/>
      <c r="AL6" s="438"/>
      <c r="AM6" s="438"/>
      <c r="AN6" s="438"/>
      <c r="AO6" s="438"/>
      <c r="AP6" s="438"/>
      <c r="AQ6" s="438"/>
      <c r="AR6" s="438"/>
      <c r="AS6" s="438"/>
      <c r="AT6" s="438"/>
      <c r="AU6" s="438"/>
      <c r="AV6" s="438"/>
      <c r="AW6" s="438"/>
      <c r="AX6" s="438"/>
      <c r="AY6" s="438"/>
      <c r="AZ6" s="439"/>
      <c r="BA6" s="439"/>
      <c r="BB6" s="439"/>
      <c r="BC6" s="438"/>
      <c r="BD6" s="438"/>
      <c r="BE6" s="438"/>
      <c r="BF6" s="438"/>
      <c r="BG6" s="438"/>
      <c r="BH6" s="438"/>
      <c r="BI6" s="438"/>
      <c r="BJ6" s="439" t="s">
        <v>96</v>
      </c>
      <c r="BK6" s="438"/>
      <c r="BL6" s="438"/>
      <c r="BM6" s="438"/>
      <c r="BN6" s="438"/>
      <c r="BO6" s="438"/>
      <c r="BP6" s="438"/>
      <c r="BQ6" s="438"/>
      <c r="BR6" s="438"/>
      <c r="BS6" s="438"/>
      <c r="BT6" s="438"/>
      <c r="BU6" s="439"/>
      <c r="BV6" s="439"/>
      <c r="BW6" s="438"/>
      <c r="BX6" s="438"/>
      <c r="BY6" s="438"/>
      <c r="BZ6" s="438"/>
      <c r="CA6" s="438"/>
      <c r="CB6" s="439"/>
      <c r="CC6" s="439"/>
      <c r="CD6" s="439"/>
      <c r="CE6" s="439"/>
      <c r="CF6" s="439" t="s">
        <v>96</v>
      </c>
      <c r="CG6" s="438"/>
      <c r="CH6" s="438"/>
      <c r="CI6" s="439" t="s">
        <v>96</v>
      </c>
      <c r="CJ6" s="438"/>
      <c r="CK6" s="439" t="s">
        <v>96</v>
      </c>
      <c r="CL6" s="438"/>
      <c r="CM6" s="438"/>
      <c r="CN6" s="438"/>
      <c r="CO6" s="438"/>
      <c r="CP6" s="438"/>
      <c r="CQ6" s="439"/>
      <c r="CR6" s="439" t="s">
        <v>96</v>
      </c>
      <c r="CS6" s="438"/>
      <c r="CT6" s="438"/>
      <c r="CU6" s="438"/>
      <c r="CV6" s="438"/>
      <c r="CW6" s="438"/>
      <c r="CX6" s="438"/>
      <c r="CY6" s="438"/>
      <c r="CZ6" s="440"/>
      <c r="DA6" s="441">
        <v>48.0</v>
      </c>
      <c r="DB6" s="441"/>
      <c r="DC6" s="441"/>
      <c r="DD6" s="441">
        <v>8.0</v>
      </c>
      <c r="DE6" s="441"/>
      <c r="DF6" s="441"/>
      <c r="DG6" s="440"/>
      <c r="DH6" s="439">
        <v>3.0</v>
      </c>
      <c r="DI6" s="439">
        <v>3.0</v>
      </c>
      <c r="DJ6" s="439"/>
      <c r="DK6" s="439"/>
      <c r="DL6" s="439"/>
      <c r="DM6" s="442">
        <v>12.0</v>
      </c>
      <c r="DN6" s="439"/>
      <c r="DO6" s="439"/>
      <c r="DP6" s="439">
        <v>6.0</v>
      </c>
      <c r="DQ6" s="439"/>
      <c r="DR6" s="444"/>
      <c r="DS6" s="442">
        <v>16.0</v>
      </c>
      <c r="DT6" s="439">
        <v>16.0</v>
      </c>
      <c r="DU6" s="439"/>
      <c r="DV6" s="439"/>
      <c r="DW6" s="439"/>
      <c r="DX6" s="444"/>
      <c r="DY6" s="439">
        <v>10.0</v>
      </c>
      <c r="DZ6" s="439">
        <v>10.0</v>
      </c>
      <c r="EA6" s="439"/>
      <c r="EB6" s="439"/>
      <c r="EC6" s="439"/>
      <c r="ED6" s="439"/>
      <c r="EE6" s="442"/>
      <c r="EF6" s="439"/>
      <c r="EG6" s="439"/>
      <c r="EH6" s="439"/>
      <c r="EI6" s="439"/>
      <c r="EJ6" s="444"/>
      <c r="EK6" s="439"/>
      <c r="EL6" s="439"/>
      <c r="EM6" s="439"/>
      <c r="EN6" s="439"/>
      <c r="EO6" s="439"/>
      <c r="EP6" s="439"/>
      <c r="EQ6" s="439"/>
      <c r="ER6" s="444"/>
      <c r="ES6" s="439"/>
      <c r="ET6" s="439"/>
      <c r="EU6" s="439"/>
      <c r="EV6" s="439"/>
      <c r="EW6" s="439"/>
      <c r="EX6" s="439"/>
      <c r="EY6" s="444"/>
      <c r="EZ6" s="439"/>
      <c r="FA6" s="439"/>
      <c r="FB6" s="439"/>
      <c r="FC6" s="439"/>
      <c r="FD6" s="439"/>
      <c r="FE6" s="439"/>
      <c r="FF6" s="439"/>
      <c r="FG6" s="439"/>
      <c r="FH6" s="444"/>
      <c r="FI6" s="445"/>
    </row>
    <row r="7" ht="15.0" customHeight="1">
      <c r="A7" s="434" t="s">
        <v>1650</v>
      </c>
      <c r="B7" s="435">
        <v>2.0</v>
      </c>
      <c r="C7" s="436" t="str">
        <f t="array" ref="C7">index(Images!$A$1:$K$1, 1, 1)</f>
        <v/>
      </c>
      <c r="D7" s="435" t="s">
        <v>2071</v>
      </c>
      <c r="E7" s="435">
        <v>1.0</v>
      </c>
      <c r="F7" s="435">
        <v>3.0</v>
      </c>
      <c r="G7" s="435" t="s">
        <v>65</v>
      </c>
      <c r="H7" s="435" t="s">
        <v>69</v>
      </c>
      <c r="I7" s="435"/>
      <c r="J7" s="437"/>
      <c r="K7" s="439"/>
      <c r="L7" s="438"/>
      <c r="M7" s="438"/>
      <c r="N7" s="438"/>
      <c r="O7" s="438"/>
      <c r="P7" s="439"/>
      <c r="Q7" s="439"/>
      <c r="R7" s="439"/>
      <c r="S7" s="438"/>
      <c r="T7" s="438"/>
      <c r="U7" s="438"/>
      <c r="V7" s="439"/>
      <c r="W7" s="438"/>
      <c r="X7" s="438"/>
      <c r="Y7" s="438"/>
      <c r="Z7" s="438"/>
      <c r="AA7" s="438"/>
      <c r="AB7" s="438"/>
      <c r="AC7" s="439"/>
      <c r="AD7" s="439"/>
      <c r="AE7" s="438"/>
      <c r="AF7" s="438"/>
      <c r="AG7" s="439"/>
      <c r="AH7" s="438"/>
      <c r="AI7" s="438"/>
      <c r="AJ7" s="438"/>
      <c r="AK7" s="438"/>
      <c r="AL7" s="438"/>
      <c r="AM7" s="438"/>
      <c r="AN7" s="438"/>
      <c r="AO7" s="438"/>
      <c r="AP7" s="438"/>
      <c r="AQ7" s="439"/>
      <c r="AR7" s="439"/>
      <c r="AS7" s="439"/>
      <c r="AT7" s="438"/>
      <c r="AU7" s="438"/>
      <c r="AV7" s="438"/>
      <c r="AW7" s="438"/>
      <c r="AX7" s="438"/>
      <c r="AY7" s="438"/>
      <c r="AZ7" s="439"/>
      <c r="BA7" s="439"/>
      <c r="BB7" s="439"/>
      <c r="BC7" s="438"/>
      <c r="BD7" s="438"/>
      <c r="BE7" s="438"/>
      <c r="BF7" s="438"/>
      <c r="BG7" s="439"/>
      <c r="BH7" s="439"/>
      <c r="BI7" s="439"/>
      <c r="BJ7" s="438"/>
      <c r="BK7" s="439"/>
      <c r="BL7" s="439"/>
      <c r="BM7" s="438"/>
      <c r="BN7" s="438"/>
      <c r="BO7" s="439"/>
      <c r="BP7" s="438"/>
      <c r="BQ7" s="438"/>
      <c r="BR7" s="438"/>
      <c r="BS7" s="438"/>
      <c r="BT7" s="438"/>
      <c r="BU7" s="439"/>
      <c r="BV7" s="439"/>
      <c r="BW7" s="438"/>
      <c r="BX7" s="438"/>
      <c r="BY7" s="438"/>
      <c r="BZ7" s="438"/>
      <c r="CA7" s="438"/>
      <c r="CB7" s="438"/>
      <c r="CC7" s="438"/>
      <c r="CD7" s="438"/>
      <c r="CE7" s="438"/>
      <c r="CF7" s="438"/>
      <c r="CG7" s="446" t="s">
        <v>96</v>
      </c>
      <c r="CH7" s="438"/>
      <c r="CI7" s="438"/>
      <c r="CJ7" s="438"/>
      <c r="CK7" s="439"/>
      <c r="CL7" s="439"/>
      <c r="CM7" s="438"/>
      <c r="CN7" s="438"/>
      <c r="CO7" s="438"/>
      <c r="CP7" s="438"/>
      <c r="CQ7" s="438"/>
      <c r="CR7" s="438"/>
      <c r="CS7" s="438"/>
      <c r="CT7" s="438"/>
      <c r="CU7" s="438"/>
      <c r="CV7" s="438"/>
      <c r="CW7" s="438"/>
      <c r="CX7" s="438"/>
      <c r="CY7" s="438"/>
      <c r="CZ7" s="440"/>
      <c r="DA7" s="441"/>
      <c r="DB7" s="441">
        <f>12</f>
        <v>12</v>
      </c>
      <c r="DC7" s="441"/>
      <c r="DD7" s="441"/>
      <c r="DE7" s="441"/>
      <c r="DF7" s="441">
        <f>5</f>
        <v>5</v>
      </c>
      <c r="DG7" s="440"/>
      <c r="DH7" s="439"/>
      <c r="DI7" s="439"/>
      <c r="DJ7" s="439"/>
      <c r="DK7" s="439"/>
      <c r="DL7" s="439"/>
      <c r="DM7" s="442"/>
      <c r="DN7" s="439"/>
      <c r="DO7" s="439"/>
      <c r="DP7" s="439"/>
      <c r="DQ7" s="439"/>
      <c r="DR7" s="444"/>
      <c r="DS7" s="442"/>
      <c r="DT7" s="439"/>
      <c r="DU7" s="439"/>
      <c r="DV7" s="439"/>
      <c r="DW7" s="439"/>
      <c r="DX7" s="444"/>
      <c r="DY7" s="439"/>
      <c r="DZ7" s="439"/>
      <c r="EA7" s="439"/>
      <c r="EB7" s="439"/>
      <c r="EC7" s="439"/>
      <c r="ED7" s="439"/>
      <c r="EE7" s="442"/>
      <c r="EF7" s="439"/>
      <c r="EG7" s="439"/>
      <c r="EH7" s="439"/>
      <c r="EI7" s="439"/>
      <c r="EJ7" s="444"/>
      <c r="EK7" s="439"/>
      <c r="EL7" s="439"/>
      <c r="EM7" s="439"/>
      <c r="EN7" s="439"/>
      <c r="EO7" s="439"/>
      <c r="EP7" s="439"/>
      <c r="EQ7" s="439"/>
      <c r="ER7" s="444"/>
      <c r="ES7" s="439"/>
      <c r="ET7" s="439"/>
      <c r="EU7" s="439"/>
      <c r="EV7" s="439"/>
      <c r="EW7" s="439"/>
      <c r="EX7" s="439"/>
      <c r="EY7" s="444"/>
      <c r="EZ7" s="439"/>
      <c r="FA7" s="439"/>
      <c r="FB7" s="439"/>
      <c r="FC7" s="439"/>
      <c r="FD7" s="439"/>
      <c r="FE7" s="439"/>
      <c r="FF7" s="439"/>
      <c r="FG7" s="439"/>
      <c r="FH7" s="444"/>
      <c r="FI7" s="445"/>
    </row>
    <row r="8" ht="15.75" customHeight="1">
      <c r="A8" s="434" t="s">
        <v>1282</v>
      </c>
      <c r="B8" s="435">
        <v>2.0</v>
      </c>
      <c r="C8" s="436" t="str">
        <f t="array" ref="C8">index(Images!$A$1:$K$1, 1, 1)</f>
        <v/>
      </c>
      <c r="D8" s="435" t="s">
        <v>2071</v>
      </c>
      <c r="E8" s="435">
        <v>1.0</v>
      </c>
      <c r="F8" s="435">
        <v>3.0</v>
      </c>
      <c r="G8" s="435" t="s">
        <v>65</v>
      </c>
      <c r="H8" s="435" t="s">
        <v>64</v>
      </c>
      <c r="I8" s="435"/>
      <c r="J8" s="437"/>
      <c r="K8" s="439"/>
      <c r="L8" s="438"/>
      <c r="M8" s="438"/>
      <c r="N8" s="438"/>
      <c r="O8" s="438"/>
      <c r="P8" s="439"/>
      <c r="Q8" s="439"/>
      <c r="R8" s="439"/>
      <c r="S8" s="438"/>
      <c r="T8" s="438"/>
      <c r="U8" s="438"/>
      <c r="V8" s="439"/>
      <c r="W8" s="438"/>
      <c r="X8" s="438"/>
      <c r="Y8" s="438"/>
      <c r="Z8" s="438"/>
      <c r="AA8" s="438"/>
      <c r="AB8" s="438"/>
      <c r="AC8" s="439"/>
      <c r="AD8" s="439"/>
      <c r="AE8" s="438"/>
      <c r="AF8" s="438"/>
      <c r="AG8" s="439"/>
      <c r="AH8" s="438"/>
      <c r="AI8" s="438"/>
      <c r="AJ8" s="438"/>
      <c r="AK8" s="438"/>
      <c r="AL8" s="438"/>
      <c r="AM8" s="438"/>
      <c r="AN8" s="438"/>
      <c r="AO8" s="438"/>
      <c r="AP8" s="438"/>
      <c r="AQ8" s="439"/>
      <c r="AR8" s="439"/>
      <c r="AS8" s="439"/>
      <c r="AT8" s="438"/>
      <c r="AU8" s="438"/>
      <c r="AV8" s="438"/>
      <c r="AW8" s="438"/>
      <c r="AX8" s="438"/>
      <c r="AY8" s="438"/>
      <c r="AZ8" s="439"/>
      <c r="BA8" s="439"/>
      <c r="BB8" s="439"/>
      <c r="BC8" s="438"/>
      <c r="BD8" s="438"/>
      <c r="BE8" s="438"/>
      <c r="BF8" s="438"/>
      <c r="BG8" s="439"/>
      <c r="BH8" s="439"/>
      <c r="BI8" s="439"/>
      <c r="BJ8" s="438"/>
      <c r="BK8" s="439"/>
      <c r="BL8" s="439" t="s">
        <v>96</v>
      </c>
      <c r="BM8" s="438"/>
      <c r="BN8" s="438"/>
      <c r="BO8" s="439"/>
      <c r="BP8" s="438"/>
      <c r="BQ8" s="438"/>
      <c r="BR8" s="438"/>
      <c r="BS8" s="438"/>
      <c r="BT8" s="438"/>
      <c r="BU8" s="439"/>
      <c r="BV8" s="439"/>
      <c r="BW8" s="438"/>
      <c r="BX8" s="438"/>
      <c r="BY8" s="438"/>
      <c r="BZ8" s="438"/>
      <c r="CA8" s="438"/>
      <c r="CB8" s="438"/>
      <c r="CC8" s="438"/>
      <c r="CD8" s="438"/>
      <c r="CE8" s="438"/>
      <c r="CF8" s="438"/>
      <c r="CG8" s="438"/>
      <c r="CH8" s="438"/>
      <c r="CI8" s="438"/>
      <c r="CJ8" s="438"/>
      <c r="CK8" s="439"/>
      <c r="CL8" s="439"/>
      <c r="CM8" s="438"/>
      <c r="CN8" s="438"/>
      <c r="CO8" s="438"/>
      <c r="CP8" s="438"/>
      <c r="CQ8" s="438"/>
      <c r="CR8" s="438"/>
      <c r="CS8" s="438"/>
      <c r="CT8" s="438"/>
      <c r="CU8" s="438"/>
      <c r="CV8" s="438"/>
      <c r="CW8" s="438"/>
      <c r="CX8" s="438"/>
      <c r="CY8" s="438"/>
      <c r="CZ8" s="440"/>
      <c r="DA8" s="441">
        <v>80.0</v>
      </c>
      <c r="DB8" s="441"/>
      <c r="DC8" s="441"/>
      <c r="DD8" s="441">
        <v>5.0</v>
      </c>
      <c r="DE8" s="441"/>
      <c r="DF8" s="441"/>
      <c r="DG8" s="440"/>
      <c r="DH8" s="439">
        <v>3.0</v>
      </c>
      <c r="DI8" s="439">
        <v>3.0</v>
      </c>
      <c r="DJ8" s="439"/>
      <c r="DK8" s="439"/>
      <c r="DL8" s="439"/>
      <c r="DM8" s="442">
        <v>12.0</v>
      </c>
      <c r="DN8" s="439">
        <v>6.0</v>
      </c>
      <c r="DO8" s="439"/>
      <c r="DP8" s="439"/>
      <c r="DQ8" s="439"/>
      <c r="DR8" s="444"/>
      <c r="DS8" s="442">
        <v>16.0</v>
      </c>
      <c r="DT8" s="439">
        <v>16.0</v>
      </c>
      <c r="DU8" s="439"/>
      <c r="DV8" s="439"/>
      <c r="DW8" s="439"/>
      <c r="DX8" s="444"/>
      <c r="DY8" s="439">
        <v>10.0</v>
      </c>
      <c r="DZ8" s="439">
        <v>10.0</v>
      </c>
      <c r="EA8" s="439"/>
      <c r="EB8" s="439"/>
      <c r="EC8" s="439"/>
      <c r="ED8" s="439"/>
      <c r="EE8" s="442"/>
      <c r="EF8" s="439"/>
      <c r="EG8" s="439"/>
      <c r="EH8" s="439"/>
      <c r="EI8" s="439"/>
      <c r="EJ8" s="444"/>
      <c r="EK8" s="439"/>
      <c r="EL8" s="439"/>
      <c r="EM8" s="439"/>
      <c r="EN8" s="439"/>
      <c r="EO8" s="439"/>
      <c r="EP8" s="439"/>
      <c r="EQ8" s="439"/>
      <c r="ER8" s="444"/>
      <c r="ES8" s="439"/>
      <c r="ET8" s="439"/>
      <c r="EU8" s="439"/>
      <c r="EV8" s="439"/>
      <c r="EW8" s="439"/>
      <c r="EX8" s="439"/>
      <c r="EY8" s="444"/>
      <c r="EZ8" s="439"/>
      <c r="FA8" s="439"/>
      <c r="FB8" s="439"/>
      <c r="FC8" s="439"/>
      <c r="FD8" s="439"/>
      <c r="FE8" s="439"/>
      <c r="FF8" s="439"/>
      <c r="FG8" s="439"/>
      <c r="FH8" s="444"/>
      <c r="FI8" s="445"/>
    </row>
    <row r="9" ht="15.75" customHeight="1">
      <c r="A9" s="434" t="s">
        <v>1053</v>
      </c>
      <c r="B9" s="435">
        <v>2.0</v>
      </c>
      <c r="C9" s="436" t="str">
        <f t="array" ref="C9">index(Images!$A$1:$K$1, 1, 1)</f>
        <v/>
      </c>
      <c r="D9" s="435" t="s">
        <v>2071</v>
      </c>
      <c r="E9" s="435">
        <v>1.0</v>
      </c>
      <c r="F9" s="435">
        <v>3.0</v>
      </c>
      <c r="G9" s="435" t="s">
        <v>65</v>
      </c>
      <c r="H9" s="435" t="s">
        <v>69</v>
      </c>
      <c r="I9" s="435"/>
      <c r="J9" s="437"/>
      <c r="K9" s="439"/>
      <c r="L9" s="439"/>
      <c r="M9" s="439"/>
      <c r="N9" s="438"/>
      <c r="O9" s="438"/>
      <c r="P9" s="439"/>
      <c r="Q9" s="439"/>
      <c r="R9" s="439"/>
      <c r="S9" s="438"/>
      <c r="T9" s="438"/>
      <c r="U9" s="438"/>
      <c r="V9" s="439"/>
      <c r="W9" s="438"/>
      <c r="X9" s="438"/>
      <c r="Y9" s="438"/>
      <c r="Z9" s="438"/>
      <c r="AA9" s="438"/>
      <c r="AB9" s="439"/>
      <c r="AC9" s="439"/>
      <c r="AD9" s="439"/>
      <c r="AE9" s="438"/>
      <c r="AF9" s="438"/>
      <c r="AG9" s="439"/>
      <c r="AH9" s="438"/>
      <c r="AI9" s="438"/>
      <c r="AJ9" s="438"/>
      <c r="AK9" s="438"/>
      <c r="AL9" s="438"/>
      <c r="AM9" s="438"/>
      <c r="AN9" s="438"/>
      <c r="AO9" s="438"/>
      <c r="AP9" s="438"/>
      <c r="AQ9" s="439"/>
      <c r="AR9" s="439"/>
      <c r="AS9" s="439"/>
      <c r="AT9" s="438"/>
      <c r="AU9" s="438"/>
      <c r="AV9" s="438"/>
      <c r="AW9" s="438"/>
      <c r="AX9" s="439" t="s">
        <v>96</v>
      </c>
      <c r="AY9" s="438"/>
      <c r="AZ9" s="439"/>
      <c r="BA9" s="439"/>
      <c r="BB9" s="439"/>
      <c r="BC9" s="438"/>
      <c r="BD9" s="438"/>
      <c r="BE9" s="438"/>
      <c r="BF9" s="438"/>
      <c r="BG9" s="439"/>
      <c r="BH9" s="439"/>
      <c r="BI9" s="439"/>
      <c r="BJ9" s="438"/>
      <c r="BK9" s="439"/>
      <c r="BL9" s="439"/>
      <c r="BM9" s="438"/>
      <c r="BN9" s="438"/>
      <c r="BO9" s="439"/>
      <c r="BP9" s="438"/>
      <c r="BQ9" s="438"/>
      <c r="BR9" s="438"/>
      <c r="BS9" s="438"/>
      <c r="BT9" s="438"/>
      <c r="BU9" s="439"/>
      <c r="BV9" s="439"/>
      <c r="BW9" s="438"/>
      <c r="BX9" s="438"/>
      <c r="BY9" s="438"/>
      <c r="BZ9" s="438"/>
      <c r="CA9" s="438"/>
      <c r="CB9" s="438"/>
      <c r="CC9" s="439"/>
      <c r="CD9" s="439"/>
      <c r="CE9" s="438"/>
      <c r="CF9" s="438"/>
      <c r="CG9" s="438"/>
      <c r="CH9" s="438"/>
      <c r="CI9" s="438"/>
      <c r="CJ9" s="438"/>
      <c r="CK9" s="439"/>
      <c r="CL9" s="439"/>
      <c r="CM9" s="438"/>
      <c r="CN9" s="438"/>
      <c r="CO9" s="438"/>
      <c r="CP9" s="438"/>
      <c r="CQ9" s="438"/>
      <c r="CR9" s="438"/>
      <c r="CS9" s="438"/>
      <c r="CT9" s="438"/>
      <c r="CU9" s="438"/>
      <c r="CV9" s="438"/>
      <c r="CW9" s="438"/>
      <c r="CX9" s="438"/>
      <c r="CY9" s="438"/>
      <c r="CZ9" s="440"/>
      <c r="DA9" s="441"/>
      <c r="DB9" s="441"/>
      <c r="DC9" s="441"/>
      <c r="DD9" s="441"/>
      <c r="DE9" s="441"/>
      <c r="DF9" s="441"/>
      <c r="DG9" s="440"/>
      <c r="DH9" s="439"/>
      <c r="DI9" s="439"/>
      <c r="DJ9" s="439"/>
      <c r="DK9" s="439"/>
      <c r="DL9" s="439"/>
      <c r="DM9" s="442"/>
      <c r="DN9" s="439"/>
      <c r="DO9" s="439"/>
      <c r="DP9" s="439"/>
      <c r="DQ9" s="439"/>
      <c r="DR9" s="444"/>
      <c r="DS9" s="442"/>
      <c r="DT9" s="439"/>
      <c r="DU9" s="439"/>
      <c r="DV9" s="439"/>
      <c r="DW9" s="439"/>
      <c r="DX9" s="444"/>
      <c r="DY9" s="439"/>
      <c r="DZ9" s="439"/>
      <c r="EA9" s="439"/>
      <c r="EB9" s="439"/>
      <c r="EC9" s="439"/>
      <c r="ED9" s="439"/>
      <c r="EE9" s="442"/>
      <c r="EF9" s="439"/>
      <c r="EG9" s="439"/>
      <c r="EH9" s="439"/>
      <c r="EI9" s="439"/>
      <c r="EJ9" s="444"/>
      <c r="EK9" s="439"/>
      <c r="EL9" s="439"/>
      <c r="EM9" s="439"/>
      <c r="EN9" s="439"/>
      <c r="EO9" s="439"/>
      <c r="EP9" s="439"/>
      <c r="EQ9" s="439"/>
      <c r="ER9" s="444"/>
      <c r="ES9" s="439"/>
      <c r="ET9" s="439"/>
      <c r="EU9" s="439"/>
      <c r="EV9" s="439"/>
      <c r="EW9" s="439"/>
      <c r="EX9" s="439"/>
      <c r="EY9" s="444"/>
      <c r="EZ9" s="439"/>
      <c r="FA9" s="439"/>
      <c r="FB9" s="439"/>
      <c r="FC9" s="439"/>
      <c r="FD9" s="439"/>
      <c r="FE9" s="439"/>
      <c r="FF9" s="439"/>
      <c r="FG9" s="439"/>
      <c r="FH9" s="444"/>
      <c r="FI9" s="445"/>
    </row>
    <row r="10">
      <c r="A10" s="434" t="s">
        <v>2073</v>
      </c>
      <c r="B10" s="435">
        <v>2.0</v>
      </c>
      <c r="C10" s="436" t="str">
        <f t="array" ref="C10">index(Images!$A$1:$K$1, 1, 1)</f>
        <v/>
      </c>
      <c r="D10" s="435" t="s">
        <v>2071</v>
      </c>
      <c r="E10" s="435">
        <v>1.0</v>
      </c>
      <c r="F10" s="435">
        <v>3.0</v>
      </c>
      <c r="G10" s="435" t="s">
        <v>65</v>
      </c>
      <c r="H10" s="435" t="s">
        <v>69</v>
      </c>
      <c r="I10" s="435"/>
      <c r="J10" s="437"/>
      <c r="K10" s="439" t="s">
        <v>96</v>
      </c>
      <c r="L10" s="439"/>
      <c r="M10" s="439" t="s">
        <v>96</v>
      </c>
      <c r="N10" s="438"/>
      <c r="O10" s="438"/>
      <c r="P10" s="439"/>
      <c r="Q10" s="439"/>
      <c r="R10" s="439" t="s">
        <v>96</v>
      </c>
      <c r="S10" s="438"/>
      <c r="T10" s="438"/>
      <c r="U10" s="438"/>
      <c r="V10" s="439" t="s">
        <v>96</v>
      </c>
      <c r="W10" s="438"/>
      <c r="X10" s="438"/>
      <c r="Y10" s="438"/>
      <c r="Z10" s="438"/>
      <c r="AA10" s="438"/>
      <c r="AB10" s="439" t="s">
        <v>96</v>
      </c>
      <c r="AC10" s="439"/>
      <c r="AD10" s="439" t="s">
        <v>96</v>
      </c>
      <c r="AE10" s="438"/>
      <c r="AF10" s="438"/>
      <c r="AG10" s="439" t="s">
        <v>96</v>
      </c>
      <c r="AH10" s="438"/>
      <c r="AI10" s="438"/>
      <c r="AJ10" s="438"/>
      <c r="AK10" s="438"/>
      <c r="AL10" s="438"/>
      <c r="AM10" s="438"/>
      <c r="AN10" s="438"/>
      <c r="AO10" s="438"/>
      <c r="AP10" s="438"/>
      <c r="AQ10" s="439"/>
      <c r="AR10" s="439"/>
      <c r="AS10" s="439" t="s">
        <v>96</v>
      </c>
      <c r="AT10" s="438"/>
      <c r="AU10" s="438"/>
      <c r="AV10" s="438"/>
      <c r="AW10" s="438"/>
      <c r="AX10" s="438"/>
      <c r="AY10" s="438"/>
      <c r="AZ10" s="439" t="s">
        <v>96</v>
      </c>
      <c r="BA10" s="439"/>
      <c r="BB10" s="439"/>
      <c r="BC10" s="438"/>
      <c r="BD10" s="438"/>
      <c r="BE10" s="438"/>
      <c r="BF10" s="438"/>
      <c r="BG10" s="439" t="s">
        <v>96</v>
      </c>
      <c r="BH10" s="439" t="s">
        <v>96</v>
      </c>
      <c r="BI10" s="439"/>
      <c r="BJ10" s="438"/>
      <c r="BK10" s="439" t="s">
        <v>96</v>
      </c>
      <c r="BL10" s="439" t="s">
        <v>96</v>
      </c>
      <c r="BM10" s="438"/>
      <c r="BN10" s="438"/>
      <c r="BO10" s="439" t="s">
        <v>96</v>
      </c>
      <c r="BP10" s="438"/>
      <c r="BQ10" s="438"/>
      <c r="BR10" s="438"/>
      <c r="BS10" s="438"/>
      <c r="BT10" s="438"/>
      <c r="BU10" s="439"/>
      <c r="BV10" s="439" t="s">
        <v>96</v>
      </c>
      <c r="BW10" s="438"/>
      <c r="BX10" s="438"/>
      <c r="BY10" s="438"/>
      <c r="BZ10" s="438"/>
      <c r="CA10" s="438"/>
      <c r="CB10" s="438"/>
      <c r="CC10" s="439" t="s">
        <v>96</v>
      </c>
      <c r="CD10" s="439"/>
      <c r="CE10" s="438"/>
      <c r="CF10" s="438"/>
      <c r="CG10" s="438"/>
      <c r="CH10" s="438"/>
      <c r="CI10" s="438"/>
      <c r="CJ10" s="438"/>
      <c r="CK10" s="439"/>
      <c r="CL10" s="439" t="s">
        <v>96</v>
      </c>
      <c r="CM10" s="438"/>
      <c r="CN10" s="438"/>
      <c r="CO10" s="438"/>
      <c r="CP10" s="438"/>
      <c r="CQ10" s="438"/>
      <c r="CR10" s="438"/>
      <c r="CS10" s="438"/>
      <c r="CT10" s="439" t="s">
        <v>96</v>
      </c>
      <c r="CU10" s="438"/>
      <c r="CV10" s="438"/>
      <c r="CW10" s="438"/>
      <c r="CX10" s="438"/>
      <c r="CY10" s="438"/>
      <c r="CZ10" s="440"/>
      <c r="DA10" s="441">
        <v>80.0</v>
      </c>
      <c r="DB10" s="441"/>
      <c r="DC10" s="441"/>
      <c r="DD10" s="441"/>
      <c r="DE10" s="441"/>
      <c r="DF10" s="441">
        <v>5.0</v>
      </c>
      <c r="DG10" s="440"/>
      <c r="DH10" s="439">
        <v>3.0</v>
      </c>
      <c r="DI10" s="439">
        <v>3.0</v>
      </c>
      <c r="DJ10" s="439"/>
      <c r="DK10" s="439"/>
      <c r="DL10" s="439"/>
      <c r="DM10" s="442">
        <v>12.0</v>
      </c>
      <c r="DN10" s="439">
        <v>6.0</v>
      </c>
      <c r="DO10" s="439"/>
      <c r="DP10" s="439"/>
      <c r="DQ10" s="439"/>
      <c r="DR10" s="444"/>
      <c r="DS10" s="442">
        <v>16.0</v>
      </c>
      <c r="DT10" s="439">
        <v>16.0</v>
      </c>
      <c r="DU10" s="439"/>
      <c r="DV10" s="439"/>
      <c r="DW10" s="439"/>
      <c r="DX10" s="444"/>
      <c r="DY10" s="439">
        <v>10.0</v>
      </c>
      <c r="DZ10" s="439">
        <v>10.0</v>
      </c>
      <c r="EA10" s="439"/>
      <c r="EB10" s="439"/>
      <c r="EC10" s="439"/>
      <c r="ED10" s="439"/>
      <c r="EE10" s="442"/>
      <c r="EF10" s="439"/>
      <c r="EG10" s="439"/>
      <c r="EH10" s="439"/>
      <c r="EI10" s="439"/>
      <c r="EJ10" s="444"/>
      <c r="EK10" s="439"/>
      <c r="EL10" s="439"/>
      <c r="EM10" s="439"/>
      <c r="EN10" s="439"/>
      <c r="EO10" s="439"/>
      <c r="EP10" s="439"/>
      <c r="EQ10" s="439"/>
      <c r="ER10" s="444"/>
      <c r="ES10" s="439"/>
      <c r="ET10" s="439"/>
      <c r="EU10" s="439"/>
      <c r="EV10" s="439"/>
      <c r="EW10" s="439"/>
      <c r="EX10" s="439"/>
      <c r="EY10" s="444"/>
      <c r="EZ10" s="439"/>
      <c r="FA10" s="439"/>
      <c r="FB10" s="439"/>
      <c r="FC10" s="439"/>
      <c r="FD10" s="439"/>
      <c r="FE10" s="439"/>
      <c r="FF10" s="439"/>
      <c r="FG10" s="439"/>
      <c r="FH10" s="444"/>
      <c r="FI10" s="445"/>
    </row>
    <row r="11">
      <c r="A11" s="434" t="s">
        <v>2074</v>
      </c>
      <c r="B11" s="435">
        <v>2.0</v>
      </c>
      <c r="C11" s="436" t="str">
        <f t="array" ref="C11">index(Images!$A$1:$K$1, 1, 1)</f>
        <v/>
      </c>
      <c r="D11" s="435" t="s">
        <v>2025</v>
      </c>
      <c r="E11" s="435">
        <v>1.0</v>
      </c>
      <c r="F11" s="435">
        <v>3.0</v>
      </c>
      <c r="G11" s="435" t="s">
        <v>68</v>
      </c>
      <c r="H11" s="435" t="s">
        <v>66</v>
      </c>
      <c r="I11" s="435"/>
      <c r="J11" s="437"/>
      <c r="K11" s="438"/>
      <c r="L11" s="438"/>
      <c r="M11" s="438"/>
      <c r="N11" s="438"/>
      <c r="O11" s="438"/>
      <c r="P11" s="438"/>
      <c r="Q11" s="438"/>
      <c r="R11" s="438"/>
      <c r="S11" s="438"/>
      <c r="T11" s="438"/>
      <c r="U11" s="438"/>
      <c r="V11" s="439"/>
      <c r="W11" s="438"/>
      <c r="X11" s="438"/>
      <c r="Y11" s="438"/>
      <c r="Z11" s="438"/>
      <c r="AA11" s="438"/>
      <c r="AB11" s="438"/>
      <c r="AC11" s="439" t="s">
        <v>96</v>
      </c>
      <c r="AD11" s="438"/>
      <c r="AE11" s="438"/>
      <c r="AF11" s="438"/>
      <c r="AG11" s="438"/>
      <c r="AH11" s="438"/>
      <c r="AI11" s="438"/>
      <c r="AJ11" s="438"/>
      <c r="AK11" s="438"/>
      <c r="AL11" s="438"/>
      <c r="AM11" s="438"/>
      <c r="AN11" s="438"/>
      <c r="AO11" s="438"/>
      <c r="AP11" s="438"/>
      <c r="AQ11" s="438"/>
      <c r="AR11" s="438"/>
      <c r="AS11" s="438"/>
      <c r="AT11" s="438"/>
      <c r="AU11" s="438"/>
      <c r="AV11" s="438"/>
      <c r="AW11" s="438"/>
      <c r="AX11" s="438"/>
      <c r="AY11" s="438"/>
      <c r="AZ11" s="438"/>
      <c r="BA11" s="438"/>
      <c r="BB11" s="438"/>
      <c r="BC11" s="438"/>
      <c r="BD11" s="438"/>
      <c r="BE11" s="438"/>
      <c r="BF11" s="438"/>
      <c r="BG11" s="438"/>
      <c r="BH11" s="438"/>
      <c r="BI11" s="438"/>
      <c r="BJ11" s="438"/>
      <c r="BK11" s="438"/>
      <c r="BL11" s="439"/>
      <c r="BM11" s="438"/>
      <c r="BN11" s="438"/>
      <c r="BO11" s="438"/>
      <c r="BP11" s="438"/>
      <c r="BQ11" s="438"/>
      <c r="BR11" s="438"/>
      <c r="BS11" s="438"/>
      <c r="BT11" s="438"/>
      <c r="BU11" s="438"/>
      <c r="BV11" s="438"/>
      <c r="BW11" s="438"/>
      <c r="BX11" s="439"/>
      <c r="BY11" s="439"/>
      <c r="BZ11" s="438"/>
      <c r="CA11" s="439"/>
      <c r="CB11" s="438"/>
      <c r="CC11" s="438"/>
      <c r="CD11" s="438"/>
      <c r="CE11" s="438"/>
      <c r="CF11" s="438"/>
      <c r="CG11" s="438"/>
      <c r="CH11" s="438"/>
      <c r="CI11" s="438"/>
      <c r="CJ11" s="438"/>
      <c r="CK11" s="438"/>
      <c r="CL11" s="438"/>
      <c r="CM11" s="438"/>
      <c r="CN11" s="438"/>
      <c r="CO11" s="438"/>
      <c r="CP11" s="438"/>
      <c r="CQ11" s="439"/>
      <c r="CR11" s="439"/>
      <c r="CS11" s="438"/>
      <c r="CT11" s="438"/>
      <c r="CU11" s="438"/>
      <c r="CV11" s="439"/>
      <c r="CW11" s="439" t="s">
        <v>96</v>
      </c>
      <c r="CX11" s="439"/>
      <c r="CY11" s="438"/>
      <c r="CZ11" s="440"/>
      <c r="DA11" s="441">
        <v>48.0</v>
      </c>
      <c r="DB11" s="441"/>
      <c r="DC11" s="441">
        <v>12.0</v>
      </c>
      <c r="DD11" s="441"/>
      <c r="DE11" s="441"/>
      <c r="DF11" s="441"/>
      <c r="DG11" s="440"/>
      <c r="DH11" s="439">
        <v>3.0</v>
      </c>
      <c r="DI11" s="439"/>
      <c r="DJ11" s="439"/>
      <c r="DK11" s="439"/>
      <c r="DL11" s="439">
        <v>3.0</v>
      </c>
      <c r="DM11" s="442">
        <v>12.0</v>
      </c>
      <c r="DN11" s="439"/>
      <c r="DO11" s="439"/>
      <c r="DP11" s="439"/>
      <c r="DQ11" s="439"/>
      <c r="DR11" s="444">
        <v>6.0</v>
      </c>
      <c r="DS11" s="442">
        <v>16.0</v>
      </c>
      <c r="DT11" s="439"/>
      <c r="DU11" s="439"/>
      <c r="DV11" s="439"/>
      <c r="DW11" s="439"/>
      <c r="DX11" s="444">
        <v>16.0</v>
      </c>
      <c r="DY11" s="439">
        <v>10.0</v>
      </c>
      <c r="DZ11" s="439"/>
      <c r="EA11" s="439"/>
      <c r="EB11" s="439"/>
      <c r="EC11" s="439"/>
      <c r="ED11" s="439">
        <v>10.0</v>
      </c>
      <c r="EE11" s="442"/>
      <c r="EF11" s="439"/>
      <c r="EG11" s="439"/>
      <c r="EH11" s="439"/>
      <c r="EI11" s="439"/>
      <c r="EJ11" s="444"/>
      <c r="EK11" s="439"/>
      <c r="EL11" s="439"/>
      <c r="EM11" s="439"/>
      <c r="EN11" s="439"/>
      <c r="EO11" s="439"/>
      <c r="EP11" s="439"/>
      <c r="EQ11" s="439"/>
      <c r="ER11" s="444"/>
      <c r="ES11" s="439"/>
      <c r="ET11" s="439"/>
      <c r="EU11" s="439"/>
      <c r="EV11" s="439"/>
      <c r="EW11" s="439"/>
      <c r="EX11" s="439"/>
      <c r="EY11" s="444"/>
      <c r="EZ11" s="439"/>
      <c r="FA11" s="439"/>
      <c r="FB11" s="439"/>
      <c r="FC11" s="439"/>
      <c r="FD11" s="439"/>
      <c r="FE11" s="439"/>
      <c r="FF11" s="439"/>
      <c r="FG11" s="439"/>
      <c r="FH11" s="444"/>
      <c r="FI11" s="445"/>
    </row>
    <row r="12">
      <c r="A12" s="434" t="s">
        <v>2075</v>
      </c>
      <c r="B12" s="435">
        <v>3.0</v>
      </c>
      <c r="C12" s="436" t="str">
        <f t="array" ref="C12">index(Images!$A$1:$K$1, 1, 1)</f>
        <v/>
      </c>
      <c r="D12" s="435" t="s">
        <v>2071</v>
      </c>
      <c r="E12" s="435">
        <v>1.0</v>
      </c>
      <c r="F12" s="435">
        <v>3.0</v>
      </c>
      <c r="G12" s="435" t="s">
        <v>65</v>
      </c>
      <c r="H12" s="435" t="s">
        <v>67</v>
      </c>
      <c r="I12" s="435" t="s">
        <v>69</v>
      </c>
      <c r="J12" s="437"/>
      <c r="K12" s="438"/>
      <c r="L12" s="438"/>
      <c r="M12" s="438"/>
      <c r="N12" s="438"/>
      <c r="O12" s="438"/>
      <c r="P12" s="438"/>
      <c r="Q12" s="438"/>
      <c r="R12" s="438"/>
      <c r="S12" s="438"/>
      <c r="T12" s="438"/>
      <c r="U12" s="438"/>
      <c r="V12" s="439" t="s">
        <v>96</v>
      </c>
      <c r="W12" s="439" t="s">
        <v>96</v>
      </c>
      <c r="X12" s="438"/>
      <c r="Y12" s="438"/>
      <c r="Z12" s="438"/>
      <c r="AA12" s="438"/>
      <c r="AB12" s="438"/>
      <c r="AC12" s="438"/>
      <c r="AD12" s="438"/>
      <c r="AE12" s="438"/>
      <c r="AF12" s="438"/>
      <c r="AG12" s="438"/>
      <c r="AH12" s="438"/>
      <c r="AI12" s="438"/>
      <c r="AJ12" s="438"/>
      <c r="AK12" s="438"/>
      <c r="AL12" s="438"/>
      <c r="AM12" s="438"/>
      <c r="AN12" s="438"/>
      <c r="AO12" s="438"/>
      <c r="AP12" s="438"/>
      <c r="AQ12" s="438"/>
      <c r="AR12" s="438"/>
      <c r="AS12" s="438"/>
      <c r="AT12" s="438"/>
      <c r="AU12" s="438"/>
      <c r="AV12" s="438"/>
      <c r="AW12" s="438"/>
      <c r="AX12" s="438"/>
      <c r="AY12" s="438"/>
      <c r="AZ12" s="438"/>
      <c r="BA12" s="438"/>
      <c r="BB12" s="438"/>
      <c r="BC12" s="438"/>
      <c r="BD12" s="438"/>
      <c r="BE12" s="438"/>
      <c r="BF12" s="438"/>
      <c r="BG12" s="438"/>
      <c r="BH12" s="438"/>
      <c r="BI12" s="438"/>
      <c r="BJ12" s="438"/>
      <c r="BK12" s="438"/>
      <c r="BL12" s="438"/>
      <c r="BM12" s="438"/>
      <c r="BN12" s="438"/>
      <c r="BO12" s="438"/>
      <c r="BP12" s="438"/>
      <c r="BQ12" s="438"/>
      <c r="BR12" s="438"/>
      <c r="BS12" s="438"/>
      <c r="BT12" s="438"/>
      <c r="BU12" s="438"/>
      <c r="BV12" s="438"/>
      <c r="BW12" s="438"/>
      <c r="BX12" s="439"/>
      <c r="BY12" s="439"/>
      <c r="BZ12" s="438"/>
      <c r="CA12" s="439"/>
      <c r="CB12" s="438"/>
      <c r="CC12" s="438"/>
      <c r="CD12" s="438"/>
      <c r="CE12" s="438"/>
      <c r="CF12" s="438"/>
      <c r="CG12" s="438"/>
      <c r="CH12" s="438"/>
      <c r="CI12" s="446" t="s">
        <v>96</v>
      </c>
      <c r="CJ12" s="438"/>
      <c r="CK12" s="438"/>
      <c r="CL12" s="438"/>
      <c r="CM12" s="438"/>
      <c r="CN12" s="438"/>
      <c r="CO12" s="438"/>
      <c r="CP12" s="438"/>
      <c r="CQ12" s="439"/>
      <c r="CR12" s="439" t="s">
        <v>96</v>
      </c>
      <c r="CS12" s="438"/>
      <c r="CT12" s="438"/>
      <c r="CU12" s="438"/>
      <c r="CV12" s="438"/>
      <c r="CW12" s="438"/>
      <c r="CX12" s="438"/>
      <c r="CY12" s="438"/>
      <c r="CZ12" s="440"/>
      <c r="DA12" s="441">
        <v>90.0</v>
      </c>
      <c r="DB12" s="441">
        <v>15.0</v>
      </c>
      <c r="DC12" s="441"/>
      <c r="DD12" s="441">
        <v>16.0</v>
      </c>
      <c r="DE12" s="441"/>
      <c r="DF12" s="441"/>
      <c r="DG12" s="440"/>
      <c r="DH12" s="439"/>
      <c r="DI12" s="439"/>
      <c r="DJ12" s="439"/>
      <c r="DK12" s="439"/>
      <c r="DL12" s="439"/>
      <c r="DM12" s="442"/>
      <c r="DN12" s="439"/>
      <c r="DO12" s="439"/>
      <c r="DP12" s="439"/>
      <c r="DQ12" s="439"/>
      <c r="DR12" s="444"/>
      <c r="DS12" s="442"/>
      <c r="DT12" s="439"/>
      <c r="DU12" s="439"/>
      <c r="DV12" s="439"/>
      <c r="DW12" s="439"/>
      <c r="DX12" s="444"/>
      <c r="DY12" s="439">
        <v>10.0</v>
      </c>
      <c r="DZ12" s="439">
        <v>10.0</v>
      </c>
      <c r="EA12" s="439"/>
      <c r="EB12" s="439"/>
      <c r="EC12" s="439"/>
      <c r="ED12" s="439"/>
      <c r="EE12" s="442">
        <v>24.0</v>
      </c>
      <c r="EF12" s="439">
        <v>24.0</v>
      </c>
      <c r="EG12" s="439"/>
      <c r="EH12" s="439"/>
      <c r="EI12" s="439"/>
      <c r="EJ12" s="444"/>
      <c r="EK12" s="439">
        <v>30.0</v>
      </c>
      <c r="EL12" s="439">
        <v>30.0</v>
      </c>
      <c r="EM12" s="439"/>
      <c r="EN12" s="439"/>
      <c r="EO12" s="439"/>
      <c r="EP12" s="439"/>
      <c r="EQ12" s="439"/>
      <c r="ER12" s="444"/>
      <c r="ES12" s="439">
        <v>38.0</v>
      </c>
      <c r="ET12" s="439">
        <v>18.0</v>
      </c>
      <c r="EU12" s="439"/>
      <c r="EV12" s="439"/>
      <c r="EW12" s="439">
        <v>20.0</v>
      </c>
      <c r="EX12" s="439"/>
      <c r="EY12" s="444"/>
      <c r="EZ12" s="439">
        <v>22.0</v>
      </c>
      <c r="FA12" s="439"/>
      <c r="FB12" s="439"/>
      <c r="FC12" s="439"/>
      <c r="FD12" s="439">
        <v>22.0</v>
      </c>
      <c r="FE12" s="439"/>
      <c r="FF12" s="439"/>
      <c r="FG12" s="439"/>
      <c r="FH12" s="444"/>
      <c r="FI12" s="445"/>
    </row>
    <row r="13" ht="15.75" customHeight="1">
      <c r="A13" s="434" t="s">
        <v>1054</v>
      </c>
      <c r="B13" s="435">
        <v>3.0</v>
      </c>
      <c r="C13" s="436" t="str">
        <f t="array" ref="C13">index(Images!$A$1:$K$1, 1, 1)</f>
        <v/>
      </c>
      <c r="D13" s="435" t="s">
        <v>2071</v>
      </c>
      <c r="E13" s="435">
        <v>1.0</v>
      </c>
      <c r="F13" s="435">
        <v>3.0</v>
      </c>
      <c r="G13" s="435" t="s">
        <v>65</v>
      </c>
      <c r="H13" s="435" t="s">
        <v>69</v>
      </c>
      <c r="I13" s="435"/>
      <c r="J13" s="437"/>
      <c r="K13" s="438"/>
      <c r="L13" s="438"/>
      <c r="M13" s="438"/>
      <c r="N13" s="438"/>
      <c r="O13" s="438"/>
      <c r="P13" s="438"/>
      <c r="Q13" s="438"/>
      <c r="R13" s="438"/>
      <c r="S13" s="438"/>
      <c r="T13" s="438"/>
      <c r="U13" s="438"/>
      <c r="V13" s="439"/>
      <c r="W13" s="438"/>
      <c r="X13" s="438"/>
      <c r="Y13" s="438"/>
      <c r="Z13" s="438"/>
      <c r="AA13" s="438"/>
      <c r="AB13" s="439"/>
      <c r="AC13" s="438"/>
      <c r="AD13" s="438"/>
      <c r="AE13" s="438"/>
      <c r="AF13" s="438"/>
      <c r="AG13" s="438"/>
      <c r="AH13" s="438"/>
      <c r="AI13" s="438"/>
      <c r="AJ13" s="438"/>
      <c r="AK13" s="438"/>
      <c r="AL13" s="438"/>
      <c r="AM13" s="438"/>
      <c r="AN13" s="438"/>
      <c r="AO13" s="438"/>
      <c r="AP13" s="438"/>
      <c r="AQ13" s="438"/>
      <c r="AR13" s="438"/>
      <c r="AS13" s="438"/>
      <c r="AT13" s="438"/>
      <c r="AU13" s="438"/>
      <c r="AV13" s="438"/>
      <c r="AW13" s="438"/>
      <c r="AX13" s="439" t="s">
        <v>96</v>
      </c>
      <c r="AY13" s="438"/>
      <c r="AZ13" s="439"/>
      <c r="BA13" s="439"/>
      <c r="BB13" s="439"/>
      <c r="BC13" s="438"/>
      <c r="BD13" s="438"/>
      <c r="BE13" s="438"/>
      <c r="BF13" s="438"/>
      <c r="BG13" s="438"/>
      <c r="BH13" s="438"/>
      <c r="BI13" s="438"/>
      <c r="BJ13" s="438"/>
      <c r="BK13" s="438"/>
      <c r="BL13" s="438"/>
      <c r="BM13" s="438"/>
      <c r="BN13" s="438"/>
      <c r="BO13" s="438"/>
      <c r="BP13" s="438"/>
      <c r="BQ13" s="438"/>
      <c r="BR13" s="438"/>
      <c r="BS13" s="438"/>
      <c r="BT13" s="438"/>
      <c r="BU13" s="438"/>
      <c r="BV13" s="438"/>
      <c r="BW13" s="438"/>
      <c r="BX13" s="439"/>
      <c r="BY13" s="439"/>
      <c r="BZ13" s="438"/>
      <c r="CA13" s="439"/>
      <c r="CB13" s="438"/>
      <c r="CC13" s="438"/>
      <c r="CD13" s="438"/>
      <c r="CE13" s="438"/>
      <c r="CF13" s="438"/>
      <c r="CG13" s="438"/>
      <c r="CH13" s="438"/>
      <c r="CI13" s="438"/>
      <c r="CJ13" s="438"/>
      <c r="CK13" s="438"/>
      <c r="CL13" s="438"/>
      <c r="CM13" s="438"/>
      <c r="CN13" s="438"/>
      <c r="CO13" s="438"/>
      <c r="CP13" s="438"/>
      <c r="CQ13" s="439"/>
      <c r="CR13" s="439"/>
      <c r="CS13" s="438"/>
      <c r="CT13" s="438"/>
      <c r="CU13" s="438"/>
      <c r="CV13" s="438"/>
      <c r="CW13" s="438"/>
      <c r="CX13" s="438"/>
      <c r="CY13" s="438"/>
      <c r="CZ13" s="440"/>
      <c r="DA13" s="441"/>
      <c r="DB13" s="441"/>
      <c r="DC13" s="441"/>
      <c r="DD13" s="441"/>
      <c r="DE13" s="441"/>
      <c r="DF13" s="441"/>
      <c r="DG13" s="440"/>
      <c r="DH13" s="439"/>
      <c r="DI13" s="439"/>
      <c r="DJ13" s="439"/>
      <c r="DK13" s="439"/>
      <c r="DL13" s="439"/>
      <c r="DM13" s="442"/>
      <c r="DN13" s="439"/>
      <c r="DO13" s="439"/>
      <c r="DP13" s="439"/>
      <c r="DQ13" s="439"/>
      <c r="DR13" s="444"/>
      <c r="DS13" s="442"/>
      <c r="DT13" s="439"/>
      <c r="DU13" s="439"/>
      <c r="DV13" s="439"/>
      <c r="DW13" s="439"/>
      <c r="DX13" s="444"/>
      <c r="DY13" s="439"/>
      <c r="DZ13" s="439"/>
      <c r="EA13" s="439"/>
      <c r="EB13" s="439"/>
      <c r="EC13" s="439"/>
      <c r="ED13" s="439"/>
      <c r="EE13" s="442"/>
      <c r="EF13" s="439"/>
      <c r="EG13" s="439"/>
      <c r="EH13" s="439"/>
      <c r="EI13" s="439"/>
      <c r="EJ13" s="444"/>
      <c r="EK13" s="439"/>
      <c r="EL13" s="439"/>
      <c r="EM13" s="439"/>
      <c r="EN13" s="439"/>
      <c r="EO13" s="439"/>
      <c r="EP13" s="439"/>
      <c r="EQ13" s="439"/>
      <c r="ER13" s="444"/>
      <c r="ES13" s="439"/>
      <c r="ET13" s="439"/>
      <c r="EU13" s="439"/>
      <c r="EV13" s="439"/>
      <c r="EW13" s="439"/>
      <c r="EX13" s="439"/>
      <c r="EY13" s="444"/>
      <c r="EZ13" s="439"/>
      <c r="FA13" s="439"/>
      <c r="FB13" s="439"/>
      <c r="FC13" s="439"/>
      <c r="FD13" s="439"/>
      <c r="FE13" s="439"/>
      <c r="FF13" s="439"/>
      <c r="FG13" s="439"/>
      <c r="FH13" s="444"/>
      <c r="FI13" s="445"/>
    </row>
    <row r="14" ht="15.75" customHeight="1">
      <c r="A14" s="434" t="s">
        <v>577</v>
      </c>
      <c r="B14" s="435">
        <v>3.0</v>
      </c>
      <c r="C14" s="436" t="str">
        <f t="array" ref="C14">index(Images!$A$1:$K$1, 1, 1)</f>
        <v/>
      </c>
      <c r="D14" s="435" t="s">
        <v>2071</v>
      </c>
      <c r="E14" s="435">
        <v>1.0</v>
      </c>
      <c r="F14" s="435">
        <v>3.0</v>
      </c>
      <c r="G14" s="435" t="s">
        <v>65</v>
      </c>
      <c r="H14" s="435" t="s">
        <v>69</v>
      </c>
      <c r="I14" s="435"/>
      <c r="J14" s="437"/>
      <c r="K14" s="438"/>
      <c r="L14" s="438"/>
      <c r="M14" s="438"/>
      <c r="N14" s="438"/>
      <c r="O14" s="438"/>
      <c r="P14" s="438"/>
      <c r="Q14" s="438"/>
      <c r="R14" s="438"/>
      <c r="S14" s="438"/>
      <c r="T14" s="438"/>
      <c r="U14" s="438"/>
      <c r="V14" s="439"/>
      <c r="W14" s="438"/>
      <c r="X14" s="438"/>
      <c r="Y14" s="438"/>
      <c r="Z14" s="438"/>
      <c r="AA14" s="438"/>
      <c r="AB14" s="439" t="s">
        <v>96</v>
      </c>
      <c r="AC14" s="438"/>
      <c r="AD14" s="438"/>
      <c r="AE14" s="438"/>
      <c r="AF14" s="438"/>
      <c r="AG14" s="438"/>
      <c r="AH14" s="438"/>
      <c r="AI14" s="438"/>
      <c r="AJ14" s="438"/>
      <c r="AK14" s="438"/>
      <c r="AL14" s="438"/>
      <c r="AM14" s="438"/>
      <c r="AN14" s="438"/>
      <c r="AO14" s="438"/>
      <c r="AP14" s="438"/>
      <c r="AQ14" s="438"/>
      <c r="AR14" s="438"/>
      <c r="AS14" s="438"/>
      <c r="AT14" s="438"/>
      <c r="AU14" s="438"/>
      <c r="AV14" s="438"/>
      <c r="AW14" s="438"/>
      <c r="AX14" s="438"/>
      <c r="AY14" s="438"/>
      <c r="AZ14" s="439"/>
      <c r="BA14" s="439"/>
      <c r="BB14" s="439"/>
      <c r="BC14" s="438"/>
      <c r="BD14" s="438"/>
      <c r="BE14" s="438"/>
      <c r="BF14" s="438"/>
      <c r="BG14" s="438"/>
      <c r="BH14" s="438"/>
      <c r="BI14" s="438"/>
      <c r="BJ14" s="438"/>
      <c r="BK14" s="438"/>
      <c r="BL14" s="438"/>
      <c r="BM14" s="438"/>
      <c r="BN14" s="438"/>
      <c r="BO14" s="438"/>
      <c r="BP14" s="438"/>
      <c r="BQ14" s="438"/>
      <c r="BR14" s="438"/>
      <c r="BS14" s="438"/>
      <c r="BT14" s="438"/>
      <c r="BU14" s="438"/>
      <c r="BV14" s="438"/>
      <c r="BW14" s="438"/>
      <c r="BX14" s="439"/>
      <c r="BY14" s="439"/>
      <c r="BZ14" s="438"/>
      <c r="CA14" s="439"/>
      <c r="CB14" s="438"/>
      <c r="CC14" s="438"/>
      <c r="CD14" s="438"/>
      <c r="CE14" s="438"/>
      <c r="CF14" s="438"/>
      <c r="CG14" s="438"/>
      <c r="CH14" s="438"/>
      <c r="CI14" s="438"/>
      <c r="CJ14" s="438"/>
      <c r="CK14" s="438"/>
      <c r="CL14" s="438"/>
      <c r="CM14" s="438"/>
      <c r="CN14" s="438"/>
      <c r="CO14" s="438"/>
      <c r="CP14" s="438"/>
      <c r="CQ14" s="439"/>
      <c r="CR14" s="439"/>
      <c r="CS14" s="438"/>
      <c r="CT14" s="438"/>
      <c r="CU14" s="438"/>
      <c r="CV14" s="438"/>
      <c r="CW14" s="438"/>
      <c r="CX14" s="438"/>
      <c r="CY14" s="438"/>
      <c r="CZ14" s="440"/>
      <c r="DA14" s="441">
        <v>90.0</v>
      </c>
      <c r="DB14" s="441">
        <v>25.0</v>
      </c>
      <c r="DC14" s="441"/>
      <c r="DD14" s="441">
        <v>10.0</v>
      </c>
      <c r="DE14" s="441"/>
      <c r="DF14" s="441"/>
      <c r="DG14" s="440"/>
      <c r="DH14" s="439"/>
      <c r="DI14" s="439"/>
      <c r="DJ14" s="439"/>
      <c r="DK14" s="439"/>
      <c r="DL14" s="439"/>
      <c r="DM14" s="442"/>
      <c r="DN14" s="439"/>
      <c r="DO14" s="439"/>
      <c r="DP14" s="439"/>
      <c r="DQ14" s="439"/>
      <c r="DR14" s="444"/>
      <c r="DS14" s="442"/>
      <c r="DT14" s="439"/>
      <c r="DU14" s="439"/>
      <c r="DV14" s="439"/>
      <c r="DW14" s="439"/>
      <c r="DX14" s="444"/>
      <c r="DY14" s="439"/>
      <c r="DZ14" s="439"/>
      <c r="EA14" s="439"/>
      <c r="EB14" s="439"/>
      <c r="EC14" s="439"/>
      <c r="ED14" s="439"/>
      <c r="EE14" s="442"/>
      <c r="EF14" s="439"/>
      <c r="EG14" s="439"/>
      <c r="EH14" s="439"/>
      <c r="EI14" s="439"/>
      <c r="EJ14" s="444"/>
      <c r="EK14" s="439"/>
      <c r="EL14" s="439"/>
      <c r="EM14" s="439"/>
      <c r="EN14" s="439"/>
      <c r="EO14" s="439"/>
      <c r="EP14" s="439"/>
      <c r="EQ14" s="439"/>
      <c r="ER14" s="444"/>
      <c r="ES14" s="439"/>
      <c r="ET14" s="439"/>
      <c r="EU14" s="439"/>
      <c r="EV14" s="439"/>
      <c r="EW14" s="439"/>
      <c r="EX14" s="439"/>
      <c r="EY14" s="444"/>
      <c r="EZ14" s="439"/>
      <c r="FA14" s="439"/>
      <c r="FB14" s="439"/>
      <c r="FC14" s="439"/>
      <c r="FD14" s="439"/>
      <c r="FE14" s="439"/>
      <c r="FF14" s="439"/>
      <c r="FG14" s="439"/>
      <c r="FH14" s="444"/>
      <c r="FI14" s="445"/>
    </row>
    <row r="15" ht="15.75" customHeight="1">
      <c r="A15" s="434" t="s">
        <v>1652</v>
      </c>
      <c r="B15" s="435">
        <v>3.0</v>
      </c>
      <c r="C15" s="436" t="str">
        <f t="array" ref="C15">index(Images!$A$1:$K$1, 1, 1)</f>
        <v/>
      </c>
      <c r="D15" s="435" t="s">
        <v>2071</v>
      </c>
      <c r="E15" s="435">
        <v>1.0</v>
      </c>
      <c r="F15" s="435">
        <v>3.0</v>
      </c>
      <c r="G15" s="435" t="s">
        <v>65</v>
      </c>
      <c r="H15" s="435" t="s">
        <v>69</v>
      </c>
      <c r="I15" s="435"/>
      <c r="J15" s="437"/>
      <c r="K15" s="438"/>
      <c r="L15" s="438"/>
      <c r="M15" s="438"/>
      <c r="N15" s="438"/>
      <c r="O15" s="438"/>
      <c r="P15" s="438"/>
      <c r="Q15" s="438"/>
      <c r="R15" s="438"/>
      <c r="S15" s="438"/>
      <c r="T15" s="438"/>
      <c r="U15" s="438"/>
      <c r="V15" s="438"/>
      <c r="W15" s="438"/>
      <c r="X15" s="438"/>
      <c r="Y15" s="438"/>
      <c r="Z15" s="438"/>
      <c r="AA15" s="438"/>
      <c r="AB15" s="438"/>
      <c r="AC15" s="438"/>
      <c r="AD15" s="438"/>
      <c r="AE15" s="438"/>
      <c r="AF15" s="438"/>
      <c r="AG15" s="439"/>
      <c r="AH15" s="438"/>
      <c r="AI15" s="438"/>
      <c r="AJ15" s="438"/>
      <c r="AK15" s="438"/>
      <c r="AL15" s="438"/>
      <c r="AM15" s="438"/>
      <c r="AN15" s="438"/>
      <c r="AO15" s="438"/>
      <c r="AP15" s="438"/>
      <c r="AQ15" s="438"/>
      <c r="AR15" s="438"/>
      <c r="AS15" s="438"/>
      <c r="AT15" s="438"/>
      <c r="AU15" s="438"/>
      <c r="AV15" s="438"/>
      <c r="AW15" s="438"/>
      <c r="AX15" s="438"/>
      <c r="AY15" s="438"/>
      <c r="AZ15" s="438"/>
      <c r="BA15" s="438"/>
      <c r="BB15" s="438"/>
      <c r="BC15" s="439"/>
      <c r="BD15" s="439"/>
      <c r="BE15" s="438"/>
      <c r="BF15" s="438"/>
      <c r="BG15" s="438"/>
      <c r="BH15" s="438"/>
      <c r="BI15" s="438"/>
      <c r="BJ15" s="438"/>
      <c r="BK15" s="439"/>
      <c r="BL15" s="438"/>
      <c r="BM15" s="438"/>
      <c r="BN15" s="438"/>
      <c r="BO15" s="438"/>
      <c r="BP15" s="438"/>
      <c r="BQ15" s="438"/>
      <c r="BR15" s="438"/>
      <c r="BS15" s="438"/>
      <c r="BT15" s="438"/>
      <c r="BU15" s="439"/>
      <c r="BV15" s="439"/>
      <c r="BW15" s="438"/>
      <c r="BX15" s="438"/>
      <c r="BY15" s="438"/>
      <c r="BZ15" s="438"/>
      <c r="CA15" s="438"/>
      <c r="CB15" s="438"/>
      <c r="CC15" s="438"/>
      <c r="CD15" s="438"/>
      <c r="CE15" s="438"/>
      <c r="CF15" s="438"/>
      <c r="CG15" s="446" t="s">
        <v>96</v>
      </c>
      <c r="CH15" s="438"/>
      <c r="CI15" s="438"/>
      <c r="CJ15" s="438"/>
      <c r="CK15" s="438"/>
      <c r="CL15" s="438"/>
      <c r="CM15" s="438"/>
      <c r="CN15" s="438"/>
      <c r="CO15" s="438"/>
      <c r="CP15" s="438"/>
      <c r="CQ15" s="438"/>
      <c r="CR15" s="438"/>
      <c r="CS15" s="438"/>
      <c r="CT15" s="438"/>
      <c r="CU15" s="438"/>
      <c r="CV15" s="438"/>
      <c r="CW15" s="438"/>
      <c r="CX15" s="438"/>
      <c r="CY15" s="438"/>
      <c r="CZ15" s="440"/>
      <c r="DA15" s="441">
        <f>90</f>
        <v>90</v>
      </c>
      <c r="DB15" s="441">
        <f>25</f>
        <v>25</v>
      </c>
      <c r="DC15" s="441"/>
      <c r="DD15" s="441">
        <f>10</f>
        <v>10</v>
      </c>
      <c r="DE15" s="441"/>
      <c r="DF15" s="441"/>
      <c r="DG15" s="440"/>
      <c r="DH15" s="439"/>
      <c r="DI15" s="439"/>
      <c r="DJ15" s="439"/>
      <c r="DK15" s="439"/>
      <c r="DL15" s="439"/>
      <c r="DM15" s="442"/>
      <c r="DN15" s="439"/>
      <c r="DO15" s="439"/>
      <c r="DP15" s="439"/>
      <c r="DQ15" s="439"/>
      <c r="DR15" s="444"/>
      <c r="DS15" s="442"/>
      <c r="DT15" s="439"/>
      <c r="DU15" s="439"/>
      <c r="DV15" s="439"/>
      <c r="DW15" s="439"/>
      <c r="DX15" s="444"/>
      <c r="DY15" s="439"/>
      <c r="DZ15" s="439"/>
      <c r="EA15" s="439"/>
      <c r="EB15" s="439"/>
      <c r="EC15" s="439"/>
      <c r="ED15" s="439"/>
      <c r="EE15" s="442"/>
      <c r="EF15" s="439"/>
      <c r="EG15" s="439"/>
      <c r="EH15" s="439"/>
      <c r="EI15" s="439"/>
      <c r="EJ15" s="444"/>
      <c r="EK15" s="439"/>
      <c r="EL15" s="439"/>
      <c r="EM15" s="439"/>
      <c r="EN15" s="439"/>
      <c r="EO15" s="439"/>
      <c r="EP15" s="439"/>
      <c r="EQ15" s="439"/>
      <c r="ER15" s="444"/>
      <c r="ES15" s="439"/>
      <c r="ET15" s="439"/>
      <c r="EU15" s="439"/>
      <c r="EV15" s="439"/>
      <c r="EW15" s="439"/>
      <c r="EX15" s="439"/>
      <c r="EY15" s="444"/>
      <c r="EZ15" s="439"/>
      <c r="FA15" s="439"/>
      <c r="FB15" s="439"/>
      <c r="FC15" s="439"/>
      <c r="FD15" s="439"/>
      <c r="FE15" s="439"/>
      <c r="FF15" s="439"/>
      <c r="FG15" s="439"/>
      <c r="FH15" s="444"/>
      <c r="FI15" s="445"/>
    </row>
    <row r="16">
      <c r="A16" s="434" t="s">
        <v>2076</v>
      </c>
      <c r="B16" s="435">
        <v>3.0</v>
      </c>
      <c r="C16" s="436" t="str">
        <f t="array" ref="C16">index(Images!$A$1:$K$1, 1, 1)</f>
        <v/>
      </c>
      <c r="D16" s="435" t="s">
        <v>2071</v>
      </c>
      <c r="E16" s="435">
        <v>1.0</v>
      </c>
      <c r="F16" s="435">
        <v>3.0</v>
      </c>
      <c r="G16" s="435" t="s">
        <v>65</v>
      </c>
      <c r="H16" s="435" t="s">
        <v>64</v>
      </c>
      <c r="I16" s="435" t="s">
        <v>69</v>
      </c>
      <c r="J16" s="437"/>
      <c r="K16" s="438"/>
      <c r="L16" s="438"/>
      <c r="M16" s="438"/>
      <c r="N16" s="438"/>
      <c r="O16" s="438"/>
      <c r="P16" s="438"/>
      <c r="Q16" s="438"/>
      <c r="R16" s="438"/>
      <c r="S16" s="438"/>
      <c r="T16" s="438"/>
      <c r="U16" s="438"/>
      <c r="V16" s="438"/>
      <c r="W16" s="438"/>
      <c r="X16" s="438"/>
      <c r="Y16" s="438"/>
      <c r="Z16" s="438"/>
      <c r="AA16" s="438"/>
      <c r="AB16" s="438"/>
      <c r="AC16" s="438"/>
      <c r="AD16" s="438"/>
      <c r="AE16" s="438"/>
      <c r="AF16" s="438"/>
      <c r="AG16" s="439" t="s">
        <v>96</v>
      </c>
      <c r="AH16" s="438"/>
      <c r="AI16" s="438"/>
      <c r="AJ16" s="438"/>
      <c r="AK16" s="438"/>
      <c r="AL16" s="438"/>
      <c r="AM16" s="438"/>
      <c r="AN16" s="438"/>
      <c r="AO16" s="438"/>
      <c r="AP16" s="438"/>
      <c r="AQ16" s="438"/>
      <c r="AR16" s="438"/>
      <c r="AS16" s="438"/>
      <c r="AT16" s="438"/>
      <c r="AU16" s="438"/>
      <c r="AV16" s="438"/>
      <c r="AW16" s="438"/>
      <c r="AX16" s="438"/>
      <c r="AY16" s="438"/>
      <c r="AZ16" s="438"/>
      <c r="BA16" s="438"/>
      <c r="BB16" s="438"/>
      <c r="BC16" s="439"/>
      <c r="BD16" s="439"/>
      <c r="BE16" s="438"/>
      <c r="BF16" s="438"/>
      <c r="BG16" s="438"/>
      <c r="BH16" s="438"/>
      <c r="BI16" s="438"/>
      <c r="BJ16" s="438"/>
      <c r="BK16" s="439"/>
      <c r="BL16" s="438"/>
      <c r="BM16" s="438"/>
      <c r="BN16" s="438"/>
      <c r="BO16" s="438"/>
      <c r="BP16" s="438"/>
      <c r="BQ16" s="438"/>
      <c r="BR16" s="438"/>
      <c r="BS16" s="438"/>
      <c r="BT16" s="438"/>
      <c r="BU16" s="439"/>
      <c r="BV16" s="439" t="s">
        <v>96</v>
      </c>
      <c r="BW16" s="438"/>
      <c r="BX16" s="438"/>
      <c r="BY16" s="438"/>
      <c r="BZ16" s="438"/>
      <c r="CA16" s="438"/>
      <c r="CB16" s="438"/>
      <c r="CC16" s="438"/>
      <c r="CD16" s="438"/>
      <c r="CE16" s="438"/>
      <c r="CF16" s="438"/>
      <c r="CG16" s="438"/>
      <c r="CH16" s="438"/>
      <c r="CI16" s="438"/>
      <c r="CJ16" s="438"/>
      <c r="CK16" s="438"/>
      <c r="CL16" s="438"/>
      <c r="CM16" s="438"/>
      <c r="CN16" s="438"/>
      <c r="CO16" s="438"/>
      <c r="CP16" s="438"/>
      <c r="CQ16" s="438"/>
      <c r="CR16" s="438"/>
      <c r="CS16" s="438"/>
      <c r="CT16" s="438"/>
      <c r="CU16" s="438"/>
      <c r="CV16" s="438"/>
      <c r="CW16" s="438"/>
      <c r="CX16" s="438"/>
      <c r="CY16" s="438"/>
      <c r="CZ16" s="440"/>
      <c r="DA16" s="441">
        <v>90.0</v>
      </c>
      <c r="DB16" s="441">
        <v>25.0</v>
      </c>
      <c r="DC16" s="441"/>
      <c r="DD16" s="441">
        <v>10.0</v>
      </c>
      <c r="DE16" s="441"/>
      <c r="DF16" s="441"/>
      <c r="DG16" s="440"/>
      <c r="DH16" s="439"/>
      <c r="DI16" s="439"/>
      <c r="DJ16" s="439"/>
      <c r="DK16" s="439"/>
      <c r="DL16" s="439"/>
      <c r="DM16" s="442"/>
      <c r="DN16" s="439"/>
      <c r="DO16" s="439"/>
      <c r="DP16" s="439"/>
      <c r="DQ16" s="439"/>
      <c r="DR16" s="444"/>
      <c r="DS16" s="442"/>
      <c r="DT16" s="439"/>
      <c r="DU16" s="439"/>
      <c r="DV16" s="439"/>
      <c r="DW16" s="439"/>
      <c r="DX16" s="444"/>
      <c r="DY16" s="439">
        <v>10.0</v>
      </c>
      <c r="DZ16" s="439">
        <v>10.0</v>
      </c>
      <c r="EA16" s="439"/>
      <c r="EB16" s="439"/>
      <c r="EC16" s="439"/>
      <c r="ED16" s="439"/>
      <c r="EE16" s="442">
        <v>24.0</v>
      </c>
      <c r="EF16" s="439">
        <v>24.0</v>
      </c>
      <c r="EG16" s="439"/>
      <c r="EH16" s="439"/>
      <c r="EI16" s="439"/>
      <c r="EJ16" s="444"/>
      <c r="EK16" s="439">
        <v>30.0</v>
      </c>
      <c r="EL16" s="439">
        <v>30.0</v>
      </c>
      <c r="EM16" s="439"/>
      <c r="EN16" s="439"/>
      <c r="EO16" s="439"/>
      <c r="EP16" s="439"/>
      <c r="EQ16" s="439"/>
      <c r="ER16" s="444"/>
      <c r="ES16" s="439">
        <v>38.0</v>
      </c>
      <c r="ET16" s="439">
        <v>18.0</v>
      </c>
      <c r="EU16" s="439"/>
      <c r="EV16" s="439"/>
      <c r="EW16" s="439">
        <v>20.0</v>
      </c>
      <c r="EX16" s="439"/>
      <c r="EY16" s="444"/>
      <c r="EZ16" s="439">
        <v>22.0</v>
      </c>
      <c r="FA16" s="439"/>
      <c r="FB16" s="439"/>
      <c r="FC16" s="439">
        <v>22.0</v>
      </c>
      <c r="FD16" s="439"/>
      <c r="FE16" s="439"/>
      <c r="FF16" s="439"/>
      <c r="FG16" s="439"/>
      <c r="FH16" s="444"/>
      <c r="FI16" s="445"/>
    </row>
    <row r="17" ht="15.75" customHeight="1">
      <c r="A17" s="434" t="s">
        <v>1244</v>
      </c>
      <c r="B17" s="435">
        <v>3.0</v>
      </c>
      <c r="C17" s="436" t="str">
        <f t="array" ref="C17">index(Images!$A$1:$K$1, 1, 1)</f>
        <v/>
      </c>
      <c r="D17" s="435" t="s">
        <v>2071</v>
      </c>
      <c r="E17" s="435">
        <v>1.0</v>
      </c>
      <c r="F17" s="435">
        <v>3.0</v>
      </c>
      <c r="G17" s="435" t="s">
        <v>65</v>
      </c>
      <c r="H17" s="435" t="s">
        <v>64</v>
      </c>
      <c r="I17" s="435" t="s">
        <v>69</v>
      </c>
      <c r="J17" s="437"/>
      <c r="K17" s="438"/>
      <c r="L17" s="438"/>
      <c r="M17" s="438"/>
      <c r="N17" s="438"/>
      <c r="O17" s="438"/>
      <c r="P17" s="438"/>
      <c r="Q17" s="438"/>
      <c r="R17" s="438"/>
      <c r="S17" s="438"/>
      <c r="T17" s="438"/>
      <c r="U17" s="438"/>
      <c r="V17" s="438"/>
      <c r="W17" s="438"/>
      <c r="X17" s="438"/>
      <c r="Y17" s="438"/>
      <c r="Z17" s="438"/>
      <c r="AA17" s="438"/>
      <c r="AB17" s="438"/>
      <c r="AC17" s="438"/>
      <c r="AD17" s="438"/>
      <c r="AE17" s="438"/>
      <c r="AF17" s="438"/>
      <c r="AG17" s="438"/>
      <c r="AH17" s="438"/>
      <c r="AI17" s="438"/>
      <c r="AJ17" s="438"/>
      <c r="AK17" s="438"/>
      <c r="AL17" s="438"/>
      <c r="AM17" s="438"/>
      <c r="AN17" s="438"/>
      <c r="AO17" s="438"/>
      <c r="AP17" s="438"/>
      <c r="AQ17" s="438"/>
      <c r="AR17" s="438"/>
      <c r="AS17" s="438"/>
      <c r="AT17" s="438"/>
      <c r="AU17" s="438"/>
      <c r="AV17" s="438"/>
      <c r="AW17" s="438"/>
      <c r="AX17" s="438"/>
      <c r="AY17" s="438"/>
      <c r="AZ17" s="438"/>
      <c r="BA17" s="438"/>
      <c r="BB17" s="438"/>
      <c r="BC17" s="438"/>
      <c r="BD17" s="438"/>
      <c r="BE17" s="438"/>
      <c r="BF17" s="438"/>
      <c r="BG17" s="438"/>
      <c r="BH17" s="438"/>
      <c r="BI17" s="438"/>
      <c r="BJ17" s="439" t="s">
        <v>96</v>
      </c>
      <c r="BK17" s="438"/>
      <c r="BL17" s="438"/>
      <c r="BM17" s="438"/>
      <c r="BN17" s="438"/>
      <c r="BO17" s="438"/>
      <c r="BP17" s="438"/>
      <c r="BQ17" s="438"/>
      <c r="BR17" s="438"/>
      <c r="BS17" s="438"/>
      <c r="BT17" s="438"/>
      <c r="BU17" s="439"/>
      <c r="BV17" s="439"/>
      <c r="BW17" s="438"/>
      <c r="BX17" s="438"/>
      <c r="BY17" s="438"/>
      <c r="BZ17" s="438"/>
      <c r="CA17" s="438"/>
      <c r="CB17" s="438"/>
      <c r="CC17" s="438"/>
      <c r="CD17" s="438"/>
      <c r="CE17" s="438"/>
      <c r="CF17" s="438"/>
      <c r="CG17" s="438"/>
      <c r="CH17" s="438"/>
      <c r="CI17" s="438"/>
      <c r="CJ17" s="438"/>
      <c r="CK17" s="438"/>
      <c r="CL17" s="438"/>
      <c r="CM17" s="438"/>
      <c r="CN17" s="438"/>
      <c r="CO17" s="438"/>
      <c r="CP17" s="438"/>
      <c r="CQ17" s="438"/>
      <c r="CR17" s="438"/>
      <c r="CS17" s="438"/>
      <c r="CT17" s="438"/>
      <c r="CU17" s="438"/>
      <c r="CV17" s="438"/>
      <c r="CW17" s="438"/>
      <c r="CX17" s="438"/>
      <c r="CY17" s="438"/>
      <c r="CZ17" s="440"/>
      <c r="DA17" s="441">
        <v>90.0</v>
      </c>
      <c r="DB17" s="441">
        <v>25.0</v>
      </c>
      <c r="DC17" s="441"/>
      <c r="DD17" s="441"/>
      <c r="DE17" s="441"/>
      <c r="DF17" s="441">
        <v>10.0</v>
      </c>
      <c r="DG17" s="440"/>
      <c r="DH17" s="439"/>
      <c r="DI17" s="439"/>
      <c r="DJ17" s="439"/>
      <c r="DK17" s="439"/>
      <c r="DL17" s="439"/>
      <c r="DM17" s="442"/>
      <c r="DN17" s="439"/>
      <c r="DO17" s="439"/>
      <c r="DP17" s="439"/>
      <c r="DQ17" s="439"/>
      <c r="DR17" s="444"/>
      <c r="DS17" s="442"/>
      <c r="DT17" s="439"/>
      <c r="DU17" s="439"/>
      <c r="DV17" s="439"/>
      <c r="DW17" s="439"/>
      <c r="DX17" s="444"/>
      <c r="DY17" s="439">
        <v>10.0</v>
      </c>
      <c r="DZ17" s="439">
        <v>10.0</v>
      </c>
      <c r="EA17" s="439"/>
      <c r="EB17" s="439"/>
      <c r="EC17" s="439"/>
      <c r="ED17" s="439"/>
      <c r="EE17" s="442">
        <v>24.0</v>
      </c>
      <c r="EF17" s="439">
        <v>24.0</v>
      </c>
      <c r="EG17" s="439"/>
      <c r="EH17" s="439"/>
      <c r="EI17" s="439"/>
      <c r="EJ17" s="444"/>
      <c r="EK17" s="439">
        <v>30.0</v>
      </c>
      <c r="EL17" s="439">
        <v>30.0</v>
      </c>
      <c r="EM17" s="439"/>
      <c r="EN17" s="439"/>
      <c r="EO17" s="439"/>
      <c r="EP17" s="439"/>
      <c r="EQ17" s="439"/>
      <c r="ER17" s="444"/>
      <c r="ES17" s="439">
        <v>38.0</v>
      </c>
      <c r="ET17" s="439">
        <v>18.0</v>
      </c>
      <c r="EU17" s="439"/>
      <c r="EV17" s="439"/>
      <c r="EW17" s="439">
        <v>20.0</v>
      </c>
      <c r="EX17" s="439"/>
      <c r="EY17" s="444"/>
      <c r="EZ17" s="439">
        <v>22.0</v>
      </c>
      <c r="FA17" s="439">
        <v>22.0</v>
      </c>
      <c r="FB17" s="439"/>
      <c r="FC17" s="439"/>
      <c r="FD17" s="439"/>
      <c r="FE17" s="439"/>
      <c r="FF17" s="439"/>
      <c r="FG17" s="439"/>
      <c r="FH17" s="444"/>
      <c r="FI17" s="445"/>
    </row>
    <row r="18">
      <c r="A18" s="434" t="s">
        <v>2077</v>
      </c>
      <c r="B18" s="435">
        <v>3.0</v>
      </c>
      <c r="C18" s="436" t="str">
        <f t="array" ref="C18">index(Images!$A$1:$K$1, 1, 1)</f>
        <v/>
      </c>
      <c r="D18" s="435" t="s">
        <v>2071</v>
      </c>
      <c r="E18" s="435">
        <v>1.0</v>
      </c>
      <c r="F18" s="435">
        <v>3.0</v>
      </c>
      <c r="G18" s="435" t="s">
        <v>65</v>
      </c>
      <c r="H18" s="435" t="s">
        <v>69</v>
      </c>
      <c r="I18" s="435"/>
      <c r="J18" s="437"/>
      <c r="K18" s="438"/>
      <c r="L18" s="438"/>
      <c r="M18" s="438"/>
      <c r="N18" s="438"/>
      <c r="O18" s="438"/>
      <c r="P18" s="438"/>
      <c r="Q18" s="438"/>
      <c r="R18" s="438"/>
      <c r="S18" s="438"/>
      <c r="T18" s="438"/>
      <c r="U18" s="438"/>
      <c r="V18" s="439" t="s">
        <v>96</v>
      </c>
      <c r="W18" s="438"/>
      <c r="X18" s="438"/>
      <c r="Y18" s="438"/>
      <c r="Z18" s="438"/>
      <c r="AA18" s="438"/>
      <c r="AB18" s="438"/>
      <c r="AC18" s="438"/>
      <c r="AD18" s="438"/>
      <c r="AE18" s="438"/>
      <c r="AF18" s="438"/>
      <c r="AG18" s="438"/>
      <c r="AH18" s="438"/>
      <c r="AI18" s="438"/>
      <c r="AJ18" s="438"/>
      <c r="AK18" s="438"/>
      <c r="AL18" s="438"/>
      <c r="AM18" s="438"/>
      <c r="AN18" s="438"/>
      <c r="AO18" s="438"/>
      <c r="AP18" s="438"/>
      <c r="AQ18" s="438"/>
      <c r="AR18" s="438"/>
      <c r="AS18" s="438"/>
      <c r="AT18" s="438"/>
      <c r="AU18" s="438"/>
      <c r="AV18" s="438"/>
      <c r="AW18" s="438"/>
      <c r="AX18" s="438"/>
      <c r="AY18" s="438"/>
      <c r="AZ18" s="439"/>
      <c r="BA18" s="439"/>
      <c r="BB18" s="439"/>
      <c r="BC18" s="438"/>
      <c r="BD18" s="438"/>
      <c r="BE18" s="438"/>
      <c r="BF18" s="438"/>
      <c r="BG18" s="438"/>
      <c r="BH18" s="438"/>
      <c r="BI18" s="438"/>
      <c r="BJ18" s="438"/>
      <c r="BK18" s="438"/>
      <c r="BL18" s="439" t="s">
        <v>96</v>
      </c>
      <c r="BM18" s="438"/>
      <c r="BN18" s="438"/>
      <c r="BO18" s="438"/>
      <c r="BP18" s="438"/>
      <c r="BQ18" s="438"/>
      <c r="BR18" s="438"/>
      <c r="BS18" s="438"/>
      <c r="BT18" s="438"/>
      <c r="BU18" s="438"/>
      <c r="BV18" s="438"/>
      <c r="BW18" s="438"/>
      <c r="BX18" s="439"/>
      <c r="BY18" s="439"/>
      <c r="BZ18" s="438"/>
      <c r="CA18" s="439"/>
      <c r="CB18" s="438"/>
      <c r="CC18" s="438"/>
      <c r="CD18" s="438"/>
      <c r="CE18" s="438"/>
      <c r="CF18" s="438"/>
      <c r="CG18" s="438"/>
      <c r="CH18" s="438"/>
      <c r="CI18" s="438"/>
      <c r="CJ18" s="438"/>
      <c r="CK18" s="438"/>
      <c r="CL18" s="438"/>
      <c r="CM18" s="438"/>
      <c r="CN18" s="438"/>
      <c r="CO18" s="438"/>
      <c r="CP18" s="438"/>
      <c r="CQ18" s="439"/>
      <c r="CR18" s="439"/>
      <c r="CS18" s="438"/>
      <c r="CT18" s="439" t="s">
        <v>96</v>
      </c>
      <c r="CU18" s="438"/>
      <c r="CV18" s="438"/>
      <c r="CW18" s="438"/>
      <c r="CX18" s="438"/>
      <c r="CY18" s="438"/>
      <c r="CZ18" s="440"/>
      <c r="DA18" s="441"/>
      <c r="DB18" s="441">
        <v>25.0</v>
      </c>
      <c r="DC18" s="441"/>
      <c r="DD18" s="441">
        <v>10.0</v>
      </c>
      <c r="DE18" s="441">
        <v>10.0</v>
      </c>
      <c r="DF18" s="441"/>
      <c r="DG18" s="440"/>
      <c r="DH18" s="439"/>
      <c r="DI18" s="439"/>
      <c r="DJ18" s="439"/>
      <c r="DK18" s="439"/>
      <c r="DL18" s="439"/>
      <c r="DM18" s="442"/>
      <c r="DN18" s="439"/>
      <c r="DO18" s="439"/>
      <c r="DP18" s="439"/>
      <c r="DQ18" s="439"/>
      <c r="DR18" s="444"/>
      <c r="DS18" s="442"/>
      <c r="DT18" s="439"/>
      <c r="DU18" s="439"/>
      <c r="DV18" s="439"/>
      <c r="DW18" s="439"/>
      <c r="DX18" s="444"/>
      <c r="DY18" s="439">
        <v>10.0</v>
      </c>
      <c r="DZ18" s="439">
        <v>10.0</v>
      </c>
      <c r="EA18" s="439"/>
      <c r="EB18" s="439"/>
      <c r="EC18" s="439"/>
      <c r="ED18" s="439"/>
      <c r="EE18" s="442">
        <v>24.0</v>
      </c>
      <c r="EF18" s="439">
        <v>24.0</v>
      </c>
      <c r="EG18" s="439"/>
      <c r="EH18" s="439"/>
      <c r="EI18" s="439"/>
      <c r="EJ18" s="444"/>
      <c r="EK18" s="439">
        <v>30.0</v>
      </c>
      <c r="EL18" s="439">
        <v>30.0</v>
      </c>
      <c r="EM18" s="439"/>
      <c r="EN18" s="439"/>
      <c r="EO18" s="439"/>
      <c r="EP18" s="439"/>
      <c r="EQ18" s="439"/>
      <c r="ER18" s="444"/>
      <c r="ES18" s="439">
        <v>18.0</v>
      </c>
      <c r="ET18" s="439">
        <v>38.0</v>
      </c>
      <c r="EU18" s="439">
        <v>20.0</v>
      </c>
      <c r="EV18" s="439"/>
      <c r="EW18" s="439"/>
      <c r="EX18" s="439"/>
      <c r="EY18" s="444"/>
      <c r="EZ18" s="439">
        <v>22.0</v>
      </c>
      <c r="FA18" s="439">
        <v>22.0</v>
      </c>
      <c r="FB18" s="439"/>
      <c r="FC18" s="439"/>
      <c r="FD18" s="439"/>
      <c r="FE18" s="439"/>
      <c r="FF18" s="439"/>
      <c r="FG18" s="439"/>
      <c r="FH18" s="444"/>
      <c r="FI18" s="445"/>
    </row>
    <row r="19">
      <c r="A19" s="434" t="s">
        <v>2078</v>
      </c>
      <c r="B19" s="435">
        <v>3.0</v>
      </c>
      <c r="C19" s="436" t="str">
        <f t="array" ref="C19">index(Images!$A$1:$K$1, 1, 1)</f>
        <v/>
      </c>
      <c r="D19" s="435" t="s">
        <v>2071</v>
      </c>
      <c r="E19" s="435">
        <v>1.0</v>
      </c>
      <c r="F19" s="435">
        <v>3.0</v>
      </c>
      <c r="G19" s="435" t="s">
        <v>65</v>
      </c>
      <c r="H19" s="435" t="s">
        <v>69</v>
      </c>
      <c r="I19" s="435"/>
      <c r="J19" s="437"/>
      <c r="K19" s="438"/>
      <c r="L19" s="438"/>
      <c r="M19" s="438"/>
      <c r="N19" s="438"/>
      <c r="O19" s="438"/>
      <c r="P19" s="438"/>
      <c r="Q19" s="438"/>
      <c r="R19" s="438"/>
      <c r="S19" s="438"/>
      <c r="T19" s="438"/>
      <c r="U19" s="438"/>
      <c r="V19" s="438"/>
      <c r="W19" s="438"/>
      <c r="X19" s="438"/>
      <c r="Y19" s="438"/>
      <c r="Z19" s="438"/>
      <c r="AA19" s="438"/>
      <c r="AB19" s="438"/>
      <c r="AC19" s="438"/>
      <c r="AD19" s="438"/>
      <c r="AE19" s="438"/>
      <c r="AF19" s="438"/>
      <c r="AG19" s="438"/>
      <c r="AH19" s="438"/>
      <c r="AI19" s="438"/>
      <c r="AJ19" s="438"/>
      <c r="AK19" s="438"/>
      <c r="AL19" s="438"/>
      <c r="AM19" s="438"/>
      <c r="AN19" s="438"/>
      <c r="AO19" s="438"/>
      <c r="AP19" s="438"/>
      <c r="AQ19" s="438"/>
      <c r="AR19" s="438"/>
      <c r="AS19" s="438"/>
      <c r="AT19" s="438"/>
      <c r="AU19" s="438"/>
      <c r="AV19" s="438"/>
      <c r="AW19" s="438"/>
      <c r="AX19" s="438"/>
      <c r="AY19" s="438"/>
      <c r="AZ19" s="439" t="s">
        <v>96</v>
      </c>
      <c r="BA19" s="439"/>
      <c r="BB19" s="439"/>
      <c r="BC19" s="438"/>
      <c r="BD19" s="438"/>
      <c r="BE19" s="438"/>
      <c r="BF19" s="438"/>
      <c r="BG19" s="438"/>
      <c r="BH19" s="439"/>
      <c r="BI19" s="439" t="s">
        <v>96</v>
      </c>
      <c r="BJ19" s="438"/>
      <c r="BK19" s="438"/>
      <c r="BL19" s="439" t="s">
        <v>96</v>
      </c>
      <c r="BM19" s="438"/>
      <c r="BN19" s="438"/>
      <c r="BO19" s="438"/>
      <c r="BP19" s="438"/>
      <c r="BQ19" s="438"/>
      <c r="BR19" s="438"/>
      <c r="BS19" s="438"/>
      <c r="BT19" s="438"/>
      <c r="BU19" s="438"/>
      <c r="BV19" s="438"/>
      <c r="BW19" s="438"/>
      <c r="BX19" s="439"/>
      <c r="BY19" s="439"/>
      <c r="BZ19" s="438"/>
      <c r="CA19" s="439"/>
      <c r="CB19" s="438"/>
      <c r="CC19" s="439" t="s">
        <v>96</v>
      </c>
      <c r="CD19" s="439"/>
      <c r="CE19" s="438"/>
      <c r="CF19" s="438"/>
      <c r="CG19" s="438"/>
      <c r="CH19" s="438"/>
      <c r="CI19" s="438"/>
      <c r="CJ19" s="438"/>
      <c r="CK19" s="438"/>
      <c r="CL19" s="438"/>
      <c r="CM19" s="438"/>
      <c r="CN19" s="438"/>
      <c r="CO19" s="438"/>
      <c r="CP19" s="438"/>
      <c r="CQ19" s="439"/>
      <c r="CR19" s="439"/>
      <c r="CS19" s="438"/>
      <c r="CT19" s="438"/>
      <c r="CU19" s="438"/>
      <c r="CV19" s="438"/>
      <c r="CW19" s="438"/>
      <c r="CX19" s="438"/>
      <c r="CY19" s="438"/>
      <c r="CZ19" s="440"/>
      <c r="DA19" s="441">
        <v>90.0</v>
      </c>
      <c r="DB19" s="441">
        <v>25.0</v>
      </c>
      <c r="DC19" s="441"/>
      <c r="DD19" s="441">
        <v>10.0</v>
      </c>
      <c r="DE19" s="441"/>
      <c r="DF19" s="441"/>
      <c r="DG19" s="440"/>
      <c r="DH19" s="439"/>
      <c r="DI19" s="439"/>
      <c r="DJ19" s="439"/>
      <c r="DK19" s="439"/>
      <c r="DL19" s="439"/>
      <c r="DM19" s="442"/>
      <c r="DN19" s="439"/>
      <c r="DO19" s="439"/>
      <c r="DP19" s="439"/>
      <c r="DQ19" s="439"/>
      <c r="DR19" s="444"/>
      <c r="DS19" s="442"/>
      <c r="DT19" s="439"/>
      <c r="DU19" s="439"/>
      <c r="DV19" s="439"/>
      <c r="DW19" s="439"/>
      <c r="DX19" s="444"/>
      <c r="DY19" s="439">
        <v>10.0</v>
      </c>
      <c r="DZ19" s="439"/>
      <c r="EA19" s="439"/>
      <c r="EB19" s="439">
        <v>10.0</v>
      </c>
      <c r="EC19" s="439"/>
      <c r="ED19" s="439"/>
      <c r="EE19" s="442">
        <v>24.0</v>
      </c>
      <c r="EF19" s="439"/>
      <c r="EG19" s="439"/>
      <c r="EH19" s="439">
        <v>24.0</v>
      </c>
      <c r="EI19" s="439"/>
      <c r="EJ19" s="444"/>
      <c r="EK19" s="439">
        <v>30.0</v>
      </c>
      <c r="EL19" s="439"/>
      <c r="EM19" s="439"/>
      <c r="EN19" s="439">
        <v>30.0</v>
      </c>
      <c r="EO19" s="439"/>
      <c r="EP19" s="439"/>
      <c r="EQ19" s="439"/>
      <c r="ER19" s="444"/>
      <c r="ES19" s="439">
        <v>38.0</v>
      </c>
      <c r="ET19" s="439"/>
      <c r="EU19" s="439"/>
      <c r="EV19" s="439"/>
      <c r="EW19" s="439">
        <v>38.0</v>
      </c>
      <c r="EX19" s="439"/>
      <c r="EY19" s="444"/>
      <c r="EZ19" s="439">
        <v>22.0</v>
      </c>
      <c r="FA19" s="439"/>
      <c r="FB19" s="439"/>
      <c r="FC19" s="439">
        <v>22.0</v>
      </c>
      <c r="FD19" s="439"/>
      <c r="FE19" s="439"/>
      <c r="FF19" s="439"/>
      <c r="FG19" s="439"/>
      <c r="FH19" s="444"/>
      <c r="FI19" s="445"/>
    </row>
    <row r="20" ht="15.75" customHeight="1">
      <c r="A20" s="434" t="s">
        <v>1720</v>
      </c>
      <c r="B20" s="435">
        <v>3.0</v>
      </c>
      <c r="C20" s="436" t="str">
        <f t="array" ref="C20">index(Images!$A$1:$K$1, 1, 1)</f>
        <v/>
      </c>
      <c r="D20" s="435" t="s">
        <v>2071</v>
      </c>
      <c r="E20" s="435">
        <v>1.0</v>
      </c>
      <c r="F20" s="435">
        <v>3.0</v>
      </c>
      <c r="G20" s="435" t="s">
        <v>65</v>
      </c>
      <c r="H20" s="435" t="s">
        <v>69</v>
      </c>
      <c r="I20" s="435"/>
      <c r="J20" s="437"/>
      <c r="K20" s="438"/>
      <c r="L20" s="438"/>
      <c r="M20" s="438"/>
      <c r="N20" s="438"/>
      <c r="O20" s="438"/>
      <c r="P20" s="438"/>
      <c r="Q20" s="438"/>
      <c r="R20" s="438"/>
      <c r="S20" s="438"/>
      <c r="T20" s="438"/>
      <c r="U20" s="438"/>
      <c r="V20" s="438"/>
      <c r="W20" s="438"/>
      <c r="X20" s="438"/>
      <c r="Y20" s="438"/>
      <c r="Z20" s="438"/>
      <c r="AA20" s="438"/>
      <c r="AB20" s="438"/>
      <c r="AC20" s="438"/>
      <c r="AD20" s="438"/>
      <c r="AE20" s="438"/>
      <c r="AF20" s="438"/>
      <c r="AG20" s="438"/>
      <c r="AH20" s="438"/>
      <c r="AI20" s="438"/>
      <c r="AJ20" s="438"/>
      <c r="AK20" s="438"/>
      <c r="AL20" s="438"/>
      <c r="AM20" s="438"/>
      <c r="AN20" s="438"/>
      <c r="AO20" s="438"/>
      <c r="AP20" s="438"/>
      <c r="AQ20" s="438"/>
      <c r="AR20" s="438"/>
      <c r="AS20" s="438"/>
      <c r="AT20" s="438"/>
      <c r="AU20" s="438"/>
      <c r="AV20" s="438"/>
      <c r="AW20" s="438"/>
      <c r="AX20" s="438"/>
      <c r="AY20" s="438"/>
      <c r="AZ20" s="439"/>
      <c r="BA20" s="439"/>
      <c r="BB20" s="439"/>
      <c r="BC20" s="438"/>
      <c r="BD20" s="438"/>
      <c r="BE20" s="438"/>
      <c r="BF20" s="438"/>
      <c r="BG20" s="438"/>
      <c r="BH20" s="439"/>
      <c r="BI20" s="439"/>
      <c r="BJ20" s="438"/>
      <c r="BK20" s="438"/>
      <c r="BL20" s="438"/>
      <c r="BM20" s="438"/>
      <c r="BN20" s="438"/>
      <c r="BO20" s="438"/>
      <c r="BP20" s="438"/>
      <c r="BQ20" s="438"/>
      <c r="BR20" s="438"/>
      <c r="BS20" s="438"/>
      <c r="BT20" s="438"/>
      <c r="BU20" s="438"/>
      <c r="BV20" s="438"/>
      <c r="BW20" s="438"/>
      <c r="BX20" s="439"/>
      <c r="BY20" s="439"/>
      <c r="BZ20" s="438"/>
      <c r="CA20" s="439"/>
      <c r="CB20" s="438"/>
      <c r="CC20" s="438"/>
      <c r="CD20" s="438"/>
      <c r="CE20" s="438"/>
      <c r="CF20" s="438"/>
      <c r="CG20" s="438"/>
      <c r="CH20" s="438"/>
      <c r="CI20" s="438"/>
      <c r="CJ20" s="438"/>
      <c r="CK20" s="439" t="s">
        <v>96</v>
      </c>
      <c r="CL20" s="438"/>
      <c r="CM20" s="438"/>
      <c r="CN20" s="438"/>
      <c r="CO20" s="438"/>
      <c r="CP20" s="438"/>
      <c r="CQ20" s="439"/>
      <c r="CR20" s="439"/>
      <c r="CS20" s="438"/>
      <c r="CT20" s="438"/>
      <c r="CU20" s="438"/>
      <c r="CV20" s="438"/>
      <c r="CW20" s="438"/>
      <c r="CX20" s="438"/>
      <c r="CY20" s="438"/>
      <c r="CZ20" s="440"/>
      <c r="DA20" s="441">
        <v>90.0</v>
      </c>
      <c r="DB20" s="441">
        <v>25.0</v>
      </c>
      <c r="DC20" s="441"/>
      <c r="DD20" s="441"/>
      <c r="DE20" s="441"/>
      <c r="DF20" s="441">
        <v>10.0</v>
      </c>
      <c r="DG20" s="440"/>
      <c r="DH20" s="439"/>
      <c r="DI20" s="439"/>
      <c r="DJ20" s="439"/>
      <c r="DK20" s="439"/>
      <c r="DL20" s="439"/>
      <c r="DM20" s="442"/>
      <c r="DN20" s="439"/>
      <c r="DO20" s="439"/>
      <c r="DP20" s="439"/>
      <c r="DQ20" s="439"/>
      <c r="DR20" s="444"/>
      <c r="DS20" s="442"/>
      <c r="DT20" s="439"/>
      <c r="DU20" s="439"/>
      <c r="DV20" s="439"/>
      <c r="DW20" s="439"/>
      <c r="DX20" s="444"/>
      <c r="DY20" s="439">
        <v>10.0</v>
      </c>
      <c r="DZ20" s="439"/>
      <c r="EA20" s="439"/>
      <c r="EB20" s="439">
        <v>10.0</v>
      </c>
      <c r="EC20" s="439"/>
      <c r="ED20" s="439"/>
      <c r="EE20" s="442">
        <v>24.0</v>
      </c>
      <c r="EF20" s="439"/>
      <c r="EG20" s="439"/>
      <c r="EH20" s="439">
        <v>24.0</v>
      </c>
      <c r="EI20" s="439"/>
      <c r="EJ20" s="444"/>
      <c r="EK20" s="439">
        <v>30.0</v>
      </c>
      <c r="EL20" s="439"/>
      <c r="EM20" s="439"/>
      <c r="EN20" s="439">
        <v>30.0</v>
      </c>
      <c r="EO20" s="439"/>
      <c r="EP20" s="439"/>
      <c r="EQ20" s="439"/>
      <c r="ER20" s="444"/>
      <c r="ES20" s="439">
        <v>38.0</v>
      </c>
      <c r="ET20" s="439"/>
      <c r="EU20" s="439"/>
      <c r="EV20" s="439"/>
      <c r="EW20" s="439">
        <v>38.0</v>
      </c>
      <c r="EX20" s="439"/>
      <c r="EY20" s="444"/>
      <c r="EZ20" s="439">
        <v>22.0</v>
      </c>
      <c r="FA20" s="439"/>
      <c r="FB20" s="439"/>
      <c r="FC20" s="439">
        <v>22.0</v>
      </c>
      <c r="FD20" s="439"/>
      <c r="FE20" s="439"/>
      <c r="FF20" s="439"/>
      <c r="FG20" s="439"/>
      <c r="FH20" s="444"/>
      <c r="FI20" s="445"/>
    </row>
    <row r="21">
      <c r="A21" s="434" t="s">
        <v>2079</v>
      </c>
      <c r="B21" s="435">
        <v>3.0</v>
      </c>
      <c r="C21" s="436" t="str">
        <f t="array" ref="C21">index(Images!$A$1:$K$1, 1, 1)</f>
        <v/>
      </c>
      <c r="D21" s="435" t="s">
        <v>2025</v>
      </c>
      <c r="E21" s="435">
        <v>1.0</v>
      </c>
      <c r="F21" s="435">
        <v>3.0</v>
      </c>
      <c r="G21" s="435" t="s">
        <v>68</v>
      </c>
      <c r="H21" s="435" t="s">
        <v>66</v>
      </c>
      <c r="I21" s="435"/>
      <c r="J21" s="437"/>
      <c r="K21" s="438"/>
      <c r="L21" s="438"/>
      <c r="M21" s="438"/>
      <c r="N21" s="438"/>
      <c r="O21" s="438"/>
      <c r="P21" s="438"/>
      <c r="Q21" s="438"/>
      <c r="R21" s="438"/>
      <c r="S21" s="438"/>
      <c r="T21" s="438"/>
      <c r="U21" s="438"/>
      <c r="V21" s="438"/>
      <c r="W21" s="438"/>
      <c r="X21" s="438"/>
      <c r="Y21" s="438"/>
      <c r="Z21" s="438"/>
      <c r="AA21" s="438"/>
      <c r="AB21" s="438"/>
      <c r="AC21" s="439" t="s">
        <v>96</v>
      </c>
      <c r="AD21" s="438"/>
      <c r="AE21" s="438"/>
      <c r="AF21" s="438"/>
      <c r="AG21" s="438"/>
      <c r="AH21" s="438"/>
      <c r="AI21" s="438"/>
      <c r="AJ21" s="438"/>
      <c r="AK21" s="438"/>
      <c r="AL21" s="438"/>
      <c r="AM21" s="438"/>
      <c r="AN21" s="438"/>
      <c r="AO21" s="438"/>
      <c r="AP21" s="438"/>
      <c r="AQ21" s="438"/>
      <c r="AR21" s="438"/>
      <c r="AS21" s="438"/>
      <c r="AT21" s="438"/>
      <c r="AU21" s="438"/>
      <c r="AV21" s="438"/>
      <c r="AW21" s="438"/>
      <c r="AX21" s="438"/>
      <c r="AY21" s="438"/>
      <c r="AZ21" s="439"/>
      <c r="BA21" s="439"/>
      <c r="BB21" s="439"/>
      <c r="BC21" s="438"/>
      <c r="BD21" s="438"/>
      <c r="BE21" s="438"/>
      <c r="BF21" s="438"/>
      <c r="BG21" s="438"/>
      <c r="BH21" s="439"/>
      <c r="BI21" s="439"/>
      <c r="BJ21" s="438"/>
      <c r="BK21" s="438"/>
      <c r="BL21" s="438"/>
      <c r="BM21" s="438"/>
      <c r="BN21" s="438"/>
      <c r="BO21" s="438"/>
      <c r="BP21" s="438"/>
      <c r="BQ21" s="438"/>
      <c r="BR21" s="438"/>
      <c r="BS21" s="438"/>
      <c r="BT21" s="438"/>
      <c r="BU21" s="438"/>
      <c r="BV21" s="438"/>
      <c r="BW21" s="438"/>
      <c r="BX21" s="439"/>
      <c r="BY21" s="439"/>
      <c r="BZ21" s="438"/>
      <c r="CA21" s="439"/>
      <c r="CB21" s="438"/>
      <c r="CC21" s="438"/>
      <c r="CD21" s="438"/>
      <c r="CE21" s="438"/>
      <c r="CF21" s="438"/>
      <c r="CG21" s="438"/>
      <c r="CH21" s="438"/>
      <c r="CI21" s="438"/>
      <c r="CJ21" s="438"/>
      <c r="CK21" s="439"/>
      <c r="CL21" s="438"/>
      <c r="CM21" s="438"/>
      <c r="CN21" s="438"/>
      <c r="CO21" s="438"/>
      <c r="CP21" s="438"/>
      <c r="CQ21" s="439"/>
      <c r="CR21" s="439"/>
      <c r="CS21" s="438"/>
      <c r="CT21" s="438"/>
      <c r="CU21" s="438"/>
      <c r="CV21" s="439"/>
      <c r="CW21" s="439" t="s">
        <v>96</v>
      </c>
      <c r="CX21" s="439"/>
      <c r="CY21" s="438"/>
      <c r="CZ21" s="440"/>
      <c r="DA21" s="441">
        <v>90.0</v>
      </c>
      <c r="DB21" s="441"/>
      <c r="DC21" s="441">
        <v>15.0</v>
      </c>
      <c r="DD21" s="441"/>
      <c r="DE21" s="441">
        <v>16.0</v>
      </c>
      <c r="DF21" s="441"/>
      <c r="DG21" s="440"/>
      <c r="DH21" s="439"/>
      <c r="DI21" s="439"/>
      <c r="DJ21" s="439"/>
      <c r="DK21" s="439"/>
      <c r="DL21" s="439"/>
      <c r="DM21" s="442"/>
      <c r="DN21" s="439"/>
      <c r="DO21" s="439"/>
      <c r="DP21" s="439"/>
      <c r="DQ21" s="439"/>
      <c r="DR21" s="444"/>
      <c r="DS21" s="442"/>
      <c r="DT21" s="439"/>
      <c r="DU21" s="439"/>
      <c r="DV21" s="439"/>
      <c r="DW21" s="439"/>
      <c r="DX21" s="444"/>
      <c r="DY21" s="439">
        <v>10.0</v>
      </c>
      <c r="DZ21" s="439"/>
      <c r="EA21" s="439"/>
      <c r="EB21" s="439"/>
      <c r="EC21" s="439"/>
      <c r="ED21" s="439">
        <v>10.0</v>
      </c>
      <c r="EE21" s="442">
        <v>24.0</v>
      </c>
      <c r="EF21" s="439"/>
      <c r="EG21" s="439"/>
      <c r="EH21" s="439"/>
      <c r="EI21" s="439"/>
      <c r="EJ21" s="444">
        <v>24.0</v>
      </c>
      <c r="EK21" s="439"/>
      <c r="EL21" s="439"/>
      <c r="EM21" s="439"/>
      <c r="EN21" s="439"/>
      <c r="EO21" s="439"/>
      <c r="EP21" s="439">
        <v>30.0</v>
      </c>
      <c r="EQ21" s="439"/>
      <c r="ER21" s="444">
        <v>30.0</v>
      </c>
      <c r="ES21" s="439"/>
      <c r="ET21" s="439">
        <v>18.0</v>
      </c>
      <c r="EU21" s="439"/>
      <c r="EV21" s="439"/>
      <c r="EW21" s="439"/>
      <c r="EX21" s="439">
        <v>20.0</v>
      </c>
      <c r="EY21" s="444">
        <v>38.0</v>
      </c>
      <c r="EZ21" s="439">
        <v>22.0</v>
      </c>
      <c r="FA21" s="439"/>
      <c r="FB21" s="439"/>
      <c r="FC21" s="439"/>
      <c r="FD21" s="439"/>
      <c r="FE21" s="439"/>
      <c r="FF21" s="439"/>
      <c r="FG21" s="439"/>
      <c r="FH21" s="444">
        <v>22.0</v>
      </c>
      <c r="FI21" s="445"/>
    </row>
    <row r="22" ht="15.75" customHeight="1">
      <c r="A22" s="447" t="s">
        <v>2080</v>
      </c>
      <c r="B22" s="448">
        <v>0.0</v>
      </c>
      <c r="C22" s="449" t="str">
        <f t="array" ref="C22">index(Images!$A$1:$K$1, 1, 2)</f>
        <v/>
      </c>
      <c r="D22" s="448" t="s">
        <v>2071</v>
      </c>
      <c r="E22" s="448">
        <v>1.0</v>
      </c>
      <c r="F22" s="448">
        <v>3.0</v>
      </c>
      <c r="G22" s="448" t="s">
        <v>67</v>
      </c>
      <c r="H22" s="448"/>
      <c r="I22" s="448"/>
      <c r="J22" s="437"/>
      <c r="K22" s="450"/>
      <c r="L22" s="450"/>
      <c r="M22" s="450"/>
      <c r="N22" s="450"/>
      <c r="O22" s="450"/>
      <c r="P22" s="450"/>
      <c r="Q22" s="450"/>
      <c r="R22" s="450"/>
      <c r="S22" s="450"/>
      <c r="T22" s="450"/>
      <c r="U22" s="450"/>
      <c r="V22" s="450"/>
      <c r="W22" s="451"/>
      <c r="X22" s="451"/>
      <c r="Y22" s="451"/>
      <c r="Z22" s="450"/>
      <c r="AA22" s="450"/>
      <c r="AB22" s="450"/>
      <c r="AC22" s="450"/>
      <c r="AD22" s="450"/>
      <c r="AE22" s="450"/>
      <c r="AF22" s="450"/>
      <c r="AG22" s="450"/>
      <c r="AH22" s="450"/>
      <c r="AI22" s="450"/>
      <c r="AJ22" s="450"/>
      <c r="AK22" s="450"/>
      <c r="AL22" s="450"/>
      <c r="AM22" s="451"/>
      <c r="AN22" s="451"/>
      <c r="AO22" s="451" t="s">
        <v>96</v>
      </c>
      <c r="AP22" s="450"/>
      <c r="AQ22" s="450"/>
      <c r="AR22" s="450"/>
      <c r="AS22" s="450"/>
      <c r="AT22" s="450"/>
      <c r="AU22" s="450"/>
      <c r="AV22" s="450"/>
      <c r="AW22" s="450"/>
      <c r="AX22" s="450"/>
      <c r="AY22" s="450"/>
      <c r="AZ22" s="450"/>
      <c r="BA22" s="450"/>
      <c r="BB22" s="450"/>
      <c r="BC22" s="450"/>
      <c r="BD22" s="450"/>
      <c r="BE22" s="450"/>
      <c r="BF22" s="450"/>
      <c r="BG22" s="450"/>
      <c r="BH22" s="450"/>
      <c r="BI22" s="450"/>
      <c r="BJ22" s="450"/>
      <c r="BK22" s="450"/>
      <c r="BL22" s="450"/>
      <c r="BM22" s="450"/>
      <c r="BN22" s="450"/>
      <c r="BO22" s="451" t="s">
        <v>96</v>
      </c>
      <c r="BP22" s="450"/>
      <c r="BQ22" s="450"/>
      <c r="BR22" s="450"/>
      <c r="BS22" s="450"/>
      <c r="BT22" s="450"/>
      <c r="BU22" s="450"/>
      <c r="BV22" s="450"/>
      <c r="BW22" s="450"/>
      <c r="BX22" s="450"/>
      <c r="BY22" s="450"/>
      <c r="BZ22" s="450"/>
      <c r="CA22" s="450"/>
      <c r="CB22" s="450"/>
      <c r="CC22" s="450"/>
      <c r="CD22" s="450"/>
      <c r="CE22" s="450"/>
      <c r="CF22" s="450"/>
      <c r="CG22" s="450"/>
      <c r="CH22" s="450"/>
      <c r="CI22" s="450"/>
      <c r="CJ22" s="450"/>
      <c r="CK22" s="450"/>
      <c r="CL22" s="450"/>
      <c r="CM22" s="450"/>
      <c r="CN22" s="450"/>
      <c r="CO22" s="450"/>
      <c r="CP22" s="450"/>
      <c r="CQ22" s="450"/>
      <c r="CR22" s="450"/>
      <c r="CS22" s="450"/>
      <c r="CT22" s="450"/>
      <c r="CU22" s="450"/>
      <c r="CV22" s="450"/>
      <c r="CW22" s="450"/>
      <c r="CX22" s="450"/>
      <c r="CY22" s="450"/>
      <c r="CZ22" s="452"/>
      <c r="DA22" s="453">
        <v>11.0</v>
      </c>
      <c r="DB22" s="453"/>
      <c r="DC22" s="453"/>
      <c r="DD22" s="453">
        <v>2.0</v>
      </c>
      <c r="DE22" s="453"/>
      <c r="DF22" s="453"/>
      <c r="DG22" s="452"/>
      <c r="DH22" s="451"/>
      <c r="DI22" s="451">
        <v>1.0</v>
      </c>
      <c r="DJ22" s="451"/>
      <c r="DK22" s="451"/>
      <c r="DL22" s="451"/>
      <c r="DM22" s="454"/>
      <c r="DN22" s="451"/>
      <c r="DO22" s="451"/>
      <c r="DP22" s="451"/>
      <c r="DQ22" s="451"/>
      <c r="DR22" s="455"/>
      <c r="DS22" s="454"/>
      <c r="DT22" s="451"/>
      <c r="DU22" s="451"/>
      <c r="DV22" s="451"/>
      <c r="DW22" s="451"/>
      <c r="DX22" s="455"/>
      <c r="DY22" s="451"/>
      <c r="DZ22" s="451"/>
      <c r="EA22" s="451"/>
      <c r="EB22" s="451"/>
      <c r="EC22" s="451"/>
      <c r="ED22" s="451"/>
      <c r="EE22" s="454"/>
      <c r="EF22" s="451"/>
      <c r="EG22" s="451"/>
      <c r="EH22" s="451"/>
      <c r="EI22" s="451"/>
      <c r="EJ22" s="455"/>
      <c r="EK22" s="451"/>
      <c r="EL22" s="451"/>
      <c r="EM22" s="451"/>
      <c r="EN22" s="451"/>
      <c r="EO22" s="451"/>
      <c r="EP22" s="451"/>
      <c r="EQ22" s="451"/>
      <c r="ER22" s="455"/>
      <c r="ES22" s="451"/>
      <c r="ET22" s="451"/>
      <c r="EU22" s="451"/>
      <c r="EV22" s="451"/>
      <c r="EW22" s="451"/>
      <c r="EX22" s="451"/>
      <c r="EY22" s="455"/>
      <c r="EZ22" s="451"/>
      <c r="FA22" s="451"/>
      <c r="FB22" s="451"/>
      <c r="FC22" s="451"/>
      <c r="FD22" s="451"/>
      <c r="FE22" s="451"/>
      <c r="FF22" s="451"/>
      <c r="FG22" s="451"/>
      <c r="FH22" s="455"/>
      <c r="FI22" s="445"/>
    </row>
    <row r="23">
      <c r="A23" s="447" t="s">
        <v>2081</v>
      </c>
      <c r="B23" s="448">
        <v>1.0</v>
      </c>
      <c r="C23" s="449" t="str">
        <f t="array" ref="C23">index(Images!$A$1:$K$1, 1, 2)</f>
        <v/>
      </c>
      <c r="D23" s="448" t="s">
        <v>2071</v>
      </c>
      <c r="E23" s="448">
        <v>1.0</v>
      </c>
      <c r="F23" s="448">
        <v>3.0</v>
      </c>
      <c r="G23" s="448" t="s">
        <v>67</v>
      </c>
      <c r="H23" s="448" t="s">
        <v>64</v>
      </c>
      <c r="I23" s="448"/>
      <c r="J23" s="437"/>
      <c r="K23" s="451" t="s">
        <v>96</v>
      </c>
      <c r="L23" s="450"/>
      <c r="M23" s="450"/>
      <c r="N23" s="450"/>
      <c r="O23" s="451"/>
      <c r="P23" s="451"/>
      <c r="Q23" s="451"/>
      <c r="R23" s="451"/>
      <c r="S23" s="450"/>
      <c r="T23" s="451" t="s">
        <v>96</v>
      </c>
      <c r="U23" s="450"/>
      <c r="V23" s="450"/>
      <c r="W23" s="450"/>
      <c r="X23" s="450"/>
      <c r="Y23" s="450"/>
      <c r="Z23" s="450"/>
      <c r="AA23" s="450"/>
      <c r="AB23" s="450"/>
      <c r="AC23" s="450"/>
      <c r="AD23" s="450"/>
      <c r="AE23" s="450"/>
      <c r="AF23" s="450"/>
      <c r="AG23" s="450"/>
      <c r="AH23" s="450"/>
      <c r="AI23" s="450"/>
      <c r="AJ23" s="451" t="s">
        <v>96</v>
      </c>
      <c r="AK23" s="451"/>
      <c r="AL23" s="451" t="s">
        <v>96</v>
      </c>
      <c r="AM23" s="451"/>
      <c r="AN23" s="451"/>
      <c r="AO23" s="451" t="s">
        <v>96</v>
      </c>
      <c r="AP23" s="450"/>
      <c r="AQ23" s="450"/>
      <c r="AR23" s="450"/>
      <c r="AS23" s="450"/>
      <c r="AT23" s="450"/>
      <c r="AU23" s="450"/>
      <c r="AV23" s="450"/>
      <c r="AW23" s="450"/>
      <c r="AX23" s="450"/>
      <c r="AY23" s="450"/>
      <c r="AZ23" s="450"/>
      <c r="BA23" s="450"/>
      <c r="BB23" s="450"/>
      <c r="BC23" s="450"/>
      <c r="BD23" s="450"/>
      <c r="BE23" s="450"/>
      <c r="BF23" s="450"/>
      <c r="BG23" s="450"/>
      <c r="BH23" s="450"/>
      <c r="BI23" s="450"/>
      <c r="BJ23" s="450"/>
      <c r="BK23" s="450"/>
      <c r="BL23" s="450"/>
      <c r="BM23" s="450"/>
      <c r="BN23" s="450"/>
      <c r="BO23" s="451"/>
      <c r="BP23" s="450"/>
      <c r="BQ23" s="450"/>
      <c r="BR23" s="450"/>
      <c r="BS23" s="450"/>
      <c r="BT23" s="451"/>
      <c r="BU23" s="450"/>
      <c r="BV23" s="450"/>
      <c r="BW23" s="450"/>
      <c r="BX23" s="451"/>
      <c r="BY23" s="451"/>
      <c r="BZ23" s="450"/>
      <c r="CA23" s="451" t="s">
        <v>96</v>
      </c>
      <c r="CB23" s="450"/>
      <c r="CC23" s="450"/>
      <c r="CD23" s="450"/>
      <c r="CE23" s="450"/>
      <c r="CF23" s="450"/>
      <c r="CG23" s="450"/>
      <c r="CH23" s="450"/>
      <c r="CI23" s="451" t="s">
        <v>96</v>
      </c>
      <c r="CJ23" s="450"/>
      <c r="CK23" s="450"/>
      <c r="CL23" s="450"/>
      <c r="CM23" s="450"/>
      <c r="CN23" s="450"/>
      <c r="CO23" s="451" t="s">
        <v>96</v>
      </c>
      <c r="CP23" s="450"/>
      <c r="CQ23" s="451"/>
      <c r="CR23" s="451" t="s">
        <v>96</v>
      </c>
      <c r="CS23" s="450"/>
      <c r="CT23" s="450"/>
      <c r="CU23" s="450"/>
      <c r="CV23" s="450"/>
      <c r="CW23" s="450"/>
      <c r="CX23" s="450"/>
      <c r="CY23" s="450"/>
      <c r="CZ23" s="452"/>
      <c r="DA23" s="453"/>
      <c r="DB23" s="453">
        <v>5.0</v>
      </c>
      <c r="DC23" s="453"/>
      <c r="DD23" s="453">
        <v>6.0</v>
      </c>
      <c r="DE23" s="453"/>
      <c r="DF23" s="453"/>
      <c r="DG23" s="452"/>
      <c r="DH23" s="451"/>
      <c r="DI23" s="451">
        <v>8.0</v>
      </c>
      <c r="DJ23" s="451"/>
      <c r="DK23" s="451"/>
      <c r="DL23" s="451"/>
      <c r="DM23" s="454"/>
      <c r="DN23" s="451"/>
      <c r="DO23" s="451"/>
      <c r="DP23" s="451"/>
      <c r="DQ23" s="451"/>
      <c r="DR23" s="455"/>
      <c r="DS23" s="454"/>
      <c r="DT23" s="451"/>
      <c r="DU23" s="451"/>
      <c r="DV23" s="451"/>
      <c r="DW23" s="451"/>
      <c r="DX23" s="455"/>
      <c r="DY23" s="451"/>
      <c r="DZ23" s="451"/>
      <c r="EA23" s="451"/>
      <c r="EB23" s="451"/>
      <c r="EC23" s="451"/>
      <c r="ED23" s="451"/>
      <c r="EE23" s="454"/>
      <c r="EF23" s="451"/>
      <c r="EG23" s="451"/>
      <c r="EH23" s="451"/>
      <c r="EI23" s="451"/>
      <c r="EJ23" s="455"/>
      <c r="EK23" s="451"/>
      <c r="EL23" s="451"/>
      <c r="EM23" s="451"/>
      <c r="EN23" s="451"/>
      <c r="EO23" s="451"/>
      <c r="EP23" s="451"/>
      <c r="EQ23" s="451"/>
      <c r="ER23" s="455"/>
      <c r="ES23" s="451"/>
      <c r="ET23" s="451"/>
      <c r="EU23" s="451"/>
      <c r="EV23" s="451"/>
      <c r="EW23" s="451"/>
      <c r="EX23" s="451"/>
      <c r="EY23" s="455"/>
      <c r="EZ23" s="451"/>
      <c r="FA23" s="451"/>
      <c r="FB23" s="451"/>
      <c r="FC23" s="451"/>
      <c r="FD23" s="451"/>
      <c r="FE23" s="451"/>
      <c r="FF23" s="451"/>
      <c r="FG23" s="451"/>
      <c r="FH23" s="455"/>
      <c r="FI23" s="445"/>
    </row>
    <row r="24" ht="15.75" customHeight="1">
      <c r="A24" s="447" t="s">
        <v>712</v>
      </c>
      <c r="B24" s="448">
        <v>1.0</v>
      </c>
      <c r="C24" s="449" t="str">
        <f t="array" ref="C24">index(Images!$A$1:$K$1, 1, 2)</f>
        <v/>
      </c>
      <c r="D24" s="448" t="s">
        <v>2071</v>
      </c>
      <c r="E24" s="448">
        <v>1.0</v>
      </c>
      <c r="F24" s="448">
        <v>3.0</v>
      </c>
      <c r="G24" s="448" t="s">
        <v>67</v>
      </c>
      <c r="H24" s="448" t="s">
        <v>68</v>
      </c>
      <c r="I24" s="448"/>
      <c r="J24" s="437"/>
      <c r="K24" s="451"/>
      <c r="L24" s="450"/>
      <c r="M24" s="450"/>
      <c r="N24" s="450"/>
      <c r="O24" s="451"/>
      <c r="P24" s="451"/>
      <c r="Q24" s="451"/>
      <c r="R24" s="451"/>
      <c r="S24" s="450"/>
      <c r="T24" s="450"/>
      <c r="U24" s="450"/>
      <c r="V24" s="451"/>
      <c r="W24" s="450"/>
      <c r="X24" s="450"/>
      <c r="Y24" s="450"/>
      <c r="Z24" s="450"/>
      <c r="AA24" s="450"/>
      <c r="AB24" s="450"/>
      <c r="AC24" s="450"/>
      <c r="AD24" s="450"/>
      <c r="AE24" s="450"/>
      <c r="AF24" s="451"/>
      <c r="AG24" s="451"/>
      <c r="AH24" s="451"/>
      <c r="AI24" s="451" t="s">
        <v>96</v>
      </c>
      <c r="AJ24" s="451"/>
      <c r="AK24" s="450"/>
      <c r="AL24" s="450"/>
      <c r="AM24" s="451"/>
      <c r="AN24" s="451"/>
      <c r="AO24" s="451"/>
      <c r="AP24" s="450"/>
      <c r="AQ24" s="450"/>
      <c r="AR24" s="450"/>
      <c r="AS24" s="450"/>
      <c r="AT24" s="450"/>
      <c r="AU24" s="450"/>
      <c r="AV24" s="450"/>
      <c r="AW24" s="450"/>
      <c r="AX24" s="450"/>
      <c r="AY24" s="450"/>
      <c r="AZ24" s="450"/>
      <c r="BA24" s="450"/>
      <c r="BB24" s="450"/>
      <c r="BC24" s="450"/>
      <c r="BD24" s="450"/>
      <c r="BE24" s="450"/>
      <c r="BF24" s="450"/>
      <c r="BG24" s="450"/>
      <c r="BH24" s="451"/>
      <c r="BI24" s="450"/>
      <c r="BJ24" s="451"/>
      <c r="BK24" s="450"/>
      <c r="BL24" s="450"/>
      <c r="BM24" s="450"/>
      <c r="BN24" s="450"/>
      <c r="BO24" s="451"/>
      <c r="BP24" s="451"/>
      <c r="BQ24" s="450"/>
      <c r="BR24" s="450"/>
      <c r="BS24" s="450"/>
      <c r="BT24" s="450"/>
      <c r="BU24" s="450"/>
      <c r="BV24" s="450"/>
      <c r="BW24" s="451"/>
      <c r="BX24" s="450"/>
      <c r="BY24" s="450"/>
      <c r="BZ24" s="450"/>
      <c r="CA24" s="450"/>
      <c r="CB24" s="451"/>
      <c r="CC24" s="451"/>
      <c r="CD24" s="451"/>
      <c r="CE24" s="451"/>
      <c r="CF24" s="451"/>
      <c r="CG24" s="450"/>
      <c r="CH24" s="450"/>
      <c r="CI24" s="450"/>
      <c r="CJ24" s="450"/>
      <c r="CK24" s="450"/>
      <c r="CL24" s="450"/>
      <c r="CM24" s="450"/>
      <c r="CN24" s="450"/>
      <c r="CO24" s="450"/>
      <c r="CP24" s="450"/>
      <c r="CQ24" s="451"/>
      <c r="CR24" s="451"/>
      <c r="CS24" s="451"/>
      <c r="CT24" s="451"/>
      <c r="CU24" s="451"/>
      <c r="CV24" s="451"/>
      <c r="CW24" s="451"/>
      <c r="CX24" s="451"/>
      <c r="CY24" s="451"/>
      <c r="CZ24" s="452"/>
      <c r="DA24" s="453">
        <v>36.0</v>
      </c>
      <c r="DB24" s="453"/>
      <c r="DC24" s="453"/>
      <c r="DD24" s="453">
        <v>6.0</v>
      </c>
      <c r="DE24" s="453"/>
      <c r="DF24" s="453"/>
      <c r="DG24" s="452"/>
      <c r="DH24" s="451"/>
      <c r="DI24" s="451"/>
      <c r="DJ24" s="451"/>
      <c r="DK24" s="451"/>
      <c r="DL24" s="451"/>
      <c r="DM24" s="454"/>
      <c r="DN24" s="451"/>
      <c r="DO24" s="451"/>
      <c r="DP24" s="451"/>
      <c r="DQ24" s="451"/>
      <c r="DR24" s="455"/>
      <c r="DS24" s="454"/>
      <c r="DT24" s="451"/>
      <c r="DU24" s="451"/>
      <c r="DV24" s="451"/>
      <c r="DW24" s="451"/>
      <c r="DX24" s="455"/>
      <c r="DY24" s="451"/>
      <c r="DZ24" s="451"/>
      <c r="EA24" s="451"/>
      <c r="EB24" s="451"/>
      <c r="EC24" s="451"/>
      <c r="ED24" s="451"/>
      <c r="EE24" s="454"/>
      <c r="EF24" s="451"/>
      <c r="EG24" s="451"/>
      <c r="EH24" s="451"/>
      <c r="EI24" s="451"/>
      <c r="EJ24" s="455"/>
      <c r="EK24" s="451"/>
      <c r="EL24" s="451"/>
      <c r="EM24" s="451"/>
      <c r="EN24" s="451"/>
      <c r="EO24" s="451"/>
      <c r="EP24" s="451"/>
      <c r="EQ24" s="451"/>
      <c r="ER24" s="455"/>
      <c r="ES24" s="451"/>
      <c r="ET24" s="451"/>
      <c r="EU24" s="451"/>
      <c r="EV24" s="451"/>
      <c r="EW24" s="451"/>
      <c r="EX24" s="451"/>
      <c r="EY24" s="455"/>
      <c r="EZ24" s="451"/>
      <c r="FA24" s="451"/>
      <c r="FB24" s="451"/>
      <c r="FC24" s="451"/>
      <c r="FD24" s="451"/>
      <c r="FE24" s="451"/>
      <c r="FF24" s="451"/>
      <c r="FG24" s="451"/>
      <c r="FH24" s="455"/>
      <c r="FI24" s="445"/>
    </row>
    <row r="25">
      <c r="A25" s="447" t="s">
        <v>2082</v>
      </c>
      <c r="B25" s="448">
        <v>2.0</v>
      </c>
      <c r="C25" s="449" t="str">
        <f t="array" ref="C25">index(Images!$A$1:$K$1, 1, 2)</f>
        <v/>
      </c>
      <c r="D25" s="448" t="s">
        <v>2071</v>
      </c>
      <c r="E25" s="448">
        <v>1.0</v>
      </c>
      <c r="F25" s="448">
        <v>3.0</v>
      </c>
      <c r="G25" s="448" t="s">
        <v>67</v>
      </c>
      <c r="H25" s="448" t="s">
        <v>65</v>
      </c>
      <c r="I25" s="448"/>
      <c r="J25" s="437"/>
      <c r="K25" s="451" t="s">
        <v>96</v>
      </c>
      <c r="L25" s="450"/>
      <c r="M25" s="450"/>
      <c r="N25" s="450"/>
      <c r="O25" s="451" t="s">
        <v>96</v>
      </c>
      <c r="P25" s="451"/>
      <c r="Q25" s="451"/>
      <c r="R25" s="451"/>
      <c r="S25" s="450"/>
      <c r="T25" s="450"/>
      <c r="U25" s="450"/>
      <c r="V25" s="451" t="s">
        <v>96</v>
      </c>
      <c r="W25" s="450"/>
      <c r="X25" s="450"/>
      <c r="Y25" s="450"/>
      <c r="Z25" s="450"/>
      <c r="AA25" s="450"/>
      <c r="AB25" s="450"/>
      <c r="AC25" s="450"/>
      <c r="AD25" s="450"/>
      <c r="AE25" s="450"/>
      <c r="AF25" s="451" t="s">
        <v>96</v>
      </c>
      <c r="AG25" s="451" t="s">
        <v>96</v>
      </c>
      <c r="AH25" s="451" t="s">
        <v>96</v>
      </c>
      <c r="AI25" s="451"/>
      <c r="AJ25" s="451" t="s">
        <v>96</v>
      </c>
      <c r="AK25" s="450"/>
      <c r="AL25" s="450"/>
      <c r="AM25" s="451"/>
      <c r="AN25" s="451"/>
      <c r="AO25" s="451" t="s">
        <v>96</v>
      </c>
      <c r="AP25" s="450"/>
      <c r="AQ25" s="450"/>
      <c r="AR25" s="450"/>
      <c r="AS25" s="450"/>
      <c r="AT25" s="450"/>
      <c r="AU25" s="450"/>
      <c r="AV25" s="450"/>
      <c r="AW25" s="450"/>
      <c r="AX25" s="450"/>
      <c r="AY25" s="450"/>
      <c r="AZ25" s="450"/>
      <c r="BA25" s="450"/>
      <c r="BB25" s="450"/>
      <c r="BC25" s="450"/>
      <c r="BD25" s="450"/>
      <c r="BE25" s="450"/>
      <c r="BF25" s="450"/>
      <c r="BG25" s="450"/>
      <c r="BH25" s="451" t="s">
        <v>96</v>
      </c>
      <c r="BI25" s="450"/>
      <c r="BJ25" s="451" t="s">
        <v>96</v>
      </c>
      <c r="BK25" s="450"/>
      <c r="BL25" s="450"/>
      <c r="BM25" s="450"/>
      <c r="BN25" s="450"/>
      <c r="BO25" s="451" t="s">
        <v>96</v>
      </c>
      <c r="BP25" s="451"/>
      <c r="BQ25" s="450"/>
      <c r="BR25" s="450"/>
      <c r="BS25" s="450"/>
      <c r="BT25" s="450"/>
      <c r="BU25" s="450"/>
      <c r="BV25" s="450"/>
      <c r="BW25" s="451" t="s">
        <v>96</v>
      </c>
      <c r="BX25" s="450"/>
      <c r="BY25" s="450"/>
      <c r="BZ25" s="450"/>
      <c r="CA25" s="450"/>
      <c r="CB25" s="451"/>
      <c r="CC25" s="451"/>
      <c r="CD25" s="451"/>
      <c r="CE25" s="451"/>
      <c r="CF25" s="451" t="s">
        <v>96</v>
      </c>
      <c r="CG25" s="450"/>
      <c r="CH25" s="450"/>
      <c r="CI25" s="450"/>
      <c r="CJ25" s="450"/>
      <c r="CK25" s="450"/>
      <c r="CL25" s="450"/>
      <c r="CM25" s="450"/>
      <c r="CN25" s="450"/>
      <c r="CO25" s="456" t="s">
        <v>96</v>
      </c>
      <c r="CP25" s="450"/>
      <c r="CQ25" s="451"/>
      <c r="CR25" s="451" t="s">
        <v>96</v>
      </c>
      <c r="CS25" s="451" t="s">
        <v>96</v>
      </c>
      <c r="CT25" s="451"/>
      <c r="CU25" s="451" t="s">
        <v>96</v>
      </c>
      <c r="CV25" s="451"/>
      <c r="CW25" s="451"/>
      <c r="CX25" s="451"/>
      <c r="CY25" s="451"/>
      <c r="CZ25" s="452"/>
      <c r="DA25" s="453">
        <v>80.0</v>
      </c>
      <c r="DB25" s="453">
        <v>7.0</v>
      </c>
      <c r="DC25" s="453"/>
      <c r="DD25" s="453"/>
      <c r="DE25" s="453"/>
      <c r="DF25" s="453"/>
      <c r="DG25" s="452"/>
      <c r="DH25" s="451">
        <v>3.0</v>
      </c>
      <c r="DI25" s="451">
        <v>3.0</v>
      </c>
      <c r="DJ25" s="451"/>
      <c r="DK25" s="451"/>
      <c r="DL25" s="451"/>
      <c r="DM25" s="454">
        <v>6.0</v>
      </c>
      <c r="DN25" s="451">
        <v>12.0</v>
      </c>
      <c r="DO25" s="451"/>
      <c r="DP25" s="451"/>
      <c r="DQ25" s="451"/>
      <c r="DR25" s="455"/>
      <c r="DS25" s="454">
        <v>16.0</v>
      </c>
      <c r="DT25" s="451">
        <v>16.0</v>
      </c>
      <c r="DU25" s="451"/>
      <c r="DV25" s="451"/>
      <c r="DW25" s="451"/>
      <c r="DX25" s="455"/>
      <c r="DY25" s="451"/>
      <c r="DZ25" s="451">
        <v>10.0</v>
      </c>
      <c r="EA25" s="451">
        <v>10.0</v>
      </c>
      <c r="EB25" s="451"/>
      <c r="EC25" s="451"/>
      <c r="ED25" s="451"/>
      <c r="EE25" s="454"/>
      <c r="EF25" s="451"/>
      <c r="EG25" s="451"/>
      <c r="EH25" s="451"/>
      <c r="EI25" s="451"/>
      <c r="EJ25" s="455"/>
      <c r="EK25" s="451"/>
      <c r="EL25" s="451"/>
      <c r="EM25" s="451"/>
      <c r="EN25" s="451"/>
      <c r="EO25" s="451"/>
      <c r="EP25" s="451"/>
      <c r="EQ25" s="451"/>
      <c r="ER25" s="455"/>
      <c r="ES25" s="451"/>
      <c r="ET25" s="451"/>
      <c r="EU25" s="451"/>
      <c r="EV25" s="451"/>
      <c r="EW25" s="451"/>
      <c r="EX25" s="451"/>
      <c r="EY25" s="455"/>
      <c r="EZ25" s="451"/>
      <c r="FA25" s="451"/>
      <c r="FB25" s="451"/>
      <c r="FC25" s="451"/>
      <c r="FD25" s="451"/>
      <c r="FE25" s="451"/>
      <c r="FF25" s="451"/>
      <c r="FG25" s="451"/>
      <c r="FH25" s="455"/>
      <c r="FI25" s="445"/>
    </row>
    <row r="26" ht="15.75" customHeight="1">
      <c r="A26" s="447" t="s">
        <v>714</v>
      </c>
      <c r="B26" s="448">
        <v>2.0</v>
      </c>
      <c r="C26" s="449" t="str">
        <f t="array" ref="C26">index(Images!$A$1:$K$1, 1, 2)</f>
        <v/>
      </c>
      <c r="D26" s="448" t="s">
        <v>2071</v>
      </c>
      <c r="E26" s="448">
        <v>1.0</v>
      </c>
      <c r="F26" s="448">
        <v>3.0</v>
      </c>
      <c r="G26" s="448" t="s">
        <v>67</v>
      </c>
      <c r="H26" s="448" t="s">
        <v>68</v>
      </c>
      <c r="I26" s="448"/>
      <c r="J26" s="437"/>
      <c r="K26" s="450"/>
      <c r="L26" s="450"/>
      <c r="M26" s="450"/>
      <c r="N26" s="450"/>
      <c r="O26" s="450"/>
      <c r="P26" s="450"/>
      <c r="Q26" s="450"/>
      <c r="R26" s="450"/>
      <c r="S26" s="450"/>
      <c r="T26" s="450"/>
      <c r="U26" s="450"/>
      <c r="V26" s="450"/>
      <c r="W26" s="450"/>
      <c r="X26" s="450"/>
      <c r="Y26" s="450"/>
      <c r="Z26" s="450"/>
      <c r="AA26" s="450"/>
      <c r="AB26" s="450"/>
      <c r="AC26" s="450"/>
      <c r="AD26" s="450"/>
      <c r="AE26" s="450"/>
      <c r="AF26" s="450"/>
      <c r="AG26" s="450"/>
      <c r="AH26" s="451"/>
      <c r="AI26" s="451" t="s">
        <v>96</v>
      </c>
      <c r="AJ26" s="451"/>
      <c r="AK26" s="451"/>
      <c r="AL26" s="451"/>
      <c r="AM26" s="450"/>
      <c r="AN26" s="450"/>
      <c r="AO26" s="450"/>
      <c r="AP26" s="450"/>
      <c r="AQ26" s="450"/>
      <c r="AR26" s="450"/>
      <c r="AS26" s="450"/>
      <c r="AT26" s="450"/>
      <c r="AU26" s="450"/>
      <c r="AV26" s="450"/>
      <c r="AW26" s="450"/>
      <c r="AX26" s="450"/>
      <c r="AY26" s="450"/>
      <c r="AZ26" s="450"/>
      <c r="BA26" s="450"/>
      <c r="BB26" s="450"/>
      <c r="BC26" s="450"/>
      <c r="BD26" s="450"/>
      <c r="BE26" s="450"/>
      <c r="BF26" s="450"/>
      <c r="BG26" s="451"/>
      <c r="BH26" s="451"/>
      <c r="BI26" s="451"/>
      <c r="BJ26" s="450"/>
      <c r="BK26" s="450"/>
      <c r="BL26" s="450"/>
      <c r="BM26" s="450"/>
      <c r="BN26" s="451"/>
      <c r="BO26" s="450"/>
      <c r="BP26" s="450"/>
      <c r="BQ26" s="450"/>
      <c r="BR26" s="450"/>
      <c r="BS26" s="450"/>
      <c r="BT26" s="450"/>
      <c r="BU26" s="450"/>
      <c r="BV26" s="450"/>
      <c r="BW26" s="450"/>
      <c r="BX26" s="451"/>
      <c r="BY26" s="451"/>
      <c r="BZ26" s="450"/>
      <c r="CA26" s="451"/>
      <c r="CB26" s="450"/>
      <c r="CC26" s="450"/>
      <c r="CD26" s="450"/>
      <c r="CE26" s="450"/>
      <c r="CF26" s="450"/>
      <c r="CG26" s="451"/>
      <c r="CH26" s="451"/>
      <c r="CI26" s="451"/>
      <c r="CJ26" s="451"/>
      <c r="CK26" s="450"/>
      <c r="CL26" s="450"/>
      <c r="CM26" s="450"/>
      <c r="CN26" s="450"/>
      <c r="CO26" s="456"/>
      <c r="CP26" s="450"/>
      <c r="CQ26" s="451"/>
      <c r="CR26" s="451"/>
      <c r="CS26" s="450"/>
      <c r="CT26" s="450"/>
      <c r="CU26" s="450"/>
      <c r="CV26" s="450"/>
      <c r="CW26" s="450"/>
      <c r="CX26" s="450"/>
      <c r="CY26" s="450"/>
      <c r="CZ26" s="452"/>
      <c r="DA26" s="453">
        <v>48.0</v>
      </c>
      <c r="DB26" s="453"/>
      <c r="DC26" s="453"/>
      <c r="DD26" s="453"/>
      <c r="DE26" s="453">
        <v>8.0</v>
      </c>
      <c r="DF26" s="453"/>
      <c r="DG26" s="452"/>
      <c r="DH26" s="451"/>
      <c r="DI26" s="451"/>
      <c r="DJ26" s="451"/>
      <c r="DK26" s="451"/>
      <c r="DL26" s="451"/>
      <c r="DM26" s="454"/>
      <c r="DN26" s="451"/>
      <c r="DO26" s="451"/>
      <c r="DP26" s="451"/>
      <c r="DQ26" s="451"/>
      <c r="DR26" s="455"/>
      <c r="DS26" s="454"/>
      <c r="DT26" s="451"/>
      <c r="DU26" s="451"/>
      <c r="DV26" s="451"/>
      <c r="DW26" s="451"/>
      <c r="DX26" s="455"/>
      <c r="DY26" s="451"/>
      <c r="DZ26" s="451"/>
      <c r="EA26" s="451"/>
      <c r="EB26" s="451"/>
      <c r="EC26" s="451"/>
      <c r="ED26" s="451"/>
      <c r="EE26" s="454"/>
      <c r="EF26" s="451"/>
      <c r="EG26" s="451"/>
      <c r="EH26" s="451"/>
      <c r="EI26" s="451"/>
      <c r="EJ26" s="455"/>
      <c r="EK26" s="451"/>
      <c r="EL26" s="451"/>
      <c r="EM26" s="451"/>
      <c r="EN26" s="451"/>
      <c r="EO26" s="451"/>
      <c r="EP26" s="451"/>
      <c r="EQ26" s="451"/>
      <c r="ER26" s="455"/>
      <c r="ES26" s="451"/>
      <c r="ET26" s="451"/>
      <c r="EU26" s="451"/>
      <c r="EV26" s="451"/>
      <c r="EW26" s="451"/>
      <c r="EX26" s="451"/>
      <c r="EY26" s="455"/>
      <c r="EZ26" s="451"/>
      <c r="FA26" s="451"/>
      <c r="FB26" s="451"/>
      <c r="FC26" s="451"/>
      <c r="FD26" s="451"/>
      <c r="FE26" s="451"/>
      <c r="FF26" s="451"/>
      <c r="FG26" s="451"/>
      <c r="FH26" s="455"/>
      <c r="FI26" s="445"/>
    </row>
    <row r="27" ht="15.75" customHeight="1">
      <c r="A27" s="447" t="s">
        <v>401</v>
      </c>
      <c r="B27" s="448">
        <v>2.0</v>
      </c>
      <c r="C27" s="449" t="str">
        <f t="array" ref="C27">index(Images!$A$1:$K$1, 1, 2)</f>
        <v/>
      </c>
      <c r="D27" s="448" t="s">
        <v>2071</v>
      </c>
      <c r="E27" s="448">
        <v>1.0</v>
      </c>
      <c r="F27" s="448">
        <v>3.0</v>
      </c>
      <c r="G27" s="448"/>
      <c r="H27" s="448"/>
      <c r="I27" s="448"/>
      <c r="J27" s="437"/>
      <c r="K27" s="450"/>
      <c r="L27" s="450"/>
      <c r="M27" s="450"/>
      <c r="N27" s="450"/>
      <c r="O27" s="450"/>
      <c r="P27" s="450"/>
      <c r="Q27" s="450"/>
      <c r="R27" s="450"/>
      <c r="S27" s="450"/>
      <c r="T27" s="451" t="s">
        <v>96</v>
      </c>
      <c r="U27" s="450"/>
      <c r="V27" s="450"/>
      <c r="W27" s="450"/>
      <c r="X27" s="450"/>
      <c r="Y27" s="450"/>
      <c r="Z27" s="450"/>
      <c r="AA27" s="450"/>
      <c r="AB27" s="450"/>
      <c r="AC27" s="450"/>
      <c r="AD27" s="450"/>
      <c r="AE27" s="450"/>
      <c r="AF27" s="450"/>
      <c r="AG27" s="450"/>
      <c r="AH27" s="451"/>
      <c r="AI27" s="451"/>
      <c r="AJ27" s="451"/>
      <c r="AK27" s="451"/>
      <c r="AL27" s="451"/>
      <c r="AM27" s="450"/>
      <c r="AN27" s="450"/>
      <c r="AO27" s="450"/>
      <c r="AP27" s="450"/>
      <c r="AQ27" s="450"/>
      <c r="AR27" s="450"/>
      <c r="AS27" s="450"/>
      <c r="AT27" s="450"/>
      <c r="AU27" s="450"/>
      <c r="AV27" s="450"/>
      <c r="AW27" s="450"/>
      <c r="AX27" s="451"/>
      <c r="AY27" s="450"/>
      <c r="AZ27" s="450"/>
      <c r="BA27" s="450"/>
      <c r="BB27" s="450"/>
      <c r="BC27" s="450"/>
      <c r="BD27" s="450"/>
      <c r="BE27" s="450"/>
      <c r="BF27" s="450"/>
      <c r="BG27" s="451"/>
      <c r="BH27" s="451"/>
      <c r="BI27" s="451"/>
      <c r="BJ27" s="450"/>
      <c r="BK27" s="450"/>
      <c r="BL27" s="450"/>
      <c r="BM27" s="450"/>
      <c r="BN27" s="451"/>
      <c r="BO27" s="450"/>
      <c r="BP27" s="450"/>
      <c r="BQ27" s="450"/>
      <c r="BR27" s="450"/>
      <c r="BS27" s="450"/>
      <c r="BT27" s="450"/>
      <c r="BU27" s="450"/>
      <c r="BV27" s="450"/>
      <c r="BW27" s="450"/>
      <c r="BX27" s="451"/>
      <c r="BY27" s="451"/>
      <c r="BZ27" s="450"/>
      <c r="CA27" s="451"/>
      <c r="CB27" s="450"/>
      <c r="CC27" s="450"/>
      <c r="CD27" s="450"/>
      <c r="CE27" s="450"/>
      <c r="CF27" s="450"/>
      <c r="CG27" s="451"/>
      <c r="CH27" s="451"/>
      <c r="CI27" s="451"/>
      <c r="CJ27" s="451"/>
      <c r="CK27" s="450"/>
      <c r="CL27" s="450"/>
      <c r="CM27" s="450"/>
      <c r="CN27" s="450"/>
      <c r="CO27" s="450"/>
      <c r="CP27" s="450"/>
      <c r="CQ27" s="451"/>
      <c r="CR27" s="451"/>
      <c r="CS27" s="450"/>
      <c r="CT27" s="450"/>
      <c r="CU27" s="450"/>
      <c r="CV27" s="450"/>
      <c r="CW27" s="450"/>
      <c r="CX27" s="450"/>
      <c r="CY27" s="450"/>
      <c r="CZ27" s="452"/>
      <c r="DA27" s="453">
        <f>80</f>
        <v>80</v>
      </c>
      <c r="DB27" s="453"/>
      <c r="DC27" s="453"/>
      <c r="DD27" s="453"/>
      <c r="DE27" s="453"/>
      <c r="DF27" s="453">
        <f>5</f>
        <v>5</v>
      </c>
      <c r="DG27" s="452"/>
      <c r="DH27" s="451"/>
      <c r="DI27" s="451"/>
      <c r="DJ27" s="451"/>
      <c r="DK27" s="451"/>
      <c r="DL27" s="451"/>
      <c r="DM27" s="454"/>
      <c r="DN27" s="451"/>
      <c r="DO27" s="451"/>
      <c r="DP27" s="451"/>
      <c r="DQ27" s="451"/>
      <c r="DR27" s="455"/>
      <c r="DS27" s="454"/>
      <c r="DT27" s="451"/>
      <c r="DU27" s="451"/>
      <c r="DV27" s="451"/>
      <c r="DW27" s="451"/>
      <c r="DX27" s="455"/>
      <c r="DY27" s="451"/>
      <c r="DZ27" s="451"/>
      <c r="EA27" s="451"/>
      <c r="EB27" s="451"/>
      <c r="EC27" s="451"/>
      <c r="ED27" s="451"/>
      <c r="EE27" s="454"/>
      <c r="EF27" s="451"/>
      <c r="EG27" s="451"/>
      <c r="EH27" s="451"/>
      <c r="EI27" s="451"/>
      <c r="EJ27" s="455"/>
      <c r="EK27" s="451"/>
      <c r="EL27" s="451"/>
      <c r="EM27" s="451"/>
      <c r="EN27" s="451"/>
      <c r="EO27" s="451"/>
      <c r="EP27" s="451"/>
      <c r="EQ27" s="451"/>
      <c r="ER27" s="455"/>
      <c r="ES27" s="451"/>
      <c r="ET27" s="451"/>
      <c r="EU27" s="451"/>
      <c r="EV27" s="451"/>
      <c r="EW27" s="451"/>
      <c r="EX27" s="451"/>
      <c r="EY27" s="455"/>
      <c r="EZ27" s="451"/>
      <c r="FA27" s="451"/>
      <c r="FB27" s="451"/>
      <c r="FC27" s="451"/>
      <c r="FD27" s="451"/>
      <c r="FE27" s="451"/>
      <c r="FF27" s="451"/>
      <c r="FG27" s="451"/>
      <c r="FH27" s="455"/>
      <c r="FI27" s="445"/>
    </row>
    <row r="28" ht="15.75" customHeight="1">
      <c r="A28" s="447" t="s">
        <v>1057</v>
      </c>
      <c r="B28" s="448">
        <v>2.0</v>
      </c>
      <c r="C28" s="449" t="str">
        <f t="array" ref="C28">index(Images!$A$1:$K$1, 1, 2)</f>
        <v/>
      </c>
      <c r="D28" s="448" t="s">
        <v>2071</v>
      </c>
      <c r="E28" s="448">
        <v>1.0</v>
      </c>
      <c r="F28" s="448">
        <v>3.0</v>
      </c>
      <c r="G28" s="448" t="s">
        <v>67</v>
      </c>
      <c r="H28" s="448" t="s">
        <v>65</v>
      </c>
      <c r="I28" s="448"/>
      <c r="J28" s="437"/>
      <c r="K28" s="450"/>
      <c r="L28" s="450"/>
      <c r="M28" s="450"/>
      <c r="N28" s="450"/>
      <c r="O28" s="450"/>
      <c r="P28" s="450"/>
      <c r="Q28" s="450"/>
      <c r="R28" s="450"/>
      <c r="S28" s="450"/>
      <c r="T28" s="450"/>
      <c r="U28" s="450"/>
      <c r="V28" s="450"/>
      <c r="W28" s="450"/>
      <c r="X28" s="450"/>
      <c r="Y28" s="450"/>
      <c r="Z28" s="450"/>
      <c r="AA28" s="450"/>
      <c r="AB28" s="450"/>
      <c r="AC28" s="450"/>
      <c r="AD28" s="450"/>
      <c r="AE28" s="450"/>
      <c r="AF28" s="450"/>
      <c r="AG28" s="450"/>
      <c r="AH28" s="451"/>
      <c r="AI28" s="451"/>
      <c r="AJ28" s="451"/>
      <c r="AK28" s="451"/>
      <c r="AL28" s="451"/>
      <c r="AM28" s="450"/>
      <c r="AN28" s="450"/>
      <c r="AO28" s="450"/>
      <c r="AP28" s="450"/>
      <c r="AQ28" s="450"/>
      <c r="AR28" s="450"/>
      <c r="AS28" s="450"/>
      <c r="AT28" s="450"/>
      <c r="AU28" s="450"/>
      <c r="AV28" s="450"/>
      <c r="AW28" s="450"/>
      <c r="AX28" s="451" t="s">
        <v>96</v>
      </c>
      <c r="AY28" s="450"/>
      <c r="AZ28" s="450"/>
      <c r="BA28" s="450"/>
      <c r="BB28" s="450"/>
      <c r="BC28" s="450"/>
      <c r="BD28" s="450"/>
      <c r="BE28" s="450"/>
      <c r="BF28" s="450"/>
      <c r="BG28" s="451"/>
      <c r="BH28" s="451"/>
      <c r="BI28" s="451"/>
      <c r="BJ28" s="450"/>
      <c r="BK28" s="450"/>
      <c r="BL28" s="450"/>
      <c r="BM28" s="450"/>
      <c r="BN28" s="451"/>
      <c r="BO28" s="450"/>
      <c r="BP28" s="450"/>
      <c r="BQ28" s="450"/>
      <c r="BR28" s="450"/>
      <c r="BS28" s="450"/>
      <c r="BT28" s="450"/>
      <c r="BU28" s="450"/>
      <c r="BV28" s="450"/>
      <c r="BW28" s="450"/>
      <c r="BX28" s="451"/>
      <c r="BY28" s="451"/>
      <c r="BZ28" s="450"/>
      <c r="CA28" s="451"/>
      <c r="CB28" s="450"/>
      <c r="CC28" s="450"/>
      <c r="CD28" s="450"/>
      <c r="CE28" s="450"/>
      <c r="CF28" s="450"/>
      <c r="CG28" s="451"/>
      <c r="CH28" s="451"/>
      <c r="CI28" s="451"/>
      <c r="CJ28" s="451"/>
      <c r="CK28" s="450"/>
      <c r="CL28" s="450"/>
      <c r="CM28" s="450"/>
      <c r="CN28" s="450"/>
      <c r="CO28" s="450"/>
      <c r="CP28" s="450"/>
      <c r="CQ28" s="451"/>
      <c r="CR28" s="451"/>
      <c r="CS28" s="450"/>
      <c r="CT28" s="450"/>
      <c r="CU28" s="450"/>
      <c r="CV28" s="450"/>
      <c r="CW28" s="450"/>
      <c r="CX28" s="450"/>
      <c r="CY28" s="450"/>
      <c r="CZ28" s="452"/>
      <c r="DA28" s="453"/>
      <c r="DB28" s="453"/>
      <c r="DC28" s="453"/>
      <c r="DD28" s="453"/>
      <c r="DE28" s="453"/>
      <c r="DF28" s="453"/>
      <c r="DG28" s="452"/>
      <c r="DH28" s="451"/>
      <c r="DI28" s="451"/>
      <c r="DJ28" s="451"/>
      <c r="DK28" s="451"/>
      <c r="DL28" s="451"/>
      <c r="DM28" s="454"/>
      <c r="DN28" s="451"/>
      <c r="DO28" s="451"/>
      <c r="DP28" s="451"/>
      <c r="DQ28" s="451"/>
      <c r="DR28" s="455"/>
      <c r="DS28" s="454"/>
      <c r="DT28" s="451"/>
      <c r="DU28" s="451"/>
      <c r="DV28" s="451"/>
      <c r="DW28" s="451"/>
      <c r="DX28" s="455"/>
      <c r="DY28" s="451"/>
      <c r="DZ28" s="451"/>
      <c r="EA28" s="451"/>
      <c r="EB28" s="451"/>
      <c r="EC28" s="451"/>
      <c r="ED28" s="451"/>
      <c r="EE28" s="454"/>
      <c r="EF28" s="451"/>
      <c r="EG28" s="451"/>
      <c r="EH28" s="451"/>
      <c r="EI28" s="451"/>
      <c r="EJ28" s="455"/>
      <c r="EK28" s="451"/>
      <c r="EL28" s="451"/>
      <c r="EM28" s="451"/>
      <c r="EN28" s="451"/>
      <c r="EO28" s="451"/>
      <c r="EP28" s="451"/>
      <c r="EQ28" s="451"/>
      <c r="ER28" s="455"/>
      <c r="ES28" s="451"/>
      <c r="ET28" s="451"/>
      <c r="EU28" s="451"/>
      <c r="EV28" s="451"/>
      <c r="EW28" s="451"/>
      <c r="EX28" s="451"/>
      <c r="EY28" s="455"/>
      <c r="EZ28" s="451"/>
      <c r="FA28" s="451"/>
      <c r="FB28" s="451"/>
      <c r="FC28" s="451"/>
      <c r="FD28" s="451"/>
      <c r="FE28" s="451"/>
      <c r="FF28" s="451"/>
      <c r="FG28" s="451"/>
      <c r="FH28" s="455"/>
      <c r="FI28" s="445"/>
    </row>
    <row r="29" ht="15.75" customHeight="1">
      <c r="A29" s="447" t="s">
        <v>740</v>
      </c>
      <c r="B29" s="448">
        <v>2.0</v>
      </c>
      <c r="C29" s="449" t="str">
        <f t="array" ref="C29">index(Images!$A$1:$K$1, 1, 2)</f>
        <v/>
      </c>
      <c r="D29" s="448" t="s">
        <v>2071</v>
      </c>
      <c r="E29" s="448">
        <v>1.0</v>
      </c>
      <c r="F29" s="448">
        <v>3.0</v>
      </c>
      <c r="G29" s="448" t="s">
        <v>67</v>
      </c>
      <c r="H29" s="448" t="s">
        <v>64</v>
      </c>
      <c r="I29" s="448"/>
      <c r="J29" s="437"/>
      <c r="K29" s="450"/>
      <c r="L29" s="450"/>
      <c r="M29" s="450"/>
      <c r="N29" s="450"/>
      <c r="O29" s="450"/>
      <c r="P29" s="450"/>
      <c r="Q29" s="450"/>
      <c r="R29" s="450"/>
      <c r="S29" s="450"/>
      <c r="T29" s="450"/>
      <c r="U29" s="450"/>
      <c r="V29" s="450"/>
      <c r="W29" s="450"/>
      <c r="X29" s="450"/>
      <c r="Y29" s="450"/>
      <c r="Z29" s="450"/>
      <c r="AA29" s="450"/>
      <c r="AB29" s="450"/>
      <c r="AC29" s="450"/>
      <c r="AD29" s="450"/>
      <c r="AE29" s="450"/>
      <c r="AF29" s="450"/>
      <c r="AG29" s="450"/>
      <c r="AH29" s="451"/>
      <c r="AI29" s="451"/>
      <c r="AJ29" s="451" t="s">
        <v>96</v>
      </c>
      <c r="AK29" s="451"/>
      <c r="AL29" s="451" t="s">
        <v>96</v>
      </c>
      <c r="AM29" s="450"/>
      <c r="AN29" s="450"/>
      <c r="AO29" s="450"/>
      <c r="AP29" s="450"/>
      <c r="AQ29" s="450"/>
      <c r="AR29" s="451" t="s">
        <v>96</v>
      </c>
      <c r="AS29" s="450"/>
      <c r="AT29" s="450"/>
      <c r="AU29" s="450"/>
      <c r="AV29" s="450"/>
      <c r="AW29" s="450"/>
      <c r="AX29" s="450"/>
      <c r="AY29" s="450"/>
      <c r="AZ29" s="450"/>
      <c r="BA29" s="450"/>
      <c r="BB29" s="450"/>
      <c r="BC29" s="450"/>
      <c r="BD29" s="450"/>
      <c r="BE29" s="450"/>
      <c r="BF29" s="450"/>
      <c r="BG29" s="451"/>
      <c r="BH29" s="451"/>
      <c r="BI29" s="451"/>
      <c r="BJ29" s="450"/>
      <c r="BK29" s="450"/>
      <c r="BL29" s="450"/>
      <c r="BM29" s="450"/>
      <c r="BN29" s="451" t="s">
        <v>96</v>
      </c>
      <c r="BO29" s="450"/>
      <c r="BP29" s="450"/>
      <c r="BQ29" s="450"/>
      <c r="BR29" s="450"/>
      <c r="BS29" s="450"/>
      <c r="BT29" s="450"/>
      <c r="BU29" s="450"/>
      <c r="BV29" s="450"/>
      <c r="BW29" s="450"/>
      <c r="BX29" s="451"/>
      <c r="BY29" s="451"/>
      <c r="BZ29" s="450"/>
      <c r="CA29" s="451" t="s">
        <v>96</v>
      </c>
      <c r="CB29" s="450"/>
      <c r="CC29" s="450"/>
      <c r="CD29" s="450"/>
      <c r="CE29" s="450"/>
      <c r="CF29" s="450"/>
      <c r="CG29" s="451"/>
      <c r="CH29" s="451" t="s">
        <v>96</v>
      </c>
      <c r="CI29" s="451" t="s">
        <v>96</v>
      </c>
      <c r="CJ29" s="451"/>
      <c r="CK29" s="450"/>
      <c r="CL29" s="450"/>
      <c r="CM29" s="450"/>
      <c r="CN29" s="450"/>
      <c r="CO29" s="450"/>
      <c r="CP29" s="450"/>
      <c r="CQ29" s="451"/>
      <c r="CR29" s="451" t="s">
        <v>96</v>
      </c>
      <c r="CS29" s="450"/>
      <c r="CT29" s="450"/>
      <c r="CU29" s="450"/>
      <c r="CV29" s="450"/>
      <c r="CW29" s="450"/>
      <c r="CX29" s="450"/>
      <c r="CY29" s="450"/>
      <c r="CZ29" s="452"/>
      <c r="DA29" s="453">
        <v>48.0</v>
      </c>
      <c r="DB29" s="453"/>
      <c r="DC29" s="453"/>
      <c r="DD29" s="453">
        <v>8.0</v>
      </c>
      <c r="DE29" s="453"/>
      <c r="DF29" s="453"/>
      <c r="DG29" s="452"/>
      <c r="DH29" s="451">
        <v>3.0</v>
      </c>
      <c r="DI29" s="451">
        <v>3.0</v>
      </c>
      <c r="DJ29" s="451"/>
      <c r="DK29" s="451"/>
      <c r="DL29" s="451"/>
      <c r="DM29" s="454"/>
      <c r="DN29" s="451">
        <v>12.0</v>
      </c>
      <c r="DO29" s="451"/>
      <c r="DP29" s="451">
        <v>6.0</v>
      </c>
      <c r="DQ29" s="451"/>
      <c r="DR29" s="455"/>
      <c r="DS29" s="454">
        <v>16.0</v>
      </c>
      <c r="DT29" s="451">
        <v>16.0</v>
      </c>
      <c r="DU29" s="451"/>
      <c r="DV29" s="451"/>
      <c r="DW29" s="451"/>
      <c r="DX29" s="455"/>
      <c r="DY29" s="451"/>
      <c r="DZ29" s="451">
        <v>10.0</v>
      </c>
      <c r="EA29" s="451">
        <v>10.0</v>
      </c>
      <c r="EB29" s="451"/>
      <c r="EC29" s="451"/>
      <c r="ED29" s="451"/>
      <c r="EE29" s="454"/>
      <c r="EF29" s="451"/>
      <c r="EG29" s="451"/>
      <c r="EH29" s="451"/>
      <c r="EI29" s="451"/>
      <c r="EJ29" s="455"/>
      <c r="EK29" s="451"/>
      <c r="EL29" s="451"/>
      <c r="EM29" s="451"/>
      <c r="EN29" s="451"/>
      <c r="EO29" s="451"/>
      <c r="EP29" s="451"/>
      <c r="EQ29" s="451"/>
      <c r="ER29" s="455"/>
      <c r="ES29" s="451"/>
      <c r="ET29" s="451"/>
      <c r="EU29" s="451"/>
      <c r="EV29" s="451"/>
      <c r="EW29" s="451"/>
      <c r="EX29" s="451"/>
      <c r="EY29" s="455"/>
      <c r="EZ29" s="451"/>
      <c r="FA29" s="451"/>
      <c r="FB29" s="451"/>
      <c r="FC29" s="451"/>
      <c r="FD29" s="451"/>
      <c r="FE29" s="451"/>
      <c r="FF29" s="451"/>
      <c r="FG29" s="451"/>
      <c r="FH29" s="455"/>
      <c r="FI29" s="445"/>
    </row>
    <row r="30" ht="15.75" customHeight="1">
      <c r="A30" s="447" t="s">
        <v>395</v>
      </c>
      <c r="B30" s="448">
        <v>2.0</v>
      </c>
      <c r="C30" s="449" t="str">
        <f t="array" ref="C30">index(Images!$A$1:$K$1, 1, 2)</f>
        <v/>
      </c>
      <c r="D30" s="448" t="s">
        <v>2071</v>
      </c>
      <c r="E30" s="448">
        <v>1.0</v>
      </c>
      <c r="F30" s="448">
        <v>3.0</v>
      </c>
      <c r="G30" s="448"/>
      <c r="H30" s="448"/>
      <c r="I30" s="448"/>
      <c r="J30" s="437"/>
      <c r="K30" s="451"/>
      <c r="L30" s="450"/>
      <c r="M30" s="450"/>
      <c r="N30" s="450"/>
      <c r="O30" s="450"/>
      <c r="P30" s="450"/>
      <c r="Q30" s="450"/>
      <c r="R30" s="450"/>
      <c r="S30" s="450"/>
      <c r="T30" s="451" t="s">
        <v>96</v>
      </c>
      <c r="U30" s="450"/>
      <c r="V30" s="450"/>
      <c r="W30" s="450"/>
      <c r="X30" s="450"/>
      <c r="Y30" s="450"/>
      <c r="Z30" s="450"/>
      <c r="AA30" s="450"/>
      <c r="AB30" s="450"/>
      <c r="AC30" s="451"/>
      <c r="AD30" s="451"/>
      <c r="AE30" s="450"/>
      <c r="AF30" s="450"/>
      <c r="AG30" s="451"/>
      <c r="AH30" s="450"/>
      <c r="AI30" s="450"/>
      <c r="AJ30" s="451"/>
      <c r="AK30" s="451"/>
      <c r="AL30" s="451"/>
      <c r="AM30" s="450"/>
      <c r="AN30" s="450"/>
      <c r="AO30" s="450"/>
      <c r="AP30" s="450"/>
      <c r="AQ30" s="451"/>
      <c r="AR30" s="451"/>
      <c r="AS30" s="451"/>
      <c r="AT30" s="450"/>
      <c r="AU30" s="450"/>
      <c r="AV30" s="450"/>
      <c r="AW30" s="450"/>
      <c r="AX30" s="451"/>
      <c r="AY30" s="450"/>
      <c r="AZ30" s="450"/>
      <c r="BA30" s="450"/>
      <c r="BB30" s="450"/>
      <c r="BC30" s="450"/>
      <c r="BD30" s="450"/>
      <c r="BE30" s="450"/>
      <c r="BF30" s="450"/>
      <c r="BG30" s="450"/>
      <c r="BH30" s="450"/>
      <c r="BI30" s="450"/>
      <c r="BJ30" s="450"/>
      <c r="BK30" s="450"/>
      <c r="BL30" s="450"/>
      <c r="BM30" s="450"/>
      <c r="BN30" s="450"/>
      <c r="BO30" s="451"/>
      <c r="BP30" s="450"/>
      <c r="BQ30" s="450"/>
      <c r="BR30" s="450"/>
      <c r="BS30" s="450"/>
      <c r="BT30" s="450"/>
      <c r="BU30" s="450"/>
      <c r="BV30" s="450"/>
      <c r="BW30" s="450"/>
      <c r="BX30" s="450"/>
      <c r="BY30" s="450"/>
      <c r="BZ30" s="450"/>
      <c r="CA30" s="450"/>
      <c r="CB30" s="450"/>
      <c r="CC30" s="450"/>
      <c r="CD30" s="450"/>
      <c r="CE30" s="450"/>
      <c r="CF30" s="450"/>
      <c r="CG30" s="450"/>
      <c r="CH30" s="450"/>
      <c r="CI30" s="450"/>
      <c r="CJ30" s="450"/>
      <c r="CK30" s="451"/>
      <c r="CL30" s="451"/>
      <c r="CM30" s="450"/>
      <c r="CN30" s="450"/>
      <c r="CO30" s="450"/>
      <c r="CP30" s="450"/>
      <c r="CQ30" s="451"/>
      <c r="CR30" s="451"/>
      <c r="CS30" s="450"/>
      <c r="CT30" s="450"/>
      <c r="CU30" s="450"/>
      <c r="CV30" s="450"/>
      <c r="CW30" s="450"/>
      <c r="CX30" s="450"/>
      <c r="CY30" s="450"/>
      <c r="CZ30" s="452"/>
      <c r="DA30" s="453">
        <v>48.0</v>
      </c>
      <c r="DB30" s="453">
        <v>12.0</v>
      </c>
      <c r="DC30" s="453"/>
      <c r="DD30" s="453"/>
      <c r="DE30" s="453"/>
      <c r="DF30" s="453"/>
      <c r="DG30" s="452"/>
      <c r="DH30" s="451">
        <v>3.0</v>
      </c>
      <c r="DI30" s="451">
        <v>3.0</v>
      </c>
      <c r="DJ30" s="451"/>
      <c r="DK30" s="451"/>
      <c r="DL30" s="451"/>
      <c r="DM30" s="454">
        <v>6.0</v>
      </c>
      <c r="DN30" s="451">
        <v>12.0</v>
      </c>
      <c r="DO30" s="451"/>
      <c r="DP30" s="451"/>
      <c r="DQ30" s="451"/>
      <c r="DR30" s="455"/>
      <c r="DS30" s="454">
        <v>16.0</v>
      </c>
      <c r="DT30" s="451">
        <v>16.0</v>
      </c>
      <c r="DU30" s="451"/>
      <c r="DV30" s="451"/>
      <c r="DW30" s="451"/>
      <c r="DX30" s="455"/>
      <c r="DY30" s="451"/>
      <c r="DZ30" s="451">
        <v>10.0</v>
      </c>
      <c r="EA30" s="451">
        <v>10.0</v>
      </c>
      <c r="EB30" s="451"/>
      <c r="EC30" s="451"/>
      <c r="ED30" s="451"/>
      <c r="EE30" s="454"/>
      <c r="EF30" s="451"/>
      <c r="EG30" s="451"/>
      <c r="EH30" s="451"/>
      <c r="EI30" s="451"/>
      <c r="EJ30" s="455"/>
      <c r="EK30" s="451"/>
      <c r="EL30" s="451"/>
      <c r="EM30" s="451"/>
      <c r="EN30" s="451"/>
      <c r="EO30" s="451"/>
      <c r="EP30" s="451"/>
      <c r="EQ30" s="451"/>
      <c r="ER30" s="455"/>
      <c r="ES30" s="451"/>
      <c r="ET30" s="451"/>
      <c r="EU30" s="451"/>
      <c r="EV30" s="451"/>
      <c r="EW30" s="451"/>
      <c r="EX30" s="451"/>
      <c r="EY30" s="455"/>
      <c r="EZ30" s="451"/>
      <c r="FA30" s="451"/>
      <c r="FB30" s="451"/>
      <c r="FC30" s="451"/>
      <c r="FD30" s="451"/>
      <c r="FE30" s="451"/>
      <c r="FF30" s="451"/>
      <c r="FG30" s="451"/>
      <c r="FH30" s="455"/>
      <c r="FI30" s="445"/>
    </row>
    <row r="31" ht="15.75" customHeight="1">
      <c r="A31" s="447" t="s">
        <v>1059</v>
      </c>
      <c r="B31" s="448">
        <v>3.0</v>
      </c>
      <c r="C31" s="449" t="str">
        <f t="array" ref="C31">index(Images!$A$1:$K$1, 1, 2)</f>
        <v/>
      </c>
      <c r="D31" s="448" t="s">
        <v>2071</v>
      </c>
      <c r="E31" s="448">
        <v>1.0</v>
      </c>
      <c r="F31" s="448">
        <v>3.0</v>
      </c>
      <c r="G31" s="448" t="s">
        <v>67</v>
      </c>
      <c r="H31" s="448" t="s">
        <v>65</v>
      </c>
      <c r="I31" s="448"/>
      <c r="J31" s="437"/>
      <c r="K31" s="451"/>
      <c r="L31" s="450"/>
      <c r="M31" s="450"/>
      <c r="N31" s="450"/>
      <c r="O31" s="450"/>
      <c r="P31" s="450"/>
      <c r="Q31" s="450"/>
      <c r="R31" s="450"/>
      <c r="S31" s="450"/>
      <c r="T31" s="450"/>
      <c r="U31" s="450"/>
      <c r="V31" s="450"/>
      <c r="W31" s="450"/>
      <c r="X31" s="450"/>
      <c r="Y31" s="450"/>
      <c r="Z31" s="450"/>
      <c r="AA31" s="450"/>
      <c r="AB31" s="450"/>
      <c r="AC31" s="451"/>
      <c r="AD31" s="451"/>
      <c r="AE31" s="450"/>
      <c r="AF31" s="450"/>
      <c r="AG31" s="451"/>
      <c r="AH31" s="450"/>
      <c r="AI31" s="450"/>
      <c r="AJ31" s="451"/>
      <c r="AK31" s="451"/>
      <c r="AL31" s="451"/>
      <c r="AM31" s="450"/>
      <c r="AN31" s="450"/>
      <c r="AO31" s="450"/>
      <c r="AP31" s="450"/>
      <c r="AQ31" s="451"/>
      <c r="AR31" s="451"/>
      <c r="AS31" s="451"/>
      <c r="AT31" s="450"/>
      <c r="AU31" s="450"/>
      <c r="AV31" s="450"/>
      <c r="AW31" s="450"/>
      <c r="AX31" s="451" t="s">
        <v>96</v>
      </c>
      <c r="AY31" s="450"/>
      <c r="AZ31" s="450"/>
      <c r="BA31" s="450"/>
      <c r="BB31" s="450"/>
      <c r="BC31" s="450"/>
      <c r="BD31" s="450"/>
      <c r="BE31" s="450"/>
      <c r="BF31" s="450"/>
      <c r="BG31" s="450"/>
      <c r="BH31" s="450"/>
      <c r="BI31" s="450"/>
      <c r="BJ31" s="450"/>
      <c r="BK31" s="450"/>
      <c r="BL31" s="450"/>
      <c r="BM31" s="450"/>
      <c r="BN31" s="450"/>
      <c r="BO31" s="451"/>
      <c r="BP31" s="450"/>
      <c r="BQ31" s="450"/>
      <c r="BR31" s="450"/>
      <c r="BS31" s="450"/>
      <c r="BT31" s="450"/>
      <c r="BU31" s="450"/>
      <c r="BV31" s="450"/>
      <c r="BW31" s="450"/>
      <c r="BX31" s="450"/>
      <c r="BY31" s="450"/>
      <c r="BZ31" s="450"/>
      <c r="CA31" s="450"/>
      <c r="CB31" s="450"/>
      <c r="CC31" s="450"/>
      <c r="CD31" s="450"/>
      <c r="CE31" s="450"/>
      <c r="CF31" s="450"/>
      <c r="CG31" s="450"/>
      <c r="CH31" s="450"/>
      <c r="CI31" s="450"/>
      <c r="CJ31" s="450"/>
      <c r="CK31" s="451"/>
      <c r="CL31" s="451"/>
      <c r="CM31" s="450"/>
      <c r="CN31" s="450"/>
      <c r="CO31" s="450"/>
      <c r="CP31" s="450"/>
      <c r="CQ31" s="451"/>
      <c r="CR31" s="451"/>
      <c r="CS31" s="450"/>
      <c r="CT31" s="450"/>
      <c r="CU31" s="450"/>
      <c r="CV31" s="450"/>
      <c r="CW31" s="450"/>
      <c r="CX31" s="450"/>
      <c r="CY31" s="450"/>
      <c r="CZ31" s="452"/>
      <c r="DA31" s="453"/>
      <c r="DB31" s="453"/>
      <c r="DC31" s="453"/>
      <c r="DD31" s="453"/>
      <c r="DE31" s="453"/>
      <c r="DF31" s="453"/>
      <c r="DG31" s="452"/>
      <c r="DH31" s="451"/>
      <c r="DI31" s="451"/>
      <c r="DJ31" s="451"/>
      <c r="DK31" s="451"/>
      <c r="DL31" s="451"/>
      <c r="DM31" s="454"/>
      <c r="DN31" s="451"/>
      <c r="DO31" s="451"/>
      <c r="DP31" s="451"/>
      <c r="DQ31" s="451"/>
      <c r="DR31" s="455"/>
      <c r="DS31" s="454"/>
      <c r="DT31" s="451"/>
      <c r="DU31" s="451"/>
      <c r="DV31" s="451"/>
      <c r="DW31" s="451"/>
      <c r="DX31" s="455"/>
      <c r="DY31" s="451"/>
      <c r="DZ31" s="451"/>
      <c r="EA31" s="451"/>
      <c r="EB31" s="451"/>
      <c r="EC31" s="451"/>
      <c r="ED31" s="451"/>
      <c r="EE31" s="454"/>
      <c r="EF31" s="451"/>
      <c r="EG31" s="451"/>
      <c r="EH31" s="451"/>
      <c r="EI31" s="451"/>
      <c r="EJ31" s="455"/>
      <c r="EK31" s="451"/>
      <c r="EL31" s="451"/>
      <c r="EM31" s="451"/>
      <c r="EN31" s="451"/>
      <c r="EO31" s="451"/>
      <c r="EP31" s="451"/>
      <c r="EQ31" s="451"/>
      <c r="ER31" s="455"/>
      <c r="ES31" s="451"/>
      <c r="ET31" s="451"/>
      <c r="EU31" s="451"/>
      <c r="EV31" s="451"/>
      <c r="EW31" s="451"/>
      <c r="EX31" s="451"/>
      <c r="EY31" s="455"/>
      <c r="EZ31" s="451"/>
      <c r="FA31" s="451"/>
      <c r="FB31" s="451"/>
      <c r="FC31" s="451"/>
      <c r="FD31" s="451"/>
      <c r="FE31" s="451"/>
      <c r="FF31" s="451"/>
      <c r="FG31" s="451"/>
      <c r="FH31" s="455"/>
      <c r="FI31" s="445"/>
    </row>
    <row r="32">
      <c r="A32" s="447" t="s">
        <v>2083</v>
      </c>
      <c r="B32" s="448">
        <v>3.0</v>
      </c>
      <c r="C32" s="449" t="str">
        <f t="array" ref="C32">index(Images!$A$1:$K$1, 1, 2)</f>
        <v/>
      </c>
      <c r="D32" s="448" t="s">
        <v>2071</v>
      </c>
      <c r="E32" s="448">
        <v>1.0</v>
      </c>
      <c r="F32" s="448">
        <v>3.0</v>
      </c>
      <c r="G32" s="448" t="s">
        <v>67</v>
      </c>
      <c r="H32" s="448" t="s">
        <v>65</v>
      </c>
      <c r="I32" s="448"/>
      <c r="J32" s="437"/>
      <c r="K32" s="451" t="s">
        <v>96</v>
      </c>
      <c r="L32" s="450"/>
      <c r="M32" s="450"/>
      <c r="N32" s="450"/>
      <c r="O32" s="451" t="s">
        <v>96</v>
      </c>
      <c r="P32" s="451"/>
      <c r="Q32" s="451"/>
      <c r="R32" s="451"/>
      <c r="S32" s="450"/>
      <c r="T32" s="450"/>
      <c r="U32" s="450"/>
      <c r="V32" s="450"/>
      <c r="W32" s="450"/>
      <c r="X32" s="450"/>
      <c r="Y32" s="450"/>
      <c r="Z32" s="450"/>
      <c r="AA32" s="450"/>
      <c r="AB32" s="450"/>
      <c r="AC32" s="450"/>
      <c r="AD32" s="450"/>
      <c r="AE32" s="450"/>
      <c r="AF32" s="450"/>
      <c r="AG32" s="451" t="s">
        <v>96</v>
      </c>
      <c r="AH32" s="451" t="s">
        <v>96</v>
      </c>
      <c r="AI32" s="451"/>
      <c r="AJ32" s="451" t="s">
        <v>96</v>
      </c>
      <c r="AK32" s="450"/>
      <c r="AL32" s="450"/>
      <c r="AM32" s="451"/>
      <c r="AN32" s="451"/>
      <c r="AO32" s="451" t="s">
        <v>96</v>
      </c>
      <c r="AP32" s="450"/>
      <c r="AQ32" s="450"/>
      <c r="AR32" s="450"/>
      <c r="AS32" s="450"/>
      <c r="AT32" s="450"/>
      <c r="AU32" s="450"/>
      <c r="AV32" s="450"/>
      <c r="AW32" s="450"/>
      <c r="AX32" s="450"/>
      <c r="AY32" s="450"/>
      <c r="AZ32" s="450"/>
      <c r="BA32" s="450"/>
      <c r="BB32" s="450"/>
      <c r="BC32" s="450"/>
      <c r="BD32" s="450"/>
      <c r="BE32" s="450"/>
      <c r="BF32" s="450"/>
      <c r="BG32" s="450"/>
      <c r="BH32" s="451" t="s">
        <v>96</v>
      </c>
      <c r="BI32" s="450"/>
      <c r="BJ32" s="450"/>
      <c r="BK32" s="450"/>
      <c r="BL32" s="450"/>
      <c r="BM32" s="450"/>
      <c r="BN32" s="450"/>
      <c r="BO32" s="450"/>
      <c r="BP32" s="450"/>
      <c r="BQ32" s="450"/>
      <c r="BR32" s="450"/>
      <c r="BS32" s="450"/>
      <c r="BT32" s="450"/>
      <c r="BU32" s="450"/>
      <c r="BV32" s="450"/>
      <c r="BW32" s="450"/>
      <c r="BX32" s="450"/>
      <c r="BY32" s="450"/>
      <c r="BZ32" s="450"/>
      <c r="CA32" s="450"/>
      <c r="CB32" s="450"/>
      <c r="CC32" s="450"/>
      <c r="CD32" s="450"/>
      <c r="CE32" s="450"/>
      <c r="CF32" s="450"/>
      <c r="CG32" s="450"/>
      <c r="CH32" s="450"/>
      <c r="CI32" s="450"/>
      <c r="CJ32" s="450"/>
      <c r="CK32" s="450"/>
      <c r="CL32" s="450"/>
      <c r="CM32" s="450"/>
      <c r="CN32" s="450"/>
      <c r="CO32" s="456" t="s">
        <v>96</v>
      </c>
      <c r="CP32" s="450"/>
      <c r="CQ32" s="450"/>
      <c r="CR32" s="450"/>
      <c r="CS32" s="450"/>
      <c r="CT32" s="450"/>
      <c r="CU32" s="450"/>
      <c r="CV32" s="450"/>
      <c r="CW32" s="450"/>
      <c r="CX32" s="450"/>
      <c r="CY32" s="450"/>
      <c r="CZ32" s="452"/>
      <c r="DA32" s="453">
        <v>150.0</v>
      </c>
      <c r="DB32" s="453">
        <v>15.0</v>
      </c>
      <c r="DC32" s="453"/>
      <c r="DD32" s="453">
        <v>10.0</v>
      </c>
      <c r="DE32" s="453"/>
      <c r="DF32" s="453"/>
      <c r="DG32" s="452"/>
      <c r="DH32" s="451"/>
      <c r="DI32" s="451"/>
      <c r="DJ32" s="451"/>
      <c r="DK32" s="451"/>
      <c r="DL32" s="451"/>
      <c r="DM32" s="454"/>
      <c r="DN32" s="451"/>
      <c r="DO32" s="451"/>
      <c r="DP32" s="451"/>
      <c r="DQ32" s="451"/>
      <c r="DR32" s="455"/>
      <c r="DS32" s="454"/>
      <c r="DT32" s="451"/>
      <c r="DU32" s="451"/>
      <c r="DV32" s="451"/>
      <c r="DW32" s="451"/>
      <c r="DX32" s="455"/>
      <c r="DY32" s="451"/>
      <c r="DZ32" s="451">
        <v>10.0</v>
      </c>
      <c r="EA32" s="451">
        <v>10.0</v>
      </c>
      <c r="EB32" s="451"/>
      <c r="EC32" s="451"/>
      <c r="ED32" s="451"/>
      <c r="EE32" s="454"/>
      <c r="EF32" s="451">
        <v>24.0</v>
      </c>
      <c r="EG32" s="451">
        <v>24.0</v>
      </c>
      <c r="EH32" s="451"/>
      <c r="EI32" s="451"/>
      <c r="EJ32" s="455"/>
      <c r="EK32" s="451">
        <v>30.0</v>
      </c>
      <c r="EL32" s="451">
        <v>30.0</v>
      </c>
      <c r="EM32" s="451"/>
      <c r="EN32" s="451"/>
      <c r="EO32" s="451"/>
      <c r="EP32" s="451"/>
      <c r="EQ32" s="451"/>
      <c r="ER32" s="455"/>
      <c r="ES32" s="451"/>
      <c r="ET32" s="451">
        <v>38.0</v>
      </c>
      <c r="EU32" s="451">
        <v>38.0</v>
      </c>
      <c r="EV32" s="451"/>
      <c r="EW32" s="451"/>
      <c r="EX32" s="451"/>
      <c r="EY32" s="455"/>
      <c r="EZ32" s="451">
        <v>22.0</v>
      </c>
      <c r="FA32" s="451">
        <v>22.0</v>
      </c>
      <c r="FB32" s="451"/>
      <c r="FC32" s="451"/>
      <c r="FD32" s="451"/>
      <c r="FE32" s="451"/>
      <c r="FF32" s="451"/>
      <c r="FG32" s="451"/>
      <c r="FH32" s="455"/>
      <c r="FI32" s="445"/>
    </row>
    <row r="33" ht="15.75" customHeight="1">
      <c r="A33" s="447" t="s">
        <v>397</v>
      </c>
      <c r="B33" s="448">
        <v>3.0</v>
      </c>
      <c r="C33" s="449" t="str">
        <f t="array" ref="C33">index(Images!$A$1:$K$1, 1, 2)</f>
        <v/>
      </c>
      <c r="D33" s="448" t="s">
        <v>2071</v>
      </c>
      <c r="E33" s="448">
        <v>1.0</v>
      </c>
      <c r="F33" s="448">
        <v>3.0</v>
      </c>
      <c r="G33" s="448"/>
      <c r="H33" s="448"/>
      <c r="I33" s="448"/>
      <c r="J33" s="437"/>
      <c r="K33" s="451"/>
      <c r="L33" s="450"/>
      <c r="M33" s="450"/>
      <c r="N33" s="450"/>
      <c r="O33" s="450"/>
      <c r="P33" s="450"/>
      <c r="Q33" s="450"/>
      <c r="R33" s="450"/>
      <c r="S33" s="450"/>
      <c r="T33" s="451" t="s">
        <v>96</v>
      </c>
      <c r="U33" s="450"/>
      <c r="V33" s="450"/>
      <c r="W33" s="450"/>
      <c r="X33" s="450"/>
      <c r="Y33" s="450"/>
      <c r="Z33" s="450"/>
      <c r="AA33" s="450"/>
      <c r="AB33" s="450"/>
      <c r="AC33" s="451"/>
      <c r="AD33" s="451"/>
      <c r="AE33" s="450"/>
      <c r="AF33" s="450"/>
      <c r="AG33" s="451"/>
      <c r="AH33" s="450"/>
      <c r="AI33" s="451"/>
      <c r="AJ33" s="450"/>
      <c r="AK33" s="451"/>
      <c r="AL33" s="451"/>
      <c r="AM33" s="450"/>
      <c r="AN33" s="450"/>
      <c r="AO33" s="450"/>
      <c r="AP33" s="450"/>
      <c r="AQ33" s="451"/>
      <c r="AR33" s="451"/>
      <c r="AS33" s="451"/>
      <c r="AT33" s="450"/>
      <c r="AU33" s="450"/>
      <c r="AV33" s="450"/>
      <c r="AW33" s="450"/>
      <c r="AX33" s="450"/>
      <c r="AY33" s="450"/>
      <c r="AZ33" s="450"/>
      <c r="BA33" s="450"/>
      <c r="BB33" s="450"/>
      <c r="BC33" s="450"/>
      <c r="BD33" s="450"/>
      <c r="BE33" s="450"/>
      <c r="BF33" s="450"/>
      <c r="BG33" s="450"/>
      <c r="BH33" s="450"/>
      <c r="BI33" s="450"/>
      <c r="BJ33" s="450"/>
      <c r="BK33" s="450"/>
      <c r="BL33" s="450"/>
      <c r="BM33" s="450"/>
      <c r="BN33" s="450"/>
      <c r="BO33" s="451"/>
      <c r="BP33" s="450"/>
      <c r="BQ33" s="450"/>
      <c r="BR33" s="450"/>
      <c r="BS33" s="450"/>
      <c r="BT33" s="450"/>
      <c r="BU33" s="450"/>
      <c r="BV33" s="450"/>
      <c r="BW33" s="450"/>
      <c r="BX33" s="450"/>
      <c r="BY33" s="450"/>
      <c r="BZ33" s="450"/>
      <c r="CA33" s="450"/>
      <c r="CB33" s="450"/>
      <c r="CC33" s="450"/>
      <c r="CD33" s="450"/>
      <c r="CE33" s="450"/>
      <c r="CF33" s="450"/>
      <c r="CG33" s="450"/>
      <c r="CH33" s="450"/>
      <c r="CI33" s="451"/>
      <c r="CJ33" s="450"/>
      <c r="CK33" s="451"/>
      <c r="CL33" s="451"/>
      <c r="CM33" s="450"/>
      <c r="CN33" s="450"/>
      <c r="CO33" s="450"/>
      <c r="CP33" s="450"/>
      <c r="CQ33" s="451"/>
      <c r="CR33" s="451"/>
      <c r="CS33" s="450"/>
      <c r="CT33" s="450"/>
      <c r="CU33" s="450"/>
      <c r="CV33" s="450"/>
      <c r="CW33" s="450"/>
      <c r="CX33" s="450"/>
      <c r="CY33" s="450"/>
      <c r="CZ33" s="452"/>
      <c r="DA33" s="453">
        <v>90.0</v>
      </c>
      <c r="DB33" s="453">
        <v>25.0</v>
      </c>
      <c r="DC33" s="453"/>
      <c r="DD33" s="453">
        <v>10.0</v>
      </c>
      <c r="DE33" s="453"/>
      <c r="DF33" s="453"/>
      <c r="DG33" s="452"/>
      <c r="DH33" s="451"/>
      <c r="DI33" s="451"/>
      <c r="DJ33" s="451"/>
      <c r="DK33" s="451"/>
      <c r="DL33" s="451"/>
      <c r="DM33" s="454"/>
      <c r="DN33" s="451"/>
      <c r="DO33" s="451"/>
      <c r="DP33" s="451"/>
      <c r="DQ33" s="451"/>
      <c r="DR33" s="455"/>
      <c r="DS33" s="454"/>
      <c r="DT33" s="451"/>
      <c r="DU33" s="451"/>
      <c r="DV33" s="451"/>
      <c r="DW33" s="451"/>
      <c r="DX33" s="455"/>
      <c r="DY33" s="451"/>
      <c r="DZ33" s="451">
        <v>10.0</v>
      </c>
      <c r="EA33" s="451">
        <v>10.0</v>
      </c>
      <c r="EB33" s="451"/>
      <c r="EC33" s="451"/>
      <c r="ED33" s="451"/>
      <c r="EE33" s="454"/>
      <c r="EF33" s="451">
        <v>24.0</v>
      </c>
      <c r="EG33" s="451">
        <v>24.0</v>
      </c>
      <c r="EH33" s="451"/>
      <c r="EI33" s="451"/>
      <c r="EJ33" s="455"/>
      <c r="EK33" s="451">
        <v>30.0</v>
      </c>
      <c r="EL33" s="451">
        <v>30.0</v>
      </c>
      <c r="EM33" s="451"/>
      <c r="EN33" s="451"/>
      <c r="EO33" s="451"/>
      <c r="EP33" s="451"/>
      <c r="EQ33" s="451"/>
      <c r="ER33" s="455"/>
      <c r="ES33" s="451"/>
      <c r="ET33" s="451"/>
      <c r="EU33" s="451"/>
      <c r="EV33" s="451"/>
      <c r="EW33" s="451"/>
      <c r="EX33" s="451"/>
      <c r="EY33" s="455"/>
      <c r="EZ33" s="451"/>
      <c r="FA33" s="451"/>
      <c r="FB33" s="451"/>
      <c r="FC33" s="451"/>
      <c r="FD33" s="451"/>
      <c r="FE33" s="451"/>
      <c r="FF33" s="451"/>
      <c r="FG33" s="451"/>
      <c r="FH33" s="455"/>
      <c r="FI33" s="445"/>
    </row>
    <row r="34" ht="15.75" customHeight="1">
      <c r="A34" s="447" t="s">
        <v>716</v>
      </c>
      <c r="B34" s="448">
        <v>3.0</v>
      </c>
      <c r="C34" s="449" t="str">
        <f t="array" ref="C34">index(Images!$A$1:$K$1, 1, 2)</f>
        <v/>
      </c>
      <c r="D34" s="448" t="s">
        <v>2071</v>
      </c>
      <c r="E34" s="448">
        <v>1.0</v>
      </c>
      <c r="F34" s="448">
        <v>3.0</v>
      </c>
      <c r="G34" s="448" t="s">
        <v>64</v>
      </c>
      <c r="H34" s="448" t="s">
        <v>67</v>
      </c>
      <c r="I34" s="448" t="s">
        <v>68</v>
      </c>
      <c r="J34" s="437"/>
      <c r="K34" s="451"/>
      <c r="L34" s="450"/>
      <c r="M34" s="450"/>
      <c r="N34" s="450"/>
      <c r="O34" s="450"/>
      <c r="P34" s="450"/>
      <c r="Q34" s="450"/>
      <c r="R34" s="450"/>
      <c r="S34" s="450"/>
      <c r="T34" s="450"/>
      <c r="U34" s="450"/>
      <c r="V34" s="450"/>
      <c r="W34" s="450"/>
      <c r="X34" s="450"/>
      <c r="Y34" s="450"/>
      <c r="Z34" s="450"/>
      <c r="AA34" s="450"/>
      <c r="AB34" s="450"/>
      <c r="AC34" s="451"/>
      <c r="AD34" s="451"/>
      <c r="AE34" s="450"/>
      <c r="AF34" s="450"/>
      <c r="AG34" s="451"/>
      <c r="AH34" s="450"/>
      <c r="AI34" s="451" t="s">
        <v>96</v>
      </c>
      <c r="AJ34" s="450"/>
      <c r="AK34" s="451"/>
      <c r="AL34" s="451"/>
      <c r="AM34" s="450"/>
      <c r="AN34" s="450"/>
      <c r="AO34" s="450"/>
      <c r="AP34" s="450"/>
      <c r="AQ34" s="451"/>
      <c r="AR34" s="451"/>
      <c r="AS34" s="451"/>
      <c r="AT34" s="450"/>
      <c r="AU34" s="450"/>
      <c r="AV34" s="450"/>
      <c r="AW34" s="450"/>
      <c r="AX34" s="450"/>
      <c r="AY34" s="450"/>
      <c r="AZ34" s="450"/>
      <c r="BA34" s="450"/>
      <c r="BB34" s="450"/>
      <c r="BC34" s="450"/>
      <c r="BD34" s="450"/>
      <c r="BE34" s="450"/>
      <c r="BF34" s="450"/>
      <c r="BG34" s="450"/>
      <c r="BH34" s="450"/>
      <c r="BI34" s="450"/>
      <c r="BJ34" s="450"/>
      <c r="BK34" s="450"/>
      <c r="BL34" s="450"/>
      <c r="BM34" s="450"/>
      <c r="BN34" s="450"/>
      <c r="BO34" s="451"/>
      <c r="BP34" s="450"/>
      <c r="BQ34" s="450"/>
      <c r="BR34" s="450"/>
      <c r="BS34" s="450"/>
      <c r="BT34" s="450"/>
      <c r="BU34" s="450"/>
      <c r="BV34" s="450"/>
      <c r="BW34" s="450"/>
      <c r="BX34" s="450"/>
      <c r="BY34" s="450"/>
      <c r="BZ34" s="450"/>
      <c r="CA34" s="450"/>
      <c r="CB34" s="450"/>
      <c r="CC34" s="450"/>
      <c r="CD34" s="450"/>
      <c r="CE34" s="450"/>
      <c r="CF34" s="450"/>
      <c r="CG34" s="450"/>
      <c r="CH34" s="450"/>
      <c r="CI34" s="451"/>
      <c r="CJ34" s="450"/>
      <c r="CK34" s="451"/>
      <c r="CL34" s="451"/>
      <c r="CM34" s="450"/>
      <c r="CN34" s="450"/>
      <c r="CO34" s="450"/>
      <c r="CP34" s="450"/>
      <c r="CQ34" s="451"/>
      <c r="CR34" s="451"/>
      <c r="CS34" s="450"/>
      <c r="CT34" s="450"/>
      <c r="CU34" s="450"/>
      <c r="CV34" s="450"/>
      <c r="CW34" s="450"/>
      <c r="CX34" s="450"/>
      <c r="CY34" s="450"/>
      <c r="CZ34" s="452"/>
      <c r="DA34" s="453">
        <v>90.0</v>
      </c>
      <c r="DB34" s="453"/>
      <c r="DC34" s="453"/>
      <c r="DD34" s="453">
        <v>15.0</v>
      </c>
      <c r="DE34" s="453">
        <v>16.0</v>
      </c>
      <c r="DF34" s="453"/>
      <c r="DG34" s="452"/>
      <c r="DH34" s="451"/>
      <c r="DI34" s="451"/>
      <c r="DJ34" s="451"/>
      <c r="DK34" s="451"/>
      <c r="DL34" s="451"/>
      <c r="DM34" s="454"/>
      <c r="DN34" s="451"/>
      <c r="DO34" s="451"/>
      <c r="DP34" s="451"/>
      <c r="DQ34" s="451"/>
      <c r="DR34" s="455"/>
      <c r="DS34" s="454"/>
      <c r="DT34" s="451"/>
      <c r="DU34" s="451"/>
      <c r="DV34" s="451"/>
      <c r="DW34" s="451"/>
      <c r="DX34" s="455"/>
      <c r="DY34" s="451"/>
      <c r="DZ34" s="451"/>
      <c r="EA34" s="451"/>
      <c r="EB34" s="451"/>
      <c r="EC34" s="451"/>
      <c r="ED34" s="451"/>
      <c r="EE34" s="454"/>
      <c r="EF34" s="451"/>
      <c r="EG34" s="451"/>
      <c r="EH34" s="451"/>
      <c r="EI34" s="451"/>
      <c r="EJ34" s="455"/>
      <c r="EK34" s="451"/>
      <c r="EL34" s="451"/>
      <c r="EM34" s="451"/>
      <c r="EN34" s="451"/>
      <c r="EO34" s="451"/>
      <c r="EP34" s="451"/>
      <c r="EQ34" s="451"/>
      <c r="ER34" s="455"/>
      <c r="ES34" s="451"/>
      <c r="ET34" s="451"/>
      <c r="EU34" s="451"/>
      <c r="EV34" s="451"/>
      <c r="EW34" s="451"/>
      <c r="EX34" s="451"/>
      <c r="EY34" s="455"/>
      <c r="EZ34" s="451"/>
      <c r="FA34" s="451"/>
      <c r="FB34" s="451"/>
      <c r="FC34" s="451"/>
      <c r="FD34" s="451"/>
      <c r="FE34" s="451"/>
      <c r="FF34" s="451"/>
      <c r="FG34" s="451"/>
      <c r="FH34" s="455"/>
      <c r="FI34" s="445"/>
    </row>
    <row r="35">
      <c r="A35" s="447" t="s">
        <v>2084</v>
      </c>
      <c r="B35" s="448">
        <v>3.0</v>
      </c>
      <c r="C35" s="449" t="str">
        <f t="array" ref="C35">index(Images!$A$1:$K$1, 1, 2)</f>
        <v/>
      </c>
      <c r="D35" s="448" t="s">
        <v>2071</v>
      </c>
      <c r="E35" s="448">
        <v>1.0</v>
      </c>
      <c r="F35" s="448">
        <v>3.0</v>
      </c>
      <c r="G35" s="448" t="s">
        <v>67</v>
      </c>
      <c r="H35" s="448" t="s">
        <v>64</v>
      </c>
      <c r="I35" s="448"/>
      <c r="J35" s="437"/>
      <c r="K35" s="451"/>
      <c r="L35" s="450"/>
      <c r="M35" s="450"/>
      <c r="N35" s="450"/>
      <c r="O35" s="450"/>
      <c r="P35" s="450"/>
      <c r="Q35" s="450"/>
      <c r="R35" s="450"/>
      <c r="S35" s="450"/>
      <c r="T35" s="450"/>
      <c r="U35" s="450"/>
      <c r="V35" s="450"/>
      <c r="W35" s="450"/>
      <c r="X35" s="450"/>
      <c r="Y35" s="450"/>
      <c r="Z35" s="450"/>
      <c r="AA35" s="450"/>
      <c r="AB35" s="450"/>
      <c r="AC35" s="451"/>
      <c r="AD35" s="451"/>
      <c r="AE35" s="450"/>
      <c r="AF35" s="450"/>
      <c r="AG35" s="451"/>
      <c r="AH35" s="450"/>
      <c r="AI35" s="450"/>
      <c r="AJ35" s="451" t="s">
        <v>96</v>
      </c>
      <c r="AK35" s="451"/>
      <c r="AL35" s="451" t="s">
        <v>96</v>
      </c>
      <c r="AM35" s="450"/>
      <c r="AN35" s="450"/>
      <c r="AO35" s="450"/>
      <c r="AP35" s="450"/>
      <c r="AQ35" s="451"/>
      <c r="AR35" s="451" t="s">
        <v>96</v>
      </c>
      <c r="AS35" s="451"/>
      <c r="AT35" s="450"/>
      <c r="AU35" s="450"/>
      <c r="AV35" s="450"/>
      <c r="AW35" s="450"/>
      <c r="AX35" s="450"/>
      <c r="AY35" s="450"/>
      <c r="AZ35" s="450"/>
      <c r="BA35" s="450"/>
      <c r="BB35" s="450"/>
      <c r="BC35" s="450"/>
      <c r="BD35" s="450"/>
      <c r="BE35" s="450"/>
      <c r="BF35" s="450"/>
      <c r="BG35" s="450"/>
      <c r="BH35" s="450"/>
      <c r="BI35" s="450"/>
      <c r="BJ35" s="450"/>
      <c r="BK35" s="450"/>
      <c r="BL35" s="450"/>
      <c r="BM35" s="450"/>
      <c r="BN35" s="450"/>
      <c r="BO35" s="451"/>
      <c r="BP35" s="450"/>
      <c r="BQ35" s="450"/>
      <c r="BR35" s="450"/>
      <c r="BS35" s="450"/>
      <c r="BT35" s="450"/>
      <c r="BU35" s="450"/>
      <c r="BV35" s="450"/>
      <c r="BW35" s="450"/>
      <c r="BX35" s="450"/>
      <c r="BY35" s="450"/>
      <c r="BZ35" s="450"/>
      <c r="CA35" s="450"/>
      <c r="CB35" s="450"/>
      <c r="CC35" s="450"/>
      <c r="CD35" s="450"/>
      <c r="CE35" s="450"/>
      <c r="CF35" s="450"/>
      <c r="CG35" s="450"/>
      <c r="CH35" s="450"/>
      <c r="CI35" s="451" t="s">
        <v>96</v>
      </c>
      <c r="CJ35" s="450"/>
      <c r="CK35" s="451"/>
      <c r="CL35" s="451"/>
      <c r="CM35" s="450"/>
      <c r="CN35" s="450"/>
      <c r="CO35" s="450"/>
      <c r="CP35" s="450"/>
      <c r="CQ35" s="451"/>
      <c r="CR35" s="451" t="s">
        <v>96</v>
      </c>
      <c r="CS35" s="450"/>
      <c r="CT35" s="450"/>
      <c r="CU35" s="450"/>
      <c r="CV35" s="450"/>
      <c r="CW35" s="450"/>
      <c r="CX35" s="450"/>
      <c r="CY35" s="450"/>
      <c r="CZ35" s="452"/>
      <c r="DA35" s="453"/>
      <c r="DB35" s="453">
        <v>15.0</v>
      </c>
      <c r="DC35" s="453"/>
      <c r="DD35" s="453">
        <v>16.0</v>
      </c>
      <c r="DE35" s="453">
        <v>10.0</v>
      </c>
      <c r="DF35" s="453"/>
      <c r="DG35" s="452"/>
      <c r="DH35" s="451"/>
      <c r="DI35" s="451"/>
      <c r="DJ35" s="451"/>
      <c r="DK35" s="451"/>
      <c r="DL35" s="451"/>
      <c r="DM35" s="454"/>
      <c r="DN35" s="451"/>
      <c r="DO35" s="451"/>
      <c r="DP35" s="451"/>
      <c r="DQ35" s="451"/>
      <c r="DR35" s="455"/>
      <c r="DS35" s="454"/>
      <c r="DT35" s="451"/>
      <c r="DU35" s="451"/>
      <c r="DV35" s="451"/>
      <c r="DW35" s="451"/>
      <c r="DX35" s="455"/>
      <c r="DY35" s="451"/>
      <c r="DZ35" s="451">
        <v>10.0</v>
      </c>
      <c r="EA35" s="451">
        <v>10.0</v>
      </c>
      <c r="EB35" s="451"/>
      <c r="EC35" s="451"/>
      <c r="ED35" s="451"/>
      <c r="EE35" s="454"/>
      <c r="EF35" s="451">
        <v>24.0</v>
      </c>
      <c r="EG35" s="451">
        <v>24.0</v>
      </c>
      <c r="EH35" s="451"/>
      <c r="EI35" s="451"/>
      <c r="EJ35" s="455"/>
      <c r="EK35" s="451">
        <v>30.0</v>
      </c>
      <c r="EL35" s="451">
        <v>30.0</v>
      </c>
      <c r="EM35" s="451"/>
      <c r="EN35" s="451"/>
      <c r="EO35" s="451"/>
      <c r="EP35" s="451"/>
      <c r="EQ35" s="451"/>
      <c r="ER35" s="455"/>
      <c r="ES35" s="451"/>
      <c r="ET35" s="451">
        <v>38.0</v>
      </c>
      <c r="EU35" s="451">
        <v>38.0</v>
      </c>
      <c r="EV35" s="451"/>
      <c r="EW35" s="451"/>
      <c r="EX35" s="451"/>
      <c r="EY35" s="455"/>
      <c r="EZ35" s="451">
        <v>22.0</v>
      </c>
      <c r="FA35" s="451">
        <v>22.0</v>
      </c>
      <c r="FB35" s="451"/>
      <c r="FC35" s="451"/>
      <c r="FD35" s="451"/>
      <c r="FE35" s="451"/>
      <c r="FF35" s="451"/>
      <c r="FG35" s="451"/>
      <c r="FH35" s="455"/>
      <c r="FI35" s="445"/>
    </row>
    <row r="36">
      <c r="A36" s="447" t="s">
        <v>389</v>
      </c>
      <c r="B36" s="448">
        <v>3.0</v>
      </c>
      <c r="C36" s="449" t="str">
        <f t="array" ref="C36">index(Images!$A$1:$K$1, 1, 2)</f>
        <v/>
      </c>
      <c r="D36" s="448" t="s">
        <v>2071</v>
      </c>
      <c r="E36" s="448">
        <v>1.0</v>
      </c>
      <c r="F36" s="448">
        <v>3.0</v>
      </c>
      <c r="G36" s="448"/>
      <c r="H36" s="448"/>
      <c r="I36" s="448"/>
      <c r="J36" s="437"/>
      <c r="K36" s="451"/>
      <c r="L36" s="450"/>
      <c r="M36" s="450"/>
      <c r="N36" s="450"/>
      <c r="O36" s="450"/>
      <c r="P36" s="450"/>
      <c r="Q36" s="450"/>
      <c r="R36" s="450"/>
      <c r="S36" s="450"/>
      <c r="T36" s="451" t="s">
        <v>96</v>
      </c>
      <c r="U36" s="450"/>
      <c r="V36" s="450"/>
      <c r="W36" s="450"/>
      <c r="X36" s="450"/>
      <c r="Y36" s="450"/>
      <c r="Z36" s="450"/>
      <c r="AA36" s="450"/>
      <c r="AB36" s="450"/>
      <c r="AC36" s="451"/>
      <c r="AD36" s="451"/>
      <c r="AE36" s="450"/>
      <c r="AF36" s="450"/>
      <c r="AG36" s="451"/>
      <c r="AH36" s="450"/>
      <c r="AI36" s="450"/>
      <c r="AJ36" s="451"/>
      <c r="AK36" s="451"/>
      <c r="AL36" s="451"/>
      <c r="AM36" s="450"/>
      <c r="AN36" s="450"/>
      <c r="AO36" s="450"/>
      <c r="AP36" s="450"/>
      <c r="AQ36" s="451"/>
      <c r="AR36" s="451"/>
      <c r="AS36" s="451"/>
      <c r="AT36" s="450"/>
      <c r="AU36" s="450"/>
      <c r="AV36" s="450"/>
      <c r="AW36" s="450"/>
      <c r="AX36" s="450"/>
      <c r="AY36" s="450"/>
      <c r="AZ36" s="450"/>
      <c r="BA36" s="450"/>
      <c r="BB36" s="450"/>
      <c r="BC36" s="450"/>
      <c r="BD36" s="450"/>
      <c r="BE36" s="450"/>
      <c r="BF36" s="450"/>
      <c r="BG36" s="450"/>
      <c r="BH36" s="450"/>
      <c r="BI36" s="450"/>
      <c r="BJ36" s="450"/>
      <c r="BK36" s="450"/>
      <c r="BL36" s="450"/>
      <c r="BM36" s="450"/>
      <c r="BN36" s="450"/>
      <c r="BO36" s="451"/>
      <c r="BP36" s="450"/>
      <c r="BQ36" s="450"/>
      <c r="BR36" s="450"/>
      <c r="BS36" s="450"/>
      <c r="BT36" s="450"/>
      <c r="BU36" s="450"/>
      <c r="BV36" s="450"/>
      <c r="BW36" s="450"/>
      <c r="BX36" s="450"/>
      <c r="BY36" s="450"/>
      <c r="BZ36" s="450"/>
      <c r="CA36" s="450"/>
      <c r="CB36" s="450"/>
      <c r="CC36" s="450"/>
      <c r="CD36" s="450"/>
      <c r="CE36" s="450"/>
      <c r="CF36" s="450"/>
      <c r="CG36" s="450"/>
      <c r="CH36" s="450"/>
      <c r="CI36" s="451"/>
      <c r="CJ36" s="450"/>
      <c r="CK36" s="451"/>
      <c r="CL36" s="451"/>
      <c r="CM36" s="450"/>
      <c r="CN36" s="450"/>
      <c r="CO36" s="450"/>
      <c r="CP36" s="450"/>
      <c r="CQ36" s="451"/>
      <c r="CR36" s="451"/>
      <c r="CS36" s="450"/>
      <c r="CT36" s="450"/>
      <c r="CU36" s="450"/>
      <c r="CV36" s="450"/>
      <c r="CW36" s="450"/>
      <c r="CX36" s="450"/>
      <c r="CY36" s="450"/>
      <c r="CZ36" s="452"/>
      <c r="DA36" s="453"/>
      <c r="DB36" s="453">
        <f>25</f>
        <v>25</v>
      </c>
      <c r="DC36" s="453"/>
      <c r="DD36" s="453">
        <f t="shared" ref="DD36:DE36" si="1">10</f>
        <v>10</v>
      </c>
      <c r="DE36" s="453">
        <f t="shared" si="1"/>
        <v>10</v>
      </c>
      <c r="DF36" s="453"/>
      <c r="DG36" s="452"/>
      <c r="DH36" s="451"/>
      <c r="DI36" s="451"/>
      <c r="DJ36" s="451"/>
      <c r="DK36" s="451"/>
      <c r="DL36" s="451"/>
      <c r="DM36" s="454"/>
      <c r="DN36" s="451"/>
      <c r="DO36" s="451"/>
      <c r="DP36" s="451"/>
      <c r="DQ36" s="451"/>
      <c r="DR36" s="455"/>
      <c r="DS36" s="454"/>
      <c r="DT36" s="451"/>
      <c r="DU36" s="451"/>
      <c r="DV36" s="451"/>
      <c r="DW36" s="451"/>
      <c r="DX36" s="455"/>
      <c r="DY36" s="451"/>
      <c r="DZ36" s="451"/>
      <c r="EA36" s="451"/>
      <c r="EB36" s="451"/>
      <c r="EC36" s="451"/>
      <c r="ED36" s="451"/>
      <c r="EE36" s="454"/>
      <c r="EF36" s="451"/>
      <c r="EG36" s="451"/>
      <c r="EH36" s="451"/>
      <c r="EI36" s="451"/>
      <c r="EJ36" s="455"/>
      <c r="EK36" s="451"/>
      <c r="EL36" s="451"/>
      <c r="EM36" s="451"/>
      <c r="EN36" s="451"/>
      <c r="EO36" s="451"/>
      <c r="EP36" s="451"/>
      <c r="EQ36" s="451"/>
      <c r="ER36" s="455"/>
      <c r="ES36" s="451"/>
      <c r="ET36" s="451"/>
      <c r="EU36" s="451"/>
      <c r="EV36" s="451"/>
      <c r="EW36" s="451"/>
      <c r="EX36" s="451"/>
      <c r="EY36" s="455"/>
      <c r="EZ36" s="451"/>
      <c r="FA36" s="451"/>
      <c r="FB36" s="451"/>
      <c r="FC36" s="451"/>
      <c r="FD36" s="451"/>
      <c r="FE36" s="451"/>
      <c r="FF36" s="451"/>
      <c r="FG36" s="451"/>
      <c r="FH36" s="455"/>
      <c r="FI36" s="445"/>
    </row>
    <row r="37">
      <c r="A37" s="457" t="s">
        <v>2085</v>
      </c>
      <c r="B37" s="458">
        <v>1.0</v>
      </c>
      <c r="C37" s="459" t="str">
        <f t="array" ref="C37">index(Images!$A$1:$K$1, 1, 3)</f>
        <v/>
      </c>
      <c r="D37" s="458" t="s">
        <v>2071</v>
      </c>
      <c r="E37" s="458">
        <v>1.0</v>
      </c>
      <c r="F37" s="458">
        <v>5.0</v>
      </c>
      <c r="G37" s="458" t="s">
        <v>65</v>
      </c>
      <c r="H37" s="458"/>
      <c r="I37" s="458"/>
      <c r="J37" s="437"/>
      <c r="K37" s="460"/>
      <c r="L37" s="461"/>
      <c r="M37" s="461"/>
      <c r="N37" s="461"/>
      <c r="O37" s="461"/>
      <c r="P37" s="461"/>
      <c r="Q37" s="461"/>
      <c r="R37" s="461"/>
      <c r="S37" s="461"/>
      <c r="T37" s="461"/>
      <c r="U37" s="460" t="s">
        <v>96</v>
      </c>
      <c r="V37" s="461"/>
      <c r="W37" s="461"/>
      <c r="X37" s="461"/>
      <c r="Y37" s="460" t="s">
        <v>96</v>
      </c>
      <c r="Z37" s="461"/>
      <c r="AA37" s="461"/>
      <c r="AB37" s="461"/>
      <c r="AC37" s="460"/>
      <c r="AD37" s="460" t="s">
        <v>96</v>
      </c>
      <c r="AE37" s="461"/>
      <c r="AF37" s="461"/>
      <c r="AG37" s="461"/>
      <c r="AH37" s="460" t="s">
        <v>96</v>
      </c>
      <c r="AI37" s="460"/>
      <c r="AJ37" s="460"/>
      <c r="AK37" s="461"/>
      <c r="AL37" s="461"/>
      <c r="AM37" s="460" t="s">
        <v>96</v>
      </c>
      <c r="AN37" s="460"/>
      <c r="AO37" s="461"/>
      <c r="AP37" s="461"/>
      <c r="AQ37" s="461"/>
      <c r="AR37" s="461"/>
      <c r="AS37" s="461"/>
      <c r="AT37" s="461"/>
      <c r="AU37" s="461"/>
      <c r="AV37" s="461"/>
      <c r="AW37" s="461"/>
      <c r="AX37" s="461"/>
      <c r="AY37" s="461"/>
      <c r="AZ37" s="461"/>
      <c r="BA37" s="461"/>
      <c r="BB37" s="461"/>
      <c r="BC37" s="460"/>
      <c r="BD37" s="460" t="s">
        <v>96</v>
      </c>
      <c r="BE37" s="461"/>
      <c r="BF37" s="461"/>
      <c r="BG37" s="461"/>
      <c r="BH37" s="460" t="s">
        <v>96</v>
      </c>
      <c r="BI37" s="461"/>
      <c r="BJ37" s="461"/>
      <c r="BK37" s="460" t="s">
        <v>96</v>
      </c>
      <c r="BL37" s="461"/>
      <c r="BM37" s="461"/>
      <c r="BN37" s="460" t="s">
        <v>96</v>
      </c>
      <c r="BO37" s="461"/>
      <c r="BP37" s="461"/>
      <c r="BQ37" s="461"/>
      <c r="BR37" s="461"/>
      <c r="BS37" s="461"/>
      <c r="BT37" s="461"/>
      <c r="BU37" s="461"/>
      <c r="BV37" s="461"/>
      <c r="BW37" s="461"/>
      <c r="BX37" s="461"/>
      <c r="BY37" s="461"/>
      <c r="BZ37" s="461"/>
      <c r="CA37" s="461"/>
      <c r="CB37" s="461"/>
      <c r="CC37" s="461"/>
      <c r="CD37" s="461"/>
      <c r="CE37" s="461"/>
      <c r="CF37" s="461"/>
      <c r="CG37" s="460"/>
      <c r="CH37" s="460" t="s">
        <v>96</v>
      </c>
      <c r="CI37" s="460"/>
      <c r="CJ37" s="460"/>
      <c r="CK37" s="461"/>
      <c r="CL37" s="461"/>
      <c r="CM37" s="460" t="s">
        <v>96</v>
      </c>
      <c r="CN37" s="461"/>
      <c r="CO37" s="461"/>
      <c r="CP37" s="461"/>
      <c r="CQ37" s="462" t="s">
        <v>96</v>
      </c>
      <c r="CR37" s="460"/>
      <c r="CS37" s="461"/>
      <c r="CT37" s="461"/>
      <c r="CU37" s="461"/>
      <c r="CV37" s="461"/>
      <c r="CW37" s="461"/>
      <c r="CX37" s="461"/>
      <c r="CY37" s="461"/>
      <c r="CZ37" s="463"/>
      <c r="DA37" s="464">
        <v>36.0</v>
      </c>
      <c r="DB37" s="464">
        <v>9.0</v>
      </c>
      <c r="DC37" s="464"/>
      <c r="DD37" s="464"/>
      <c r="DE37" s="464"/>
      <c r="DF37" s="464"/>
      <c r="DG37" s="463"/>
      <c r="DH37" s="460"/>
      <c r="DI37" s="460"/>
      <c r="DJ37" s="460">
        <v>8.0</v>
      </c>
      <c r="DK37" s="460"/>
      <c r="DL37" s="460"/>
      <c r="DM37" s="465"/>
      <c r="DN37" s="460"/>
      <c r="DO37" s="460"/>
      <c r="DP37" s="460"/>
      <c r="DQ37" s="460"/>
      <c r="DR37" s="466"/>
      <c r="DS37" s="465"/>
      <c r="DT37" s="460"/>
      <c r="DU37" s="460"/>
      <c r="DV37" s="460"/>
      <c r="DW37" s="460"/>
      <c r="DX37" s="466"/>
      <c r="DY37" s="460"/>
      <c r="DZ37" s="460"/>
      <c r="EA37" s="460"/>
      <c r="EB37" s="460"/>
      <c r="EC37" s="460"/>
      <c r="ED37" s="460"/>
      <c r="EE37" s="465"/>
      <c r="EF37" s="460"/>
      <c r="EG37" s="460"/>
      <c r="EH37" s="460"/>
      <c r="EI37" s="460"/>
      <c r="EJ37" s="466"/>
      <c r="EK37" s="460"/>
      <c r="EL37" s="460"/>
      <c r="EM37" s="460"/>
      <c r="EN37" s="460"/>
      <c r="EO37" s="460"/>
      <c r="EP37" s="460"/>
      <c r="EQ37" s="460"/>
      <c r="ER37" s="466"/>
      <c r="ES37" s="460"/>
      <c r="ET37" s="460"/>
      <c r="EU37" s="460"/>
      <c r="EV37" s="460"/>
      <c r="EW37" s="460"/>
      <c r="EX37" s="460"/>
      <c r="EY37" s="466"/>
      <c r="EZ37" s="460"/>
      <c r="FA37" s="460"/>
      <c r="FB37" s="460"/>
      <c r="FC37" s="460"/>
      <c r="FD37" s="460"/>
      <c r="FE37" s="460"/>
      <c r="FF37" s="460"/>
      <c r="FG37" s="460"/>
      <c r="FH37" s="466"/>
      <c r="FI37" s="445"/>
    </row>
    <row r="38">
      <c r="A38" s="457" t="s">
        <v>1113</v>
      </c>
      <c r="B38" s="458">
        <v>1.0</v>
      </c>
      <c r="C38" s="459" t="str">
        <f t="array" ref="C38">index(Images!$A$1:$K$1, 1, 3)</f>
        <v/>
      </c>
      <c r="D38" s="458" t="s">
        <v>2025</v>
      </c>
      <c r="E38" s="458">
        <v>1.0</v>
      </c>
      <c r="F38" s="458">
        <v>5.0</v>
      </c>
      <c r="G38" s="458"/>
      <c r="H38" s="458"/>
      <c r="I38" s="458"/>
      <c r="J38" s="437"/>
      <c r="K38" s="460"/>
      <c r="L38" s="461"/>
      <c r="M38" s="461"/>
      <c r="N38" s="461"/>
      <c r="O38" s="461"/>
      <c r="P38" s="461"/>
      <c r="Q38" s="461"/>
      <c r="R38" s="461"/>
      <c r="S38" s="461"/>
      <c r="T38" s="461"/>
      <c r="U38" s="460"/>
      <c r="V38" s="461"/>
      <c r="W38" s="461"/>
      <c r="X38" s="461"/>
      <c r="Y38" s="460"/>
      <c r="Z38" s="461"/>
      <c r="AA38" s="461"/>
      <c r="AB38" s="461"/>
      <c r="AC38" s="460"/>
      <c r="AD38" s="460"/>
      <c r="AE38" s="461"/>
      <c r="AF38" s="461"/>
      <c r="AG38" s="461"/>
      <c r="AH38" s="460"/>
      <c r="AI38" s="460"/>
      <c r="AJ38" s="460"/>
      <c r="AK38" s="461"/>
      <c r="AL38" s="461"/>
      <c r="AM38" s="460"/>
      <c r="AN38" s="460"/>
      <c r="AO38" s="461"/>
      <c r="AP38" s="461"/>
      <c r="AQ38" s="461"/>
      <c r="AR38" s="461"/>
      <c r="AS38" s="461"/>
      <c r="AT38" s="461"/>
      <c r="AU38" s="461"/>
      <c r="AV38" s="461"/>
      <c r="AW38" s="461"/>
      <c r="AX38" s="461"/>
      <c r="AY38" s="461"/>
      <c r="AZ38" s="461"/>
      <c r="BA38" s="461"/>
      <c r="BB38" s="460" t="s">
        <v>96</v>
      </c>
      <c r="BC38" s="460"/>
      <c r="BD38" s="460"/>
      <c r="BE38" s="461"/>
      <c r="BF38" s="461"/>
      <c r="BG38" s="461"/>
      <c r="BH38" s="460"/>
      <c r="BI38" s="461"/>
      <c r="BJ38" s="461"/>
      <c r="BK38" s="460"/>
      <c r="BL38" s="461"/>
      <c r="BM38" s="461"/>
      <c r="BN38" s="460"/>
      <c r="BO38" s="461"/>
      <c r="BP38" s="461"/>
      <c r="BQ38" s="461"/>
      <c r="BR38" s="461"/>
      <c r="BS38" s="461"/>
      <c r="BT38" s="461"/>
      <c r="BU38" s="461"/>
      <c r="BV38" s="461"/>
      <c r="BW38" s="461"/>
      <c r="BX38" s="461"/>
      <c r="BY38" s="461"/>
      <c r="BZ38" s="461"/>
      <c r="CA38" s="461"/>
      <c r="CB38" s="461"/>
      <c r="CC38" s="461"/>
      <c r="CD38" s="461"/>
      <c r="CE38" s="461"/>
      <c r="CF38" s="461"/>
      <c r="CG38" s="460"/>
      <c r="CH38" s="460"/>
      <c r="CI38" s="460"/>
      <c r="CJ38" s="460"/>
      <c r="CK38" s="461"/>
      <c r="CL38" s="461"/>
      <c r="CM38" s="460"/>
      <c r="CN38" s="461"/>
      <c r="CO38" s="461"/>
      <c r="CP38" s="461"/>
      <c r="CQ38" s="462"/>
      <c r="CR38" s="460"/>
      <c r="CS38" s="461"/>
      <c r="CT38" s="461"/>
      <c r="CU38" s="461"/>
      <c r="CV38" s="461"/>
      <c r="CW38" s="461"/>
      <c r="CX38" s="461"/>
      <c r="CY38" s="461"/>
      <c r="CZ38" s="463"/>
      <c r="DA38" s="464"/>
      <c r="DB38" s="464"/>
      <c r="DC38" s="464">
        <v>5.0</v>
      </c>
      <c r="DD38" s="464"/>
      <c r="DE38" s="464">
        <v>6.0</v>
      </c>
      <c r="DF38" s="464"/>
      <c r="DG38" s="463"/>
      <c r="DH38" s="460"/>
      <c r="DI38" s="460"/>
      <c r="DJ38" s="460">
        <v>8.0</v>
      </c>
      <c r="DK38" s="460"/>
      <c r="DL38" s="460"/>
      <c r="DM38" s="465"/>
      <c r="DN38" s="460"/>
      <c r="DO38" s="460"/>
      <c r="DP38" s="460"/>
      <c r="DQ38" s="460"/>
      <c r="DR38" s="466"/>
      <c r="DS38" s="465"/>
      <c r="DT38" s="460"/>
      <c r="DU38" s="460"/>
      <c r="DV38" s="460"/>
      <c r="DW38" s="460"/>
      <c r="DX38" s="466"/>
      <c r="DY38" s="460"/>
      <c r="DZ38" s="460"/>
      <c r="EA38" s="460"/>
      <c r="EB38" s="460"/>
      <c r="EC38" s="460"/>
      <c r="ED38" s="460"/>
      <c r="EE38" s="465"/>
      <c r="EF38" s="460"/>
      <c r="EG38" s="460"/>
      <c r="EH38" s="460"/>
      <c r="EI38" s="460"/>
      <c r="EJ38" s="466"/>
      <c r="EK38" s="460"/>
      <c r="EL38" s="460"/>
      <c r="EM38" s="460"/>
      <c r="EN38" s="460"/>
      <c r="EO38" s="460"/>
      <c r="EP38" s="460"/>
      <c r="EQ38" s="460"/>
      <c r="ER38" s="466"/>
      <c r="ES38" s="460"/>
      <c r="ET38" s="460"/>
      <c r="EU38" s="460"/>
      <c r="EV38" s="460"/>
      <c r="EW38" s="460"/>
      <c r="EX38" s="460"/>
      <c r="EY38" s="466"/>
      <c r="EZ38" s="460"/>
      <c r="FA38" s="460"/>
      <c r="FB38" s="460"/>
      <c r="FC38" s="460"/>
      <c r="FD38" s="460"/>
      <c r="FE38" s="460"/>
      <c r="FF38" s="460"/>
      <c r="FG38" s="460"/>
      <c r="FH38" s="466"/>
      <c r="FI38" s="445"/>
    </row>
    <row r="39" ht="15.75" customHeight="1">
      <c r="A39" s="457" t="s">
        <v>1647</v>
      </c>
      <c r="B39" s="458">
        <v>2.0</v>
      </c>
      <c r="C39" s="459" t="str">
        <f t="array" ref="C39">index(Images!$A$1:$K$1, 1, 3)</f>
        <v/>
      </c>
      <c r="D39" s="458" t="s">
        <v>2071</v>
      </c>
      <c r="E39" s="458">
        <v>1.0</v>
      </c>
      <c r="F39" s="458">
        <v>4.0</v>
      </c>
      <c r="G39" s="458" t="s">
        <v>65</v>
      </c>
      <c r="H39" s="458" t="s">
        <v>67</v>
      </c>
      <c r="I39" s="458" t="s">
        <v>64</v>
      </c>
      <c r="J39" s="437"/>
      <c r="K39" s="461"/>
      <c r="L39" s="460"/>
      <c r="M39" s="460"/>
      <c r="N39" s="460"/>
      <c r="O39" s="461"/>
      <c r="P39" s="461"/>
      <c r="Q39" s="461"/>
      <c r="R39" s="461"/>
      <c r="S39" s="460"/>
      <c r="T39" s="460"/>
      <c r="U39" s="460"/>
      <c r="V39" s="461"/>
      <c r="W39" s="461"/>
      <c r="X39" s="461"/>
      <c r="Y39" s="461"/>
      <c r="Z39" s="461"/>
      <c r="AA39" s="460"/>
      <c r="AB39" s="460"/>
      <c r="AC39" s="461"/>
      <c r="AD39" s="461"/>
      <c r="AE39" s="461"/>
      <c r="AF39" s="461"/>
      <c r="AG39" s="461"/>
      <c r="AH39" s="461"/>
      <c r="AI39" s="461"/>
      <c r="AJ39" s="461"/>
      <c r="AK39" s="461"/>
      <c r="AL39" s="461"/>
      <c r="AM39" s="461"/>
      <c r="AN39" s="461"/>
      <c r="AO39" s="461"/>
      <c r="AP39" s="461"/>
      <c r="AQ39" s="460"/>
      <c r="AR39" s="460"/>
      <c r="AS39" s="460"/>
      <c r="AT39" s="460"/>
      <c r="AU39" s="460"/>
      <c r="AV39" s="460"/>
      <c r="AW39" s="460"/>
      <c r="AX39" s="461"/>
      <c r="AY39" s="461"/>
      <c r="AZ39" s="461"/>
      <c r="BA39" s="461"/>
      <c r="BB39" s="461"/>
      <c r="BC39" s="461"/>
      <c r="BD39" s="461"/>
      <c r="BE39" s="461"/>
      <c r="BF39" s="461"/>
      <c r="BG39" s="461"/>
      <c r="BH39" s="461"/>
      <c r="BI39" s="461"/>
      <c r="BJ39" s="461"/>
      <c r="BK39" s="460"/>
      <c r="BL39" s="461"/>
      <c r="BM39" s="461"/>
      <c r="BN39" s="461"/>
      <c r="BO39" s="461"/>
      <c r="BP39" s="460"/>
      <c r="BQ39" s="461"/>
      <c r="BR39" s="461"/>
      <c r="BS39" s="461"/>
      <c r="BT39" s="460"/>
      <c r="BU39" s="461"/>
      <c r="BV39" s="461"/>
      <c r="BW39" s="461"/>
      <c r="BX39" s="461"/>
      <c r="BY39" s="461"/>
      <c r="BZ39" s="461"/>
      <c r="CA39" s="461"/>
      <c r="CB39" s="461"/>
      <c r="CC39" s="461"/>
      <c r="CD39" s="461"/>
      <c r="CE39" s="461"/>
      <c r="CF39" s="461"/>
      <c r="CG39" s="467" t="s">
        <v>96</v>
      </c>
      <c r="CH39" s="461"/>
      <c r="CI39" s="460"/>
      <c r="CJ39" s="460"/>
      <c r="CK39" s="461"/>
      <c r="CL39" s="461"/>
      <c r="CM39" s="461"/>
      <c r="CN39" s="460"/>
      <c r="CO39" s="467" t="s">
        <v>96</v>
      </c>
      <c r="CP39" s="460"/>
      <c r="CQ39" s="468"/>
      <c r="CR39" s="461"/>
      <c r="CS39" s="461"/>
      <c r="CT39" s="461"/>
      <c r="CU39" s="461"/>
      <c r="CV39" s="461"/>
      <c r="CW39" s="461"/>
      <c r="CX39" s="461"/>
      <c r="CY39" s="461"/>
      <c r="CZ39" s="463"/>
      <c r="DA39" s="464">
        <f>48</f>
        <v>48</v>
      </c>
      <c r="DB39" s="464">
        <f>12</f>
        <v>12</v>
      </c>
      <c r="DC39" s="464"/>
      <c r="DD39" s="464"/>
      <c r="DE39" s="464"/>
      <c r="DF39" s="464"/>
      <c r="DG39" s="463"/>
      <c r="DH39" s="460"/>
      <c r="DI39" s="460"/>
      <c r="DJ39" s="460">
        <v>3.0</v>
      </c>
      <c r="DK39" s="460"/>
      <c r="DL39" s="460">
        <v>3.0</v>
      </c>
      <c r="DM39" s="465"/>
      <c r="DN39" s="460"/>
      <c r="DO39" s="460"/>
      <c r="DP39" s="460"/>
      <c r="DQ39" s="460"/>
      <c r="DR39" s="466"/>
      <c r="DS39" s="465"/>
      <c r="DT39" s="460"/>
      <c r="DU39" s="460"/>
      <c r="DV39" s="460"/>
      <c r="DW39" s="460"/>
      <c r="DX39" s="466"/>
      <c r="DY39" s="460"/>
      <c r="DZ39" s="460"/>
      <c r="EA39" s="460"/>
      <c r="EB39" s="460"/>
      <c r="EC39" s="460"/>
      <c r="ED39" s="460"/>
      <c r="EE39" s="465"/>
      <c r="EF39" s="460"/>
      <c r="EG39" s="460"/>
      <c r="EH39" s="460"/>
      <c r="EI39" s="460"/>
      <c r="EJ39" s="466"/>
      <c r="EK39" s="460"/>
      <c r="EL39" s="460"/>
      <c r="EM39" s="460"/>
      <c r="EN39" s="460"/>
      <c r="EO39" s="460"/>
      <c r="EP39" s="460"/>
      <c r="EQ39" s="460"/>
      <c r="ER39" s="466"/>
      <c r="ES39" s="460"/>
      <c r="ET39" s="460"/>
      <c r="EU39" s="460"/>
      <c r="EV39" s="460"/>
      <c r="EW39" s="460"/>
      <c r="EX39" s="460"/>
      <c r="EY39" s="466"/>
      <c r="EZ39" s="460"/>
      <c r="FA39" s="460"/>
      <c r="FB39" s="460"/>
      <c r="FC39" s="460"/>
      <c r="FD39" s="460"/>
      <c r="FE39" s="460"/>
      <c r="FF39" s="460"/>
      <c r="FG39" s="460"/>
      <c r="FH39" s="466"/>
      <c r="FI39" s="445"/>
    </row>
    <row r="40" ht="15.75" customHeight="1">
      <c r="A40" s="457" t="s">
        <v>1022</v>
      </c>
      <c r="B40" s="458">
        <v>2.0</v>
      </c>
      <c r="C40" s="459" t="str">
        <f t="array" ref="C40">index(Images!$A$1:$K$1, 1, 3)</f>
        <v/>
      </c>
      <c r="D40" s="458" t="s">
        <v>2071</v>
      </c>
      <c r="E40" s="458">
        <v>1.0</v>
      </c>
      <c r="F40" s="458">
        <v>5.0</v>
      </c>
      <c r="G40" s="458" t="s">
        <v>64</v>
      </c>
      <c r="H40" s="458" t="s">
        <v>65</v>
      </c>
      <c r="I40" s="458"/>
      <c r="J40" s="437"/>
      <c r="K40" s="461"/>
      <c r="L40" s="461"/>
      <c r="M40" s="461"/>
      <c r="N40" s="461"/>
      <c r="O40" s="461"/>
      <c r="P40" s="461"/>
      <c r="Q40" s="461"/>
      <c r="R40" s="461"/>
      <c r="S40" s="461"/>
      <c r="T40" s="461"/>
      <c r="U40" s="461"/>
      <c r="V40" s="461"/>
      <c r="W40" s="460"/>
      <c r="X40" s="460"/>
      <c r="Y40" s="460"/>
      <c r="Z40" s="461"/>
      <c r="AA40" s="461"/>
      <c r="AB40" s="461"/>
      <c r="AC40" s="461"/>
      <c r="AD40" s="461"/>
      <c r="AE40" s="461"/>
      <c r="AF40" s="461"/>
      <c r="AG40" s="461"/>
      <c r="AH40" s="461"/>
      <c r="AI40" s="461"/>
      <c r="AJ40" s="461"/>
      <c r="AK40" s="461"/>
      <c r="AL40" s="461"/>
      <c r="AM40" s="460"/>
      <c r="AN40" s="460"/>
      <c r="AO40" s="461"/>
      <c r="AP40" s="461"/>
      <c r="AQ40" s="461"/>
      <c r="AR40" s="461"/>
      <c r="AS40" s="461"/>
      <c r="AT40" s="461"/>
      <c r="AU40" s="461"/>
      <c r="AV40" s="460"/>
      <c r="AW40" s="460" t="s">
        <v>96</v>
      </c>
      <c r="AX40" s="461"/>
      <c r="AY40" s="461"/>
      <c r="AZ40" s="461"/>
      <c r="BA40" s="461"/>
      <c r="BB40" s="461"/>
      <c r="BC40" s="461"/>
      <c r="BD40" s="461"/>
      <c r="BE40" s="461"/>
      <c r="BF40" s="461"/>
      <c r="BG40" s="461"/>
      <c r="BH40" s="461"/>
      <c r="BI40" s="461"/>
      <c r="BJ40" s="461"/>
      <c r="BK40" s="461"/>
      <c r="BL40" s="461"/>
      <c r="BM40" s="461"/>
      <c r="BN40" s="461"/>
      <c r="BO40" s="461"/>
      <c r="BP40" s="461"/>
      <c r="BQ40" s="461"/>
      <c r="BR40" s="461"/>
      <c r="BS40" s="461"/>
      <c r="BT40" s="461"/>
      <c r="BU40" s="461"/>
      <c r="BV40" s="461"/>
      <c r="BW40" s="461"/>
      <c r="BX40" s="461"/>
      <c r="BY40" s="461"/>
      <c r="BZ40" s="461"/>
      <c r="CA40" s="461"/>
      <c r="CB40" s="461"/>
      <c r="CC40" s="461"/>
      <c r="CD40" s="461"/>
      <c r="CE40" s="461"/>
      <c r="CF40" s="461"/>
      <c r="CG40" s="461"/>
      <c r="CH40" s="461"/>
      <c r="CI40" s="461"/>
      <c r="CJ40" s="461"/>
      <c r="CK40" s="461"/>
      <c r="CL40" s="461"/>
      <c r="CM40" s="461"/>
      <c r="CN40" s="461"/>
      <c r="CO40" s="461"/>
      <c r="CP40" s="461"/>
      <c r="CQ40" s="468"/>
      <c r="CR40" s="461"/>
      <c r="CS40" s="461"/>
      <c r="CT40" s="460"/>
      <c r="CU40" s="460"/>
      <c r="CV40" s="460"/>
      <c r="CW40" s="460"/>
      <c r="CX40" s="460"/>
      <c r="CY40" s="460"/>
      <c r="CZ40" s="463"/>
      <c r="DA40" s="464"/>
      <c r="DB40" s="464">
        <v>12.0</v>
      </c>
      <c r="DC40" s="464"/>
      <c r="DD40" s="464"/>
      <c r="DE40" s="464"/>
      <c r="DF40" s="464">
        <v>5.0</v>
      </c>
      <c r="DG40" s="463"/>
      <c r="DH40" s="460">
        <v>3.0</v>
      </c>
      <c r="DI40" s="460">
        <v>3.0</v>
      </c>
      <c r="DJ40" s="460"/>
      <c r="DK40" s="460"/>
      <c r="DL40" s="460"/>
      <c r="DM40" s="465">
        <v>12.0</v>
      </c>
      <c r="DN40" s="460"/>
      <c r="DO40" s="460"/>
      <c r="DP40" s="460"/>
      <c r="DQ40" s="460"/>
      <c r="DR40" s="466">
        <v>6.0</v>
      </c>
      <c r="DS40" s="465">
        <v>16.0</v>
      </c>
      <c r="DT40" s="460"/>
      <c r="DU40" s="460">
        <v>16.0</v>
      </c>
      <c r="DV40" s="460"/>
      <c r="DW40" s="460"/>
      <c r="DX40" s="466"/>
      <c r="DY40" s="460">
        <v>10.0</v>
      </c>
      <c r="DZ40" s="460">
        <v>10.0</v>
      </c>
      <c r="EA40" s="460"/>
      <c r="EB40" s="460"/>
      <c r="EC40" s="460"/>
      <c r="ED40" s="460"/>
      <c r="EE40" s="465"/>
      <c r="EF40" s="460"/>
      <c r="EG40" s="460"/>
      <c r="EH40" s="460"/>
      <c r="EI40" s="460"/>
      <c r="EJ40" s="466"/>
      <c r="EK40" s="460"/>
      <c r="EL40" s="460"/>
      <c r="EM40" s="460"/>
      <c r="EN40" s="460"/>
      <c r="EO40" s="460"/>
      <c r="EP40" s="460"/>
      <c r="EQ40" s="460"/>
      <c r="ER40" s="466"/>
      <c r="ES40" s="460"/>
      <c r="ET40" s="460"/>
      <c r="EU40" s="460"/>
      <c r="EV40" s="460"/>
      <c r="EW40" s="460"/>
      <c r="EX40" s="460"/>
      <c r="EY40" s="466"/>
      <c r="EZ40" s="460"/>
      <c r="FA40" s="460"/>
      <c r="FB40" s="460"/>
      <c r="FC40" s="460"/>
      <c r="FD40" s="460"/>
      <c r="FE40" s="460"/>
      <c r="FF40" s="460"/>
      <c r="FG40" s="460"/>
      <c r="FH40" s="466"/>
      <c r="FI40" s="445"/>
    </row>
    <row r="41">
      <c r="A41" s="457" t="s">
        <v>2086</v>
      </c>
      <c r="B41" s="458">
        <v>2.0</v>
      </c>
      <c r="C41" s="459" t="str">
        <f t="array" ref="C41">index(Images!$A$1:$K$1, 1, 3)</f>
        <v/>
      </c>
      <c r="D41" s="458" t="s">
        <v>2071</v>
      </c>
      <c r="E41" s="458">
        <v>1.0</v>
      </c>
      <c r="F41" s="458">
        <v>5.0</v>
      </c>
      <c r="G41" s="458" t="s">
        <v>65</v>
      </c>
      <c r="H41" s="458"/>
      <c r="I41" s="458"/>
      <c r="J41" s="437"/>
      <c r="K41" s="461"/>
      <c r="L41" s="461"/>
      <c r="M41" s="461"/>
      <c r="N41" s="461"/>
      <c r="O41" s="460" t="s">
        <v>96</v>
      </c>
      <c r="P41" s="460"/>
      <c r="Q41" s="460"/>
      <c r="R41" s="460"/>
      <c r="S41" s="461"/>
      <c r="T41" s="461"/>
      <c r="U41" s="460" t="s">
        <v>96</v>
      </c>
      <c r="V41" s="461"/>
      <c r="W41" s="461"/>
      <c r="X41" s="461"/>
      <c r="Y41" s="460" t="s">
        <v>96</v>
      </c>
      <c r="Z41" s="461"/>
      <c r="AA41" s="461"/>
      <c r="AB41" s="460" t="s">
        <v>96</v>
      </c>
      <c r="AC41" s="460"/>
      <c r="AD41" s="460" t="s">
        <v>96</v>
      </c>
      <c r="AE41" s="460" t="s">
        <v>96</v>
      </c>
      <c r="AF41" s="461"/>
      <c r="AG41" s="460" t="s">
        <v>96</v>
      </c>
      <c r="AH41" s="460" t="s">
        <v>96</v>
      </c>
      <c r="AI41" s="461"/>
      <c r="AJ41" s="461"/>
      <c r="AK41" s="461"/>
      <c r="AL41" s="461"/>
      <c r="AM41" s="460" t="s">
        <v>96</v>
      </c>
      <c r="AN41" s="460"/>
      <c r="AO41" s="460" t="s">
        <v>96</v>
      </c>
      <c r="AP41" s="461"/>
      <c r="AQ41" s="461"/>
      <c r="AR41" s="461"/>
      <c r="AS41" s="461"/>
      <c r="AT41" s="461"/>
      <c r="AU41" s="461"/>
      <c r="AV41" s="461"/>
      <c r="AW41" s="461"/>
      <c r="AX41" s="461"/>
      <c r="AY41" s="460" t="s">
        <v>96</v>
      </c>
      <c r="AZ41" s="461"/>
      <c r="BA41" s="461"/>
      <c r="BB41" s="461"/>
      <c r="BC41" s="460"/>
      <c r="BD41" s="460" t="s">
        <v>96</v>
      </c>
      <c r="BE41" s="461"/>
      <c r="BF41" s="461"/>
      <c r="BG41" s="460" t="s">
        <v>96</v>
      </c>
      <c r="BH41" s="460" t="s">
        <v>96</v>
      </c>
      <c r="BI41" s="461"/>
      <c r="BJ41" s="461"/>
      <c r="BK41" s="460" t="s">
        <v>96</v>
      </c>
      <c r="BL41" s="461"/>
      <c r="BM41" s="460" t="s">
        <v>96</v>
      </c>
      <c r="BN41" s="460" t="s">
        <v>96</v>
      </c>
      <c r="BO41" s="460" t="s">
        <v>96</v>
      </c>
      <c r="BP41" s="461"/>
      <c r="BQ41" s="461"/>
      <c r="BR41" s="461"/>
      <c r="BS41" s="461"/>
      <c r="BT41" s="461"/>
      <c r="BU41" s="469"/>
      <c r="BV41" s="469" t="str">
        <f>image("https://i.imgur.com/p0DcpOR.png",4,15,33)</f>
        <v/>
      </c>
      <c r="BW41" s="461"/>
      <c r="BX41" s="461"/>
      <c r="BY41" s="461"/>
      <c r="BZ41" s="461"/>
      <c r="CA41" s="461"/>
      <c r="CB41" s="461"/>
      <c r="CC41" s="461"/>
      <c r="CD41" s="461"/>
      <c r="CE41" s="461"/>
      <c r="CF41" s="461"/>
      <c r="CG41" s="467"/>
      <c r="CH41" s="460" t="s">
        <v>96</v>
      </c>
      <c r="CI41" s="460" t="s">
        <v>96</v>
      </c>
      <c r="CJ41" s="460"/>
      <c r="CK41" s="461"/>
      <c r="CL41" s="461"/>
      <c r="CM41" s="460" t="s">
        <v>96</v>
      </c>
      <c r="CN41" s="461"/>
      <c r="CO41" s="467"/>
      <c r="CP41" s="461"/>
      <c r="CQ41" s="470" t="s">
        <v>96</v>
      </c>
      <c r="CR41" s="461"/>
      <c r="CS41" s="461"/>
      <c r="CT41" s="461"/>
      <c r="CU41" s="461"/>
      <c r="CV41" s="461"/>
      <c r="CW41" s="461"/>
      <c r="CX41" s="461"/>
      <c r="CY41" s="461"/>
      <c r="CZ41" s="463"/>
      <c r="DA41" s="464">
        <v>48.0</v>
      </c>
      <c r="DB41" s="464">
        <v>12.0</v>
      </c>
      <c r="DC41" s="464"/>
      <c r="DD41" s="464"/>
      <c r="DE41" s="464"/>
      <c r="DF41" s="464"/>
      <c r="DG41" s="463"/>
      <c r="DH41" s="460">
        <v>3.0</v>
      </c>
      <c r="DI41" s="460"/>
      <c r="DJ41" s="460">
        <v>3.0</v>
      </c>
      <c r="DK41" s="460"/>
      <c r="DL41" s="460"/>
      <c r="DM41" s="465">
        <v>6.0</v>
      </c>
      <c r="DN41" s="460"/>
      <c r="DO41" s="460">
        <v>12.0</v>
      </c>
      <c r="DP41" s="460"/>
      <c r="DQ41" s="460"/>
      <c r="DR41" s="466"/>
      <c r="DS41" s="465"/>
      <c r="DT41" s="460"/>
      <c r="DU41" s="460">
        <v>16.0</v>
      </c>
      <c r="DV41" s="460">
        <v>16.0</v>
      </c>
      <c r="DW41" s="460"/>
      <c r="DX41" s="466"/>
      <c r="DY41" s="460">
        <v>10.0</v>
      </c>
      <c r="DZ41" s="460"/>
      <c r="EA41" s="460">
        <v>10.0</v>
      </c>
      <c r="EB41" s="460"/>
      <c r="EC41" s="460"/>
      <c r="ED41" s="460"/>
      <c r="EE41" s="465"/>
      <c r="EF41" s="460"/>
      <c r="EG41" s="460"/>
      <c r="EH41" s="460"/>
      <c r="EI41" s="460"/>
      <c r="EJ41" s="466"/>
      <c r="EK41" s="460"/>
      <c r="EL41" s="460"/>
      <c r="EM41" s="460"/>
      <c r="EN41" s="460"/>
      <c r="EO41" s="460"/>
      <c r="EP41" s="460"/>
      <c r="EQ41" s="460"/>
      <c r="ER41" s="466"/>
      <c r="ES41" s="460"/>
      <c r="ET41" s="460"/>
      <c r="EU41" s="460"/>
      <c r="EV41" s="460"/>
      <c r="EW41" s="460"/>
      <c r="EX41" s="460"/>
      <c r="EY41" s="466"/>
      <c r="EZ41" s="460"/>
      <c r="FA41" s="460"/>
      <c r="FB41" s="460"/>
      <c r="FC41" s="460"/>
      <c r="FD41" s="460"/>
      <c r="FE41" s="460"/>
      <c r="FF41" s="460"/>
      <c r="FG41" s="460"/>
      <c r="FH41" s="466"/>
      <c r="FI41" s="445"/>
    </row>
    <row r="42">
      <c r="A42" s="457" t="s">
        <v>1116</v>
      </c>
      <c r="B42" s="458">
        <v>2.0</v>
      </c>
      <c r="C42" s="459" t="str">
        <f t="array" ref="C42">index(Images!$A$1:$K$1, 1, 3)</f>
        <v/>
      </c>
      <c r="D42" s="458" t="s">
        <v>2025</v>
      </c>
      <c r="E42" s="458">
        <v>1.0</v>
      </c>
      <c r="F42" s="458">
        <v>5.0</v>
      </c>
      <c r="G42" s="458"/>
      <c r="H42" s="458"/>
      <c r="I42" s="458"/>
      <c r="J42" s="437"/>
      <c r="K42" s="461"/>
      <c r="L42" s="461"/>
      <c r="M42" s="461"/>
      <c r="N42" s="461"/>
      <c r="O42" s="460"/>
      <c r="P42" s="460"/>
      <c r="Q42" s="460"/>
      <c r="R42" s="460"/>
      <c r="S42" s="461"/>
      <c r="T42" s="461"/>
      <c r="U42" s="460"/>
      <c r="V42" s="461"/>
      <c r="W42" s="461"/>
      <c r="X42" s="461"/>
      <c r="Y42" s="460"/>
      <c r="Z42" s="461"/>
      <c r="AA42" s="461"/>
      <c r="AB42" s="460"/>
      <c r="AC42" s="460"/>
      <c r="AD42" s="460"/>
      <c r="AE42" s="460"/>
      <c r="AF42" s="461"/>
      <c r="AG42" s="460"/>
      <c r="AH42" s="460"/>
      <c r="AI42" s="461"/>
      <c r="AJ42" s="461"/>
      <c r="AK42" s="461"/>
      <c r="AL42" s="461"/>
      <c r="AM42" s="460"/>
      <c r="AN42" s="460"/>
      <c r="AO42" s="460"/>
      <c r="AP42" s="461"/>
      <c r="AQ42" s="461"/>
      <c r="AR42" s="461"/>
      <c r="AS42" s="461"/>
      <c r="AT42" s="461"/>
      <c r="AU42" s="461"/>
      <c r="AV42" s="461"/>
      <c r="AW42" s="461"/>
      <c r="AX42" s="461"/>
      <c r="AY42" s="460"/>
      <c r="AZ42" s="461"/>
      <c r="BA42" s="461"/>
      <c r="BB42" s="460" t="s">
        <v>96</v>
      </c>
      <c r="BC42" s="460"/>
      <c r="BD42" s="460"/>
      <c r="BE42" s="461"/>
      <c r="BF42" s="461"/>
      <c r="BG42" s="460"/>
      <c r="BH42" s="460"/>
      <c r="BI42" s="461"/>
      <c r="BJ42" s="461"/>
      <c r="BK42" s="460"/>
      <c r="BL42" s="461"/>
      <c r="BM42" s="460"/>
      <c r="BN42" s="460"/>
      <c r="BO42" s="460"/>
      <c r="BP42" s="461"/>
      <c r="BQ42" s="461"/>
      <c r="BR42" s="461"/>
      <c r="BS42" s="461"/>
      <c r="BT42" s="461"/>
      <c r="BU42" s="469"/>
      <c r="BV42" s="469"/>
      <c r="BW42" s="461"/>
      <c r="BX42" s="461"/>
      <c r="BY42" s="461"/>
      <c r="BZ42" s="461"/>
      <c r="CA42" s="461"/>
      <c r="CB42" s="461"/>
      <c r="CC42" s="461"/>
      <c r="CD42" s="461"/>
      <c r="CE42" s="461"/>
      <c r="CF42" s="461"/>
      <c r="CG42" s="467"/>
      <c r="CH42" s="460"/>
      <c r="CI42" s="460"/>
      <c r="CJ42" s="460"/>
      <c r="CK42" s="461"/>
      <c r="CL42" s="461"/>
      <c r="CM42" s="460"/>
      <c r="CN42" s="461"/>
      <c r="CO42" s="467"/>
      <c r="CP42" s="461"/>
      <c r="CQ42" s="470"/>
      <c r="CR42" s="461"/>
      <c r="CS42" s="461"/>
      <c r="CT42" s="461"/>
      <c r="CU42" s="461"/>
      <c r="CV42" s="461"/>
      <c r="CW42" s="461"/>
      <c r="CX42" s="461"/>
      <c r="CY42" s="461"/>
      <c r="CZ42" s="463"/>
      <c r="DA42" s="464"/>
      <c r="DB42" s="464"/>
      <c r="DC42" s="464">
        <v>12.0</v>
      </c>
      <c r="DD42" s="464">
        <v>5.0</v>
      </c>
      <c r="DE42" s="464"/>
      <c r="DF42" s="464"/>
      <c r="DG42" s="463"/>
      <c r="DH42" s="460"/>
      <c r="DI42" s="460"/>
      <c r="DJ42" s="460"/>
      <c r="DK42" s="460"/>
      <c r="DL42" s="460"/>
      <c r="DM42" s="465"/>
      <c r="DN42" s="460"/>
      <c r="DO42" s="460">
        <v>6.0</v>
      </c>
      <c r="DP42" s="460">
        <v>6.0</v>
      </c>
      <c r="DQ42" s="460">
        <v>6.0</v>
      </c>
      <c r="DR42" s="466"/>
      <c r="DS42" s="465"/>
      <c r="DT42" s="460"/>
      <c r="DU42" s="460">
        <v>16.0</v>
      </c>
      <c r="DV42" s="460"/>
      <c r="DW42" s="460">
        <v>16.0</v>
      </c>
      <c r="DX42" s="466"/>
      <c r="DY42" s="460">
        <v>10.0</v>
      </c>
      <c r="DZ42" s="460"/>
      <c r="EA42" s="460">
        <v>10.0</v>
      </c>
      <c r="EB42" s="460"/>
      <c r="EC42" s="460"/>
      <c r="ED42" s="460"/>
      <c r="EE42" s="465"/>
      <c r="EF42" s="460"/>
      <c r="EG42" s="460"/>
      <c r="EH42" s="460"/>
      <c r="EI42" s="460"/>
      <c r="EJ42" s="466"/>
      <c r="EK42" s="460"/>
      <c r="EL42" s="460"/>
      <c r="EM42" s="460"/>
      <c r="EN42" s="460"/>
      <c r="EO42" s="460"/>
      <c r="EP42" s="460"/>
      <c r="EQ42" s="460"/>
      <c r="ER42" s="466"/>
      <c r="ES42" s="460"/>
      <c r="ET42" s="460"/>
      <c r="EU42" s="460"/>
      <c r="EV42" s="460"/>
      <c r="EW42" s="460"/>
      <c r="EX42" s="460"/>
      <c r="EY42" s="466"/>
      <c r="EZ42" s="460"/>
      <c r="FA42" s="460"/>
      <c r="FB42" s="460"/>
      <c r="FC42" s="460"/>
      <c r="FD42" s="460"/>
      <c r="FE42" s="460"/>
      <c r="FF42" s="460"/>
      <c r="FG42" s="460"/>
      <c r="FH42" s="466"/>
      <c r="FI42" s="445"/>
    </row>
    <row r="43" ht="15.75" customHeight="1">
      <c r="A43" s="457" t="s">
        <v>1648</v>
      </c>
      <c r="B43" s="458">
        <v>3.0</v>
      </c>
      <c r="C43" s="459" t="str">
        <f t="array" ref="C43">index(Images!$A$1:$K$1, 1, 3)</f>
        <v/>
      </c>
      <c r="D43" s="458" t="s">
        <v>2071</v>
      </c>
      <c r="E43" s="458">
        <v>1.0</v>
      </c>
      <c r="F43" s="458">
        <v>4.0</v>
      </c>
      <c r="G43" s="458" t="s">
        <v>65</v>
      </c>
      <c r="H43" s="458" t="s">
        <v>67</v>
      </c>
      <c r="I43" s="458" t="s">
        <v>64</v>
      </c>
      <c r="J43" s="437"/>
      <c r="K43" s="461"/>
      <c r="L43" s="460"/>
      <c r="M43" s="460"/>
      <c r="N43" s="460"/>
      <c r="O43" s="461"/>
      <c r="P43" s="461"/>
      <c r="Q43" s="461"/>
      <c r="R43" s="461"/>
      <c r="S43" s="460"/>
      <c r="T43" s="460"/>
      <c r="U43" s="460"/>
      <c r="V43" s="461"/>
      <c r="W43" s="461"/>
      <c r="X43" s="461"/>
      <c r="Y43" s="461"/>
      <c r="Z43" s="461"/>
      <c r="AA43" s="460"/>
      <c r="AB43" s="460"/>
      <c r="AC43" s="461"/>
      <c r="AD43" s="461"/>
      <c r="AE43" s="461"/>
      <c r="AF43" s="461"/>
      <c r="AG43" s="461"/>
      <c r="AH43" s="461"/>
      <c r="AI43" s="461"/>
      <c r="AJ43" s="461"/>
      <c r="AK43" s="461"/>
      <c r="AL43" s="461"/>
      <c r="AM43" s="461"/>
      <c r="AN43" s="461"/>
      <c r="AO43" s="461"/>
      <c r="AP43" s="461"/>
      <c r="AQ43" s="460"/>
      <c r="AR43" s="460"/>
      <c r="AS43" s="460"/>
      <c r="AT43" s="460"/>
      <c r="AU43" s="460"/>
      <c r="AV43" s="460"/>
      <c r="AW43" s="460"/>
      <c r="AX43" s="461"/>
      <c r="AY43" s="461"/>
      <c r="AZ43" s="461"/>
      <c r="BA43" s="461"/>
      <c r="BB43" s="461"/>
      <c r="BC43" s="461"/>
      <c r="BD43" s="461"/>
      <c r="BE43" s="461"/>
      <c r="BF43" s="461"/>
      <c r="BG43" s="461"/>
      <c r="BH43" s="461"/>
      <c r="BI43" s="461"/>
      <c r="BJ43" s="461"/>
      <c r="BK43" s="460"/>
      <c r="BL43" s="461"/>
      <c r="BM43" s="461"/>
      <c r="BN43" s="461"/>
      <c r="BO43" s="461"/>
      <c r="BP43" s="460"/>
      <c r="BQ43" s="461"/>
      <c r="BR43" s="461"/>
      <c r="BS43" s="461"/>
      <c r="BT43" s="460"/>
      <c r="BU43" s="461"/>
      <c r="BV43" s="461"/>
      <c r="BW43" s="461"/>
      <c r="BX43" s="461"/>
      <c r="BY43" s="461"/>
      <c r="BZ43" s="461"/>
      <c r="CA43" s="461"/>
      <c r="CB43" s="461"/>
      <c r="CC43" s="461"/>
      <c r="CD43" s="461"/>
      <c r="CE43" s="461"/>
      <c r="CF43" s="461"/>
      <c r="CG43" s="467" t="s">
        <v>96</v>
      </c>
      <c r="CH43" s="461"/>
      <c r="CI43" s="460"/>
      <c r="CJ43" s="460"/>
      <c r="CK43" s="461"/>
      <c r="CL43" s="461"/>
      <c r="CM43" s="461"/>
      <c r="CN43" s="460"/>
      <c r="CO43" s="467" t="s">
        <v>96</v>
      </c>
      <c r="CP43" s="460"/>
      <c r="CQ43" s="468"/>
      <c r="CR43" s="461"/>
      <c r="CS43" s="461"/>
      <c r="CT43" s="461"/>
      <c r="CU43" s="461"/>
      <c r="CV43" s="461"/>
      <c r="CW43" s="461"/>
      <c r="CX43" s="461"/>
      <c r="CY43" s="461"/>
      <c r="CZ43" s="463"/>
      <c r="DA43" s="464">
        <f>150</f>
        <v>150</v>
      </c>
      <c r="DB43" s="464">
        <f>15</f>
        <v>15</v>
      </c>
      <c r="DC43" s="464"/>
      <c r="DD43" s="464">
        <f>10</f>
        <v>10</v>
      </c>
      <c r="DE43" s="464"/>
      <c r="DF43" s="464"/>
      <c r="DG43" s="463"/>
      <c r="DH43" s="460"/>
      <c r="DI43" s="460"/>
      <c r="DJ43" s="460"/>
      <c r="DK43" s="460"/>
      <c r="DL43" s="460"/>
      <c r="DM43" s="465"/>
      <c r="DN43" s="460"/>
      <c r="DO43" s="460"/>
      <c r="DP43" s="460"/>
      <c r="DQ43" s="460"/>
      <c r="DR43" s="466"/>
      <c r="DS43" s="465"/>
      <c r="DT43" s="460"/>
      <c r="DU43" s="460"/>
      <c r="DV43" s="460"/>
      <c r="DW43" s="460"/>
      <c r="DX43" s="466"/>
      <c r="DY43" s="460"/>
      <c r="DZ43" s="460"/>
      <c r="EA43" s="460"/>
      <c r="EB43" s="460"/>
      <c r="EC43" s="460"/>
      <c r="ED43" s="460"/>
      <c r="EE43" s="465"/>
      <c r="EF43" s="460"/>
      <c r="EG43" s="460"/>
      <c r="EH43" s="460"/>
      <c r="EI43" s="460"/>
      <c r="EJ43" s="466"/>
      <c r="EK43" s="460"/>
      <c r="EL43" s="460"/>
      <c r="EM43" s="460"/>
      <c r="EN43" s="460"/>
      <c r="EO43" s="460"/>
      <c r="EP43" s="460"/>
      <c r="EQ43" s="460"/>
      <c r="ER43" s="466"/>
      <c r="ES43" s="460"/>
      <c r="ET43" s="460"/>
      <c r="EU43" s="460"/>
      <c r="EV43" s="460"/>
      <c r="EW43" s="460"/>
      <c r="EX43" s="460"/>
      <c r="EY43" s="466"/>
      <c r="EZ43" s="460"/>
      <c r="FA43" s="460"/>
      <c r="FB43" s="460"/>
      <c r="FC43" s="460"/>
      <c r="FD43" s="460"/>
      <c r="FE43" s="460"/>
      <c r="FF43" s="460"/>
      <c r="FG43" s="460"/>
      <c r="FH43" s="466"/>
      <c r="FI43" s="445"/>
    </row>
    <row r="44" ht="15.75" customHeight="1">
      <c r="A44" s="457" t="s">
        <v>1023</v>
      </c>
      <c r="B44" s="458">
        <v>3.0</v>
      </c>
      <c r="C44" s="459" t="str">
        <f t="array" ref="C44">index(Images!$A$1:$K$1, 1, 3)</f>
        <v/>
      </c>
      <c r="D44" s="458" t="s">
        <v>2071</v>
      </c>
      <c r="E44" s="458">
        <v>1.0</v>
      </c>
      <c r="F44" s="458">
        <v>5.0</v>
      </c>
      <c r="G44" s="458" t="s">
        <v>64</v>
      </c>
      <c r="H44" s="458" t="s">
        <v>65</v>
      </c>
      <c r="I44" s="458"/>
      <c r="J44" s="437"/>
      <c r="K44" s="461"/>
      <c r="L44" s="460"/>
      <c r="M44" s="460"/>
      <c r="N44" s="460"/>
      <c r="O44" s="461"/>
      <c r="P44" s="461"/>
      <c r="Q44" s="461"/>
      <c r="R44" s="461"/>
      <c r="S44" s="460"/>
      <c r="T44" s="460"/>
      <c r="U44" s="460"/>
      <c r="V44" s="461"/>
      <c r="W44" s="461"/>
      <c r="X44" s="461"/>
      <c r="Y44" s="461"/>
      <c r="Z44" s="461"/>
      <c r="AA44" s="460"/>
      <c r="AB44" s="460"/>
      <c r="AC44" s="461"/>
      <c r="AD44" s="461"/>
      <c r="AE44" s="461"/>
      <c r="AF44" s="461"/>
      <c r="AG44" s="461"/>
      <c r="AH44" s="461"/>
      <c r="AI44" s="461"/>
      <c r="AJ44" s="461"/>
      <c r="AK44" s="461"/>
      <c r="AL44" s="461"/>
      <c r="AM44" s="461"/>
      <c r="AN44" s="461"/>
      <c r="AO44" s="461"/>
      <c r="AP44" s="461"/>
      <c r="AQ44" s="460"/>
      <c r="AR44" s="460"/>
      <c r="AS44" s="460"/>
      <c r="AT44" s="460"/>
      <c r="AU44" s="460"/>
      <c r="AV44" s="460"/>
      <c r="AW44" s="460" t="s">
        <v>96</v>
      </c>
      <c r="AX44" s="461"/>
      <c r="AY44" s="461"/>
      <c r="AZ44" s="461"/>
      <c r="BA44" s="461"/>
      <c r="BB44" s="461"/>
      <c r="BC44" s="461"/>
      <c r="BD44" s="461"/>
      <c r="BE44" s="461"/>
      <c r="BF44" s="461"/>
      <c r="BG44" s="461"/>
      <c r="BH44" s="461"/>
      <c r="BI44" s="461"/>
      <c r="BJ44" s="461"/>
      <c r="BK44" s="460"/>
      <c r="BL44" s="461"/>
      <c r="BM44" s="461"/>
      <c r="BN44" s="461"/>
      <c r="BO44" s="461"/>
      <c r="BP44" s="460"/>
      <c r="BQ44" s="461"/>
      <c r="BR44" s="461"/>
      <c r="BS44" s="461"/>
      <c r="BT44" s="460"/>
      <c r="BU44" s="461"/>
      <c r="BV44" s="461"/>
      <c r="BW44" s="461"/>
      <c r="BX44" s="461"/>
      <c r="BY44" s="461"/>
      <c r="BZ44" s="461"/>
      <c r="CA44" s="461"/>
      <c r="CB44" s="461"/>
      <c r="CC44" s="461"/>
      <c r="CD44" s="461"/>
      <c r="CE44" s="461"/>
      <c r="CF44" s="461"/>
      <c r="CG44" s="461"/>
      <c r="CH44" s="461"/>
      <c r="CI44" s="460"/>
      <c r="CJ44" s="460"/>
      <c r="CK44" s="461"/>
      <c r="CL44" s="461"/>
      <c r="CM44" s="461"/>
      <c r="CN44" s="460"/>
      <c r="CO44" s="461"/>
      <c r="CP44" s="460"/>
      <c r="CQ44" s="468"/>
      <c r="CR44" s="461"/>
      <c r="CS44" s="461"/>
      <c r="CT44" s="461"/>
      <c r="CU44" s="461"/>
      <c r="CV44" s="461"/>
      <c r="CW44" s="461"/>
      <c r="CX44" s="461"/>
      <c r="CY44" s="461"/>
      <c r="CZ44" s="463"/>
      <c r="DA44" s="464">
        <v>120.0</v>
      </c>
      <c r="DB44" s="464"/>
      <c r="DC44" s="464"/>
      <c r="DD44" s="464"/>
      <c r="DE44" s="464">
        <v>8.0</v>
      </c>
      <c r="DF44" s="464">
        <v>8.0</v>
      </c>
      <c r="DG44" s="463"/>
      <c r="DH44" s="460"/>
      <c r="DI44" s="460"/>
      <c r="DJ44" s="460"/>
      <c r="DK44" s="460"/>
      <c r="DL44" s="460"/>
      <c r="DM44" s="465"/>
      <c r="DN44" s="460"/>
      <c r="DO44" s="460"/>
      <c r="DP44" s="460"/>
      <c r="DQ44" s="460"/>
      <c r="DR44" s="466"/>
      <c r="DS44" s="465"/>
      <c r="DT44" s="460"/>
      <c r="DU44" s="460"/>
      <c r="DV44" s="460"/>
      <c r="DW44" s="460"/>
      <c r="DX44" s="466"/>
      <c r="DY44" s="460">
        <v>10.0</v>
      </c>
      <c r="DZ44" s="460">
        <v>10.0</v>
      </c>
      <c r="EA44" s="460"/>
      <c r="EB44" s="460"/>
      <c r="EC44" s="460"/>
      <c r="ED44" s="460"/>
      <c r="EE44" s="465">
        <v>24.0</v>
      </c>
      <c r="EF44" s="460"/>
      <c r="EG44" s="460"/>
      <c r="EH44" s="460">
        <v>24.0</v>
      </c>
      <c r="EI44" s="460"/>
      <c r="EJ44" s="466"/>
      <c r="EK44" s="460">
        <v>30.0</v>
      </c>
      <c r="EL44" s="460">
        <v>30.0</v>
      </c>
      <c r="EM44" s="460"/>
      <c r="EN44" s="460"/>
      <c r="EO44" s="460"/>
      <c r="EP44" s="460"/>
      <c r="EQ44" s="460"/>
      <c r="ER44" s="466"/>
      <c r="ES44" s="460">
        <v>38.0</v>
      </c>
      <c r="ET44" s="460">
        <v>18.0</v>
      </c>
      <c r="EU44" s="460"/>
      <c r="EV44" s="460"/>
      <c r="EW44" s="460">
        <v>20.0</v>
      </c>
      <c r="EX44" s="460"/>
      <c r="EY44" s="466"/>
      <c r="EZ44" s="460">
        <v>22.0</v>
      </c>
      <c r="FA44" s="460"/>
      <c r="FB44" s="460"/>
      <c r="FC44" s="460">
        <v>22.0</v>
      </c>
      <c r="FD44" s="460"/>
      <c r="FE44" s="460"/>
      <c r="FF44" s="460"/>
      <c r="FG44" s="460"/>
      <c r="FH44" s="466"/>
      <c r="FI44" s="445"/>
    </row>
    <row r="45" ht="15.75" customHeight="1">
      <c r="A45" s="457" t="s">
        <v>811</v>
      </c>
      <c r="B45" s="458">
        <v>3.0</v>
      </c>
      <c r="C45" s="459" t="str">
        <f t="array" ref="C45">index(Images!$A$1:$K$1, 1, 3)</f>
        <v/>
      </c>
      <c r="D45" s="458" t="s">
        <v>2071</v>
      </c>
      <c r="E45" s="458">
        <v>1.0</v>
      </c>
      <c r="F45" s="458">
        <v>5.0</v>
      </c>
      <c r="G45" s="458" t="s">
        <v>65</v>
      </c>
      <c r="H45" s="458" t="s">
        <v>67</v>
      </c>
      <c r="I45" s="458" t="s">
        <v>66</v>
      </c>
      <c r="J45" s="437"/>
      <c r="K45" s="461"/>
      <c r="L45" s="461"/>
      <c r="M45" s="461"/>
      <c r="N45" s="461"/>
      <c r="O45" s="461"/>
      <c r="P45" s="461"/>
      <c r="Q45" s="461"/>
      <c r="R45" s="461"/>
      <c r="S45" s="461"/>
      <c r="T45" s="461"/>
      <c r="U45" s="461"/>
      <c r="V45" s="461"/>
      <c r="W45" s="460"/>
      <c r="X45" s="460"/>
      <c r="Y45" s="460"/>
      <c r="Z45" s="461"/>
      <c r="AA45" s="461"/>
      <c r="AB45" s="461"/>
      <c r="AC45" s="461"/>
      <c r="AD45" s="461"/>
      <c r="AE45" s="461"/>
      <c r="AF45" s="461"/>
      <c r="AG45" s="461"/>
      <c r="AH45" s="461"/>
      <c r="AI45" s="461"/>
      <c r="AJ45" s="461"/>
      <c r="AK45" s="461"/>
      <c r="AL45" s="461"/>
      <c r="AM45" s="460" t="s">
        <v>96</v>
      </c>
      <c r="AN45" s="460"/>
      <c r="AO45" s="461"/>
      <c r="AP45" s="461"/>
      <c r="AQ45" s="461"/>
      <c r="AR45" s="461"/>
      <c r="AS45" s="461"/>
      <c r="AT45" s="461"/>
      <c r="AU45" s="461"/>
      <c r="AV45" s="461"/>
      <c r="AW45" s="461"/>
      <c r="AX45" s="461"/>
      <c r="AY45" s="461"/>
      <c r="AZ45" s="461"/>
      <c r="BA45" s="461"/>
      <c r="BB45" s="461"/>
      <c r="BC45" s="461"/>
      <c r="BD45" s="461"/>
      <c r="BE45" s="461"/>
      <c r="BF45" s="461"/>
      <c r="BG45" s="461"/>
      <c r="BH45" s="461"/>
      <c r="BI45" s="461"/>
      <c r="BJ45" s="461"/>
      <c r="BK45" s="461"/>
      <c r="BL45" s="461"/>
      <c r="BM45" s="461"/>
      <c r="BN45" s="461"/>
      <c r="BO45" s="461"/>
      <c r="BP45" s="461"/>
      <c r="BQ45" s="461"/>
      <c r="BR45" s="461"/>
      <c r="BS45" s="461"/>
      <c r="BT45" s="461"/>
      <c r="BU45" s="461"/>
      <c r="BV45" s="461"/>
      <c r="BW45" s="461"/>
      <c r="BX45" s="461"/>
      <c r="BY45" s="461"/>
      <c r="BZ45" s="461"/>
      <c r="CA45" s="461"/>
      <c r="CB45" s="461"/>
      <c r="CC45" s="461"/>
      <c r="CD45" s="461"/>
      <c r="CE45" s="461"/>
      <c r="CF45" s="461"/>
      <c r="CG45" s="461"/>
      <c r="CH45" s="461"/>
      <c r="CI45" s="461"/>
      <c r="CJ45" s="461"/>
      <c r="CK45" s="461"/>
      <c r="CL45" s="461"/>
      <c r="CM45" s="461"/>
      <c r="CN45" s="461"/>
      <c r="CO45" s="461"/>
      <c r="CP45" s="461"/>
      <c r="CQ45" s="468"/>
      <c r="CR45" s="461"/>
      <c r="CS45" s="461"/>
      <c r="CT45" s="461"/>
      <c r="CU45" s="461"/>
      <c r="CV45" s="461"/>
      <c r="CW45" s="461"/>
      <c r="CX45" s="461"/>
      <c r="CY45" s="461"/>
      <c r="CZ45" s="463"/>
      <c r="DA45" s="464"/>
      <c r="DB45" s="464">
        <v>25.0</v>
      </c>
      <c r="DC45" s="464">
        <v>15.0</v>
      </c>
      <c r="DD45" s="464">
        <v>10.0</v>
      </c>
      <c r="DE45" s="464"/>
      <c r="DF45" s="464"/>
      <c r="DG45" s="463"/>
      <c r="DH45" s="460"/>
      <c r="DI45" s="460"/>
      <c r="DJ45" s="460"/>
      <c r="DK45" s="460"/>
      <c r="DL45" s="460"/>
      <c r="DM45" s="465"/>
      <c r="DN45" s="460"/>
      <c r="DO45" s="460"/>
      <c r="DP45" s="460"/>
      <c r="DQ45" s="460"/>
      <c r="DR45" s="466"/>
      <c r="DS45" s="465"/>
      <c r="DT45" s="460"/>
      <c r="DU45" s="460"/>
      <c r="DV45" s="460"/>
      <c r="DW45" s="460"/>
      <c r="DX45" s="466"/>
      <c r="DY45" s="460"/>
      <c r="DZ45" s="460"/>
      <c r="EA45" s="460">
        <v>10.0</v>
      </c>
      <c r="EB45" s="460"/>
      <c r="EC45" s="460">
        <v>10.0</v>
      </c>
      <c r="ED45" s="460"/>
      <c r="EE45" s="465"/>
      <c r="EF45" s="460"/>
      <c r="EG45" s="460">
        <v>24.0</v>
      </c>
      <c r="EH45" s="460"/>
      <c r="EI45" s="460">
        <v>24.0</v>
      </c>
      <c r="EJ45" s="466"/>
      <c r="EK45" s="460">
        <v>30.0</v>
      </c>
      <c r="EL45" s="460"/>
      <c r="EM45" s="460"/>
      <c r="EN45" s="460">
        <v>30.0</v>
      </c>
      <c r="EO45" s="460"/>
      <c r="EP45" s="460"/>
      <c r="EQ45" s="460"/>
      <c r="ER45" s="466"/>
      <c r="ES45" s="460"/>
      <c r="ET45" s="460"/>
      <c r="EU45" s="460">
        <v>20.0</v>
      </c>
      <c r="EV45" s="460"/>
      <c r="EW45" s="460"/>
      <c r="EX45" s="460">
        <v>38.0</v>
      </c>
      <c r="EY45" s="466">
        <v>18.0</v>
      </c>
      <c r="EZ45" s="460"/>
      <c r="FA45" s="460"/>
      <c r="FB45" s="460">
        <v>22.0</v>
      </c>
      <c r="FC45" s="460"/>
      <c r="FD45" s="460"/>
      <c r="FE45" s="460"/>
      <c r="FF45" s="460">
        <v>22.0</v>
      </c>
      <c r="FG45" s="460"/>
      <c r="FH45" s="466"/>
      <c r="FI45" s="445"/>
    </row>
    <row r="46" ht="15.75" customHeight="1">
      <c r="A46" s="457" t="s">
        <v>696</v>
      </c>
      <c r="B46" s="458">
        <v>3.0</v>
      </c>
      <c r="C46" s="459" t="str">
        <f t="array" ref="C46">index(Images!$A$1:$K$1, 1, 3)</f>
        <v/>
      </c>
      <c r="D46" s="458" t="s">
        <v>2071</v>
      </c>
      <c r="E46" s="458">
        <v>1.0</v>
      </c>
      <c r="F46" s="458">
        <v>5.0</v>
      </c>
      <c r="G46" s="458" t="s">
        <v>65</v>
      </c>
      <c r="H46" s="458" t="s">
        <v>67</v>
      </c>
      <c r="I46" s="458"/>
      <c r="J46" s="437"/>
      <c r="K46" s="461"/>
      <c r="L46" s="461"/>
      <c r="M46" s="461"/>
      <c r="N46" s="461"/>
      <c r="O46" s="461"/>
      <c r="P46" s="461"/>
      <c r="Q46" s="461"/>
      <c r="R46" s="461"/>
      <c r="S46" s="461"/>
      <c r="T46" s="461"/>
      <c r="U46" s="461"/>
      <c r="V46" s="461"/>
      <c r="W46" s="461"/>
      <c r="X46" s="461"/>
      <c r="Y46" s="461"/>
      <c r="Z46" s="461"/>
      <c r="AA46" s="461"/>
      <c r="AB46" s="461"/>
      <c r="AC46" s="461"/>
      <c r="AD46" s="461"/>
      <c r="AE46" s="461"/>
      <c r="AF46" s="460"/>
      <c r="AG46" s="461"/>
      <c r="AH46" s="460" t="s">
        <v>96</v>
      </c>
      <c r="AI46" s="460"/>
      <c r="AJ46" s="460"/>
      <c r="AK46" s="461"/>
      <c r="AL46" s="461"/>
      <c r="AM46" s="461"/>
      <c r="AN46" s="461"/>
      <c r="AO46" s="461"/>
      <c r="AP46" s="460"/>
      <c r="AQ46" s="461"/>
      <c r="AR46" s="461"/>
      <c r="AS46" s="461"/>
      <c r="AT46" s="461"/>
      <c r="AU46" s="461"/>
      <c r="AV46" s="461"/>
      <c r="AW46" s="461"/>
      <c r="AX46" s="461"/>
      <c r="AY46" s="461"/>
      <c r="AZ46" s="461"/>
      <c r="BA46" s="461"/>
      <c r="BB46" s="461"/>
      <c r="BC46" s="460"/>
      <c r="BD46" s="460" t="s">
        <v>96</v>
      </c>
      <c r="BE46" s="461"/>
      <c r="BF46" s="461"/>
      <c r="BG46" s="461"/>
      <c r="BH46" s="460"/>
      <c r="BI46" s="460" t="s">
        <v>96</v>
      </c>
      <c r="BJ46" s="461"/>
      <c r="BK46" s="461"/>
      <c r="BL46" s="461"/>
      <c r="BM46" s="461"/>
      <c r="BN46" s="460" t="s">
        <v>96</v>
      </c>
      <c r="BO46" s="461"/>
      <c r="BP46" s="461"/>
      <c r="BQ46" s="461"/>
      <c r="BR46" s="461"/>
      <c r="BS46" s="461"/>
      <c r="BT46" s="461"/>
      <c r="BU46" s="461"/>
      <c r="BV46" s="461"/>
      <c r="BW46" s="461"/>
      <c r="BX46" s="461"/>
      <c r="BY46" s="461"/>
      <c r="BZ46" s="461"/>
      <c r="CA46" s="461"/>
      <c r="CB46" s="461"/>
      <c r="CC46" s="461"/>
      <c r="CD46" s="461"/>
      <c r="CE46" s="461"/>
      <c r="CF46" s="461"/>
      <c r="CG46" s="460"/>
      <c r="CH46" s="460" t="s">
        <v>96</v>
      </c>
      <c r="CI46" s="460"/>
      <c r="CJ46" s="460"/>
      <c r="CK46" s="461"/>
      <c r="CL46" s="461"/>
      <c r="CM46" s="461"/>
      <c r="CN46" s="461"/>
      <c r="CO46" s="461"/>
      <c r="CP46" s="461"/>
      <c r="CQ46" s="468"/>
      <c r="CR46" s="461"/>
      <c r="CS46" s="461"/>
      <c r="CT46" s="461"/>
      <c r="CU46" s="461"/>
      <c r="CV46" s="461"/>
      <c r="CW46" s="461"/>
      <c r="CX46" s="461"/>
      <c r="CY46" s="461"/>
      <c r="CZ46" s="463"/>
      <c r="DA46" s="464">
        <v>150.0</v>
      </c>
      <c r="DB46" s="464"/>
      <c r="DC46" s="464"/>
      <c r="DD46" s="464">
        <v>10.0</v>
      </c>
      <c r="DE46" s="464">
        <v>10.0</v>
      </c>
      <c r="DF46" s="464"/>
      <c r="DG46" s="463"/>
      <c r="DH46" s="460"/>
      <c r="DI46" s="460"/>
      <c r="DJ46" s="460"/>
      <c r="DK46" s="460"/>
      <c r="DL46" s="460"/>
      <c r="DM46" s="465"/>
      <c r="DN46" s="460"/>
      <c r="DO46" s="460"/>
      <c r="DP46" s="460"/>
      <c r="DQ46" s="460"/>
      <c r="DR46" s="466"/>
      <c r="DS46" s="465"/>
      <c r="DT46" s="460"/>
      <c r="DU46" s="460"/>
      <c r="DV46" s="460"/>
      <c r="DW46" s="460"/>
      <c r="DX46" s="466"/>
      <c r="DY46" s="460">
        <v>10.0</v>
      </c>
      <c r="DZ46" s="460"/>
      <c r="EA46" s="460">
        <v>10.0</v>
      </c>
      <c r="EB46" s="460"/>
      <c r="EC46" s="460"/>
      <c r="ED46" s="460"/>
      <c r="EE46" s="465">
        <v>24.0</v>
      </c>
      <c r="EF46" s="460"/>
      <c r="EG46" s="460">
        <v>24.0</v>
      </c>
      <c r="EH46" s="460"/>
      <c r="EI46" s="460"/>
      <c r="EJ46" s="466"/>
      <c r="EK46" s="460">
        <v>30.0</v>
      </c>
      <c r="EL46" s="460"/>
      <c r="EM46" s="460">
        <v>30.0</v>
      </c>
      <c r="EN46" s="460"/>
      <c r="EO46" s="460"/>
      <c r="EP46" s="460"/>
      <c r="EQ46" s="460"/>
      <c r="ER46" s="466"/>
      <c r="ES46" s="460"/>
      <c r="ET46" s="460">
        <v>38.0</v>
      </c>
      <c r="EU46" s="460">
        <v>38.0</v>
      </c>
      <c r="EV46" s="460"/>
      <c r="EW46" s="460"/>
      <c r="EX46" s="460"/>
      <c r="EY46" s="466"/>
      <c r="EZ46" s="460"/>
      <c r="FA46" s="460"/>
      <c r="FB46" s="460">
        <v>22.0</v>
      </c>
      <c r="FC46" s="460"/>
      <c r="FD46" s="460">
        <v>22.0</v>
      </c>
      <c r="FE46" s="460"/>
      <c r="FF46" s="460"/>
      <c r="FG46" s="460"/>
      <c r="FH46" s="466"/>
      <c r="FI46" s="445"/>
    </row>
    <row r="47">
      <c r="A47" s="457" t="s">
        <v>2087</v>
      </c>
      <c r="B47" s="458">
        <v>3.0</v>
      </c>
      <c r="C47" s="459" t="str">
        <f t="array" ref="C47">index(Images!$A$1:$K$1, 1, 3)</f>
        <v/>
      </c>
      <c r="D47" s="458" t="s">
        <v>2071</v>
      </c>
      <c r="E47" s="458">
        <v>1.0</v>
      </c>
      <c r="F47" s="458">
        <v>5.0</v>
      </c>
      <c r="G47" s="458" t="s">
        <v>65</v>
      </c>
      <c r="H47" s="458" t="s">
        <v>67</v>
      </c>
      <c r="I47" s="458" t="s">
        <v>64</v>
      </c>
      <c r="J47" s="437"/>
      <c r="K47" s="461"/>
      <c r="L47" s="461"/>
      <c r="M47" s="461"/>
      <c r="N47" s="461"/>
      <c r="O47" s="461"/>
      <c r="P47" s="461"/>
      <c r="Q47" s="461"/>
      <c r="R47" s="461"/>
      <c r="S47" s="461"/>
      <c r="T47" s="461"/>
      <c r="U47" s="460" t="s">
        <v>96</v>
      </c>
      <c r="V47" s="461"/>
      <c r="W47" s="461"/>
      <c r="X47" s="461"/>
      <c r="Y47" s="460" t="s">
        <v>96</v>
      </c>
      <c r="Z47" s="461"/>
      <c r="AA47" s="461"/>
      <c r="AB47" s="461"/>
      <c r="AC47" s="460"/>
      <c r="AD47" s="460" t="s">
        <v>96</v>
      </c>
      <c r="AE47" s="461"/>
      <c r="AF47" s="461"/>
      <c r="AG47" s="461"/>
      <c r="AH47" s="461"/>
      <c r="AI47" s="461"/>
      <c r="AJ47" s="461"/>
      <c r="AK47" s="461"/>
      <c r="AL47" s="461"/>
      <c r="AM47" s="461"/>
      <c r="AN47" s="461"/>
      <c r="AO47" s="461"/>
      <c r="AP47" s="461"/>
      <c r="AQ47" s="461"/>
      <c r="AR47" s="461"/>
      <c r="AS47" s="461"/>
      <c r="AT47" s="461"/>
      <c r="AU47" s="461"/>
      <c r="AV47" s="461"/>
      <c r="AW47" s="461"/>
      <c r="AX47" s="461"/>
      <c r="AY47" s="461"/>
      <c r="AZ47" s="461"/>
      <c r="BA47" s="461"/>
      <c r="BB47" s="461"/>
      <c r="BC47" s="461"/>
      <c r="BD47" s="461"/>
      <c r="BE47" s="461"/>
      <c r="BF47" s="461"/>
      <c r="BG47" s="460" t="s">
        <v>96</v>
      </c>
      <c r="BH47" s="460" t="s">
        <v>96</v>
      </c>
      <c r="BI47" s="460"/>
      <c r="BJ47" s="461"/>
      <c r="BK47" s="460" t="s">
        <v>96</v>
      </c>
      <c r="BL47" s="461"/>
      <c r="BM47" s="461"/>
      <c r="BN47" s="461"/>
      <c r="BO47" s="461"/>
      <c r="BP47" s="461"/>
      <c r="BQ47" s="461"/>
      <c r="BR47" s="461"/>
      <c r="BS47" s="461"/>
      <c r="BT47" s="461"/>
      <c r="BU47" s="461"/>
      <c r="BV47" s="461"/>
      <c r="BW47" s="461"/>
      <c r="BX47" s="461"/>
      <c r="BY47" s="461"/>
      <c r="BZ47" s="461"/>
      <c r="CA47" s="461"/>
      <c r="CB47" s="461"/>
      <c r="CC47" s="461"/>
      <c r="CD47" s="461"/>
      <c r="CE47" s="461"/>
      <c r="CF47" s="461"/>
      <c r="CG47" s="461"/>
      <c r="CH47" s="461"/>
      <c r="CI47" s="461"/>
      <c r="CJ47" s="461"/>
      <c r="CK47" s="461"/>
      <c r="CL47" s="461"/>
      <c r="CM47" s="461"/>
      <c r="CN47" s="461"/>
      <c r="CO47" s="461"/>
      <c r="CP47" s="462" t="s">
        <v>96</v>
      </c>
      <c r="CQ47" s="461"/>
      <c r="CR47" s="461"/>
      <c r="CS47" s="461"/>
      <c r="CT47" s="461"/>
      <c r="CU47" s="461"/>
      <c r="CV47" s="461"/>
      <c r="CW47" s="461"/>
      <c r="CX47" s="461"/>
      <c r="CY47" s="461"/>
      <c r="CZ47" s="463"/>
      <c r="DA47" s="464">
        <v>150.0</v>
      </c>
      <c r="DB47" s="464">
        <v>15.0</v>
      </c>
      <c r="DC47" s="464"/>
      <c r="DD47" s="464">
        <v>10.0</v>
      </c>
      <c r="DE47" s="464"/>
      <c r="DF47" s="464"/>
      <c r="DG47" s="463"/>
      <c r="DH47" s="460"/>
      <c r="DI47" s="460"/>
      <c r="DJ47" s="460"/>
      <c r="DK47" s="460"/>
      <c r="DL47" s="460"/>
      <c r="DM47" s="465"/>
      <c r="DN47" s="460"/>
      <c r="DO47" s="460"/>
      <c r="DP47" s="460"/>
      <c r="DQ47" s="460"/>
      <c r="DR47" s="466"/>
      <c r="DS47" s="465"/>
      <c r="DT47" s="460"/>
      <c r="DU47" s="460"/>
      <c r="DV47" s="460"/>
      <c r="DW47" s="460"/>
      <c r="DX47" s="466"/>
      <c r="DY47" s="460">
        <v>10.0</v>
      </c>
      <c r="DZ47" s="460"/>
      <c r="EA47" s="460">
        <v>10.0</v>
      </c>
      <c r="EB47" s="460"/>
      <c r="EC47" s="460"/>
      <c r="ED47" s="460"/>
      <c r="EE47" s="465">
        <v>24.0</v>
      </c>
      <c r="EF47" s="460"/>
      <c r="EG47" s="460">
        <v>24.0</v>
      </c>
      <c r="EH47" s="460"/>
      <c r="EI47" s="460"/>
      <c r="EJ47" s="466"/>
      <c r="EK47" s="460"/>
      <c r="EL47" s="460">
        <v>30.0</v>
      </c>
      <c r="EM47" s="460">
        <v>30.0</v>
      </c>
      <c r="EN47" s="460"/>
      <c r="EO47" s="460"/>
      <c r="EP47" s="460"/>
      <c r="EQ47" s="460"/>
      <c r="ER47" s="466"/>
      <c r="ES47" s="460"/>
      <c r="ET47" s="460">
        <v>38.0</v>
      </c>
      <c r="EU47" s="460">
        <v>38.0</v>
      </c>
      <c r="EV47" s="460"/>
      <c r="EW47" s="460"/>
      <c r="EX47" s="460"/>
      <c r="EY47" s="466"/>
      <c r="EZ47" s="460"/>
      <c r="FA47" s="460"/>
      <c r="FB47" s="460">
        <v>22.0</v>
      </c>
      <c r="FC47" s="460"/>
      <c r="FD47" s="460">
        <v>22.0</v>
      </c>
      <c r="FE47" s="460"/>
      <c r="FF47" s="460"/>
      <c r="FG47" s="460"/>
      <c r="FH47" s="466"/>
      <c r="FI47" s="445"/>
    </row>
    <row r="48">
      <c r="A48" s="457" t="s">
        <v>2088</v>
      </c>
      <c r="B48" s="458">
        <v>3.0</v>
      </c>
      <c r="C48" s="459" t="str">
        <f t="array" ref="C48">index(Images!$A$1:$K$1, 1, 3)</f>
        <v/>
      </c>
      <c r="D48" s="458" t="s">
        <v>2071</v>
      </c>
      <c r="E48" s="458">
        <v>1.0</v>
      </c>
      <c r="F48" s="458">
        <v>5.0</v>
      </c>
      <c r="G48" s="458" t="s">
        <v>65</v>
      </c>
      <c r="H48" s="458" t="s">
        <v>69</v>
      </c>
      <c r="I48" s="458"/>
      <c r="J48" s="437"/>
      <c r="K48" s="461"/>
      <c r="L48" s="461"/>
      <c r="M48" s="461"/>
      <c r="N48" s="461"/>
      <c r="O48" s="461"/>
      <c r="P48" s="461"/>
      <c r="Q48" s="461"/>
      <c r="R48" s="461"/>
      <c r="S48" s="461"/>
      <c r="T48" s="461"/>
      <c r="U48" s="461"/>
      <c r="V48" s="461"/>
      <c r="W48" s="461"/>
      <c r="X48" s="461"/>
      <c r="Y48" s="461"/>
      <c r="Z48" s="461"/>
      <c r="AA48" s="461"/>
      <c r="AB48" s="461"/>
      <c r="AC48" s="461"/>
      <c r="AD48" s="461"/>
      <c r="AE48" s="461"/>
      <c r="AF48" s="461"/>
      <c r="AG48" s="461"/>
      <c r="AH48" s="461"/>
      <c r="AI48" s="461"/>
      <c r="AJ48" s="461"/>
      <c r="AK48" s="461"/>
      <c r="AL48" s="461"/>
      <c r="AM48" s="461"/>
      <c r="AN48" s="461"/>
      <c r="AO48" s="461"/>
      <c r="AP48" s="461"/>
      <c r="AQ48" s="461"/>
      <c r="AR48" s="461"/>
      <c r="AS48" s="461"/>
      <c r="AT48" s="461"/>
      <c r="AU48" s="461"/>
      <c r="AV48" s="461"/>
      <c r="AW48" s="461"/>
      <c r="AX48" s="461"/>
      <c r="AY48" s="461"/>
      <c r="AZ48" s="461"/>
      <c r="BA48" s="461"/>
      <c r="BB48" s="461"/>
      <c r="BC48" s="461"/>
      <c r="BD48" s="461"/>
      <c r="BE48" s="461"/>
      <c r="BF48" s="461"/>
      <c r="BG48" s="461"/>
      <c r="BH48" s="461"/>
      <c r="BI48" s="461"/>
      <c r="BJ48" s="461"/>
      <c r="BK48" s="460" t="s">
        <v>96</v>
      </c>
      <c r="BL48" s="461"/>
      <c r="BM48" s="461"/>
      <c r="BN48" s="461"/>
      <c r="BO48" s="461"/>
      <c r="BP48" s="461"/>
      <c r="BQ48" s="461"/>
      <c r="BR48" s="461"/>
      <c r="BS48" s="461"/>
      <c r="BT48" s="461"/>
      <c r="BU48" s="469"/>
      <c r="BV48" s="469" t="str">
        <f>image("https://i.imgur.com/Le4Ot7B.png",4,15,15)</f>
        <v/>
      </c>
      <c r="BW48" s="461"/>
      <c r="BX48" s="461"/>
      <c r="BY48" s="461"/>
      <c r="BZ48" s="461"/>
      <c r="CA48" s="461"/>
      <c r="CB48" s="460"/>
      <c r="CC48" s="460"/>
      <c r="CD48" s="460"/>
      <c r="CE48" s="460"/>
      <c r="CF48" s="460"/>
      <c r="CG48" s="461"/>
      <c r="CH48" s="461"/>
      <c r="CI48" s="461"/>
      <c r="CJ48" s="461"/>
      <c r="CK48" s="461"/>
      <c r="CL48" s="461"/>
      <c r="CM48" s="460" t="s">
        <v>96</v>
      </c>
      <c r="CN48" s="461"/>
      <c r="CO48" s="461"/>
      <c r="CP48" s="461"/>
      <c r="CQ48" s="460"/>
      <c r="CR48" s="460"/>
      <c r="CS48" s="461"/>
      <c r="CT48" s="461"/>
      <c r="CU48" s="461"/>
      <c r="CV48" s="461"/>
      <c r="CW48" s="461"/>
      <c r="CX48" s="461"/>
      <c r="CY48" s="461"/>
      <c r="CZ48" s="463"/>
      <c r="DA48" s="464">
        <v>90.0</v>
      </c>
      <c r="DB48" s="464">
        <v>25.0</v>
      </c>
      <c r="DC48" s="464"/>
      <c r="DD48" s="464"/>
      <c r="DE48" s="464">
        <v>10.0</v>
      </c>
      <c r="DF48" s="464"/>
      <c r="DG48" s="463"/>
      <c r="DH48" s="460"/>
      <c r="DI48" s="460"/>
      <c r="DJ48" s="460"/>
      <c r="DK48" s="460"/>
      <c r="DL48" s="460"/>
      <c r="DM48" s="465"/>
      <c r="DN48" s="460"/>
      <c r="DO48" s="460"/>
      <c r="DP48" s="460"/>
      <c r="DQ48" s="460"/>
      <c r="DR48" s="466"/>
      <c r="DS48" s="465"/>
      <c r="DT48" s="460"/>
      <c r="DU48" s="460"/>
      <c r="DV48" s="460"/>
      <c r="DW48" s="460"/>
      <c r="DX48" s="466"/>
      <c r="DY48" s="460">
        <v>10.0</v>
      </c>
      <c r="DZ48" s="460"/>
      <c r="EA48" s="460">
        <v>10.0</v>
      </c>
      <c r="EB48" s="460"/>
      <c r="EC48" s="460"/>
      <c r="ED48" s="460"/>
      <c r="EE48" s="465">
        <v>24.0</v>
      </c>
      <c r="EF48" s="460"/>
      <c r="EG48" s="460">
        <v>24.0</v>
      </c>
      <c r="EH48" s="460"/>
      <c r="EI48" s="460"/>
      <c r="EJ48" s="466"/>
      <c r="EK48" s="460">
        <v>30.0</v>
      </c>
      <c r="EL48" s="460"/>
      <c r="EM48" s="460">
        <v>30.0</v>
      </c>
      <c r="EN48" s="460"/>
      <c r="EO48" s="460"/>
      <c r="EP48" s="460"/>
      <c r="EQ48" s="460"/>
      <c r="ER48" s="466"/>
      <c r="ES48" s="460"/>
      <c r="ET48" s="460">
        <v>38.0</v>
      </c>
      <c r="EU48" s="460">
        <v>38.0</v>
      </c>
      <c r="EV48" s="460"/>
      <c r="EW48" s="460"/>
      <c r="EX48" s="460"/>
      <c r="EY48" s="466"/>
      <c r="EZ48" s="460"/>
      <c r="FA48" s="460"/>
      <c r="FB48" s="460"/>
      <c r="FC48" s="460">
        <v>22.0</v>
      </c>
      <c r="FD48" s="460">
        <v>22.0</v>
      </c>
      <c r="FE48" s="460"/>
      <c r="FF48" s="460"/>
      <c r="FG48" s="460"/>
      <c r="FH48" s="466"/>
      <c r="FI48" s="445"/>
    </row>
    <row r="49">
      <c r="A49" s="457" t="s">
        <v>1117</v>
      </c>
      <c r="B49" s="458">
        <v>3.0</v>
      </c>
      <c r="C49" s="459" t="str">
        <f t="array" ref="C49">index(Images!$A$1:$K$1, 1, 3)</f>
        <v/>
      </c>
      <c r="D49" s="458" t="s">
        <v>2025</v>
      </c>
      <c r="E49" s="458">
        <v>1.0</v>
      </c>
      <c r="F49" s="458">
        <v>5.0</v>
      </c>
      <c r="G49" s="458"/>
      <c r="H49" s="458"/>
      <c r="I49" s="458"/>
      <c r="J49" s="437"/>
      <c r="K49" s="461"/>
      <c r="L49" s="461"/>
      <c r="M49" s="461"/>
      <c r="N49" s="461"/>
      <c r="O49" s="461"/>
      <c r="P49" s="461"/>
      <c r="Q49" s="461"/>
      <c r="R49" s="461"/>
      <c r="S49" s="461"/>
      <c r="T49" s="461"/>
      <c r="U49" s="461"/>
      <c r="V49" s="461"/>
      <c r="W49" s="461"/>
      <c r="X49" s="461"/>
      <c r="Y49" s="461"/>
      <c r="Z49" s="461"/>
      <c r="AA49" s="461"/>
      <c r="AB49" s="461"/>
      <c r="AC49" s="461"/>
      <c r="AD49" s="461"/>
      <c r="AE49" s="461"/>
      <c r="AF49" s="461"/>
      <c r="AG49" s="461"/>
      <c r="AH49" s="461"/>
      <c r="AI49" s="461"/>
      <c r="AJ49" s="461"/>
      <c r="AK49" s="461"/>
      <c r="AL49" s="461"/>
      <c r="AM49" s="461"/>
      <c r="AN49" s="461"/>
      <c r="AO49" s="461"/>
      <c r="AP49" s="461"/>
      <c r="AQ49" s="461"/>
      <c r="AR49" s="461"/>
      <c r="AS49" s="461"/>
      <c r="AT49" s="461"/>
      <c r="AU49" s="461"/>
      <c r="AV49" s="461"/>
      <c r="AW49" s="461"/>
      <c r="AX49" s="461"/>
      <c r="AY49" s="461"/>
      <c r="AZ49" s="461"/>
      <c r="BA49" s="461"/>
      <c r="BB49" s="460" t="s">
        <v>96</v>
      </c>
      <c r="BC49" s="461"/>
      <c r="BD49" s="461"/>
      <c r="BE49" s="461"/>
      <c r="BF49" s="461"/>
      <c r="BG49" s="461"/>
      <c r="BH49" s="461"/>
      <c r="BI49" s="461"/>
      <c r="BJ49" s="461"/>
      <c r="BK49" s="460"/>
      <c r="BL49" s="461"/>
      <c r="BM49" s="461"/>
      <c r="BN49" s="461"/>
      <c r="BO49" s="461"/>
      <c r="BP49" s="461"/>
      <c r="BQ49" s="461"/>
      <c r="BR49" s="461"/>
      <c r="BS49" s="461"/>
      <c r="BT49" s="461"/>
      <c r="BU49" s="469"/>
      <c r="BV49" s="469"/>
      <c r="BW49" s="461"/>
      <c r="BX49" s="461"/>
      <c r="BY49" s="461"/>
      <c r="BZ49" s="461"/>
      <c r="CA49" s="461"/>
      <c r="CB49" s="460"/>
      <c r="CC49" s="460"/>
      <c r="CD49" s="460"/>
      <c r="CE49" s="460"/>
      <c r="CF49" s="460"/>
      <c r="CG49" s="461"/>
      <c r="CH49" s="461"/>
      <c r="CI49" s="461"/>
      <c r="CJ49" s="461"/>
      <c r="CK49" s="461"/>
      <c r="CL49" s="461"/>
      <c r="CM49" s="460"/>
      <c r="CN49" s="461"/>
      <c r="CO49" s="461"/>
      <c r="CP49" s="461"/>
      <c r="CQ49" s="460"/>
      <c r="CR49" s="460"/>
      <c r="CS49" s="461"/>
      <c r="CT49" s="461"/>
      <c r="CU49" s="461"/>
      <c r="CV49" s="461"/>
      <c r="CW49" s="461"/>
      <c r="CX49" s="461"/>
      <c r="CY49" s="461"/>
      <c r="CZ49" s="463"/>
      <c r="DA49" s="464"/>
      <c r="DB49" s="464"/>
      <c r="DC49" s="464">
        <v>25.0</v>
      </c>
      <c r="DD49" s="464">
        <v>10.0</v>
      </c>
      <c r="DE49" s="464"/>
      <c r="DF49" s="464">
        <v>10.0</v>
      </c>
      <c r="DG49" s="463"/>
      <c r="DH49" s="460"/>
      <c r="DI49" s="460"/>
      <c r="DJ49" s="460"/>
      <c r="DK49" s="460"/>
      <c r="DL49" s="460"/>
      <c r="DM49" s="465"/>
      <c r="DN49" s="460"/>
      <c r="DO49" s="460"/>
      <c r="DP49" s="460"/>
      <c r="DQ49" s="460"/>
      <c r="DR49" s="466"/>
      <c r="DS49" s="465"/>
      <c r="DT49" s="460"/>
      <c r="DU49" s="460"/>
      <c r="DV49" s="460"/>
      <c r="DW49" s="460"/>
      <c r="DX49" s="466"/>
      <c r="DY49" s="460"/>
      <c r="DZ49" s="460"/>
      <c r="EA49" s="460">
        <v>10.0</v>
      </c>
      <c r="EB49" s="460"/>
      <c r="EC49" s="460">
        <v>10.0</v>
      </c>
      <c r="ED49" s="460"/>
      <c r="EE49" s="465"/>
      <c r="EF49" s="460"/>
      <c r="EG49" s="460">
        <v>24.0</v>
      </c>
      <c r="EH49" s="460"/>
      <c r="EI49" s="460">
        <v>24.0</v>
      </c>
      <c r="EJ49" s="466"/>
      <c r="EK49" s="460">
        <v>30.0</v>
      </c>
      <c r="EL49" s="460"/>
      <c r="EM49" s="460"/>
      <c r="EN49" s="460"/>
      <c r="EO49" s="460">
        <v>30.0</v>
      </c>
      <c r="EP49" s="460"/>
      <c r="EQ49" s="460"/>
      <c r="ER49" s="466"/>
      <c r="ES49" s="460">
        <v>38.0</v>
      </c>
      <c r="ET49" s="460">
        <v>38.0</v>
      </c>
      <c r="EU49" s="460"/>
      <c r="EV49" s="460"/>
      <c r="EW49" s="460"/>
      <c r="EX49" s="460"/>
      <c r="EY49" s="466"/>
      <c r="EZ49" s="460"/>
      <c r="FA49" s="460"/>
      <c r="FB49" s="460"/>
      <c r="FC49" s="460"/>
      <c r="FD49" s="460"/>
      <c r="FE49" s="460"/>
      <c r="FF49" s="460"/>
      <c r="FG49" s="460"/>
      <c r="FH49" s="466"/>
      <c r="FI49" s="445"/>
    </row>
    <row r="50" ht="15.75" customHeight="1">
      <c r="A50" s="471" t="s">
        <v>223</v>
      </c>
      <c r="B50" s="472">
        <v>1.0</v>
      </c>
      <c r="C50" s="473" t="str">
        <f t="array" ref="C50">index(Images!$A$1:$K$1, 1, 4)</f>
        <v/>
      </c>
      <c r="D50" s="472" t="s">
        <v>2071</v>
      </c>
      <c r="E50" s="472">
        <v>1.0</v>
      </c>
      <c r="F50" s="472">
        <v>5.0</v>
      </c>
      <c r="G50" s="472" t="s">
        <v>65</v>
      </c>
      <c r="H50" s="472"/>
      <c r="I50" s="472"/>
      <c r="J50" s="437"/>
      <c r="K50" s="474"/>
      <c r="L50" s="474"/>
      <c r="M50" s="474"/>
      <c r="N50" s="474"/>
      <c r="O50" s="475" t="s">
        <v>96</v>
      </c>
      <c r="P50" s="475"/>
      <c r="Q50" s="475"/>
      <c r="R50" s="475"/>
      <c r="S50" s="474"/>
      <c r="T50" s="474"/>
      <c r="U50" s="474"/>
      <c r="V50" s="474"/>
      <c r="W50" s="474"/>
      <c r="X50" s="474"/>
      <c r="Y50" s="474"/>
      <c r="Z50" s="475" t="s">
        <v>96</v>
      </c>
      <c r="AA50" s="474"/>
      <c r="AB50" s="474"/>
      <c r="AC50" s="474"/>
      <c r="AD50" s="474"/>
      <c r="AE50" s="474"/>
      <c r="AF50" s="474"/>
      <c r="AG50" s="474"/>
      <c r="AH50" s="474"/>
      <c r="AI50" s="474"/>
      <c r="AJ50" s="474"/>
      <c r="AK50" s="474"/>
      <c r="AL50" s="474"/>
      <c r="AM50" s="474"/>
      <c r="AN50" s="474"/>
      <c r="AO50" s="474"/>
      <c r="AP50" s="474"/>
      <c r="AQ50" s="474"/>
      <c r="AR50" s="474"/>
      <c r="AS50" s="474"/>
      <c r="AT50" s="474"/>
      <c r="AU50" s="474"/>
      <c r="AV50" s="475"/>
      <c r="AW50" s="475"/>
      <c r="AX50" s="475"/>
      <c r="AY50" s="475" t="s">
        <v>96</v>
      </c>
      <c r="AZ50" s="474"/>
      <c r="BA50" s="474"/>
      <c r="BB50" s="474"/>
      <c r="BC50" s="475"/>
      <c r="BD50" s="475"/>
      <c r="BE50" s="474"/>
      <c r="BF50" s="474"/>
      <c r="BG50" s="475" t="s">
        <v>96</v>
      </c>
      <c r="BH50" s="475"/>
      <c r="BI50" s="475"/>
      <c r="BJ50" s="474"/>
      <c r="BK50" s="475"/>
      <c r="BL50" s="474"/>
      <c r="BM50" s="474"/>
      <c r="BN50" s="474"/>
      <c r="BO50" s="475"/>
      <c r="BP50" s="474"/>
      <c r="BQ50" s="474"/>
      <c r="BR50" s="474"/>
      <c r="BS50" s="474"/>
      <c r="BT50" s="474"/>
      <c r="BU50" s="475"/>
      <c r="BV50" s="475"/>
      <c r="BW50" s="474"/>
      <c r="BX50" s="474"/>
      <c r="BY50" s="474"/>
      <c r="BZ50" s="474"/>
      <c r="CA50" s="474"/>
      <c r="CB50" s="474"/>
      <c r="CC50" s="474"/>
      <c r="CD50" s="474"/>
      <c r="CE50" s="474"/>
      <c r="CF50" s="474"/>
      <c r="CG50" s="475"/>
      <c r="CH50" s="475"/>
      <c r="CI50" s="475"/>
      <c r="CJ50" s="475"/>
      <c r="CK50" s="474"/>
      <c r="CL50" s="474"/>
      <c r="CM50" s="475"/>
      <c r="CN50" s="474"/>
      <c r="CO50" s="475"/>
      <c r="CP50" s="474"/>
      <c r="CQ50" s="474"/>
      <c r="CR50" s="474"/>
      <c r="CS50" s="474"/>
      <c r="CT50" s="474"/>
      <c r="CU50" s="474"/>
      <c r="CV50" s="474"/>
      <c r="CW50" s="474"/>
      <c r="CX50" s="474"/>
      <c r="CY50" s="474"/>
      <c r="CZ50" s="476"/>
      <c r="DA50" s="477"/>
      <c r="DB50" s="477">
        <v>9.0</v>
      </c>
      <c r="DC50" s="477"/>
      <c r="DD50" s="477"/>
      <c r="DE50" s="477"/>
      <c r="DF50" s="477">
        <v>4.0</v>
      </c>
      <c r="DG50" s="476"/>
      <c r="DH50" s="475"/>
      <c r="DI50" s="475"/>
      <c r="DJ50" s="475">
        <v>8.0</v>
      </c>
      <c r="DK50" s="475"/>
      <c r="DL50" s="475"/>
      <c r="DM50" s="478"/>
      <c r="DN50" s="475"/>
      <c r="DO50" s="475"/>
      <c r="DP50" s="475"/>
      <c r="DQ50" s="475"/>
      <c r="DR50" s="479"/>
      <c r="DS50" s="478"/>
      <c r="DT50" s="475"/>
      <c r="DU50" s="475"/>
      <c r="DV50" s="475"/>
      <c r="DW50" s="475"/>
      <c r="DX50" s="479"/>
      <c r="DY50" s="475"/>
      <c r="DZ50" s="475"/>
      <c r="EA50" s="475"/>
      <c r="EB50" s="475"/>
      <c r="EC50" s="475"/>
      <c r="ED50" s="475"/>
      <c r="EE50" s="478"/>
      <c r="EF50" s="475"/>
      <c r="EG50" s="475"/>
      <c r="EH50" s="475"/>
      <c r="EI50" s="475"/>
      <c r="EJ50" s="479"/>
      <c r="EK50" s="475"/>
      <c r="EL50" s="475"/>
      <c r="EM50" s="475"/>
      <c r="EN50" s="475"/>
      <c r="EO50" s="475"/>
      <c r="EP50" s="475"/>
      <c r="EQ50" s="475"/>
      <c r="ER50" s="479"/>
      <c r="ES50" s="475"/>
      <c r="ET50" s="475"/>
      <c r="EU50" s="475"/>
      <c r="EV50" s="475"/>
      <c r="EW50" s="475"/>
      <c r="EX50" s="475"/>
      <c r="EY50" s="479"/>
      <c r="EZ50" s="475"/>
      <c r="FA50" s="475"/>
      <c r="FB50" s="475"/>
      <c r="FC50" s="475"/>
      <c r="FD50" s="475"/>
      <c r="FE50" s="475"/>
      <c r="FF50" s="475"/>
      <c r="FG50" s="475"/>
      <c r="FH50" s="479"/>
      <c r="FI50" s="445"/>
    </row>
    <row r="51" ht="15.75" customHeight="1">
      <c r="A51" s="471" t="s">
        <v>320</v>
      </c>
      <c r="B51" s="472">
        <v>1.0</v>
      </c>
      <c r="C51" s="473" t="str">
        <f t="array" ref="C51">index(Images!$A$1:$K$1, 1, 4)</f>
        <v/>
      </c>
      <c r="D51" s="472" t="s">
        <v>2071</v>
      </c>
      <c r="E51" s="472">
        <v>1.0</v>
      </c>
      <c r="F51" s="472">
        <v>5.0</v>
      </c>
      <c r="G51" s="472" t="s">
        <v>68</v>
      </c>
      <c r="H51" s="472"/>
      <c r="I51" s="472"/>
      <c r="J51" s="437"/>
      <c r="K51" s="474"/>
      <c r="L51" s="474"/>
      <c r="M51" s="474"/>
      <c r="N51" s="474"/>
      <c r="O51" s="474"/>
      <c r="P51" s="474"/>
      <c r="Q51" s="474"/>
      <c r="R51" s="474"/>
      <c r="S51" s="474"/>
      <c r="T51" s="474"/>
      <c r="U51" s="474"/>
      <c r="V51" s="474"/>
      <c r="W51" s="474"/>
      <c r="X51" s="474"/>
      <c r="Y51" s="474"/>
      <c r="Z51" s="475"/>
      <c r="AA51" s="474"/>
      <c r="AB51" s="474"/>
      <c r="AC51" s="474"/>
      <c r="AD51" s="474"/>
      <c r="AE51" s="474"/>
      <c r="AF51" s="474"/>
      <c r="AG51" s="474"/>
      <c r="AH51" s="474"/>
      <c r="AI51" s="474"/>
      <c r="AJ51" s="474"/>
      <c r="AK51" s="474"/>
      <c r="AL51" s="474"/>
      <c r="AM51" s="474"/>
      <c r="AN51" s="474"/>
      <c r="AO51" s="474"/>
      <c r="AP51" s="474"/>
      <c r="AQ51" s="475"/>
      <c r="AR51" s="475"/>
      <c r="AS51" s="475"/>
      <c r="AT51" s="474"/>
      <c r="AU51" s="474"/>
      <c r="AV51" s="474"/>
      <c r="AW51" s="474"/>
      <c r="AX51" s="474"/>
      <c r="AY51" s="474"/>
      <c r="AZ51" s="474"/>
      <c r="BA51" s="474"/>
      <c r="BB51" s="474"/>
      <c r="BC51" s="474"/>
      <c r="BD51" s="474"/>
      <c r="BE51" s="475"/>
      <c r="BF51" s="475"/>
      <c r="BG51" s="474"/>
      <c r="BH51" s="474"/>
      <c r="BI51" s="474"/>
      <c r="BJ51" s="474"/>
      <c r="BK51" s="474"/>
      <c r="BL51" s="474"/>
      <c r="BM51" s="474"/>
      <c r="BN51" s="474"/>
      <c r="BO51" s="474"/>
      <c r="BP51" s="474"/>
      <c r="BQ51" s="474"/>
      <c r="BR51" s="474"/>
      <c r="BS51" s="474"/>
      <c r="BT51" s="475" t="s">
        <v>96</v>
      </c>
      <c r="BU51" s="474"/>
      <c r="BV51" s="474"/>
      <c r="BW51" s="475"/>
      <c r="BX51" s="474"/>
      <c r="BY51" s="474"/>
      <c r="BZ51" s="475"/>
      <c r="CA51" s="474"/>
      <c r="CB51" s="474"/>
      <c r="CC51" s="474"/>
      <c r="CD51" s="474"/>
      <c r="CE51" s="474"/>
      <c r="CF51" s="474"/>
      <c r="CG51" s="474"/>
      <c r="CH51" s="474"/>
      <c r="CI51" s="474"/>
      <c r="CJ51" s="474"/>
      <c r="CK51" s="474"/>
      <c r="CL51" s="474"/>
      <c r="CM51" s="474"/>
      <c r="CN51" s="474"/>
      <c r="CO51" s="474"/>
      <c r="CP51" s="474"/>
      <c r="CQ51" s="474"/>
      <c r="CR51" s="474"/>
      <c r="CS51" s="474"/>
      <c r="CT51" s="474"/>
      <c r="CU51" s="474"/>
      <c r="CV51" s="474"/>
      <c r="CW51" s="474"/>
      <c r="CX51" s="474"/>
      <c r="CY51" s="474"/>
      <c r="CZ51" s="476"/>
      <c r="DA51" s="477"/>
      <c r="DB51" s="477">
        <v>9.0</v>
      </c>
      <c r="DC51" s="477"/>
      <c r="DD51" s="477"/>
      <c r="DE51" s="477"/>
      <c r="DF51" s="477">
        <v>4.0</v>
      </c>
      <c r="DG51" s="476"/>
      <c r="DH51" s="475"/>
      <c r="DI51" s="475"/>
      <c r="DJ51" s="475">
        <v>8.0</v>
      </c>
      <c r="DK51" s="475"/>
      <c r="DL51" s="475"/>
      <c r="DM51" s="478"/>
      <c r="DN51" s="475"/>
      <c r="DO51" s="475"/>
      <c r="DP51" s="475"/>
      <c r="DQ51" s="475"/>
      <c r="DR51" s="479"/>
      <c r="DS51" s="478"/>
      <c r="DT51" s="475"/>
      <c r="DU51" s="475"/>
      <c r="DV51" s="475"/>
      <c r="DW51" s="475"/>
      <c r="DX51" s="479"/>
      <c r="DY51" s="475"/>
      <c r="DZ51" s="475"/>
      <c r="EA51" s="475"/>
      <c r="EB51" s="475"/>
      <c r="EC51" s="475"/>
      <c r="ED51" s="475"/>
      <c r="EE51" s="478"/>
      <c r="EF51" s="475"/>
      <c r="EG51" s="475"/>
      <c r="EH51" s="475"/>
      <c r="EI51" s="475"/>
      <c r="EJ51" s="479"/>
      <c r="EK51" s="475"/>
      <c r="EL51" s="475"/>
      <c r="EM51" s="475"/>
      <c r="EN51" s="475"/>
      <c r="EO51" s="475"/>
      <c r="EP51" s="475"/>
      <c r="EQ51" s="475"/>
      <c r="ER51" s="479"/>
      <c r="ES51" s="475"/>
      <c r="ET51" s="475"/>
      <c r="EU51" s="475"/>
      <c r="EV51" s="475"/>
      <c r="EW51" s="475"/>
      <c r="EX51" s="475"/>
      <c r="EY51" s="479"/>
      <c r="EZ51" s="475"/>
      <c r="FA51" s="475"/>
      <c r="FB51" s="475"/>
      <c r="FC51" s="475"/>
      <c r="FD51" s="475"/>
      <c r="FE51" s="475"/>
      <c r="FF51" s="475"/>
      <c r="FG51" s="475"/>
      <c r="FH51" s="479"/>
      <c r="FI51" s="445"/>
    </row>
    <row r="52" ht="15.75" customHeight="1">
      <c r="A52" s="471" t="s">
        <v>229</v>
      </c>
      <c r="B52" s="472">
        <v>2.0</v>
      </c>
      <c r="C52" s="473" t="str">
        <f t="array" ref="C52">index(Images!$A$1:$K$1, 1, 4)</f>
        <v/>
      </c>
      <c r="D52" s="472" t="s">
        <v>2071</v>
      </c>
      <c r="E52" s="472">
        <v>1.0</v>
      </c>
      <c r="F52" s="472">
        <v>5.0</v>
      </c>
      <c r="G52" s="472" t="s">
        <v>65</v>
      </c>
      <c r="H52" s="472" t="s">
        <v>69</v>
      </c>
      <c r="I52" s="480"/>
      <c r="J52" s="437"/>
      <c r="K52" s="474"/>
      <c r="L52" s="474"/>
      <c r="M52" s="474"/>
      <c r="N52" s="474"/>
      <c r="O52" s="475" t="s">
        <v>96</v>
      </c>
      <c r="P52" s="475"/>
      <c r="Q52" s="475"/>
      <c r="R52" s="475" t="s">
        <v>96</v>
      </c>
      <c r="S52" s="474"/>
      <c r="T52" s="474"/>
      <c r="U52" s="475" t="s">
        <v>96</v>
      </c>
      <c r="V52" s="474"/>
      <c r="W52" s="474"/>
      <c r="X52" s="474"/>
      <c r="Y52" s="474"/>
      <c r="Z52" s="475" t="s">
        <v>96</v>
      </c>
      <c r="AA52" s="474"/>
      <c r="AB52" s="474"/>
      <c r="AC52" s="474"/>
      <c r="AD52" s="474"/>
      <c r="AE52" s="474"/>
      <c r="AF52" s="474"/>
      <c r="AG52" s="474"/>
      <c r="AH52" s="474"/>
      <c r="AI52" s="474"/>
      <c r="AJ52" s="474"/>
      <c r="AK52" s="474"/>
      <c r="AL52" s="474"/>
      <c r="AM52" s="474"/>
      <c r="AN52" s="474"/>
      <c r="AO52" s="474"/>
      <c r="AP52" s="474"/>
      <c r="AQ52" s="474"/>
      <c r="AR52" s="474"/>
      <c r="AS52" s="474"/>
      <c r="AT52" s="474"/>
      <c r="AU52" s="474"/>
      <c r="AV52" s="475"/>
      <c r="AW52" s="475"/>
      <c r="AX52" s="475"/>
      <c r="AY52" s="475" t="s">
        <v>96</v>
      </c>
      <c r="AZ52" s="474"/>
      <c r="BA52" s="474"/>
      <c r="BB52" s="474"/>
      <c r="BC52" s="474"/>
      <c r="BD52" s="474"/>
      <c r="BE52" s="474"/>
      <c r="BF52" s="474"/>
      <c r="BG52" s="475" t="s">
        <v>96</v>
      </c>
      <c r="BH52" s="475"/>
      <c r="BI52" s="475"/>
      <c r="BJ52" s="475"/>
      <c r="BK52" s="474"/>
      <c r="BL52" s="475"/>
      <c r="BM52" s="475" t="s">
        <v>96</v>
      </c>
      <c r="BN52" s="475" t="s">
        <v>96</v>
      </c>
      <c r="BO52" s="474"/>
      <c r="BP52" s="474"/>
      <c r="BQ52" s="474"/>
      <c r="BR52" s="474"/>
      <c r="BS52" s="474"/>
      <c r="BT52" s="474"/>
      <c r="BU52" s="481"/>
      <c r="BV52" s="481" t="str">
        <f>image("https://i.imgur.com/ETn5SRH.png",4,15,33)</f>
        <v/>
      </c>
      <c r="BW52" s="474"/>
      <c r="BX52" s="474"/>
      <c r="BY52" s="474"/>
      <c r="BZ52" s="474"/>
      <c r="CA52" s="474"/>
      <c r="CB52" s="474"/>
      <c r="CC52" s="474"/>
      <c r="CD52" s="474"/>
      <c r="CE52" s="474"/>
      <c r="CF52" s="474"/>
      <c r="CG52" s="474"/>
      <c r="CH52" s="474"/>
      <c r="CI52" s="474"/>
      <c r="CJ52" s="474"/>
      <c r="CK52" s="474"/>
      <c r="CL52" s="474"/>
      <c r="CM52" s="474"/>
      <c r="CN52" s="474"/>
      <c r="CO52" s="475"/>
      <c r="CP52" s="474"/>
      <c r="CQ52" s="474"/>
      <c r="CR52" s="474"/>
      <c r="CS52" s="475" t="s">
        <v>96</v>
      </c>
      <c r="CT52" s="475"/>
      <c r="CU52" s="475"/>
      <c r="CV52" s="475"/>
      <c r="CW52" s="475"/>
      <c r="CX52" s="475"/>
      <c r="CY52" s="475"/>
      <c r="CZ52" s="476"/>
      <c r="DA52" s="477">
        <v>48.0</v>
      </c>
      <c r="DB52" s="482"/>
      <c r="DC52" s="482"/>
      <c r="DD52" s="482"/>
      <c r="DE52" s="482"/>
      <c r="DF52" s="477">
        <v>8.0</v>
      </c>
      <c r="DG52" s="476"/>
      <c r="DH52" s="475">
        <v>3.0</v>
      </c>
      <c r="DI52" s="475"/>
      <c r="DJ52" s="475">
        <v>3.0</v>
      </c>
      <c r="DK52" s="475"/>
      <c r="DL52" s="475"/>
      <c r="DM52" s="478"/>
      <c r="DN52" s="475">
        <v>6.0</v>
      </c>
      <c r="DO52" s="475">
        <v>12.0</v>
      </c>
      <c r="DP52" s="475"/>
      <c r="DQ52" s="475"/>
      <c r="DR52" s="479"/>
      <c r="DS52" s="478"/>
      <c r="DT52" s="475"/>
      <c r="DU52" s="475">
        <v>16.0</v>
      </c>
      <c r="DV52" s="475">
        <v>16.0</v>
      </c>
      <c r="DW52" s="475"/>
      <c r="DX52" s="479"/>
      <c r="DY52" s="475"/>
      <c r="DZ52" s="475">
        <v>10.0</v>
      </c>
      <c r="EA52" s="475">
        <v>10.0</v>
      </c>
      <c r="EB52" s="475"/>
      <c r="EC52" s="475"/>
      <c r="ED52" s="475"/>
      <c r="EE52" s="478"/>
      <c r="EF52" s="475"/>
      <c r="EG52" s="475"/>
      <c r="EH52" s="475"/>
      <c r="EI52" s="475"/>
      <c r="EJ52" s="479"/>
      <c r="EK52" s="475"/>
      <c r="EL52" s="475"/>
      <c r="EM52" s="475"/>
      <c r="EN52" s="475"/>
      <c r="EO52" s="475"/>
      <c r="EP52" s="475"/>
      <c r="EQ52" s="475"/>
      <c r="ER52" s="479"/>
      <c r="ES52" s="475"/>
      <c r="ET52" s="475"/>
      <c r="EU52" s="475"/>
      <c r="EV52" s="475"/>
      <c r="EW52" s="475"/>
      <c r="EX52" s="475"/>
      <c r="EY52" s="479"/>
      <c r="EZ52" s="475"/>
      <c r="FA52" s="475"/>
      <c r="FB52" s="475"/>
      <c r="FC52" s="475"/>
      <c r="FD52" s="475"/>
      <c r="FE52" s="475"/>
      <c r="FF52" s="475"/>
      <c r="FG52" s="475"/>
      <c r="FH52" s="479"/>
      <c r="FI52" s="445"/>
    </row>
    <row r="53" ht="15.75" customHeight="1">
      <c r="A53" s="471" t="s">
        <v>526</v>
      </c>
      <c r="B53" s="472">
        <v>2.0</v>
      </c>
      <c r="C53" s="473" t="str">
        <f t="array" ref="C53">index(Images!$A$1:$K$1, 1, 4)</f>
        <v/>
      </c>
      <c r="D53" s="472" t="s">
        <v>2071</v>
      </c>
      <c r="E53" s="472">
        <v>1.0</v>
      </c>
      <c r="F53" s="472">
        <v>5.0</v>
      </c>
      <c r="G53" s="472" t="s">
        <v>68</v>
      </c>
      <c r="H53" s="472" t="s">
        <v>65</v>
      </c>
      <c r="I53" s="472"/>
      <c r="J53" s="437"/>
      <c r="K53" s="474"/>
      <c r="L53" s="474"/>
      <c r="M53" s="474"/>
      <c r="N53" s="474"/>
      <c r="O53" s="474"/>
      <c r="P53" s="474"/>
      <c r="Q53" s="474"/>
      <c r="R53" s="474"/>
      <c r="S53" s="474"/>
      <c r="T53" s="474"/>
      <c r="U53" s="474"/>
      <c r="V53" s="474"/>
      <c r="W53" s="474"/>
      <c r="X53" s="474"/>
      <c r="Y53" s="474"/>
      <c r="Z53" s="475" t="s">
        <v>96</v>
      </c>
      <c r="AA53" s="474"/>
      <c r="AB53" s="474"/>
      <c r="AC53" s="474"/>
      <c r="AD53" s="474"/>
      <c r="AE53" s="474"/>
      <c r="AF53" s="474"/>
      <c r="AG53" s="474"/>
      <c r="AH53" s="474"/>
      <c r="AI53" s="474"/>
      <c r="AJ53" s="474"/>
      <c r="AK53" s="474"/>
      <c r="AL53" s="474"/>
      <c r="AM53" s="474"/>
      <c r="AN53" s="474"/>
      <c r="AO53" s="474"/>
      <c r="AP53" s="474"/>
      <c r="AQ53" s="475"/>
      <c r="AR53" s="475"/>
      <c r="AS53" s="475"/>
      <c r="AT53" s="474"/>
      <c r="AU53" s="474"/>
      <c r="AV53" s="474"/>
      <c r="AW53" s="474"/>
      <c r="AX53" s="474"/>
      <c r="AY53" s="474"/>
      <c r="AZ53" s="474"/>
      <c r="BA53" s="474"/>
      <c r="BB53" s="474"/>
      <c r="BC53" s="474"/>
      <c r="BD53" s="474"/>
      <c r="BE53" s="475"/>
      <c r="BF53" s="475"/>
      <c r="BG53" s="474"/>
      <c r="BH53" s="474"/>
      <c r="BI53" s="474"/>
      <c r="BJ53" s="474"/>
      <c r="BK53" s="474"/>
      <c r="BL53" s="474"/>
      <c r="BM53" s="474"/>
      <c r="BN53" s="474"/>
      <c r="BO53" s="474"/>
      <c r="BP53" s="474"/>
      <c r="BQ53" s="474"/>
      <c r="BR53" s="474"/>
      <c r="BS53" s="474"/>
      <c r="BT53" s="475" t="s">
        <v>96</v>
      </c>
      <c r="BU53" s="474"/>
      <c r="BV53" s="474"/>
      <c r="BW53" s="475" t="s">
        <v>96</v>
      </c>
      <c r="BX53" s="474"/>
      <c r="BY53" s="474"/>
      <c r="BZ53" s="475"/>
      <c r="CA53" s="474"/>
      <c r="CB53" s="474"/>
      <c r="CC53" s="474"/>
      <c r="CD53" s="474"/>
      <c r="CE53" s="474"/>
      <c r="CF53" s="474"/>
      <c r="CG53" s="474"/>
      <c r="CH53" s="474"/>
      <c r="CI53" s="474"/>
      <c r="CJ53" s="474"/>
      <c r="CK53" s="474"/>
      <c r="CL53" s="474"/>
      <c r="CM53" s="474"/>
      <c r="CN53" s="474"/>
      <c r="CO53" s="474"/>
      <c r="CP53" s="474"/>
      <c r="CQ53" s="474"/>
      <c r="CR53" s="474"/>
      <c r="CS53" s="474"/>
      <c r="CT53" s="474"/>
      <c r="CU53" s="474"/>
      <c r="CV53" s="474"/>
      <c r="CW53" s="474"/>
      <c r="CX53" s="474"/>
      <c r="CY53" s="474"/>
      <c r="CZ53" s="476"/>
      <c r="DA53" s="477"/>
      <c r="DB53" s="477"/>
      <c r="DC53" s="477"/>
      <c r="DD53" s="477">
        <v>5.0</v>
      </c>
      <c r="DE53" s="477">
        <v>8.0</v>
      </c>
      <c r="DF53" s="477"/>
      <c r="DG53" s="476"/>
      <c r="DH53" s="475"/>
      <c r="DI53" s="475"/>
      <c r="DJ53" s="475">
        <v>3.0</v>
      </c>
      <c r="DK53" s="475"/>
      <c r="DL53" s="475">
        <v>3.0</v>
      </c>
      <c r="DM53" s="478"/>
      <c r="DN53" s="475">
        <v>6.0</v>
      </c>
      <c r="DO53" s="475">
        <v>6.0</v>
      </c>
      <c r="DP53" s="475">
        <v>6.0</v>
      </c>
      <c r="DQ53" s="475"/>
      <c r="DR53" s="479"/>
      <c r="DS53" s="478"/>
      <c r="DT53" s="475"/>
      <c r="DU53" s="475"/>
      <c r="DV53" s="475">
        <v>16.0</v>
      </c>
      <c r="DW53" s="475">
        <v>16.0</v>
      </c>
      <c r="DX53" s="479"/>
      <c r="DY53" s="475"/>
      <c r="DZ53" s="475">
        <v>10.0</v>
      </c>
      <c r="EA53" s="475">
        <v>10.0</v>
      </c>
      <c r="EB53" s="475"/>
      <c r="EC53" s="475"/>
      <c r="ED53" s="475"/>
      <c r="EE53" s="478"/>
      <c r="EF53" s="475"/>
      <c r="EG53" s="475"/>
      <c r="EH53" s="475"/>
      <c r="EI53" s="475"/>
      <c r="EJ53" s="479"/>
      <c r="EK53" s="475"/>
      <c r="EL53" s="475"/>
      <c r="EM53" s="475"/>
      <c r="EN53" s="475"/>
      <c r="EO53" s="475"/>
      <c r="EP53" s="475"/>
      <c r="EQ53" s="475"/>
      <c r="ER53" s="479"/>
      <c r="ES53" s="475"/>
      <c r="ET53" s="475"/>
      <c r="EU53" s="475"/>
      <c r="EV53" s="475"/>
      <c r="EW53" s="475"/>
      <c r="EX53" s="475"/>
      <c r="EY53" s="479"/>
      <c r="EZ53" s="475"/>
      <c r="FA53" s="475"/>
      <c r="FB53" s="475"/>
      <c r="FC53" s="475"/>
      <c r="FD53" s="475"/>
      <c r="FE53" s="475"/>
      <c r="FF53" s="475"/>
      <c r="FG53" s="475"/>
      <c r="FH53" s="479"/>
      <c r="FI53" s="445"/>
    </row>
    <row r="54" ht="15.75" customHeight="1">
      <c r="A54" s="471" t="s">
        <v>231</v>
      </c>
      <c r="B54" s="472">
        <v>3.0</v>
      </c>
      <c r="C54" s="473" t="str">
        <f t="array" ref="C54">index(Images!$A$1:$K$1, 1, 4)</f>
        <v/>
      </c>
      <c r="D54" s="472" t="s">
        <v>2071</v>
      </c>
      <c r="E54" s="472">
        <v>1.0</v>
      </c>
      <c r="F54" s="472">
        <v>5.0</v>
      </c>
      <c r="G54" s="472" t="s">
        <v>65</v>
      </c>
      <c r="H54" s="472" t="s">
        <v>69</v>
      </c>
      <c r="I54" s="472"/>
      <c r="J54" s="437"/>
      <c r="K54" s="474"/>
      <c r="L54" s="474"/>
      <c r="M54" s="474"/>
      <c r="N54" s="474"/>
      <c r="O54" s="475" t="s">
        <v>96</v>
      </c>
      <c r="P54" s="475"/>
      <c r="Q54" s="475"/>
      <c r="R54" s="475" t="s">
        <v>96</v>
      </c>
      <c r="S54" s="474"/>
      <c r="T54" s="474"/>
      <c r="U54" s="475" t="s">
        <v>96</v>
      </c>
      <c r="V54" s="474"/>
      <c r="W54" s="474"/>
      <c r="X54" s="474"/>
      <c r="Y54" s="474"/>
      <c r="Z54" s="475" t="s">
        <v>96</v>
      </c>
      <c r="AA54" s="474"/>
      <c r="AB54" s="475" t="s">
        <v>96</v>
      </c>
      <c r="AC54" s="474"/>
      <c r="AD54" s="474"/>
      <c r="AE54" s="475"/>
      <c r="AF54" s="474"/>
      <c r="AG54" s="474"/>
      <c r="AH54" s="474"/>
      <c r="AI54" s="474"/>
      <c r="AJ54" s="474"/>
      <c r="AK54" s="474"/>
      <c r="AL54" s="474"/>
      <c r="AM54" s="474"/>
      <c r="AN54" s="474"/>
      <c r="AO54" s="474"/>
      <c r="AP54" s="474"/>
      <c r="AQ54" s="474"/>
      <c r="AR54" s="474"/>
      <c r="AS54" s="474"/>
      <c r="AT54" s="474"/>
      <c r="AU54" s="474"/>
      <c r="AV54" s="475"/>
      <c r="AW54" s="475"/>
      <c r="AX54" s="475"/>
      <c r="AY54" s="475" t="s">
        <v>96</v>
      </c>
      <c r="AZ54" s="474"/>
      <c r="BA54" s="474"/>
      <c r="BB54" s="474"/>
      <c r="BC54" s="474"/>
      <c r="BD54" s="474"/>
      <c r="BE54" s="474"/>
      <c r="BF54" s="474"/>
      <c r="BG54" s="475" t="s">
        <v>96</v>
      </c>
      <c r="BH54" s="475"/>
      <c r="BI54" s="475"/>
      <c r="BJ54" s="474"/>
      <c r="BK54" s="474"/>
      <c r="BL54" s="474"/>
      <c r="BM54" s="474"/>
      <c r="BN54" s="474"/>
      <c r="BO54" s="474"/>
      <c r="BP54" s="474"/>
      <c r="BQ54" s="474"/>
      <c r="BR54" s="474"/>
      <c r="BS54" s="474"/>
      <c r="BT54" s="474"/>
      <c r="BU54" s="481"/>
      <c r="BV54" s="481" t="str">
        <f>image("https://i.imgur.com/J69HZ4b.png",4,15,15)</f>
        <v/>
      </c>
      <c r="BW54" s="474"/>
      <c r="BX54" s="474"/>
      <c r="BY54" s="474"/>
      <c r="BZ54" s="474"/>
      <c r="CA54" s="474"/>
      <c r="CB54" s="474"/>
      <c r="CC54" s="474"/>
      <c r="CD54" s="474"/>
      <c r="CE54" s="474"/>
      <c r="CF54" s="474"/>
      <c r="CG54" s="474"/>
      <c r="CH54" s="474"/>
      <c r="CI54" s="474"/>
      <c r="CJ54" s="474"/>
      <c r="CK54" s="474"/>
      <c r="CL54" s="474"/>
      <c r="CM54" s="474"/>
      <c r="CN54" s="474"/>
      <c r="CO54" s="475"/>
      <c r="CP54" s="474"/>
      <c r="CQ54" s="474"/>
      <c r="CR54" s="474"/>
      <c r="CS54" s="475" t="s">
        <v>96</v>
      </c>
      <c r="CT54" s="474"/>
      <c r="CU54" s="474"/>
      <c r="CV54" s="474"/>
      <c r="CW54" s="474"/>
      <c r="CX54" s="474"/>
      <c r="CY54" s="474"/>
      <c r="CZ54" s="476"/>
      <c r="DA54" s="477">
        <v>90.0</v>
      </c>
      <c r="DB54" s="477">
        <v>25.0</v>
      </c>
      <c r="DC54" s="477"/>
      <c r="DD54" s="477"/>
      <c r="DE54" s="477">
        <v>10.0</v>
      </c>
      <c r="DF54" s="477"/>
      <c r="DG54" s="476"/>
      <c r="DH54" s="475"/>
      <c r="DI54" s="475"/>
      <c r="DJ54" s="475"/>
      <c r="DK54" s="475"/>
      <c r="DL54" s="475"/>
      <c r="DM54" s="478"/>
      <c r="DN54" s="475"/>
      <c r="DO54" s="475"/>
      <c r="DP54" s="475"/>
      <c r="DQ54" s="475"/>
      <c r="DR54" s="479"/>
      <c r="DS54" s="478"/>
      <c r="DT54" s="475"/>
      <c r="DU54" s="475"/>
      <c r="DV54" s="475"/>
      <c r="DW54" s="475"/>
      <c r="DX54" s="479"/>
      <c r="DY54" s="475"/>
      <c r="DZ54" s="475"/>
      <c r="EA54" s="475">
        <v>10.0</v>
      </c>
      <c r="EB54" s="475"/>
      <c r="EC54" s="475">
        <v>10.0</v>
      </c>
      <c r="ED54" s="475"/>
      <c r="EE54" s="478"/>
      <c r="EF54" s="475"/>
      <c r="EG54" s="475">
        <v>24.0</v>
      </c>
      <c r="EH54" s="475">
        <v>24.0</v>
      </c>
      <c r="EI54" s="475"/>
      <c r="EJ54" s="479"/>
      <c r="EK54" s="475"/>
      <c r="EL54" s="475"/>
      <c r="EM54" s="475"/>
      <c r="EN54" s="475">
        <v>30.0</v>
      </c>
      <c r="EO54" s="475"/>
      <c r="EP54" s="475"/>
      <c r="EQ54" s="475"/>
      <c r="ER54" s="479">
        <v>30.0</v>
      </c>
      <c r="ES54" s="475"/>
      <c r="ET54" s="475"/>
      <c r="EU54" s="475">
        <v>18.0</v>
      </c>
      <c r="EV54" s="475">
        <v>20.0</v>
      </c>
      <c r="EW54" s="475">
        <v>38.0</v>
      </c>
      <c r="EX54" s="475"/>
      <c r="EY54" s="479"/>
      <c r="EZ54" s="475"/>
      <c r="FA54" s="475">
        <v>22.0</v>
      </c>
      <c r="FB54" s="475">
        <v>22.0</v>
      </c>
      <c r="FC54" s="475"/>
      <c r="FD54" s="475"/>
      <c r="FE54" s="475"/>
      <c r="FF54" s="475"/>
      <c r="FG54" s="475"/>
      <c r="FH54" s="479"/>
      <c r="FI54" s="445"/>
    </row>
    <row r="55" ht="15.75" customHeight="1">
      <c r="A55" s="471" t="s">
        <v>1403</v>
      </c>
      <c r="B55" s="472">
        <v>3.0</v>
      </c>
      <c r="C55" s="473" t="str">
        <f t="array" ref="C55">index(Images!$A$1:$K$1, 1, 4)</f>
        <v/>
      </c>
      <c r="D55" s="472" t="s">
        <v>2071</v>
      </c>
      <c r="E55" s="472">
        <v>1.0</v>
      </c>
      <c r="F55" s="472">
        <v>5.0</v>
      </c>
      <c r="G55" s="472" t="s">
        <v>68</v>
      </c>
      <c r="H55" s="472" t="s">
        <v>65</v>
      </c>
      <c r="I55" s="472"/>
      <c r="J55" s="437"/>
      <c r="K55" s="474"/>
      <c r="L55" s="474"/>
      <c r="M55" s="474"/>
      <c r="N55" s="474"/>
      <c r="O55" s="474"/>
      <c r="P55" s="474"/>
      <c r="Q55" s="474"/>
      <c r="R55" s="474"/>
      <c r="S55" s="474"/>
      <c r="T55" s="474"/>
      <c r="U55" s="474"/>
      <c r="V55" s="474"/>
      <c r="W55" s="474"/>
      <c r="X55" s="474"/>
      <c r="Y55" s="474"/>
      <c r="Z55" s="474"/>
      <c r="AA55" s="475"/>
      <c r="AB55" s="475"/>
      <c r="AC55" s="474"/>
      <c r="AD55" s="474"/>
      <c r="AE55" s="474"/>
      <c r="AF55" s="474"/>
      <c r="AG55" s="474"/>
      <c r="AH55" s="474"/>
      <c r="AI55" s="474"/>
      <c r="AJ55" s="474"/>
      <c r="AK55" s="474"/>
      <c r="AL55" s="474"/>
      <c r="AM55" s="474"/>
      <c r="AN55" s="474"/>
      <c r="AO55" s="474"/>
      <c r="AP55" s="474"/>
      <c r="AQ55" s="474"/>
      <c r="AR55" s="474"/>
      <c r="AS55" s="474"/>
      <c r="AT55" s="474"/>
      <c r="AU55" s="474"/>
      <c r="AV55" s="474"/>
      <c r="AW55" s="474"/>
      <c r="AX55" s="474"/>
      <c r="AY55" s="474"/>
      <c r="AZ55" s="474"/>
      <c r="BA55" s="474"/>
      <c r="BB55" s="474"/>
      <c r="BC55" s="474"/>
      <c r="BD55" s="474"/>
      <c r="BE55" s="474"/>
      <c r="BF55" s="474"/>
      <c r="BG55" s="474"/>
      <c r="BH55" s="474"/>
      <c r="BI55" s="474"/>
      <c r="BJ55" s="474"/>
      <c r="BK55" s="474"/>
      <c r="BL55" s="475"/>
      <c r="BM55" s="475"/>
      <c r="BN55" s="474"/>
      <c r="BO55" s="474"/>
      <c r="BP55" s="474"/>
      <c r="BQ55" s="474"/>
      <c r="BR55" s="474"/>
      <c r="BS55" s="474"/>
      <c r="BT55" s="475" t="s">
        <v>96</v>
      </c>
      <c r="BU55" s="474"/>
      <c r="BV55" s="474"/>
      <c r="BW55" s="474"/>
      <c r="BX55" s="474"/>
      <c r="BY55" s="474"/>
      <c r="BZ55" s="474"/>
      <c r="CA55" s="474"/>
      <c r="CB55" s="474"/>
      <c r="CC55" s="474"/>
      <c r="CD55" s="474"/>
      <c r="CE55" s="474"/>
      <c r="CF55" s="474"/>
      <c r="CG55" s="474"/>
      <c r="CH55" s="474"/>
      <c r="CI55" s="474"/>
      <c r="CJ55" s="474"/>
      <c r="CK55" s="474"/>
      <c r="CL55" s="474"/>
      <c r="CM55" s="474"/>
      <c r="CN55" s="474"/>
      <c r="CO55" s="474"/>
      <c r="CP55" s="474"/>
      <c r="CQ55" s="474"/>
      <c r="CR55" s="474"/>
      <c r="CS55" s="474"/>
      <c r="CT55" s="474"/>
      <c r="CU55" s="474"/>
      <c r="CV55" s="474"/>
      <c r="CW55" s="474"/>
      <c r="CX55" s="474"/>
      <c r="CY55" s="474"/>
      <c r="CZ55" s="476"/>
      <c r="DA55" s="477">
        <v>90.0</v>
      </c>
      <c r="DB55" s="477"/>
      <c r="DC55" s="477"/>
      <c r="DD55" s="477">
        <v>10.0</v>
      </c>
      <c r="DE55" s="477">
        <v>16.0</v>
      </c>
      <c r="DF55" s="477"/>
      <c r="DG55" s="476"/>
      <c r="DH55" s="475"/>
      <c r="DI55" s="475"/>
      <c r="DJ55" s="475"/>
      <c r="DK55" s="475"/>
      <c r="DL55" s="475"/>
      <c r="DM55" s="478"/>
      <c r="DN55" s="475"/>
      <c r="DO55" s="475"/>
      <c r="DP55" s="475"/>
      <c r="DQ55" s="475"/>
      <c r="DR55" s="479"/>
      <c r="DS55" s="478"/>
      <c r="DT55" s="475"/>
      <c r="DU55" s="475"/>
      <c r="DV55" s="475"/>
      <c r="DW55" s="475"/>
      <c r="DX55" s="479"/>
      <c r="DY55" s="475"/>
      <c r="DZ55" s="475"/>
      <c r="EA55" s="475">
        <v>10.0</v>
      </c>
      <c r="EB55" s="475"/>
      <c r="EC55" s="475">
        <v>10.0</v>
      </c>
      <c r="ED55" s="475"/>
      <c r="EE55" s="478"/>
      <c r="EF55" s="475"/>
      <c r="EG55" s="475">
        <v>24.0</v>
      </c>
      <c r="EH55" s="475">
        <v>24.0</v>
      </c>
      <c r="EI55" s="475"/>
      <c r="EJ55" s="479"/>
      <c r="EK55" s="475"/>
      <c r="EL55" s="475"/>
      <c r="EM55" s="475"/>
      <c r="EN55" s="475">
        <v>30.0</v>
      </c>
      <c r="EO55" s="475"/>
      <c r="EP55" s="475"/>
      <c r="EQ55" s="475"/>
      <c r="ER55" s="479">
        <v>30.0</v>
      </c>
      <c r="ES55" s="475"/>
      <c r="ET55" s="475"/>
      <c r="EU55" s="475">
        <v>18.0</v>
      </c>
      <c r="EV55" s="475">
        <v>20.0</v>
      </c>
      <c r="EW55" s="475">
        <v>38.0</v>
      </c>
      <c r="EX55" s="475"/>
      <c r="EY55" s="479"/>
      <c r="EZ55" s="475"/>
      <c r="FA55" s="475">
        <v>22.0</v>
      </c>
      <c r="FB55" s="475">
        <v>22.0</v>
      </c>
      <c r="FC55" s="475"/>
      <c r="FD55" s="475"/>
      <c r="FE55" s="475"/>
      <c r="FF55" s="475"/>
      <c r="FG55" s="475"/>
      <c r="FH55" s="479"/>
      <c r="FI55" s="445"/>
    </row>
    <row r="56">
      <c r="A56" s="483" t="s">
        <v>2089</v>
      </c>
      <c r="B56" s="484">
        <v>1.0</v>
      </c>
      <c r="C56" s="485" t="str">
        <f t="array" ref="C56">index(Images!$A$1:$K$1, 1, 5)</f>
        <v/>
      </c>
      <c r="D56" s="484" t="s">
        <v>2071</v>
      </c>
      <c r="E56" s="484">
        <v>1.0</v>
      </c>
      <c r="F56" s="484">
        <v>3.0</v>
      </c>
      <c r="G56" s="484" t="s">
        <v>65</v>
      </c>
      <c r="H56" s="484" t="s">
        <v>67</v>
      </c>
      <c r="I56" s="484"/>
      <c r="J56" s="437"/>
      <c r="K56" s="486"/>
      <c r="L56" s="486"/>
      <c r="M56" s="486"/>
      <c r="N56" s="486"/>
      <c r="O56" s="486"/>
      <c r="P56" s="486"/>
      <c r="Q56" s="486"/>
      <c r="R56" s="486"/>
      <c r="S56" s="486"/>
      <c r="T56" s="486"/>
      <c r="U56" s="486"/>
      <c r="V56" s="486"/>
      <c r="W56" s="486"/>
      <c r="X56" s="486"/>
      <c r="Y56" s="486"/>
      <c r="Z56" s="486"/>
      <c r="AA56" s="487"/>
      <c r="AB56" s="487"/>
      <c r="AC56" s="486"/>
      <c r="AD56" s="486"/>
      <c r="AE56" s="486"/>
      <c r="AF56" s="486"/>
      <c r="AG56" s="486"/>
      <c r="AH56" s="486"/>
      <c r="AI56" s="486"/>
      <c r="AJ56" s="486"/>
      <c r="AK56" s="486"/>
      <c r="AL56" s="486"/>
      <c r="AM56" s="486"/>
      <c r="AN56" s="486"/>
      <c r="AO56" s="486"/>
      <c r="AP56" s="486"/>
      <c r="AQ56" s="486"/>
      <c r="AR56" s="487" t="s">
        <v>96</v>
      </c>
      <c r="AS56" s="486"/>
      <c r="AT56" s="486"/>
      <c r="AU56" s="486"/>
      <c r="AV56" s="486"/>
      <c r="AW56" s="486"/>
      <c r="AX56" s="486"/>
      <c r="AY56" s="486"/>
      <c r="AZ56" s="486"/>
      <c r="BA56" s="486"/>
      <c r="BB56" s="486"/>
      <c r="BC56" s="486"/>
      <c r="BD56" s="486"/>
      <c r="BE56" s="486"/>
      <c r="BF56" s="486"/>
      <c r="BG56" s="486"/>
      <c r="BH56" s="486"/>
      <c r="BI56" s="486"/>
      <c r="BJ56" s="486"/>
      <c r="BK56" s="486"/>
      <c r="BL56" s="487"/>
      <c r="BM56" s="487" t="s">
        <v>96</v>
      </c>
      <c r="BN56" s="486"/>
      <c r="BO56" s="486"/>
      <c r="BP56" s="486"/>
      <c r="BQ56" s="486"/>
      <c r="BR56" s="486"/>
      <c r="BS56" s="486"/>
      <c r="BT56" s="486"/>
      <c r="BU56" s="486"/>
      <c r="BV56" s="486"/>
      <c r="BW56" s="486"/>
      <c r="BX56" s="486"/>
      <c r="BY56" s="486"/>
      <c r="BZ56" s="486"/>
      <c r="CA56" s="486"/>
      <c r="CB56" s="486"/>
      <c r="CC56" s="486"/>
      <c r="CD56" s="486"/>
      <c r="CE56" s="486"/>
      <c r="CF56" s="486"/>
      <c r="CG56" s="486"/>
      <c r="CH56" s="486"/>
      <c r="CI56" s="486"/>
      <c r="CJ56" s="486"/>
      <c r="CK56" s="486"/>
      <c r="CL56" s="486"/>
      <c r="CM56" s="486"/>
      <c r="CN56" s="486"/>
      <c r="CO56" s="486"/>
      <c r="CP56" s="486"/>
      <c r="CQ56" s="486"/>
      <c r="CR56" s="486"/>
      <c r="CS56" s="486"/>
      <c r="CT56" s="486"/>
      <c r="CU56" s="486"/>
      <c r="CV56" s="486"/>
      <c r="CW56" s="486"/>
      <c r="CX56" s="486"/>
      <c r="CY56" s="486"/>
      <c r="CZ56" s="488"/>
      <c r="DA56" s="489"/>
      <c r="DB56" s="489">
        <v>5.0</v>
      </c>
      <c r="DC56" s="489"/>
      <c r="DD56" s="489">
        <v>6.0</v>
      </c>
      <c r="DE56" s="489"/>
      <c r="DF56" s="489"/>
      <c r="DG56" s="488"/>
      <c r="DH56" s="487"/>
      <c r="DI56" s="487"/>
      <c r="DJ56" s="487">
        <v>8.0</v>
      </c>
      <c r="DK56" s="487"/>
      <c r="DL56" s="487"/>
      <c r="DM56" s="490"/>
      <c r="DN56" s="487"/>
      <c r="DO56" s="487"/>
      <c r="DP56" s="487"/>
      <c r="DQ56" s="487"/>
      <c r="DR56" s="491"/>
      <c r="DS56" s="490"/>
      <c r="DT56" s="487"/>
      <c r="DU56" s="487"/>
      <c r="DV56" s="487"/>
      <c r="DW56" s="487"/>
      <c r="DX56" s="491"/>
      <c r="DY56" s="487"/>
      <c r="DZ56" s="487"/>
      <c r="EA56" s="487"/>
      <c r="EB56" s="487"/>
      <c r="EC56" s="487"/>
      <c r="ED56" s="487"/>
      <c r="EE56" s="490"/>
      <c r="EF56" s="487"/>
      <c r="EG56" s="487"/>
      <c r="EH56" s="487"/>
      <c r="EI56" s="487"/>
      <c r="EJ56" s="491"/>
      <c r="EK56" s="487"/>
      <c r="EL56" s="487"/>
      <c r="EM56" s="487"/>
      <c r="EN56" s="487"/>
      <c r="EO56" s="487"/>
      <c r="EP56" s="487"/>
      <c r="EQ56" s="487"/>
      <c r="ER56" s="491"/>
      <c r="ES56" s="487"/>
      <c r="ET56" s="487"/>
      <c r="EU56" s="487"/>
      <c r="EV56" s="487"/>
      <c r="EW56" s="487"/>
      <c r="EX56" s="487"/>
      <c r="EY56" s="491"/>
      <c r="EZ56" s="487"/>
      <c r="FA56" s="487"/>
      <c r="FB56" s="487"/>
      <c r="FC56" s="487"/>
      <c r="FD56" s="487"/>
      <c r="FE56" s="487"/>
      <c r="FF56" s="487"/>
      <c r="FG56" s="487"/>
      <c r="FH56" s="491"/>
      <c r="FI56" s="445"/>
    </row>
    <row r="57">
      <c r="A57" s="483" t="s">
        <v>2090</v>
      </c>
      <c r="B57" s="484">
        <v>2.0</v>
      </c>
      <c r="C57" s="485" t="str">
        <f t="array" ref="C57">index(Images!$A$1:$K$1, 1, 5)</f>
        <v/>
      </c>
      <c r="D57" s="484" t="s">
        <v>2071</v>
      </c>
      <c r="E57" s="484">
        <v>1.0</v>
      </c>
      <c r="F57" s="484">
        <v>3.0</v>
      </c>
      <c r="G57" s="484" t="s">
        <v>65</v>
      </c>
      <c r="H57" s="484" t="s">
        <v>67</v>
      </c>
      <c r="I57" s="484"/>
      <c r="J57" s="437"/>
      <c r="K57" s="486"/>
      <c r="L57" s="487"/>
      <c r="M57" s="487" t="s">
        <v>96</v>
      </c>
      <c r="N57" s="486"/>
      <c r="O57" s="486"/>
      <c r="P57" s="487"/>
      <c r="Q57" s="487"/>
      <c r="R57" s="487" t="s">
        <v>96</v>
      </c>
      <c r="S57" s="486"/>
      <c r="T57" s="486"/>
      <c r="U57" s="486"/>
      <c r="V57" s="486"/>
      <c r="W57" s="487"/>
      <c r="X57" s="487"/>
      <c r="Y57" s="487"/>
      <c r="Z57" s="486"/>
      <c r="AA57" s="486"/>
      <c r="AB57" s="486"/>
      <c r="AC57" s="486"/>
      <c r="AD57" s="486"/>
      <c r="AE57" s="487" t="s">
        <v>96</v>
      </c>
      <c r="AF57" s="487"/>
      <c r="AG57" s="486"/>
      <c r="AH57" s="486"/>
      <c r="AI57" s="486"/>
      <c r="AJ57" s="486"/>
      <c r="AK57" s="486"/>
      <c r="AL57" s="486"/>
      <c r="AM57" s="486"/>
      <c r="AN57" s="486"/>
      <c r="AO57" s="486"/>
      <c r="AP57" s="487"/>
      <c r="AQ57" s="486"/>
      <c r="AR57" s="487" t="s">
        <v>96</v>
      </c>
      <c r="AS57" s="486"/>
      <c r="AT57" s="486"/>
      <c r="AU57" s="486"/>
      <c r="AV57" s="487"/>
      <c r="AW57" s="487" t="s">
        <v>96</v>
      </c>
      <c r="AX57" s="487"/>
      <c r="AY57" s="487" t="s">
        <v>96</v>
      </c>
      <c r="AZ57" s="486"/>
      <c r="BA57" s="486"/>
      <c r="BB57" s="486"/>
      <c r="BC57" s="486"/>
      <c r="BD57" s="486"/>
      <c r="BE57" s="486"/>
      <c r="BF57" s="486"/>
      <c r="BG57" s="486"/>
      <c r="BH57" s="486"/>
      <c r="BI57" s="486"/>
      <c r="BJ57" s="486"/>
      <c r="BK57" s="486"/>
      <c r="BL57" s="487"/>
      <c r="BM57" s="487" t="s">
        <v>96</v>
      </c>
      <c r="BN57" s="486"/>
      <c r="BO57" s="486"/>
      <c r="BP57" s="486"/>
      <c r="BQ57" s="486"/>
      <c r="BR57" s="486"/>
      <c r="BS57" s="486"/>
      <c r="BT57" s="486"/>
      <c r="BU57" s="486"/>
      <c r="BV57" s="486"/>
      <c r="BW57" s="486"/>
      <c r="BX57" s="487"/>
      <c r="BY57" s="487"/>
      <c r="BZ57" s="486"/>
      <c r="CA57" s="487" t="s">
        <v>96</v>
      </c>
      <c r="CB57" s="486"/>
      <c r="CC57" s="486"/>
      <c r="CD57" s="486"/>
      <c r="CE57" s="486"/>
      <c r="CF57" s="486"/>
      <c r="CG57" s="486"/>
      <c r="CH57" s="486"/>
      <c r="CI57" s="486"/>
      <c r="CJ57" s="486"/>
      <c r="CK57" s="486"/>
      <c r="CL57" s="486"/>
      <c r="CM57" s="486"/>
      <c r="CN57" s="486"/>
      <c r="CO57" s="487"/>
      <c r="CP57" s="486"/>
      <c r="CQ57" s="486"/>
      <c r="CR57" s="486"/>
      <c r="CS57" s="486"/>
      <c r="CT57" s="487" t="s">
        <v>96</v>
      </c>
      <c r="CU57" s="486"/>
      <c r="CV57" s="486"/>
      <c r="CW57" s="486"/>
      <c r="CX57" s="486"/>
      <c r="CY57" s="486"/>
      <c r="CZ57" s="488"/>
      <c r="DA57" s="489">
        <v>80.0</v>
      </c>
      <c r="DB57" s="489"/>
      <c r="DC57" s="489"/>
      <c r="DD57" s="489">
        <v>5.0</v>
      </c>
      <c r="DE57" s="489"/>
      <c r="DF57" s="489"/>
      <c r="DG57" s="488"/>
      <c r="DH57" s="487"/>
      <c r="DI57" s="487">
        <v>3.0</v>
      </c>
      <c r="DJ57" s="487">
        <v>3.0</v>
      </c>
      <c r="DK57" s="487"/>
      <c r="DL57" s="487"/>
      <c r="DM57" s="490">
        <v>12.0</v>
      </c>
      <c r="DN57" s="487"/>
      <c r="DO57" s="487">
        <v>6.0</v>
      </c>
      <c r="DP57" s="487"/>
      <c r="DQ57" s="487"/>
      <c r="DR57" s="491"/>
      <c r="DS57" s="490">
        <v>16.0</v>
      </c>
      <c r="DT57" s="487"/>
      <c r="DU57" s="487"/>
      <c r="DV57" s="487">
        <v>16.0</v>
      </c>
      <c r="DW57" s="487"/>
      <c r="DX57" s="491"/>
      <c r="DY57" s="487">
        <v>10.0</v>
      </c>
      <c r="DZ57" s="487"/>
      <c r="EA57" s="487">
        <v>10.0</v>
      </c>
      <c r="EB57" s="487"/>
      <c r="EC57" s="487"/>
      <c r="ED57" s="487"/>
      <c r="EE57" s="490"/>
      <c r="EF57" s="487"/>
      <c r="EG57" s="487"/>
      <c r="EH57" s="487"/>
      <c r="EI57" s="487"/>
      <c r="EJ57" s="491"/>
      <c r="EK57" s="487"/>
      <c r="EL57" s="487"/>
      <c r="EM57" s="487"/>
      <c r="EN57" s="487"/>
      <c r="EO57" s="487"/>
      <c r="EP57" s="487"/>
      <c r="EQ57" s="487"/>
      <c r="ER57" s="491"/>
      <c r="ES57" s="487"/>
      <c r="ET57" s="487"/>
      <c r="EU57" s="487"/>
      <c r="EV57" s="487"/>
      <c r="EW57" s="487"/>
      <c r="EX57" s="487"/>
      <c r="EY57" s="491"/>
      <c r="EZ57" s="487"/>
      <c r="FA57" s="487"/>
      <c r="FB57" s="487"/>
      <c r="FC57" s="487"/>
      <c r="FD57" s="487"/>
      <c r="FE57" s="487"/>
      <c r="FF57" s="487"/>
      <c r="FG57" s="487"/>
      <c r="FH57" s="491"/>
      <c r="FI57" s="445"/>
    </row>
    <row r="58" ht="15.75" customHeight="1">
      <c r="A58" s="483" t="s">
        <v>1027</v>
      </c>
      <c r="B58" s="484">
        <v>3.0</v>
      </c>
      <c r="C58" s="485" t="str">
        <f t="array" ref="C58">index(Images!$A$1:$K$1, 1, 5)</f>
        <v/>
      </c>
      <c r="D58" s="484" t="s">
        <v>2071</v>
      </c>
      <c r="E58" s="484">
        <v>1.0</v>
      </c>
      <c r="F58" s="484">
        <v>3.0</v>
      </c>
      <c r="G58" s="484" t="s">
        <v>64</v>
      </c>
      <c r="H58" s="484" t="s">
        <v>67</v>
      </c>
      <c r="I58" s="484"/>
      <c r="J58" s="437"/>
      <c r="K58" s="486"/>
      <c r="L58" s="487"/>
      <c r="M58" s="487"/>
      <c r="N58" s="487"/>
      <c r="O58" s="487"/>
      <c r="P58" s="487"/>
      <c r="Q58" s="487"/>
      <c r="R58" s="487"/>
      <c r="S58" s="486"/>
      <c r="T58" s="486"/>
      <c r="U58" s="486"/>
      <c r="V58" s="486"/>
      <c r="W58" s="486"/>
      <c r="X58" s="486"/>
      <c r="Y58" s="486"/>
      <c r="Z58" s="486"/>
      <c r="AA58" s="486"/>
      <c r="AB58" s="486"/>
      <c r="AC58" s="486"/>
      <c r="AD58" s="486"/>
      <c r="AE58" s="486"/>
      <c r="AF58" s="486"/>
      <c r="AG58" s="486"/>
      <c r="AH58" s="486"/>
      <c r="AI58" s="486"/>
      <c r="AJ58" s="486"/>
      <c r="AK58" s="486"/>
      <c r="AL58" s="486"/>
      <c r="AM58" s="486"/>
      <c r="AN58" s="486"/>
      <c r="AO58" s="486"/>
      <c r="AP58" s="487"/>
      <c r="AQ58" s="486"/>
      <c r="AR58" s="486"/>
      <c r="AS58" s="486"/>
      <c r="AT58" s="486"/>
      <c r="AU58" s="486"/>
      <c r="AV58" s="487"/>
      <c r="AW58" s="487" t="s">
        <v>96</v>
      </c>
      <c r="AX58" s="486"/>
      <c r="AY58" s="486"/>
      <c r="AZ58" s="486"/>
      <c r="BA58" s="486"/>
      <c r="BB58" s="486"/>
      <c r="BC58" s="486"/>
      <c r="BD58" s="486"/>
      <c r="BE58" s="487"/>
      <c r="BF58" s="487"/>
      <c r="BG58" s="486"/>
      <c r="BH58" s="486"/>
      <c r="BI58" s="486"/>
      <c r="BJ58" s="486"/>
      <c r="BK58" s="486"/>
      <c r="BL58" s="486"/>
      <c r="BM58" s="486"/>
      <c r="BN58" s="486"/>
      <c r="BO58" s="486"/>
      <c r="BP58" s="486"/>
      <c r="BQ58" s="486"/>
      <c r="BR58" s="486"/>
      <c r="BS58" s="486"/>
      <c r="BT58" s="486"/>
      <c r="BU58" s="486"/>
      <c r="BV58" s="486"/>
      <c r="BW58" s="486"/>
      <c r="BX58" s="486"/>
      <c r="BY58" s="486"/>
      <c r="BZ58" s="487"/>
      <c r="CA58" s="486"/>
      <c r="CB58" s="486"/>
      <c r="CC58" s="486"/>
      <c r="CD58" s="486"/>
      <c r="CE58" s="486"/>
      <c r="CF58" s="486"/>
      <c r="CG58" s="486"/>
      <c r="CH58" s="486"/>
      <c r="CI58" s="486"/>
      <c r="CJ58" s="486"/>
      <c r="CK58" s="486"/>
      <c r="CL58" s="486"/>
      <c r="CM58" s="486"/>
      <c r="CN58" s="487"/>
      <c r="CO58" s="486"/>
      <c r="CP58" s="487"/>
      <c r="CQ58" s="486"/>
      <c r="CR58" s="486"/>
      <c r="CS58" s="486"/>
      <c r="CT58" s="486"/>
      <c r="CU58" s="486"/>
      <c r="CV58" s="486"/>
      <c r="CW58" s="486"/>
      <c r="CX58" s="486"/>
      <c r="CY58" s="486"/>
      <c r="CZ58" s="488"/>
      <c r="DA58" s="489"/>
      <c r="DB58" s="489">
        <v>13.0</v>
      </c>
      <c r="DC58" s="489"/>
      <c r="DD58" s="489">
        <v>13.0</v>
      </c>
      <c r="DE58" s="489">
        <v>8.0</v>
      </c>
      <c r="DF58" s="489"/>
      <c r="DG58" s="488"/>
      <c r="DH58" s="487"/>
      <c r="DI58" s="487"/>
      <c r="DJ58" s="487"/>
      <c r="DK58" s="487"/>
      <c r="DL58" s="487"/>
      <c r="DM58" s="490"/>
      <c r="DN58" s="487"/>
      <c r="DO58" s="487"/>
      <c r="DP58" s="487"/>
      <c r="DQ58" s="487"/>
      <c r="DR58" s="491"/>
      <c r="DS58" s="490"/>
      <c r="DT58" s="487"/>
      <c r="DU58" s="487"/>
      <c r="DV58" s="487"/>
      <c r="DW58" s="487"/>
      <c r="DX58" s="491"/>
      <c r="DY58" s="487">
        <v>10.0</v>
      </c>
      <c r="DZ58" s="487"/>
      <c r="EA58" s="487">
        <v>10.0</v>
      </c>
      <c r="EB58" s="487"/>
      <c r="EC58" s="487"/>
      <c r="ED58" s="487"/>
      <c r="EE58" s="490"/>
      <c r="EF58" s="487"/>
      <c r="EG58" s="487"/>
      <c r="EH58" s="487"/>
      <c r="EI58" s="487"/>
      <c r="EJ58" s="491"/>
      <c r="EK58" s="487"/>
      <c r="EL58" s="487"/>
      <c r="EM58" s="487"/>
      <c r="EN58" s="487"/>
      <c r="EO58" s="487"/>
      <c r="EP58" s="487"/>
      <c r="EQ58" s="487"/>
      <c r="ER58" s="491"/>
      <c r="ES58" s="487"/>
      <c r="ET58" s="487"/>
      <c r="EU58" s="487"/>
      <c r="EV58" s="487">
        <v>38.0</v>
      </c>
      <c r="EW58" s="487">
        <v>38.0</v>
      </c>
      <c r="EX58" s="487"/>
      <c r="EY58" s="491"/>
      <c r="EZ58" s="487"/>
      <c r="FA58" s="487">
        <v>22.0</v>
      </c>
      <c r="FB58" s="487">
        <v>22.0</v>
      </c>
      <c r="FC58" s="487"/>
      <c r="FD58" s="487"/>
      <c r="FE58" s="487"/>
      <c r="FF58" s="487"/>
      <c r="FG58" s="487"/>
      <c r="FH58" s="491"/>
      <c r="FI58" s="445"/>
    </row>
    <row r="59" ht="15.75" customHeight="1">
      <c r="A59" s="483" t="s">
        <v>1850</v>
      </c>
      <c r="B59" s="484">
        <v>3.0</v>
      </c>
      <c r="C59" s="485" t="str">
        <f t="array" ref="C59">index(Images!$A$1:$K$1, 1, 5)</f>
        <v/>
      </c>
      <c r="D59" s="484" t="s">
        <v>2071</v>
      </c>
      <c r="E59" s="484">
        <v>1.0</v>
      </c>
      <c r="F59" s="484">
        <v>3.0</v>
      </c>
      <c r="G59" s="484"/>
      <c r="H59" s="484"/>
      <c r="I59" s="484"/>
      <c r="J59" s="437"/>
      <c r="K59" s="486"/>
      <c r="L59" s="487"/>
      <c r="M59" s="487"/>
      <c r="N59" s="486"/>
      <c r="O59" s="486"/>
      <c r="P59" s="487"/>
      <c r="Q59" s="487"/>
      <c r="R59" s="487"/>
      <c r="S59" s="486"/>
      <c r="T59" s="486"/>
      <c r="U59" s="486"/>
      <c r="V59" s="486"/>
      <c r="W59" s="486"/>
      <c r="X59" s="486"/>
      <c r="Y59" s="486"/>
      <c r="Z59" s="487"/>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7"/>
      <c r="BH59" s="487"/>
      <c r="BI59" s="487"/>
      <c r="BJ59" s="486"/>
      <c r="BK59" s="486"/>
      <c r="BL59" s="487"/>
      <c r="BM59" s="487"/>
      <c r="BN59" s="486"/>
      <c r="BO59" s="486"/>
      <c r="BP59" s="486"/>
      <c r="BQ59" s="486"/>
      <c r="BR59" s="486"/>
      <c r="BS59" s="486"/>
      <c r="BT59" s="486"/>
      <c r="BU59" s="486"/>
      <c r="BV59" s="486"/>
      <c r="BW59" s="486"/>
      <c r="BX59" s="487"/>
      <c r="BY59" s="487"/>
      <c r="BZ59" s="486"/>
      <c r="CA59" s="487"/>
      <c r="CB59" s="486"/>
      <c r="CC59" s="486"/>
      <c r="CD59" s="486"/>
      <c r="CE59" s="486"/>
      <c r="CF59" s="486"/>
      <c r="CG59" s="486"/>
      <c r="CH59" s="486"/>
      <c r="CI59" s="486"/>
      <c r="CJ59" s="486"/>
      <c r="CK59" s="486"/>
      <c r="CL59" s="486"/>
      <c r="CM59" s="486"/>
      <c r="CN59" s="486"/>
      <c r="CO59" s="486"/>
      <c r="CP59" s="486"/>
      <c r="CQ59" s="486"/>
      <c r="CR59" s="486"/>
      <c r="CS59" s="486"/>
      <c r="CT59" s="487" t="s">
        <v>96</v>
      </c>
      <c r="CU59" s="486"/>
      <c r="CV59" s="486"/>
      <c r="CW59" s="486"/>
      <c r="CX59" s="486"/>
      <c r="CY59" s="486"/>
      <c r="CZ59" s="488"/>
      <c r="DA59" s="489">
        <v>90.0</v>
      </c>
      <c r="DB59" s="489">
        <v>25.0</v>
      </c>
      <c r="DC59" s="489"/>
      <c r="DD59" s="489">
        <v>10.0</v>
      </c>
      <c r="DE59" s="489"/>
      <c r="DF59" s="489"/>
      <c r="DG59" s="488"/>
      <c r="DH59" s="487"/>
      <c r="DI59" s="487"/>
      <c r="DJ59" s="487"/>
      <c r="DK59" s="487"/>
      <c r="DL59" s="487"/>
      <c r="DM59" s="490"/>
      <c r="DN59" s="487"/>
      <c r="DO59" s="487"/>
      <c r="DP59" s="487"/>
      <c r="DQ59" s="487"/>
      <c r="DR59" s="491"/>
      <c r="DS59" s="490"/>
      <c r="DT59" s="487"/>
      <c r="DU59" s="487"/>
      <c r="DV59" s="487"/>
      <c r="DW59" s="487"/>
      <c r="DX59" s="491"/>
      <c r="DY59" s="487"/>
      <c r="DZ59" s="487"/>
      <c r="EA59" s="487">
        <v>10.0</v>
      </c>
      <c r="EB59" s="487">
        <v>10.0</v>
      </c>
      <c r="EC59" s="487"/>
      <c r="ED59" s="487"/>
      <c r="EE59" s="490">
        <v>24.0</v>
      </c>
      <c r="EF59" s="487"/>
      <c r="EG59" s="487">
        <v>24.0</v>
      </c>
      <c r="EH59" s="487"/>
      <c r="EI59" s="487"/>
      <c r="EJ59" s="491"/>
      <c r="EK59" s="487"/>
      <c r="EL59" s="487"/>
      <c r="EM59" s="487">
        <v>30.0</v>
      </c>
      <c r="EN59" s="487">
        <v>30.0</v>
      </c>
      <c r="EO59" s="487"/>
      <c r="EP59" s="487"/>
      <c r="EQ59" s="487"/>
      <c r="ER59" s="491"/>
      <c r="ES59" s="487"/>
      <c r="ET59" s="487">
        <v>18.0</v>
      </c>
      <c r="EU59" s="487"/>
      <c r="EV59" s="487">
        <v>20.0</v>
      </c>
      <c r="EW59" s="487">
        <v>38.0</v>
      </c>
      <c r="EX59" s="487"/>
      <c r="EY59" s="491"/>
      <c r="EZ59" s="487"/>
      <c r="FA59" s="487">
        <v>22.0</v>
      </c>
      <c r="FB59" s="487">
        <v>22.0</v>
      </c>
      <c r="FC59" s="487"/>
      <c r="FD59" s="487"/>
      <c r="FE59" s="487"/>
      <c r="FF59" s="487"/>
      <c r="FG59" s="487"/>
      <c r="FH59" s="491"/>
      <c r="FI59" s="445"/>
    </row>
    <row r="60" ht="15.75" customHeight="1">
      <c r="A60" s="483" t="s">
        <v>163</v>
      </c>
      <c r="B60" s="484">
        <v>3.0</v>
      </c>
      <c r="C60" s="485" t="str">
        <f t="array" ref="C60">index(Images!$A$1:$K$1, 1, 5)</f>
        <v/>
      </c>
      <c r="D60" s="484" t="s">
        <v>2071</v>
      </c>
      <c r="E60" s="484">
        <v>1.0</v>
      </c>
      <c r="F60" s="484">
        <v>3.0</v>
      </c>
      <c r="G60" s="484" t="s">
        <v>65</v>
      </c>
      <c r="H60" s="484" t="s">
        <v>67</v>
      </c>
      <c r="I60" s="484"/>
      <c r="J60" s="437"/>
      <c r="K60" s="486"/>
      <c r="L60" s="487"/>
      <c r="M60" s="487" t="s">
        <v>96</v>
      </c>
      <c r="N60" s="486"/>
      <c r="O60" s="486"/>
      <c r="P60" s="487"/>
      <c r="Q60" s="487"/>
      <c r="R60" s="487" t="s">
        <v>96</v>
      </c>
      <c r="S60" s="486"/>
      <c r="T60" s="486"/>
      <c r="U60" s="486"/>
      <c r="V60" s="486"/>
      <c r="W60" s="486"/>
      <c r="X60" s="486"/>
      <c r="Y60" s="486"/>
      <c r="Z60" s="487"/>
      <c r="AA60" s="486"/>
      <c r="AB60" s="486"/>
      <c r="AC60" s="486"/>
      <c r="AD60" s="486"/>
      <c r="AE60" s="486"/>
      <c r="AF60" s="486"/>
      <c r="AG60" s="486"/>
      <c r="AH60" s="486"/>
      <c r="AI60" s="486"/>
      <c r="AJ60" s="486"/>
      <c r="AK60" s="486"/>
      <c r="AL60" s="486"/>
      <c r="AM60" s="486"/>
      <c r="AN60" s="486"/>
      <c r="AO60" s="486"/>
      <c r="AP60" s="486"/>
      <c r="AQ60" s="486"/>
      <c r="AR60" s="487" t="s">
        <v>96</v>
      </c>
      <c r="AS60" s="486"/>
      <c r="AT60" s="486"/>
      <c r="AU60" s="486"/>
      <c r="AV60" s="486"/>
      <c r="AW60" s="486"/>
      <c r="AX60" s="486"/>
      <c r="AY60" s="486"/>
      <c r="AZ60" s="486"/>
      <c r="BA60" s="486"/>
      <c r="BB60" s="486"/>
      <c r="BC60" s="486"/>
      <c r="BD60" s="486"/>
      <c r="BE60" s="486"/>
      <c r="BF60" s="486"/>
      <c r="BG60" s="487"/>
      <c r="BH60" s="487"/>
      <c r="BI60" s="487"/>
      <c r="BJ60" s="486"/>
      <c r="BK60" s="486"/>
      <c r="BL60" s="487"/>
      <c r="BM60" s="487" t="s">
        <v>96</v>
      </c>
      <c r="BN60" s="486"/>
      <c r="BO60" s="486"/>
      <c r="BP60" s="486"/>
      <c r="BQ60" s="486"/>
      <c r="BR60" s="486"/>
      <c r="BS60" s="486"/>
      <c r="BT60" s="486"/>
      <c r="BU60" s="486"/>
      <c r="BV60" s="486"/>
      <c r="BW60" s="486"/>
      <c r="BX60" s="487"/>
      <c r="BY60" s="487"/>
      <c r="BZ60" s="486"/>
      <c r="CA60" s="487" t="s">
        <v>96</v>
      </c>
      <c r="CB60" s="486"/>
      <c r="CC60" s="486"/>
      <c r="CD60" s="486"/>
      <c r="CE60" s="486"/>
      <c r="CF60" s="486"/>
      <c r="CG60" s="486"/>
      <c r="CH60" s="486"/>
      <c r="CI60" s="486"/>
      <c r="CJ60" s="486"/>
      <c r="CK60" s="486"/>
      <c r="CL60" s="486"/>
      <c r="CM60" s="486"/>
      <c r="CN60" s="486"/>
      <c r="CO60" s="486"/>
      <c r="CP60" s="486"/>
      <c r="CQ60" s="486"/>
      <c r="CR60" s="486"/>
      <c r="CS60" s="486"/>
      <c r="CT60" s="486"/>
      <c r="CU60" s="486"/>
      <c r="CV60" s="486"/>
      <c r="CW60" s="486"/>
      <c r="CX60" s="486"/>
      <c r="CY60" s="486"/>
      <c r="CZ60" s="488"/>
      <c r="DA60" s="489"/>
      <c r="DB60" s="489">
        <v>15.0</v>
      </c>
      <c r="DC60" s="489"/>
      <c r="DD60" s="489">
        <v>16.0</v>
      </c>
      <c r="DE60" s="489">
        <v>10.0</v>
      </c>
      <c r="DF60" s="489"/>
      <c r="DG60" s="488"/>
      <c r="DH60" s="487"/>
      <c r="DI60" s="487"/>
      <c r="DJ60" s="487"/>
      <c r="DK60" s="487"/>
      <c r="DL60" s="487"/>
      <c r="DM60" s="490"/>
      <c r="DN60" s="487"/>
      <c r="DO60" s="487"/>
      <c r="DP60" s="487"/>
      <c r="DQ60" s="487"/>
      <c r="DR60" s="491"/>
      <c r="DS60" s="490"/>
      <c r="DT60" s="487"/>
      <c r="DU60" s="487"/>
      <c r="DV60" s="487"/>
      <c r="DW60" s="487"/>
      <c r="DX60" s="491"/>
      <c r="DY60" s="487"/>
      <c r="DZ60" s="487"/>
      <c r="EA60" s="487">
        <v>10.0</v>
      </c>
      <c r="EB60" s="487">
        <v>10.0</v>
      </c>
      <c r="EC60" s="487"/>
      <c r="ED60" s="487"/>
      <c r="EE60" s="490">
        <v>24.0</v>
      </c>
      <c r="EF60" s="487"/>
      <c r="EG60" s="487">
        <v>24.0</v>
      </c>
      <c r="EH60" s="487"/>
      <c r="EI60" s="487"/>
      <c r="EJ60" s="491"/>
      <c r="EK60" s="487"/>
      <c r="EL60" s="487"/>
      <c r="EM60" s="487">
        <v>30.0</v>
      </c>
      <c r="EN60" s="487">
        <v>30.0</v>
      </c>
      <c r="EO60" s="487"/>
      <c r="EP60" s="487"/>
      <c r="EQ60" s="487"/>
      <c r="ER60" s="491"/>
      <c r="ES60" s="487"/>
      <c r="ET60" s="487">
        <v>18.0</v>
      </c>
      <c r="EU60" s="487"/>
      <c r="EV60" s="487">
        <v>20.0</v>
      </c>
      <c r="EW60" s="487">
        <v>38.0</v>
      </c>
      <c r="EX60" s="487"/>
      <c r="EY60" s="491"/>
      <c r="EZ60" s="487"/>
      <c r="FA60" s="487">
        <v>22.0</v>
      </c>
      <c r="FB60" s="487">
        <v>22.0</v>
      </c>
      <c r="FC60" s="487"/>
      <c r="FD60" s="487"/>
      <c r="FE60" s="487"/>
      <c r="FF60" s="487"/>
      <c r="FG60" s="487"/>
      <c r="FH60" s="491"/>
      <c r="FI60" s="445"/>
    </row>
    <row r="61" ht="15.75" customHeight="1">
      <c r="A61" s="492" t="s">
        <v>268</v>
      </c>
      <c r="B61" s="493">
        <v>1.0</v>
      </c>
      <c r="C61" s="494" t="str">
        <f t="array" ref="C61">index(Images!$A$1:$K$1, 1, 6)</f>
        <v/>
      </c>
      <c r="D61" s="493" t="s">
        <v>2071</v>
      </c>
      <c r="E61" s="493">
        <v>2.0</v>
      </c>
      <c r="F61" s="493">
        <v>3.0</v>
      </c>
      <c r="G61" s="493" t="s">
        <v>65</v>
      </c>
      <c r="H61" s="493"/>
      <c r="I61" s="493"/>
      <c r="J61" s="437"/>
      <c r="K61" s="495"/>
      <c r="L61" s="495"/>
      <c r="M61" s="495"/>
      <c r="N61" s="495"/>
      <c r="O61" s="495"/>
      <c r="P61" s="496" t="s">
        <v>96</v>
      </c>
      <c r="Q61" s="495"/>
      <c r="R61" s="495"/>
      <c r="S61" s="495"/>
      <c r="T61" s="495"/>
      <c r="U61" s="495"/>
      <c r="V61" s="495"/>
      <c r="W61" s="495"/>
      <c r="X61" s="495"/>
      <c r="Y61" s="495"/>
      <c r="Z61" s="495"/>
      <c r="AA61" s="495"/>
      <c r="AB61" s="495"/>
      <c r="AC61" s="495"/>
      <c r="AD61" s="495"/>
      <c r="AE61" s="496"/>
      <c r="AF61" s="495"/>
      <c r="AG61" s="495"/>
      <c r="AH61" s="495"/>
      <c r="AI61" s="495"/>
      <c r="AJ61" s="495"/>
      <c r="AK61" s="495"/>
      <c r="AL61" s="495"/>
      <c r="AM61" s="495"/>
      <c r="AN61" s="495"/>
      <c r="AO61" s="495"/>
      <c r="AP61" s="495"/>
      <c r="AQ61" s="495"/>
      <c r="AR61" s="495"/>
      <c r="AS61" s="495"/>
      <c r="AT61" s="495"/>
      <c r="AU61" s="495"/>
      <c r="AV61" s="495"/>
      <c r="AW61" s="495"/>
      <c r="AX61" s="495"/>
      <c r="AY61" s="495"/>
      <c r="AZ61" s="496"/>
      <c r="BA61" s="496"/>
      <c r="BB61" s="496"/>
      <c r="BC61" s="495"/>
      <c r="BD61" s="495"/>
      <c r="BE61" s="495"/>
      <c r="BF61" s="495"/>
      <c r="BG61" s="495"/>
      <c r="BH61" s="495"/>
      <c r="BI61" s="495"/>
      <c r="BJ61" s="495"/>
      <c r="BK61" s="495"/>
      <c r="BL61" s="495"/>
      <c r="BM61" s="495"/>
      <c r="BN61" s="495"/>
      <c r="BO61" s="495"/>
      <c r="BP61" s="495"/>
      <c r="BQ61" s="495"/>
      <c r="BR61" s="495"/>
      <c r="BS61" s="495"/>
      <c r="BT61" s="495"/>
      <c r="BU61" s="495"/>
      <c r="BV61" s="495"/>
      <c r="BW61" s="496" t="s">
        <v>96</v>
      </c>
      <c r="BX61" s="496"/>
      <c r="BY61" s="496" t="s">
        <v>96</v>
      </c>
      <c r="BZ61" s="495"/>
      <c r="CA61" s="495"/>
      <c r="CB61" s="495"/>
      <c r="CC61" s="495"/>
      <c r="CD61" s="495"/>
      <c r="CE61" s="495"/>
      <c r="CF61" s="495"/>
      <c r="CG61" s="495"/>
      <c r="CH61" s="495"/>
      <c r="CI61" s="495"/>
      <c r="CJ61" s="495"/>
      <c r="CK61" s="496" t="s">
        <v>96</v>
      </c>
      <c r="CL61" s="495"/>
      <c r="CM61" s="495"/>
      <c r="CN61" s="495"/>
      <c r="CO61" s="495"/>
      <c r="CP61" s="495"/>
      <c r="CQ61" s="495"/>
      <c r="CR61" s="495"/>
      <c r="CS61" s="496" t="s">
        <v>96</v>
      </c>
      <c r="CT61" s="496"/>
      <c r="CU61" s="496"/>
      <c r="CV61" s="496"/>
      <c r="CW61" s="496"/>
      <c r="CX61" s="496"/>
      <c r="CY61" s="496"/>
      <c r="CZ61" s="497"/>
      <c r="DA61" s="498"/>
      <c r="DB61" s="498">
        <v>9.0</v>
      </c>
      <c r="DC61" s="498"/>
      <c r="DD61" s="498"/>
      <c r="DE61" s="498"/>
      <c r="DF61" s="498">
        <v>4.0</v>
      </c>
      <c r="DG61" s="497"/>
      <c r="DH61" s="496">
        <v>8.0</v>
      </c>
      <c r="DI61" s="496"/>
      <c r="DJ61" s="496"/>
      <c r="DK61" s="496"/>
      <c r="DL61" s="496"/>
      <c r="DM61" s="499"/>
      <c r="DN61" s="496"/>
      <c r="DO61" s="496"/>
      <c r="DP61" s="496"/>
      <c r="DQ61" s="496"/>
      <c r="DR61" s="500"/>
      <c r="DS61" s="499"/>
      <c r="DT61" s="496"/>
      <c r="DU61" s="496"/>
      <c r="DV61" s="496"/>
      <c r="DW61" s="496"/>
      <c r="DX61" s="500"/>
      <c r="DY61" s="496"/>
      <c r="DZ61" s="496"/>
      <c r="EA61" s="496"/>
      <c r="EB61" s="496"/>
      <c r="EC61" s="496"/>
      <c r="ED61" s="496"/>
      <c r="EE61" s="499"/>
      <c r="EF61" s="496"/>
      <c r="EG61" s="496"/>
      <c r="EH61" s="496"/>
      <c r="EI61" s="496"/>
      <c r="EJ61" s="500"/>
      <c r="EK61" s="496"/>
      <c r="EL61" s="496"/>
      <c r="EM61" s="496"/>
      <c r="EN61" s="496"/>
      <c r="EO61" s="496"/>
      <c r="EP61" s="496"/>
      <c r="EQ61" s="496"/>
      <c r="ER61" s="500"/>
      <c r="ES61" s="496"/>
      <c r="ET61" s="496"/>
      <c r="EU61" s="496"/>
      <c r="EV61" s="496"/>
      <c r="EW61" s="496"/>
      <c r="EX61" s="496"/>
      <c r="EY61" s="500"/>
      <c r="EZ61" s="496"/>
      <c r="FA61" s="496"/>
      <c r="FB61" s="496"/>
      <c r="FC61" s="496"/>
      <c r="FD61" s="496"/>
      <c r="FE61" s="496"/>
      <c r="FF61" s="496"/>
      <c r="FG61" s="496"/>
      <c r="FH61" s="500"/>
      <c r="FI61" s="445"/>
    </row>
    <row r="62" ht="15.75" customHeight="1">
      <c r="A62" s="492" t="s">
        <v>632</v>
      </c>
      <c r="B62" s="493">
        <v>1.0</v>
      </c>
      <c r="C62" s="494" t="str">
        <f t="array" ref="C62">index(Images!$A$1:$K$1, 1, 6)</f>
        <v/>
      </c>
      <c r="D62" s="493" t="s">
        <v>2071</v>
      </c>
      <c r="E62" s="493">
        <v>2.0</v>
      </c>
      <c r="F62" s="493">
        <v>5.0</v>
      </c>
      <c r="G62" s="493" t="s">
        <v>65</v>
      </c>
      <c r="H62" s="493" t="s">
        <v>69</v>
      </c>
      <c r="I62" s="493"/>
      <c r="J62" s="437"/>
      <c r="K62" s="495"/>
      <c r="L62" s="495"/>
      <c r="M62" s="495"/>
      <c r="N62" s="495"/>
      <c r="O62" s="495"/>
      <c r="P62" s="495"/>
      <c r="Q62" s="495"/>
      <c r="R62" s="495"/>
      <c r="S62" s="495"/>
      <c r="T62" s="495"/>
      <c r="U62" s="495"/>
      <c r="V62" s="495"/>
      <c r="W62" s="495"/>
      <c r="X62" s="495"/>
      <c r="Y62" s="495"/>
      <c r="Z62" s="495"/>
      <c r="AA62" s="495"/>
      <c r="AB62" s="495"/>
      <c r="AC62" s="495"/>
      <c r="AD62" s="495"/>
      <c r="AE62" s="496" t="s">
        <v>96</v>
      </c>
      <c r="AF62" s="495"/>
      <c r="AG62" s="495"/>
      <c r="AH62" s="495"/>
      <c r="AI62" s="495"/>
      <c r="AJ62" s="495"/>
      <c r="AK62" s="495"/>
      <c r="AL62" s="495"/>
      <c r="AM62" s="495"/>
      <c r="AN62" s="495"/>
      <c r="AO62" s="495"/>
      <c r="AP62" s="495"/>
      <c r="AQ62" s="496"/>
      <c r="AR62" s="496"/>
      <c r="AS62" s="496"/>
      <c r="AT62" s="495"/>
      <c r="AU62" s="495"/>
      <c r="AV62" s="495"/>
      <c r="AW62" s="495"/>
      <c r="AX62" s="495"/>
      <c r="AY62" s="495"/>
      <c r="AZ62" s="495"/>
      <c r="BA62" s="495"/>
      <c r="BB62" s="495"/>
      <c r="BC62" s="495"/>
      <c r="BD62" s="495"/>
      <c r="BE62" s="495"/>
      <c r="BF62" s="495"/>
      <c r="BG62" s="495"/>
      <c r="BH62" s="495"/>
      <c r="BI62" s="495"/>
      <c r="BJ62" s="495"/>
      <c r="BK62" s="495"/>
      <c r="BL62" s="495"/>
      <c r="BM62" s="495"/>
      <c r="BN62" s="495"/>
      <c r="BO62" s="495"/>
      <c r="BP62" s="495"/>
      <c r="BQ62" s="495"/>
      <c r="BR62" s="495"/>
      <c r="BS62" s="495"/>
      <c r="BT62" s="495"/>
      <c r="BU62" s="495"/>
      <c r="BV62" s="495"/>
      <c r="BW62" s="495"/>
      <c r="BX62" s="495"/>
      <c r="BY62" s="495"/>
      <c r="BZ62" s="495"/>
      <c r="CA62" s="495"/>
      <c r="CB62" s="495"/>
      <c r="CC62" s="495"/>
      <c r="CD62" s="495"/>
      <c r="CE62" s="495"/>
      <c r="CF62" s="495"/>
      <c r="CG62" s="495"/>
      <c r="CH62" s="495"/>
      <c r="CI62" s="495"/>
      <c r="CJ62" s="495"/>
      <c r="CK62" s="495"/>
      <c r="CL62" s="495"/>
      <c r="CM62" s="495"/>
      <c r="CN62" s="495"/>
      <c r="CO62" s="495"/>
      <c r="CP62" s="495"/>
      <c r="CQ62" s="495"/>
      <c r="CR62" s="495"/>
      <c r="CS62" s="495"/>
      <c r="CT62" s="495"/>
      <c r="CU62" s="495"/>
      <c r="CV62" s="495"/>
      <c r="CW62" s="495"/>
      <c r="CX62" s="495"/>
      <c r="CY62" s="495"/>
      <c r="CZ62" s="497"/>
      <c r="DA62" s="498">
        <v>60.0</v>
      </c>
      <c r="DB62" s="498"/>
      <c r="DC62" s="498"/>
      <c r="DD62" s="498"/>
      <c r="DE62" s="498"/>
      <c r="DF62" s="498">
        <v>4.0</v>
      </c>
      <c r="DG62" s="497"/>
      <c r="DH62" s="496"/>
      <c r="DI62" s="496"/>
      <c r="DJ62" s="496">
        <v>8.0</v>
      </c>
      <c r="DK62" s="496"/>
      <c r="DL62" s="496"/>
      <c r="DM62" s="499"/>
      <c r="DN62" s="496"/>
      <c r="DO62" s="496"/>
      <c r="DP62" s="496"/>
      <c r="DQ62" s="496"/>
      <c r="DR62" s="500"/>
      <c r="DS62" s="499"/>
      <c r="DT62" s="496"/>
      <c r="DU62" s="496"/>
      <c r="DV62" s="496"/>
      <c r="DW62" s="496"/>
      <c r="DX62" s="500"/>
      <c r="DY62" s="496"/>
      <c r="DZ62" s="496"/>
      <c r="EA62" s="496"/>
      <c r="EB62" s="496"/>
      <c r="EC62" s="496"/>
      <c r="ED62" s="496"/>
      <c r="EE62" s="499"/>
      <c r="EF62" s="496"/>
      <c r="EG62" s="496"/>
      <c r="EH62" s="496"/>
      <c r="EI62" s="496"/>
      <c r="EJ62" s="500"/>
      <c r="EK62" s="496"/>
      <c r="EL62" s="496"/>
      <c r="EM62" s="496"/>
      <c r="EN62" s="496"/>
      <c r="EO62" s="496"/>
      <c r="EP62" s="496"/>
      <c r="EQ62" s="496"/>
      <c r="ER62" s="500"/>
      <c r="ES62" s="496"/>
      <c r="ET62" s="496"/>
      <c r="EU62" s="496"/>
      <c r="EV62" s="496"/>
      <c r="EW62" s="496"/>
      <c r="EX62" s="496"/>
      <c r="EY62" s="500"/>
      <c r="EZ62" s="496"/>
      <c r="FA62" s="496"/>
      <c r="FB62" s="496"/>
      <c r="FC62" s="496"/>
      <c r="FD62" s="496"/>
      <c r="FE62" s="496"/>
      <c r="FF62" s="496"/>
      <c r="FG62" s="496"/>
      <c r="FH62" s="500"/>
      <c r="FI62" s="445"/>
    </row>
    <row r="63" ht="15.75" customHeight="1">
      <c r="A63" s="492" t="s">
        <v>1499</v>
      </c>
      <c r="B63" s="493">
        <v>2.0</v>
      </c>
      <c r="C63" s="494" t="str">
        <f t="array" ref="C63">index(Images!$A$1:$K$1, 1, 6)</f>
        <v/>
      </c>
      <c r="D63" s="493" t="s">
        <v>2071</v>
      </c>
      <c r="E63" s="493">
        <v>2.0</v>
      </c>
      <c r="F63" s="493">
        <v>3.0</v>
      </c>
      <c r="G63" s="493" t="s">
        <v>64</v>
      </c>
      <c r="H63" s="493" t="s">
        <v>65</v>
      </c>
      <c r="I63" s="493"/>
      <c r="J63" s="437"/>
      <c r="K63" s="495"/>
      <c r="L63" s="495"/>
      <c r="M63" s="495"/>
      <c r="N63" s="495"/>
      <c r="O63" s="495"/>
      <c r="P63" s="495"/>
      <c r="Q63" s="495"/>
      <c r="R63" s="495"/>
      <c r="S63" s="496"/>
      <c r="T63" s="496"/>
      <c r="U63" s="496"/>
      <c r="V63" s="495"/>
      <c r="W63" s="495"/>
      <c r="X63" s="495"/>
      <c r="Y63" s="495"/>
      <c r="Z63" s="495"/>
      <c r="AA63" s="495"/>
      <c r="AB63" s="495"/>
      <c r="AC63" s="495"/>
      <c r="AD63" s="495"/>
      <c r="AE63" s="496"/>
      <c r="AF63" s="495"/>
      <c r="AG63" s="495"/>
      <c r="AH63" s="495"/>
      <c r="AI63" s="495"/>
      <c r="AJ63" s="495"/>
      <c r="AK63" s="495"/>
      <c r="AL63" s="495"/>
      <c r="AM63" s="495"/>
      <c r="AN63" s="495"/>
      <c r="AO63" s="495"/>
      <c r="AP63" s="495"/>
      <c r="AQ63" s="495"/>
      <c r="AR63" s="495"/>
      <c r="AS63" s="495"/>
      <c r="AT63" s="495"/>
      <c r="AU63" s="495"/>
      <c r="AV63" s="495"/>
      <c r="AW63" s="495"/>
      <c r="AX63" s="495"/>
      <c r="AY63" s="495"/>
      <c r="AZ63" s="496"/>
      <c r="BA63" s="496"/>
      <c r="BB63" s="496"/>
      <c r="BC63" s="495"/>
      <c r="BD63" s="495"/>
      <c r="BE63" s="495"/>
      <c r="BF63" s="495"/>
      <c r="BG63" s="495"/>
      <c r="BH63" s="495"/>
      <c r="BI63" s="495"/>
      <c r="BJ63" s="495"/>
      <c r="BK63" s="495"/>
      <c r="BL63" s="495"/>
      <c r="BM63" s="495"/>
      <c r="BN63" s="495"/>
      <c r="BO63" s="495"/>
      <c r="BP63" s="495"/>
      <c r="BQ63" s="496"/>
      <c r="BR63" s="496"/>
      <c r="BS63" s="496"/>
      <c r="BT63" s="495"/>
      <c r="BU63" s="501"/>
      <c r="BV63" s="501"/>
      <c r="BW63" s="496"/>
      <c r="BX63" s="496"/>
      <c r="BY63" s="496" t="s">
        <v>96</v>
      </c>
      <c r="BZ63" s="495"/>
      <c r="CA63" s="495"/>
      <c r="CB63" s="495"/>
      <c r="CC63" s="495"/>
      <c r="CD63" s="495"/>
      <c r="CE63" s="495"/>
      <c r="CF63" s="495"/>
      <c r="CG63" s="495"/>
      <c r="CH63" s="495"/>
      <c r="CI63" s="495"/>
      <c r="CJ63" s="495"/>
      <c r="CK63" s="496"/>
      <c r="CL63" s="496"/>
      <c r="CM63" s="495"/>
      <c r="CN63" s="495"/>
      <c r="CO63" s="495"/>
      <c r="CP63" s="495"/>
      <c r="CQ63" s="495"/>
      <c r="CR63" s="495"/>
      <c r="CS63" s="496"/>
      <c r="CT63" s="496"/>
      <c r="CU63" s="496"/>
      <c r="CV63" s="496"/>
      <c r="CW63" s="496"/>
      <c r="CX63" s="496"/>
      <c r="CY63" s="496"/>
      <c r="CZ63" s="497"/>
      <c r="DA63" s="498">
        <v>80.0</v>
      </c>
      <c r="DB63" s="498">
        <v>7.0</v>
      </c>
      <c r="DC63" s="498"/>
      <c r="DD63" s="498"/>
      <c r="DE63" s="498"/>
      <c r="DF63" s="498"/>
      <c r="DG63" s="497"/>
      <c r="DH63" s="496"/>
      <c r="DI63" s="496">
        <v>3.0</v>
      </c>
      <c r="DJ63" s="496"/>
      <c r="DK63" s="496">
        <v>3.0</v>
      </c>
      <c r="DL63" s="496"/>
      <c r="DM63" s="499"/>
      <c r="DN63" s="496"/>
      <c r="DO63" s="496">
        <v>12.0</v>
      </c>
      <c r="DP63" s="496">
        <v>6.0</v>
      </c>
      <c r="DQ63" s="496"/>
      <c r="DR63" s="500"/>
      <c r="DS63" s="499">
        <v>16.0</v>
      </c>
      <c r="DT63" s="496"/>
      <c r="DU63" s="496"/>
      <c r="DV63" s="496">
        <v>16.0</v>
      </c>
      <c r="DW63" s="496"/>
      <c r="DX63" s="500"/>
      <c r="DY63" s="496"/>
      <c r="DZ63" s="496"/>
      <c r="EA63" s="496">
        <v>10.0</v>
      </c>
      <c r="EB63" s="496">
        <v>10.0</v>
      </c>
      <c r="EC63" s="496"/>
      <c r="ED63" s="496"/>
      <c r="EE63" s="499"/>
      <c r="EF63" s="496"/>
      <c r="EG63" s="496"/>
      <c r="EH63" s="496"/>
      <c r="EI63" s="496"/>
      <c r="EJ63" s="500"/>
      <c r="EK63" s="496"/>
      <c r="EL63" s="496"/>
      <c r="EM63" s="496"/>
      <c r="EN63" s="496"/>
      <c r="EO63" s="496"/>
      <c r="EP63" s="496"/>
      <c r="EQ63" s="496"/>
      <c r="ER63" s="500"/>
      <c r="ES63" s="496"/>
      <c r="ET63" s="496"/>
      <c r="EU63" s="496"/>
      <c r="EV63" s="496"/>
      <c r="EW63" s="496"/>
      <c r="EX63" s="496"/>
      <c r="EY63" s="500"/>
      <c r="EZ63" s="496"/>
      <c r="FA63" s="496"/>
      <c r="FB63" s="496"/>
      <c r="FC63" s="496"/>
      <c r="FD63" s="496"/>
      <c r="FE63" s="496"/>
      <c r="FF63" s="496"/>
      <c r="FG63" s="496"/>
      <c r="FH63" s="500"/>
      <c r="FI63" s="445"/>
    </row>
    <row r="64">
      <c r="A64" s="492" t="s">
        <v>2091</v>
      </c>
      <c r="B64" s="493">
        <v>2.0</v>
      </c>
      <c r="C64" s="494" t="str">
        <f t="array" ref="C64">index(Images!$A$1:$K$1, 1, 6)</f>
        <v/>
      </c>
      <c r="D64" s="493" t="s">
        <v>2071</v>
      </c>
      <c r="E64" s="493">
        <v>2.0</v>
      </c>
      <c r="F64" s="493">
        <v>3.0</v>
      </c>
      <c r="G64" s="493" t="s">
        <v>65</v>
      </c>
      <c r="H64" s="493" t="s">
        <v>69</v>
      </c>
      <c r="I64" s="493"/>
      <c r="J64" s="437"/>
      <c r="K64" s="495"/>
      <c r="L64" s="495"/>
      <c r="M64" s="495"/>
      <c r="N64" s="495"/>
      <c r="O64" s="495"/>
      <c r="P64" s="496" t="s">
        <v>96</v>
      </c>
      <c r="Q64" s="502" t="s">
        <v>96</v>
      </c>
      <c r="R64" s="495"/>
      <c r="S64" s="496" t="s">
        <v>96</v>
      </c>
      <c r="T64" s="496"/>
      <c r="U64" s="496"/>
      <c r="V64" s="495"/>
      <c r="W64" s="495"/>
      <c r="X64" s="495"/>
      <c r="Y64" s="495"/>
      <c r="Z64" s="495"/>
      <c r="AA64" s="495"/>
      <c r="AB64" s="495"/>
      <c r="AC64" s="495"/>
      <c r="AD64" s="495"/>
      <c r="AE64" s="496"/>
      <c r="AF64" s="495"/>
      <c r="AG64" s="495"/>
      <c r="AH64" s="495"/>
      <c r="AI64" s="495"/>
      <c r="AJ64" s="495"/>
      <c r="AK64" s="495"/>
      <c r="AL64" s="495"/>
      <c r="AM64" s="495"/>
      <c r="AN64" s="495"/>
      <c r="AO64" s="495"/>
      <c r="AP64" s="495"/>
      <c r="AQ64" s="495"/>
      <c r="AR64" s="495"/>
      <c r="AS64" s="495"/>
      <c r="AT64" s="495"/>
      <c r="AU64" s="495"/>
      <c r="AV64" s="495"/>
      <c r="AW64" s="495"/>
      <c r="AX64" s="495"/>
      <c r="AY64" s="495"/>
      <c r="AZ64" s="496" t="s">
        <v>96</v>
      </c>
      <c r="BA64" s="496"/>
      <c r="BB64" s="496"/>
      <c r="BC64" s="495"/>
      <c r="BD64" s="495"/>
      <c r="BE64" s="495"/>
      <c r="BF64" s="495"/>
      <c r="BG64" s="495"/>
      <c r="BH64" s="495"/>
      <c r="BI64" s="495"/>
      <c r="BJ64" s="495"/>
      <c r="BK64" s="495"/>
      <c r="BL64" s="495"/>
      <c r="BM64" s="495"/>
      <c r="BN64" s="495"/>
      <c r="BO64" s="495"/>
      <c r="BP64" s="495"/>
      <c r="BQ64" s="496" t="s">
        <v>96</v>
      </c>
      <c r="BR64" s="496"/>
      <c r="BS64" s="496"/>
      <c r="BT64" s="495"/>
      <c r="BU64" s="501"/>
      <c r="BV64" s="501" t="str">
        <f>image("https://i.imgur.com/LjzKX6u.png",4,15,33)</f>
        <v/>
      </c>
      <c r="BW64" s="496" t="s">
        <v>96</v>
      </c>
      <c r="BX64" s="495"/>
      <c r="BY64" s="496" t="s">
        <v>96</v>
      </c>
      <c r="BZ64" s="495"/>
      <c r="CA64" s="495"/>
      <c r="CB64" s="495"/>
      <c r="CC64" s="496" t="s">
        <v>96</v>
      </c>
      <c r="CD64" s="496"/>
      <c r="CE64" s="495"/>
      <c r="CF64" s="495"/>
      <c r="CG64" s="495"/>
      <c r="CH64" s="495"/>
      <c r="CI64" s="495"/>
      <c r="CJ64" s="495"/>
      <c r="CK64" s="496" t="s">
        <v>96</v>
      </c>
      <c r="CL64" s="496" t="s">
        <v>96</v>
      </c>
      <c r="CM64" s="495"/>
      <c r="CN64" s="495"/>
      <c r="CO64" s="495"/>
      <c r="CP64" s="495"/>
      <c r="CQ64" s="495"/>
      <c r="CR64" s="495"/>
      <c r="CS64" s="496" t="s">
        <v>96</v>
      </c>
      <c r="CT64" s="496"/>
      <c r="CU64" s="496"/>
      <c r="CV64" s="496"/>
      <c r="CW64" s="496"/>
      <c r="CX64" s="496"/>
      <c r="CY64" s="496"/>
      <c r="CZ64" s="497"/>
      <c r="DA64" s="498">
        <v>48.0</v>
      </c>
      <c r="DB64" s="498">
        <v>12.0</v>
      </c>
      <c r="DC64" s="498"/>
      <c r="DD64" s="498"/>
      <c r="DE64" s="498"/>
      <c r="DF64" s="498"/>
      <c r="DG64" s="497"/>
      <c r="DH64" s="496"/>
      <c r="DI64" s="496">
        <v>3.0</v>
      </c>
      <c r="DJ64" s="496"/>
      <c r="DK64" s="496">
        <v>3.0</v>
      </c>
      <c r="DL64" s="496"/>
      <c r="DM64" s="499"/>
      <c r="DN64" s="496">
        <v>6.0</v>
      </c>
      <c r="DO64" s="496"/>
      <c r="DP64" s="496">
        <v>12.0</v>
      </c>
      <c r="DQ64" s="496"/>
      <c r="DR64" s="500"/>
      <c r="DS64" s="499">
        <v>16.0</v>
      </c>
      <c r="DT64" s="496"/>
      <c r="DU64" s="496"/>
      <c r="DV64" s="496">
        <v>16.0</v>
      </c>
      <c r="DW64" s="496"/>
      <c r="DX64" s="500"/>
      <c r="DY64" s="496">
        <v>10.0</v>
      </c>
      <c r="DZ64" s="496"/>
      <c r="EA64" s="496"/>
      <c r="EB64" s="496">
        <v>10.0</v>
      </c>
      <c r="EC64" s="496"/>
      <c r="ED64" s="496"/>
      <c r="EE64" s="499"/>
      <c r="EF64" s="496"/>
      <c r="EG64" s="496"/>
      <c r="EH64" s="496"/>
      <c r="EI64" s="496"/>
      <c r="EJ64" s="500"/>
      <c r="EK64" s="496"/>
      <c r="EL64" s="496"/>
      <c r="EM64" s="496"/>
      <c r="EN64" s="496"/>
      <c r="EO64" s="496"/>
      <c r="EP64" s="496"/>
      <c r="EQ64" s="496"/>
      <c r="ER64" s="500"/>
      <c r="ES64" s="496"/>
      <c r="ET64" s="496"/>
      <c r="EU64" s="496"/>
      <c r="EV64" s="496"/>
      <c r="EW64" s="496"/>
      <c r="EX64" s="496"/>
      <c r="EY64" s="500"/>
      <c r="EZ64" s="496"/>
      <c r="FA64" s="496"/>
      <c r="FB64" s="496"/>
      <c r="FC64" s="496"/>
      <c r="FD64" s="496"/>
      <c r="FE64" s="496"/>
      <c r="FF64" s="496"/>
      <c r="FG64" s="496"/>
      <c r="FH64" s="500"/>
      <c r="FI64" s="445"/>
    </row>
    <row r="65" ht="15.75" customHeight="1">
      <c r="A65" s="492" t="s">
        <v>635</v>
      </c>
      <c r="B65" s="493">
        <v>2.0</v>
      </c>
      <c r="C65" s="494" t="str">
        <f t="array" ref="C65">index(Images!$A$1:$K$1, 1, 6)</f>
        <v/>
      </c>
      <c r="D65" s="493" t="s">
        <v>2071</v>
      </c>
      <c r="E65" s="493">
        <v>2.0</v>
      </c>
      <c r="F65" s="493">
        <v>5.0</v>
      </c>
      <c r="G65" s="493" t="s">
        <v>65</v>
      </c>
      <c r="H65" s="493" t="s">
        <v>69</v>
      </c>
      <c r="I65" s="493"/>
      <c r="J65" s="437"/>
      <c r="K65" s="495"/>
      <c r="L65" s="495"/>
      <c r="M65" s="495"/>
      <c r="N65" s="495"/>
      <c r="O65" s="496"/>
      <c r="P65" s="496"/>
      <c r="Q65" s="496"/>
      <c r="R65" s="496"/>
      <c r="S65" s="495"/>
      <c r="T65" s="495"/>
      <c r="U65" s="495"/>
      <c r="V65" s="495"/>
      <c r="W65" s="495"/>
      <c r="X65" s="495"/>
      <c r="Y65" s="495"/>
      <c r="Z65" s="495"/>
      <c r="AA65" s="495"/>
      <c r="AB65" s="495"/>
      <c r="AC65" s="495"/>
      <c r="AD65" s="495"/>
      <c r="AE65" s="496" t="s">
        <v>96</v>
      </c>
      <c r="AF65" s="495"/>
      <c r="AG65" s="495"/>
      <c r="AH65" s="496" t="s">
        <v>96</v>
      </c>
      <c r="AI65" s="496"/>
      <c r="AJ65" s="496"/>
      <c r="AK65" s="495"/>
      <c r="AL65" s="495"/>
      <c r="AM65" s="496"/>
      <c r="AN65" s="496"/>
      <c r="AO65" s="496" t="s">
        <v>96</v>
      </c>
      <c r="AP65" s="495"/>
      <c r="AQ65" s="495"/>
      <c r="AR65" s="495"/>
      <c r="AS65" s="495"/>
      <c r="AT65" s="495"/>
      <c r="AU65" s="495"/>
      <c r="AV65" s="495"/>
      <c r="AW65" s="495"/>
      <c r="AX65" s="495"/>
      <c r="AY65" s="495"/>
      <c r="AZ65" s="495"/>
      <c r="BA65" s="495"/>
      <c r="BB65" s="495"/>
      <c r="BC65" s="496"/>
      <c r="BD65" s="496" t="s">
        <v>96</v>
      </c>
      <c r="BE65" s="495"/>
      <c r="BF65" s="495"/>
      <c r="BG65" s="495"/>
      <c r="BH65" s="495"/>
      <c r="BI65" s="495"/>
      <c r="BJ65" s="495"/>
      <c r="BK65" s="495"/>
      <c r="BL65" s="495"/>
      <c r="BM65" s="495"/>
      <c r="BN65" s="495"/>
      <c r="BO65" s="495"/>
      <c r="BP65" s="495"/>
      <c r="BQ65" s="495"/>
      <c r="BR65" s="495"/>
      <c r="BS65" s="495"/>
      <c r="BT65" s="496" t="s">
        <v>96</v>
      </c>
      <c r="BU65" s="495"/>
      <c r="BV65" s="495"/>
      <c r="BW65" s="495"/>
      <c r="BX65" s="495"/>
      <c r="BY65" s="495"/>
      <c r="BZ65" s="495"/>
      <c r="CA65" s="495"/>
      <c r="CB65" s="495"/>
      <c r="CC65" s="495"/>
      <c r="CD65" s="495"/>
      <c r="CE65" s="495"/>
      <c r="CF65" s="495"/>
      <c r="CG65" s="495"/>
      <c r="CH65" s="495"/>
      <c r="CI65" s="495"/>
      <c r="CJ65" s="495"/>
      <c r="CK65" s="495"/>
      <c r="CL65" s="495"/>
      <c r="CM65" s="495"/>
      <c r="CN65" s="495"/>
      <c r="CO65" s="495"/>
      <c r="CP65" s="495"/>
      <c r="CQ65" s="495"/>
      <c r="CR65" s="495"/>
      <c r="CS65" s="495"/>
      <c r="CT65" s="495"/>
      <c r="CU65" s="495"/>
      <c r="CV65" s="495"/>
      <c r="CW65" s="495"/>
      <c r="CX65" s="495"/>
      <c r="CY65" s="495"/>
      <c r="CZ65" s="497"/>
      <c r="DA65" s="498">
        <v>80.0</v>
      </c>
      <c r="DB65" s="498"/>
      <c r="DC65" s="498"/>
      <c r="DD65" s="498"/>
      <c r="DE65" s="498">
        <v>5.0</v>
      </c>
      <c r="DF65" s="498"/>
      <c r="DG65" s="497"/>
      <c r="DH65" s="496"/>
      <c r="DI65" s="496">
        <v>3.0</v>
      </c>
      <c r="DJ65" s="496"/>
      <c r="DK65" s="496">
        <v>3.0</v>
      </c>
      <c r="DL65" s="496"/>
      <c r="DM65" s="499"/>
      <c r="DN65" s="496"/>
      <c r="DO65" s="496">
        <v>12.0</v>
      </c>
      <c r="DP65" s="496">
        <v>6.0</v>
      </c>
      <c r="DQ65" s="496"/>
      <c r="DR65" s="500"/>
      <c r="DS65" s="499">
        <v>16.0</v>
      </c>
      <c r="DT65" s="496"/>
      <c r="DU65" s="496"/>
      <c r="DV65" s="496">
        <v>16.0</v>
      </c>
      <c r="DW65" s="496"/>
      <c r="DX65" s="500"/>
      <c r="DY65" s="496"/>
      <c r="DZ65" s="496"/>
      <c r="EA65" s="496">
        <v>10.0</v>
      </c>
      <c r="EB65" s="496">
        <v>10.0</v>
      </c>
      <c r="EC65" s="496"/>
      <c r="ED65" s="496"/>
      <c r="EE65" s="499"/>
      <c r="EF65" s="496"/>
      <c r="EG65" s="496"/>
      <c r="EH65" s="496"/>
      <c r="EI65" s="496"/>
      <c r="EJ65" s="500"/>
      <c r="EK65" s="496"/>
      <c r="EL65" s="496"/>
      <c r="EM65" s="496"/>
      <c r="EN65" s="496"/>
      <c r="EO65" s="496"/>
      <c r="EP65" s="496"/>
      <c r="EQ65" s="496"/>
      <c r="ER65" s="500"/>
      <c r="ES65" s="496"/>
      <c r="ET65" s="496"/>
      <c r="EU65" s="496"/>
      <c r="EV65" s="496"/>
      <c r="EW65" s="496"/>
      <c r="EX65" s="496"/>
      <c r="EY65" s="500"/>
      <c r="EZ65" s="496"/>
      <c r="FA65" s="496"/>
      <c r="FB65" s="496"/>
      <c r="FC65" s="496"/>
      <c r="FD65" s="496"/>
      <c r="FE65" s="496"/>
      <c r="FF65" s="496"/>
      <c r="FG65" s="496"/>
      <c r="FH65" s="500"/>
      <c r="FI65" s="445"/>
    </row>
    <row r="66" ht="15.75" customHeight="1">
      <c r="A66" s="492" t="s">
        <v>270</v>
      </c>
      <c r="B66" s="493">
        <v>2.0</v>
      </c>
      <c r="C66" s="494" t="str">
        <f t="array" ref="C66">index(Images!$A$1:$K$1, 1, 6)</f>
        <v/>
      </c>
      <c r="D66" s="493" t="s">
        <v>2071</v>
      </c>
      <c r="E66" s="493">
        <v>2.0</v>
      </c>
      <c r="F66" s="493">
        <v>5.0</v>
      </c>
      <c r="G66" s="493" t="s">
        <v>65</v>
      </c>
      <c r="H66" s="493" t="s">
        <v>69</v>
      </c>
      <c r="I66" s="493"/>
      <c r="J66" s="437"/>
      <c r="K66" s="495"/>
      <c r="L66" s="495"/>
      <c r="M66" s="495"/>
      <c r="N66" s="495"/>
      <c r="O66" s="495"/>
      <c r="P66" s="496" t="s">
        <v>96</v>
      </c>
      <c r="Q66" s="495"/>
      <c r="R66" s="495"/>
      <c r="S66" s="495"/>
      <c r="T66" s="495"/>
      <c r="U66" s="495"/>
      <c r="V66" s="495"/>
      <c r="W66" s="495"/>
      <c r="X66" s="495"/>
      <c r="Y66" s="495"/>
      <c r="Z66" s="495"/>
      <c r="AA66" s="495"/>
      <c r="AB66" s="495"/>
      <c r="AC66" s="495"/>
      <c r="AD66" s="495"/>
      <c r="AE66" s="496"/>
      <c r="AF66" s="495"/>
      <c r="AG66" s="495"/>
      <c r="AH66" s="495"/>
      <c r="AI66" s="495"/>
      <c r="AJ66" s="495"/>
      <c r="AK66" s="495"/>
      <c r="AL66" s="495"/>
      <c r="AM66" s="495"/>
      <c r="AN66" s="495"/>
      <c r="AO66" s="495"/>
      <c r="AP66" s="495"/>
      <c r="AQ66" s="495"/>
      <c r="AR66" s="495"/>
      <c r="AS66" s="495"/>
      <c r="AT66" s="495"/>
      <c r="AU66" s="495"/>
      <c r="AV66" s="495"/>
      <c r="AW66" s="495"/>
      <c r="AX66" s="495"/>
      <c r="AY66" s="495"/>
      <c r="AZ66" s="496"/>
      <c r="BA66" s="496"/>
      <c r="BB66" s="496"/>
      <c r="BC66" s="495"/>
      <c r="BD66" s="495"/>
      <c r="BE66" s="495"/>
      <c r="BF66" s="495"/>
      <c r="BG66" s="495"/>
      <c r="BH66" s="495"/>
      <c r="BI66" s="495"/>
      <c r="BJ66" s="495"/>
      <c r="BK66" s="495"/>
      <c r="BL66" s="495"/>
      <c r="BM66" s="495"/>
      <c r="BN66" s="495"/>
      <c r="BO66" s="495"/>
      <c r="BP66" s="495"/>
      <c r="BQ66" s="495"/>
      <c r="BR66" s="495"/>
      <c r="BS66" s="495"/>
      <c r="BT66" s="495"/>
      <c r="BU66" s="503"/>
      <c r="BV66" s="503"/>
      <c r="BW66" s="496"/>
      <c r="BX66" s="496"/>
      <c r="BY66" s="496"/>
      <c r="BZ66" s="495"/>
      <c r="CA66" s="495"/>
      <c r="CB66" s="495"/>
      <c r="CC66" s="495"/>
      <c r="CD66" s="495"/>
      <c r="CE66" s="495"/>
      <c r="CF66" s="495"/>
      <c r="CG66" s="495"/>
      <c r="CH66" s="495"/>
      <c r="CI66" s="495"/>
      <c r="CJ66" s="495"/>
      <c r="CK66" s="495"/>
      <c r="CL66" s="495"/>
      <c r="CM66" s="495"/>
      <c r="CN66" s="495"/>
      <c r="CO66" s="495"/>
      <c r="CP66" s="495"/>
      <c r="CQ66" s="495"/>
      <c r="CR66" s="495"/>
      <c r="CS66" s="496"/>
      <c r="CT66" s="496"/>
      <c r="CU66" s="496"/>
      <c r="CV66" s="496"/>
      <c r="CW66" s="496"/>
      <c r="CX66" s="496"/>
      <c r="CY66" s="496"/>
      <c r="CZ66" s="497"/>
      <c r="DA66" s="498">
        <f>48</f>
        <v>48</v>
      </c>
      <c r="DB66" s="498">
        <f>12</f>
        <v>12</v>
      </c>
      <c r="DC66" s="498"/>
      <c r="DD66" s="498"/>
      <c r="DE66" s="498"/>
      <c r="DF66" s="498"/>
      <c r="DG66" s="497"/>
      <c r="DH66" s="496"/>
      <c r="DI66" s="496"/>
      <c r="DJ66" s="496">
        <v>3.0</v>
      </c>
      <c r="DK66" s="496">
        <v>3.0</v>
      </c>
      <c r="DL66" s="496"/>
      <c r="DM66" s="499"/>
      <c r="DN66" s="496"/>
      <c r="DO66" s="496">
        <v>12.0</v>
      </c>
      <c r="DP66" s="496">
        <v>6.0</v>
      </c>
      <c r="DQ66" s="496"/>
      <c r="DR66" s="500"/>
      <c r="DS66" s="499">
        <v>16.0</v>
      </c>
      <c r="DT66" s="496"/>
      <c r="DU66" s="496"/>
      <c r="DV66" s="496">
        <v>16.0</v>
      </c>
      <c r="DW66" s="496"/>
      <c r="DX66" s="500"/>
      <c r="DY66" s="496"/>
      <c r="DZ66" s="496"/>
      <c r="EA66" s="496">
        <v>10.0</v>
      </c>
      <c r="EB66" s="496">
        <v>10.0</v>
      </c>
      <c r="EC66" s="496"/>
      <c r="ED66" s="496"/>
      <c r="EE66" s="499"/>
      <c r="EF66" s="496"/>
      <c r="EG66" s="496"/>
      <c r="EH66" s="496"/>
      <c r="EI66" s="496"/>
      <c r="EJ66" s="500"/>
      <c r="EK66" s="496"/>
      <c r="EL66" s="496"/>
      <c r="EM66" s="496"/>
      <c r="EN66" s="496"/>
      <c r="EO66" s="496"/>
      <c r="EP66" s="496"/>
      <c r="EQ66" s="496"/>
      <c r="ER66" s="500"/>
      <c r="ES66" s="496"/>
      <c r="ET66" s="496"/>
      <c r="EU66" s="496"/>
      <c r="EV66" s="496"/>
      <c r="EW66" s="496"/>
      <c r="EX66" s="496"/>
      <c r="EY66" s="500"/>
      <c r="EZ66" s="496"/>
      <c r="FA66" s="496"/>
      <c r="FB66" s="496"/>
      <c r="FC66" s="496"/>
      <c r="FD66" s="496"/>
      <c r="FE66" s="496"/>
      <c r="FF66" s="496"/>
      <c r="FG66" s="496"/>
      <c r="FH66" s="500"/>
      <c r="FI66" s="445"/>
    </row>
    <row r="67" ht="15.75" customHeight="1">
      <c r="A67" s="492" t="s">
        <v>1497</v>
      </c>
      <c r="B67" s="493">
        <v>3.0</v>
      </c>
      <c r="C67" s="494" t="str">
        <f t="array" ref="C67">index(Images!$A$1:$K$1, 1, 6)</f>
        <v/>
      </c>
      <c r="D67" s="493" t="s">
        <v>2071</v>
      </c>
      <c r="E67" s="493">
        <v>2.0</v>
      </c>
      <c r="F67" s="493">
        <v>3.0</v>
      </c>
      <c r="G67" s="493" t="s">
        <v>65</v>
      </c>
      <c r="H67" s="493" t="s">
        <v>69</v>
      </c>
      <c r="I67" s="493"/>
      <c r="J67" s="437"/>
      <c r="K67" s="495"/>
      <c r="L67" s="495"/>
      <c r="M67" s="495"/>
      <c r="N67" s="495"/>
      <c r="O67" s="495"/>
      <c r="P67" s="495"/>
      <c r="Q67" s="495"/>
      <c r="R67" s="495"/>
      <c r="S67" s="495"/>
      <c r="T67" s="495"/>
      <c r="U67" s="495"/>
      <c r="V67" s="495"/>
      <c r="W67" s="495"/>
      <c r="X67" s="495"/>
      <c r="Y67" s="495"/>
      <c r="Z67" s="495"/>
      <c r="AA67" s="495"/>
      <c r="AB67" s="495"/>
      <c r="AC67" s="495"/>
      <c r="AD67" s="495"/>
      <c r="AE67" s="496"/>
      <c r="AF67" s="495"/>
      <c r="AG67" s="495"/>
      <c r="AH67" s="495"/>
      <c r="AI67" s="495"/>
      <c r="AJ67" s="495"/>
      <c r="AK67" s="495"/>
      <c r="AL67" s="495"/>
      <c r="AM67" s="495"/>
      <c r="AN67" s="495"/>
      <c r="AO67" s="495"/>
      <c r="AP67" s="495"/>
      <c r="AQ67" s="495"/>
      <c r="AR67" s="495"/>
      <c r="AS67" s="495"/>
      <c r="AT67" s="495"/>
      <c r="AU67" s="495"/>
      <c r="AV67" s="495"/>
      <c r="AW67" s="495"/>
      <c r="AX67" s="495"/>
      <c r="AY67" s="495"/>
      <c r="AZ67" s="496"/>
      <c r="BA67" s="496"/>
      <c r="BB67" s="496"/>
      <c r="BC67" s="495"/>
      <c r="BD67" s="495"/>
      <c r="BE67" s="495"/>
      <c r="BF67" s="495"/>
      <c r="BG67" s="495"/>
      <c r="BH67" s="495"/>
      <c r="BI67" s="495"/>
      <c r="BJ67" s="495"/>
      <c r="BK67" s="495"/>
      <c r="BL67" s="495"/>
      <c r="BM67" s="495"/>
      <c r="BN67" s="495"/>
      <c r="BO67" s="495"/>
      <c r="BP67" s="495"/>
      <c r="BQ67" s="495"/>
      <c r="BR67" s="495"/>
      <c r="BS67" s="495"/>
      <c r="BT67" s="495"/>
      <c r="BU67" s="503"/>
      <c r="BV67" s="503"/>
      <c r="BW67" s="496"/>
      <c r="BX67" s="496"/>
      <c r="BY67" s="496" t="s">
        <v>96</v>
      </c>
      <c r="BZ67" s="495"/>
      <c r="CA67" s="495"/>
      <c r="CB67" s="495"/>
      <c r="CC67" s="495"/>
      <c r="CD67" s="495"/>
      <c r="CE67" s="495"/>
      <c r="CF67" s="495"/>
      <c r="CG67" s="495"/>
      <c r="CH67" s="495"/>
      <c r="CI67" s="495"/>
      <c r="CJ67" s="495"/>
      <c r="CK67" s="495"/>
      <c r="CL67" s="495"/>
      <c r="CM67" s="495"/>
      <c r="CN67" s="495"/>
      <c r="CO67" s="495"/>
      <c r="CP67" s="495"/>
      <c r="CQ67" s="495"/>
      <c r="CR67" s="495"/>
      <c r="CS67" s="496"/>
      <c r="CT67" s="496"/>
      <c r="CU67" s="496"/>
      <c r="CV67" s="496"/>
      <c r="CW67" s="496"/>
      <c r="CX67" s="496"/>
      <c r="CY67" s="496"/>
      <c r="CZ67" s="497"/>
      <c r="DA67" s="498">
        <v>90.0</v>
      </c>
      <c r="DB67" s="498">
        <v>25.0</v>
      </c>
      <c r="DC67" s="498"/>
      <c r="DD67" s="498">
        <v>10.0</v>
      </c>
      <c r="DE67" s="498"/>
      <c r="DF67" s="498"/>
      <c r="DG67" s="497"/>
      <c r="DH67" s="496"/>
      <c r="DI67" s="496"/>
      <c r="DJ67" s="496"/>
      <c r="DK67" s="496"/>
      <c r="DL67" s="496"/>
      <c r="DM67" s="499"/>
      <c r="DN67" s="496"/>
      <c r="DO67" s="496"/>
      <c r="DP67" s="496"/>
      <c r="DQ67" s="496"/>
      <c r="DR67" s="500"/>
      <c r="DS67" s="499"/>
      <c r="DT67" s="496"/>
      <c r="DU67" s="496"/>
      <c r="DV67" s="496"/>
      <c r="DW67" s="496"/>
      <c r="DX67" s="500"/>
      <c r="DY67" s="496">
        <v>10.0</v>
      </c>
      <c r="DZ67" s="496"/>
      <c r="EA67" s="496"/>
      <c r="EB67" s="496">
        <v>10.0</v>
      </c>
      <c r="EC67" s="496"/>
      <c r="ED67" s="496"/>
      <c r="EE67" s="499">
        <v>24.0</v>
      </c>
      <c r="EF67" s="496"/>
      <c r="EG67" s="496"/>
      <c r="EH67" s="496">
        <v>24.0</v>
      </c>
      <c r="EI67" s="496"/>
      <c r="EJ67" s="500"/>
      <c r="EK67" s="496">
        <v>30.0</v>
      </c>
      <c r="EL67" s="496"/>
      <c r="EM67" s="496"/>
      <c r="EN67" s="496">
        <v>30.0</v>
      </c>
      <c r="EO67" s="496"/>
      <c r="EP67" s="496"/>
      <c r="EQ67" s="496"/>
      <c r="ER67" s="500"/>
      <c r="ES67" s="496">
        <v>18.0</v>
      </c>
      <c r="ET67" s="496"/>
      <c r="EU67" s="496"/>
      <c r="EV67" s="496">
        <v>38.0</v>
      </c>
      <c r="EW67" s="496">
        <v>20.0</v>
      </c>
      <c r="EX67" s="496"/>
      <c r="EY67" s="500"/>
      <c r="EZ67" s="496"/>
      <c r="FA67" s="496"/>
      <c r="FB67" s="496">
        <v>22.0</v>
      </c>
      <c r="FC67" s="496">
        <v>22.0</v>
      </c>
      <c r="FD67" s="496"/>
      <c r="FE67" s="496"/>
      <c r="FF67" s="496"/>
      <c r="FG67" s="496"/>
      <c r="FH67" s="500"/>
      <c r="FI67" s="445"/>
    </row>
    <row r="68" ht="15.75" customHeight="1">
      <c r="A68" s="492" t="s">
        <v>278</v>
      </c>
      <c r="B68" s="493">
        <v>3.0</v>
      </c>
      <c r="C68" s="494" t="str">
        <f t="array" ref="C68">index(Images!$A$1:$K$1, 1, 6)</f>
        <v/>
      </c>
      <c r="D68" s="493" t="s">
        <v>2071</v>
      </c>
      <c r="E68" s="493">
        <v>2.0</v>
      </c>
      <c r="F68" s="493">
        <v>3.0</v>
      </c>
      <c r="G68" s="493" t="s">
        <v>65</v>
      </c>
      <c r="H68" s="493" t="s">
        <v>68</v>
      </c>
      <c r="I68" s="493" t="s">
        <v>69</v>
      </c>
      <c r="J68" s="437"/>
      <c r="K68" s="495"/>
      <c r="L68" s="495"/>
      <c r="M68" s="495"/>
      <c r="N68" s="495"/>
      <c r="O68" s="495"/>
      <c r="P68" s="496" t="s">
        <v>96</v>
      </c>
      <c r="Q68" s="495"/>
      <c r="R68" s="495"/>
      <c r="S68" s="495"/>
      <c r="T68" s="495"/>
      <c r="U68" s="495"/>
      <c r="V68" s="495"/>
      <c r="W68" s="495"/>
      <c r="X68" s="495"/>
      <c r="Y68" s="495"/>
      <c r="Z68" s="495"/>
      <c r="AA68" s="495"/>
      <c r="AB68" s="495"/>
      <c r="AC68" s="495"/>
      <c r="AD68" s="495"/>
      <c r="AE68" s="496"/>
      <c r="AF68" s="495"/>
      <c r="AG68" s="495"/>
      <c r="AH68" s="495"/>
      <c r="AI68" s="495"/>
      <c r="AJ68" s="495"/>
      <c r="AK68" s="495"/>
      <c r="AL68" s="495"/>
      <c r="AM68" s="495"/>
      <c r="AN68" s="495"/>
      <c r="AO68" s="495"/>
      <c r="AP68" s="495"/>
      <c r="AQ68" s="495"/>
      <c r="AR68" s="495"/>
      <c r="AS68" s="495"/>
      <c r="AT68" s="495"/>
      <c r="AU68" s="495"/>
      <c r="AV68" s="495"/>
      <c r="AW68" s="495"/>
      <c r="AX68" s="495"/>
      <c r="AY68" s="495"/>
      <c r="AZ68" s="496"/>
      <c r="BA68" s="496"/>
      <c r="BB68" s="496"/>
      <c r="BC68" s="495"/>
      <c r="BD68" s="495"/>
      <c r="BE68" s="495"/>
      <c r="BF68" s="495"/>
      <c r="BG68" s="495"/>
      <c r="BH68" s="495"/>
      <c r="BI68" s="495"/>
      <c r="BJ68" s="495"/>
      <c r="BK68" s="495"/>
      <c r="BL68" s="495"/>
      <c r="BM68" s="495"/>
      <c r="BN68" s="495"/>
      <c r="BO68" s="495"/>
      <c r="BP68" s="495"/>
      <c r="BQ68" s="495"/>
      <c r="BR68" s="495"/>
      <c r="BS68" s="495"/>
      <c r="BT68" s="495"/>
      <c r="BU68" s="503"/>
      <c r="BV68" s="503" t="str">
        <f>image("https://i.imgur.com/1QvNsgz.png",4,15,15)</f>
        <v/>
      </c>
      <c r="BW68" s="496" t="s">
        <v>96</v>
      </c>
      <c r="BX68" s="495"/>
      <c r="BY68" s="495"/>
      <c r="BZ68" s="495"/>
      <c r="CA68" s="495"/>
      <c r="CB68" s="495"/>
      <c r="CC68" s="495"/>
      <c r="CD68" s="495"/>
      <c r="CE68" s="495"/>
      <c r="CF68" s="495"/>
      <c r="CG68" s="495"/>
      <c r="CH68" s="495"/>
      <c r="CI68" s="495"/>
      <c r="CJ68" s="495"/>
      <c r="CK68" s="496" t="s">
        <v>96</v>
      </c>
      <c r="CL68" s="495"/>
      <c r="CM68" s="495"/>
      <c r="CN68" s="495"/>
      <c r="CO68" s="495"/>
      <c r="CP68" s="495"/>
      <c r="CQ68" s="495"/>
      <c r="CR68" s="495"/>
      <c r="CS68" s="496" t="s">
        <v>96</v>
      </c>
      <c r="CT68" s="496"/>
      <c r="CU68" s="496"/>
      <c r="CV68" s="496"/>
      <c r="CW68" s="496"/>
      <c r="CX68" s="496"/>
      <c r="CY68" s="496"/>
      <c r="CZ68" s="497"/>
      <c r="DA68" s="498">
        <v>90.0</v>
      </c>
      <c r="DB68" s="498">
        <v>25.0</v>
      </c>
      <c r="DC68" s="498"/>
      <c r="DD68" s="498"/>
      <c r="DE68" s="498"/>
      <c r="DF68" s="498">
        <v>10.0</v>
      </c>
      <c r="DG68" s="497"/>
      <c r="DH68" s="496"/>
      <c r="DI68" s="496"/>
      <c r="DJ68" s="496"/>
      <c r="DK68" s="496"/>
      <c r="DL68" s="496"/>
      <c r="DM68" s="499"/>
      <c r="DN68" s="496"/>
      <c r="DO68" s="496"/>
      <c r="DP68" s="496"/>
      <c r="DQ68" s="496"/>
      <c r="DR68" s="500"/>
      <c r="DS68" s="499"/>
      <c r="DT68" s="496"/>
      <c r="DU68" s="496"/>
      <c r="DV68" s="496"/>
      <c r="DW68" s="496"/>
      <c r="DX68" s="500"/>
      <c r="DY68" s="496">
        <v>10.0</v>
      </c>
      <c r="DZ68" s="496"/>
      <c r="EA68" s="496"/>
      <c r="EB68" s="496">
        <v>10.0</v>
      </c>
      <c r="EC68" s="496"/>
      <c r="ED68" s="496"/>
      <c r="EE68" s="499">
        <v>24.0</v>
      </c>
      <c r="EF68" s="496"/>
      <c r="EG68" s="496"/>
      <c r="EH68" s="496">
        <v>24.0</v>
      </c>
      <c r="EI68" s="496"/>
      <c r="EJ68" s="500"/>
      <c r="EK68" s="496">
        <v>30.0</v>
      </c>
      <c r="EL68" s="496"/>
      <c r="EM68" s="496"/>
      <c r="EN68" s="496">
        <v>30.0</v>
      </c>
      <c r="EO68" s="496"/>
      <c r="EP68" s="496"/>
      <c r="EQ68" s="496"/>
      <c r="ER68" s="500"/>
      <c r="ES68" s="496">
        <v>18.0</v>
      </c>
      <c r="ET68" s="496"/>
      <c r="EU68" s="496"/>
      <c r="EV68" s="496">
        <v>38.0</v>
      </c>
      <c r="EW68" s="496">
        <v>20.0</v>
      </c>
      <c r="EX68" s="496"/>
      <c r="EY68" s="500"/>
      <c r="EZ68" s="496"/>
      <c r="FA68" s="496"/>
      <c r="FB68" s="496">
        <v>22.0</v>
      </c>
      <c r="FC68" s="496">
        <v>22.0</v>
      </c>
      <c r="FD68" s="496"/>
      <c r="FE68" s="496"/>
      <c r="FF68" s="496"/>
      <c r="FG68" s="496"/>
      <c r="FH68" s="500"/>
      <c r="FI68" s="445"/>
    </row>
    <row r="69">
      <c r="A69" s="492" t="s">
        <v>2092</v>
      </c>
      <c r="B69" s="493">
        <v>3.0</v>
      </c>
      <c r="C69" s="494" t="str">
        <f t="array" ref="C69">index(Images!$A$1:$K$1, 1, 6)</f>
        <v/>
      </c>
      <c r="D69" s="493" t="s">
        <v>2071</v>
      </c>
      <c r="E69" s="493">
        <v>2.0</v>
      </c>
      <c r="F69" s="493">
        <v>5.0</v>
      </c>
      <c r="G69" s="493" t="s">
        <v>65</v>
      </c>
      <c r="H69" s="493" t="s">
        <v>69</v>
      </c>
      <c r="I69" s="493"/>
      <c r="J69" s="437"/>
      <c r="K69" s="495"/>
      <c r="L69" s="495"/>
      <c r="M69" s="495"/>
      <c r="N69" s="495"/>
      <c r="O69" s="495"/>
      <c r="P69" s="495"/>
      <c r="Q69" s="495"/>
      <c r="R69" s="495"/>
      <c r="S69" s="495"/>
      <c r="T69" s="495"/>
      <c r="U69" s="495"/>
      <c r="V69" s="495"/>
      <c r="W69" s="495"/>
      <c r="X69" s="495"/>
      <c r="Y69" s="495"/>
      <c r="Z69" s="495"/>
      <c r="AA69" s="495"/>
      <c r="AB69" s="495"/>
      <c r="AC69" s="495"/>
      <c r="AD69" s="495"/>
      <c r="AE69" s="496" t="s">
        <v>96</v>
      </c>
      <c r="AF69" s="495"/>
      <c r="AG69" s="495"/>
      <c r="AH69" s="495"/>
      <c r="AI69" s="495"/>
      <c r="AJ69" s="495"/>
      <c r="AK69" s="495"/>
      <c r="AL69" s="495"/>
      <c r="AM69" s="495"/>
      <c r="AN69" s="495"/>
      <c r="AO69" s="496" t="s">
        <v>96</v>
      </c>
      <c r="AP69" s="495"/>
      <c r="AQ69" s="495"/>
      <c r="AR69" s="495"/>
      <c r="AS69" s="495"/>
      <c r="AT69" s="495"/>
      <c r="AU69" s="495"/>
      <c r="AV69" s="495"/>
      <c r="AW69" s="495"/>
      <c r="AX69" s="495"/>
      <c r="AY69" s="495"/>
      <c r="AZ69" s="496"/>
      <c r="BA69" s="496"/>
      <c r="BB69" s="496"/>
      <c r="BC69" s="495"/>
      <c r="BD69" s="495"/>
      <c r="BE69" s="495"/>
      <c r="BF69" s="495"/>
      <c r="BG69" s="495"/>
      <c r="BH69" s="495"/>
      <c r="BI69" s="495"/>
      <c r="BJ69" s="495"/>
      <c r="BK69" s="495"/>
      <c r="BL69" s="495"/>
      <c r="BM69" s="495"/>
      <c r="BN69" s="495"/>
      <c r="BO69" s="495"/>
      <c r="BP69" s="495"/>
      <c r="BQ69" s="495"/>
      <c r="BR69" s="495"/>
      <c r="BS69" s="495"/>
      <c r="BT69" s="496" t="s">
        <v>96</v>
      </c>
      <c r="BU69" s="495"/>
      <c r="BV69" s="495"/>
      <c r="BW69" s="495"/>
      <c r="BX69" s="495"/>
      <c r="BY69" s="496" t="s">
        <v>96</v>
      </c>
      <c r="BZ69" s="495"/>
      <c r="CA69" s="495"/>
      <c r="CB69" s="495"/>
      <c r="CC69" s="495"/>
      <c r="CD69" s="495"/>
      <c r="CE69" s="495"/>
      <c r="CF69" s="495"/>
      <c r="CG69" s="495"/>
      <c r="CH69" s="495"/>
      <c r="CI69" s="495"/>
      <c r="CJ69" s="495"/>
      <c r="CK69" s="495"/>
      <c r="CL69" s="495"/>
      <c r="CM69" s="495"/>
      <c r="CN69" s="495"/>
      <c r="CO69" s="495"/>
      <c r="CP69" s="495"/>
      <c r="CQ69" s="495"/>
      <c r="CR69" s="495"/>
      <c r="CS69" s="495"/>
      <c r="CT69" s="495"/>
      <c r="CU69" s="495"/>
      <c r="CV69" s="495"/>
      <c r="CW69" s="495"/>
      <c r="CX69" s="495"/>
      <c r="CY69" s="495"/>
      <c r="CZ69" s="497"/>
      <c r="DA69" s="498">
        <v>150.0</v>
      </c>
      <c r="DB69" s="498">
        <v>15.0</v>
      </c>
      <c r="DC69" s="498"/>
      <c r="DD69" s="498"/>
      <c r="DE69" s="498">
        <v>10.0</v>
      </c>
      <c r="DF69" s="498"/>
      <c r="DG69" s="497"/>
      <c r="DH69" s="496"/>
      <c r="DI69" s="496"/>
      <c r="DJ69" s="496"/>
      <c r="DK69" s="496"/>
      <c r="DL69" s="496"/>
      <c r="DM69" s="499"/>
      <c r="DN69" s="496"/>
      <c r="DO69" s="496"/>
      <c r="DP69" s="496"/>
      <c r="DQ69" s="496"/>
      <c r="DR69" s="500"/>
      <c r="DS69" s="499"/>
      <c r="DT69" s="496"/>
      <c r="DU69" s="496"/>
      <c r="DV69" s="496"/>
      <c r="DW69" s="496"/>
      <c r="DX69" s="500"/>
      <c r="DY69" s="496"/>
      <c r="DZ69" s="496"/>
      <c r="EA69" s="496">
        <v>10.0</v>
      </c>
      <c r="EB69" s="496">
        <v>10.0</v>
      </c>
      <c r="EC69" s="496"/>
      <c r="ED69" s="496"/>
      <c r="EE69" s="499"/>
      <c r="EF69" s="496"/>
      <c r="EG69" s="496">
        <v>24.0</v>
      </c>
      <c r="EH69" s="496">
        <v>24.0</v>
      </c>
      <c r="EI69" s="496"/>
      <c r="EJ69" s="500"/>
      <c r="EK69" s="496"/>
      <c r="EL69" s="496"/>
      <c r="EM69" s="496">
        <v>30.0</v>
      </c>
      <c r="EN69" s="496">
        <v>30.0</v>
      </c>
      <c r="EO69" s="496"/>
      <c r="EP69" s="496"/>
      <c r="EQ69" s="496"/>
      <c r="ER69" s="500"/>
      <c r="ES69" s="496"/>
      <c r="ET69" s="496"/>
      <c r="EU69" s="496">
        <v>38.0</v>
      </c>
      <c r="EV69" s="496">
        <v>38.0</v>
      </c>
      <c r="EW69" s="496"/>
      <c r="EX69" s="496"/>
      <c r="EY69" s="500"/>
      <c r="EZ69" s="496"/>
      <c r="FA69" s="496"/>
      <c r="FB69" s="496"/>
      <c r="FC69" s="496">
        <v>22.0</v>
      </c>
      <c r="FD69" s="496">
        <v>22.0</v>
      </c>
      <c r="FE69" s="496"/>
      <c r="FF69" s="496"/>
      <c r="FG69" s="496"/>
      <c r="FH69" s="500"/>
      <c r="FI69" s="445"/>
    </row>
    <row r="70" ht="15.75" customHeight="1">
      <c r="A70" s="492" t="s">
        <v>272</v>
      </c>
      <c r="B70" s="493">
        <v>3.0</v>
      </c>
      <c r="C70" s="494" t="str">
        <f t="array" ref="C70">index(Images!$A$1:$K$1, 1, 6)</f>
        <v/>
      </c>
      <c r="D70" s="493" t="s">
        <v>2071</v>
      </c>
      <c r="E70" s="493">
        <v>2.0</v>
      </c>
      <c r="F70" s="493">
        <v>5.0</v>
      </c>
      <c r="G70" s="493" t="s">
        <v>65</v>
      </c>
      <c r="H70" s="493" t="s">
        <v>69</v>
      </c>
      <c r="I70" s="493"/>
      <c r="J70" s="437"/>
      <c r="K70" s="495"/>
      <c r="L70" s="495"/>
      <c r="M70" s="495"/>
      <c r="N70" s="495"/>
      <c r="O70" s="495"/>
      <c r="P70" s="496" t="s">
        <v>96</v>
      </c>
      <c r="Q70" s="495"/>
      <c r="R70" s="495"/>
      <c r="S70" s="495"/>
      <c r="T70" s="495"/>
      <c r="U70" s="495"/>
      <c r="V70" s="495"/>
      <c r="W70" s="495"/>
      <c r="X70" s="495"/>
      <c r="Y70" s="495"/>
      <c r="Z70" s="495"/>
      <c r="AA70" s="495"/>
      <c r="AB70" s="495"/>
      <c r="AC70" s="495"/>
      <c r="AD70" s="495"/>
      <c r="AE70" s="496"/>
      <c r="AF70" s="495"/>
      <c r="AG70" s="495"/>
      <c r="AH70" s="495"/>
      <c r="AI70" s="495"/>
      <c r="AJ70" s="495"/>
      <c r="AK70" s="495"/>
      <c r="AL70" s="495"/>
      <c r="AM70" s="495"/>
      <c r="AN70" s="495"/>
      <c r="AO70" s="495"/>
      <c r="AP70" s="495"/>
      <c r="AQ70" s="495"/>
      <c r="AR70" s="495"/>
      <c r="AS70" s="495"/>
      <c r="AT70" s="495"/>
      <c r="AU70" s="495"/>
      <c r="AV70" s="495"/>
      <c r="AW70" s="495"/>
      <c r="AX70" s="495"/>
      <c r="AY70" s="495"/>
      <c r="AZ70" s="496"/>
      <c r="BA70" s="496"/>
      <c r="BB70" s="496"/>
      <c r="BC70" s="495"/>
      <c r="BD70" s="495"/>
      <c r="BE70" s="495"/>
      <c r="BF70" s="495"/>
      <c r="BG70" s="495"/>
      <c r="BH70" s="495"/>
      <c r="BI70" s="495"/>
      <c r="BJ70" s="495"/>
      <c r="BK70" s="495"/>
      <c r="BL70" s="495"/>
      <c r="BM70" s="495"/>
      <c r="BN70" s="495"/>
      <c r="BO70" s="495"/>
      <c r="BP70" s="495"/>
      <c r="BQ70" s="495"/>
      <c r="BR70" s="495"/>
      <c r="BS70" s="495"/>
      <c r="BT70" s="496"/>
      <c r="BU70" s="495"/>
      <c r="BV70" s="495"/>
      <c r="BW70" s="495"/>
      <c r="BX70" s="495"/>
      <c r="BY70" s="495"/>
      <c r="BZ70" s="495"/>
      <c r="CA70" s="495"/>
      <c r="CB70" s="495"/>
      <c r="CC70" s="495"/>
      <c r="CD70" s="495"/>
      <c r="CE70" s="495"/>
      <c r="CF70" s="495"/>
      <c r="CG70" s="495"/>
      <c r="CH70" s="495"/>
      <c r="CI70" s="495"/>
      <c r="CJ70" s="495"/>
      <c r="CK70" s="495"/>
      <c r="CL70" s="495"/>
      <c r="CM70" s="495"/>
      <c r="CN70" s="495"/>
      <c r="CO70" s="495"/>
      <c r="CP70" s="495"/>
      <c r="CQ70" s="495"/>
      <c r="CR70" s="495"/>
      <c r="CS70" s="495"/>
      <c r="CT70" s="495"/>
      <c r="CU70" s="495"/>
      <c r="CV70" s="495"/>
      <c r="CW70" s="495"/>
      <c r="CX70" s="495"/>
      <c r="CY70" s="495"/>
      <c r="CZ70" s="497"/>
      <c r="DA70" s="498">
        <f>90</f>
        <v>90</v>
      </c>
      <c r="DB70" s="498">
        <f>25</f>
        <v>25</v>
      </c>
      <c r="DC70" s="498"/>
      <c r="DD70" s="498"/>
      <c r="DE70" s="498"/>
      <c r="DF70" s="498">
        <f>10</f>
        <v>10</v>
      </c>
      <c r="DG70" s="497"/>
      <c r="DH70" s="496"/>
      <c r="DI70" s="496"/>
      <c r="DJ70" s="496"/>
      <c r="DK70" s="496"/>
      <c r="DL70" s="496"/>
      <c r="DM70" s="499"/>
      <c r="DN70" s="496"/>
      <c r="DO70" s="496"/>
      <c r="DP70" s="496"/>
      <c r="DQ70" s="496"/>
      <c r="DR70" s="500"/>
      <c r="DS70" s="499"/>
      <c r="DT70" s="496"/>
      <c r="DU70" s="496"/>
      <c r="DV70" s="496"/>
      <c r="DW70" s="496"/>
      <c r="DX70" s="500"/>
      <c r="DY70" s="496"/>
      <c r="DZ70" s="496"/>
      <c r="EA70" s="496">
        <v>10.0</v>
      </c>
      <c r="EB70" s="496">
        <v>10.0</v>
      </c>
      <c r="EC70" s="496"/>
      <c r="ED70" s="496"/>
      <c r="EE70" s="499"/>
      <c r="EF70" s="496"/>
      <c r="EG70" s="496">
        <v>24.0</v>
      </c>
      <c r="EH70" s="496">
        <v>24.0</v>
      </c>
      <c r="EI70" s="496"/>
      <c r="EJ70" s="500"/>
      <c r="EK70" s="496"/>
      <c r="EL70" s="496"/>
      <c r="EM70" s="496">
        <v>30.0</v>
      </c>
      <c r="EN70" s="496">
        <v>30.0</v>
      </c>
      <c r="EO70" s="496"/>
      <c r="EP70" s="496"/>
      <c r="EQ70" s="496"/>
      <c r="ER70" s="500"/>
      <c r="ES70" s="496"/>
      <c r="ET70" s="496"/>
      <c r="EU70" s="496">
        <v>38.0</v>
      </c>
      <c r="EV70" s="496">
        <v>38.0</v>
      </c>
      <c r="EW70" s="496"/>
      <c r="EX70" s="496"/>
      <c r="EY70" s="500"/>
      <c r="EZ70" s="496"/>
      <c r="FA70" s="496"/>
      <c r="FB70" s="496"/>
      <c r="FC70" s="496">
        <v>22.0</v>
      </c>
      <c r="FD70" s="496">
        <v>22.0</v>
      </c>
      <c r="FE70" s="496"/>
      <c r="FF70" s="496"/>
      <c r="FG70" s="496"/>
      <c r="FH70" s="500"/>
      <c r="FI70" s="445"/>
    </row>
    <row r="71">
      <c r="A71" s="504" t="s">
        <v>2093</v>
      </c>
      <c r="B71" s="505">
        <v>1.0</v>
      </c>
      <c r="C71" s="506" t="str">
        <f t="array" ref="C71">index(Images!$A$1:$K$1, 1, 7)</f>
        <v/>
      </c>
      <c r="D71" s="505" t="s">
        <v>2071</v>
      </c>
      <c r="E71" s="505">
        <v>2.0</v>
      </c>
      <c r="F71" s="505">
        <v>3.0</v>
      </c>
      <c r="G71" s="505" t="s">
        <v>65</v>
      </c>
      <c r="H71" s="505" t="s">
        <v>69</v>
      </c>
      <c r="I71" s="505"/>
      <c r="J71" s="437"/>
      <c r="K71" s="507"/>
      <c r="L71" s="507"/>
      <c r="M71" s="507"/>
      <c r="N71" s="507"/>
      <c r="O71" s="507"/>
      <c r="P71" s="507"/>
      <c r="Q71" s="507"/>
      <c r="R71" s="507"/>
      <c r="S71" s="507"/>
      <c r="T71" s="507"/>
      <c r="U71" s="507"/>
      <c r="V71" s="507"/>
      <c r="W71" s="507"/>
      <c r="X71" s="507"/>
      <c r="Y71" s="507"/>
      <c r="Z71" s="508"/>
      <c r="AA71" s="507"/>
      <c r="AB71" s="507"/>
      <c r="AC71" s="507"/>
      <c r="AD71" s="507"/>
      <c r="AE71" s="507"/>
      <c r="AF71" s="507"/>
      <c r="AG71" s="507"/>
      <c r="AH71" s="507"/>
      <c r="AI71" s="507"/>
      <c r="AJ71" s="507"/>
      <c r="AK71" s="507"/>
      <c r="AL71" s="507"/>
      <c r="AM71" s="507"/>
      <c r="AN71" s="507"/>
      <c r="AO71" s="507"/>
      <c r="AP71" s="507"/>
      <c r="AQ71" s="508" t="s">
        <v>96</v>
      </c>
      <c r="AR71" s="507"/>
      <c r="AS71" s="507"/>
      <c r="AT71" s="507"/>
      <c r="AU71" s="507"/>
      <c r="AV71" s="509" t="s">
        <v>96</v>
      </c>
      <c r="AW71" s="507"/>
      <c r="AX71" s="507"/>
      <c r="AY71" s="507"/>
      <c r="AZ71" s="507"/>
      <c r="BA71" s="507"/>
      <c r="BB71" s="507"/>
      <c r="BC71" s="507"/>
      <c r="BD71" s="507"/>
      <c r="BE71" s="507"/>
      <c r="BF71" s="507"/>
      <c r="BG71" s="507"/>
      <c r="BH71" s="507"/>
      <c r="BI71" s="507"/>
      <c r="BJ71" s="507"/>
      <c r="BK71" s="507"/>
      <c r="BL71" s="508"/>
      <c r="BM71" s="508"/>
      <c r="BN71" s="507"/>
      <c r="BO71" s="507"/>
      <c r="BP71" s="507"/>
      <c r="BQ71" s="507"/>
      <c r="BR71" s="507"/>
      <c r="BS71" s="507"/>
      <c r="BT71" s="507"/>
      <c r="BU71" s="507"/>
      <c r="BV71" s="507"/>
      <c r="BW71" s="507"/>
      <c r="BX71" s="508" t="s">
        <v>96</v>
      </c>
      <c r="BY71" s="507"/>
      <c r="BZ71" s="507"/>
      <c r="CA71" s="507"/>
      <c r="CB71" s="508"/>
      <c r="CC71" s="508" t="s">
        <v>96</v>
      </c>
      <c r="CD71" s="508"/>
      <c r="CE71" s="508"/>
      <c r="CF71" s="508" t="s">
        <v>96</v>
      </c>
      <c r="CG71" s="507"/>
      <c r="CH71" s="507"/>
      <c r="CI71" s="507"/>
      <c r="CJ71" s="507"/>
      <c r="CK71" s="508"/>
      <c r="CL71" s="508" t="s">
        <v>96</v>
      </c>
      <c r="CM71" s="508"/>
      <c r="CN71" s="507"/>
      <c r="CO71" s="507"/>
      <c r="CP71" s="507"/>
      <c r="CQ71" s="507"/>
      <c r="CR71" s="507"/>
      <c r="CS71" s="507"/>
      <c r="CT71" s="508"/>
      <c r="CU71" s="508"/>
      <c r="CV71" s="508"/>
      <c r="CW71" s="508"/>
      <c r="CX71" s="508"/>
      <c r="CY71" s="508" t="s">
        <v>96</v>
      </c>
      <c r="CZ71" s="510"/>
      <c r="DA71" s="511"/>
      <c r="DB71" s="511">
        <v>5.0</v>
      </c>
      <c r="DC71" s="511"/>
      <c r="DD71" s="511"/>
      <c r="DE71" s="511"/>
      <c r="DF71" s="511">
        <v>6.0</v>
      </c>
      <c r="DG71" s="510"/>
      <c r="DH71" s="508"/>
      <c r="DI71" s="508">
        <v>8.0</v>
      </c>
      <c r="DJ71" s="508"/>
      <c r="DK71" s="508"/>
      <c r="DL71" s="508"/>
      <c r="DM71" s="512"/>
      <c r="DN71" s="508"/>
      <c r="DO71" s="508"/>
      <c r="DP71" s="508"/>
      <c r="DQ71" s="508"/>
      <c r="DR71" s="513"/>
      <c r="DS71" s="512"/>
      <c r="DT71" s="508"/>
      <c r="DU71" s="508"/>
      <c r="DV71" s="508"/>
      <c r="DW71" s="508"/>
      <c r="DX71" s="513"/>
      <c r="DY71" s="508"/>
      <c r="DZ71" s="508"/>
      <c r="EA71" s="508"/>
      <c r="EB71" s="508"/>
      <c r="EC71" s="508"/>
      <c r="ED71" s="508"/>
      <c r="EE71" s="512"/>
      <c r="EF71" s="508"/>
      <c r="EG71" s="508"/>
      <c r="EH71" s="508"/>
      <c r="EI71" s="508"/>
      <c r="EJ71" s="513"/>
      <c r="EK71" s="508"/>
      <c r="EL71" s="508"/>
      <c r="EM71" s="508"/>
      <c r="EN71" s="508"/>
      <c r="EO71" s="508"/>
      <c r="EP71" s="508"/>
      <c r="EQ71" s="508"/>
      <c r="ER71" s="513"/>
      <c r="ES71" s="508"/>
      <c r="ET71" s="508"/>
      <c r="EU71" s="508"/>
      <c r="EV71" s="508"/>
      <c r="EW71" s="508"/>
      <c r="EX71" s="508"/>
      <c r="EY71" s="513"/>
      <c r="EZ71" s="508"/>
      <c r="FA71" s="508"/>
      <c r="FB71" s="508"/>
      <c r="FC71" s="508"/>
      <c r="FD71" s="508"/>
      <c r="FE71" s="508"/>
      <c r="FF71" s="508"/>
      <c r="FG71" s="508"/>
      <c r="FH71" s="513"/>
      <c r="FI71" s="445"/>
    </row>
    <row r="72">
      <c r="A72" s="504" t="s">
        <v>2094</v>
      </c>
      <c r="B72" s="505">
        <v>2.0</v>
      </c>
      <c r="C72" s="506" t="str">
        <f t="array" ref="C72">index(Images!$A$1:$K$1, 1, 7)</f>
        <v/>
      </c>
      <c r="D72" s="505" t="s">
        <v>2071</v>
      </c>
      <c r="E72" s="505">
        <v>2.0</v>
      </c>
      <c r="F72" s="505">
        <v>3.0</v>
      </c>
      <c r="G72" s="505" t="s">
        <v>65</v>
      </c>
      <c r="H72" s="505" t="s">
        <v>69</v>
      </c>
      <c r="I72" s="505"/>
      <c r="J72" s="437"/>
      <c r="K72" s="507"/>
      <c r="L72" s="507"/>
      <c r="M72" s="507"/>
      <c r="N72" s="507"/>
      <c r="O72" s="507"/>
      <c r="P72" s="507"/>
      <c r="Q72" s="507"/>
      <c r="R72" s="507"/>
      <c r="S72" s="507"/>
      <c r="T72" s="507"/>
      <c r="U72" s="507"/>
      <c r="V72" s="507"/>
      <c r="W72" s="507"/>
      <c r="X72" s="507"/>
      <c r="Y72" s="507"/>
      <c r="Z72" s="508"/>
      <c r="AA72" s="507"/>
      <c r="AB72" s="507"/>
      <c r="AC72" s="507"/>
      <c r="AD72" s="507"/>
      <c r="AE72" s="507"/>
      <c r="AF72" s="507"/>
      <c r="AG72" s="507"/>
      <c r="AH72" s="507"/>
      <c r="AI72" s="507"/>
      <c r="AJ72" s="507"/>
      <c r="AK72" s="508" t="s">
        <v>2095</v>
      </c>
      <c r="AL72" s="507"/>
      <c r="AM72" s="507"/>
      <c r="AN72" s="507"/>
      <c r="AO72" s="507"/>
      <c r="AP72" s="507"/>
      <c r="AQ72" s="507"/>
      <c r="AR72" s="507"/>
      <c r="AS72" s="507"/>
      <c r="AT72" s="507"/>
      <c r="AU72" s="507"/>
      <c r="AV72" s="514" t="s">
        <v>96</v>
      </c>
      <c r="AW72" s="507"/>
      <c r="AX72" s="507"/>
      <c r="AY72" s="507"/>
      <c r="AZ72" s="508" t="s">
        <v>96</v>
      </c>
      <c r="BA72" s="508"/>
      <c r="BB72" s="508"/>
      <c r="BC72" s="507"/>
      <c r="BD72" s="507"/>
      <c r="BE72" s="507"/>
      <c r="BF72" s="507"/>
      <c r="BG72" s="507"/>
      <c r="BH72" s="507"/>
      <c r="BI72" s="507"/>
      <c r="BJ72" s="507"/>
      <c r="BK72" s="507"/>
      <c r="BL72" s="507"/>
      <c r="BM72" s="507"/>
      <c r="BN72" s="507"/>
      <c r="BO72" s="507"/>
      <c r="BP72" s="507"/>
      <c r="BQ72" s="507"/>
      <c r="BR72" s="507"/>
      <c r="BS72" s="507"/>
      <c r="BT72" s="507"/>
      <c r="BU72" s="508"/>
      <c r="BV72" s="508" t="str">
        <f>image("https://i.imgur.com/LhnHj9G.png",4,15,33)</f>
        <v/>
      </c>
      <c r="BW72" s="507"/>
      <c r="BX72" s="507"/>
      <c r="BY72" s="507"/>
      <c r="BZ72" s="507"/>
      <c r="CA72" s="507"/>
      <c r="CB72" s="507"/>
      <c r="CC72" s="508" t="s">
        <v>96</v>
      </c>
      <c r="CD72" s="508"/>
      <c r="CE72" s="507"/>
      <c r="CF72" s="507"/>
      <c r="CG72" s="507"/>
      <c r="CH72" s="507"/>
      <c r="CI72" s="507"/>
      <c r="CJ72" s="507"/>
      <c r="CK72" s="508"/>
      <c r="CL72" s="508" t="s">
        <v>96</v>
      </c>
      <c r="CM72" s="508" t="s">
        <v>96</v>
      </c>
      <c r="CN72" s="507"/>
      <c r="CO72" s="507"/>
      <c r="CP72" s="507"/>
      <c r="CQ72" s="507"/>
      <c r="CR72" s="507"/>
      <c r="CS72" s="507"/>
      <c r="CT72" s="508"/>
      <c r="CU72" s="508"/>
      <c r="CV72" s="508"/>
      <c r="CW72" s="508"/>
      <c r="CX72" s="508"/>
      <c r="CY72" s="508" t="s">
        <v>96</v>
      </c>
      <c r="CZ72" s="510"/>
      <c r="DA72" s="511"/>
      <c r="DB72" s="511">
        <v>7.0</v>
      </c>
      <c r="DC72" s="511"/>
      <c r="DD72" s="511"/>
      <c r="DE72" s="511"/>
      <c r="DF72" s="511">
        <v>8.0</v>
      </c>
      <c r="DG72" s="510"/>
      <c r="DH72" s="508">
        <v>3.0</v>
      </c>
      <c r="DI72" s="508">
        <v>3.0</v>
      </c>
      <c r="DJ72" s="508"/>
      <c r="DK72" s="508"/>
      <c r="DL72" s="508"/>
      <c r="DM72" s="512"/>
      <c r="DN72" s="508"/>
      <c r="DO72" s="508">
        <v>6.0</v>
      </c>
      <c r="DP72" s="508">
        <v>12.0</v>
      </c>
      <c r="DQ72" s="508"/>
      <c r="DR72" s="513"/>
      <c r="DS72" s="512">
        <v>16.0</v>
      </c>
      <c r="DT72" s="508"/>
      <c r="DU72" s="508"/>
      <c r="DV72" s="508">
        <v>16.0</v>
      </c>
      <c r="DW72" s="508"/>
      <c r="DX72" s="513"/>
      <c r="DY72" s="508">
        <v>10.0</v>
      </c>
      <c r="DZ72" s="508"/>
      <c r="EA72" s="508"/>
      <c r="EB72" s="508">
        <v>10.0</v>
      </c>
      <c r="EC72" s="508"/>
      <c r="ED72" s="508"/>
      <c r="EE72" s="512"/>
      <c r="EF72" s="508"/>
      <c r="EG72" s="508"/>
      <c r="EH72" s="508"/>
      <c r="EI72" s="508"/>
      <c r="EJ72" s="513"/>
      <c r="EK72" s="508"/>
      <c r="EL72" s="508"/>
      <c r="EM72" s="508"/>
      <c r="EN72" s="508"/>
      <c r="EO72" s="508"/>
      <c r="EP72" s="508"/>
      <c r="EQ72" s="508"/>
      <c r="ER72" s="513"/>
      <c r="ES72" s="508"/>
      <c r="ET72" s="508"/>
      <c r="EU72" s="508"/>
      <c r="EV72" s="508"/>
      <c r="EW72" s="508"/>
      <c r="EX72" s="508"/>
      <c r="EY72" s="513"/>
      <c r="EZ72" s="508"/>
      <c r="FA72" s="508"/>
      <c r="FB72" s="508"/>
      <c r="FC72" s="508"/>
      <c r="FD72" s="508"/>
      <c r="FE72" s="508"/>
      <c r="FF72" s="508"/>
      <c r="FG72" s="508"/>
      <c r="FH72" s="513"/>
      <c r="FI72" s="445"/>
    </row>
    <row r="73">
      <c r="A73" s="504" t="s">
        <v>2096</v>
      </c>
      <c r="B73" s="505">
        <v>2.0</v>
      </c>
      <c r="C73" s="506" t="str">
        <f t="array" ref="C73">index(Images!$A$1:$K$1, 1, 7)</f>
        <v/>
      </c>
      <c r="D73" s="505" t="s">
        <v>2071</v>
      </c>
      <c r="E73" s="505">
        <v>2.0</v>
      </c>
      <c r="F73" s="505">
        <v>3.0</v>
      </c>
      <c r="G73" s="505" t="s">
        <v>65</v>
      </c>
      <c r="H73" s="505" t="s">
        <v>69</v>
      </c>
      <c r="I73" s="505"/>
      <c r="J73" s="437"/>
      <c r="K73" s="507"/>
      <c r="L73" s="508"/>
      <c r="M73" s="508" t="s">
        <v>96</v>
      </c>
      <c r="N73" s="507"/>
      <c r="O73" s="507"/>
      <c r="P73" s="507"/>
      <c r="Q73" s="507"/>
      <c r="R73" s="507"/>
      <c r="S73" s="508"/>
      <c r="T73" s="508"/>
      <c r="U73" s="508"/>
      <c r="V73" s="507"/>
      <c r="W73" s="507"/>
      <c r="X73" s="507"/>
      <c r="Y73" s="508" t="s">
        <v>96</v>
      </c>
      <c r="Z73" s="508" t="s">
        <v>96</v>
      </c>
      <c r="AA73" s="507"/>
      <c r="AB73" s="507"/>
      <c r="AC73" s="508"/>
      <c r="AD73" s="508" t="s">
        <v>96</v>
      </c>
      <c r="AE73" s="507"/>
      <c r="AF73" s="507"/>
      <c r="AG73" s="507"/>
      <c r="AH73" s="507"/>
      <c r="AI73" s="508" t="s">
        <v>96</v>
      </c>
      <c r="AJ73" s="507"/>
      <c r="AK73" s="507"/>
      <c r="AL73" s="507"/>
      <c r="AM73" s="507"/>
      <c r="AN73" s="507"/>
      <c r="AO73" s="507"/>
      <c r="AP73" s="507"/>
      <c r="AQ73" s="508" t="s">
        <v>96</v>
      </c>
      <c r="AR73" s="507"/>
      <c r="AS73" s="507"/>
      <c r="AT73" s="507"/>
      <c r="AU73" s="507"/>
      <c r="AV73" s="507"/>
      <c r="AW73" s="507"/>
      <c r="AX73" s="507"/>
      <c r="AY73" s="507"/>
      <c r="AZ73" s="507"/>
      <c r="BA73" s="507"/>
      <c r="BB73" s="507"/>
      <c r="BC73" s="507"/>
      <c r="BD73" s="507"/>
      <c r="BE73" s="507"/>
      <c r="BF73" s="507"/>
      <c r="BG73" s="507"/>
      <c r="BH73" s="507"/>
      <c r="BI73" s="507"/>
      <c r="BJ73" s="507"/>
      <c r="BK73" s="507"/>
      <c r="BL73" s="507"/>
      <c r="BM73" s="507"/>
      <c r="BN73" s="507"/>
      <c r="BO73" s="507"/>
      <c r="BP73" s="507"/>
      <c r="BQ73" s="507"/>
      <c r="BR73" s="507"/>
      <c r="BS73" s="507"/>
      <c r="BT73" s="507"/>
      <c r="BU73" s="507"/>
      <c r="BV73" s="507"/>
      <c r="BW73" s="507"/>
      <c r="BX73" s="508" t="s">
        <v>96</v>
      </c>
      <c r="BY73" s="508"/>
      <c r="BZ73" s="507"/>
      <c r="CA73" s="508" t="s">
        <v>96</v>
      </c>
      <c r="CB73" s="508"/>
      <c r="CC73" s="508"/>
      <c r="CD73" s="508"/>
      <c r="CE73" s="508"/>
      <c r="CF73" s="508" t="s">
        <v>96</v>
      </c>
      <c r="CG73" s="507"/>
      <c r="CH73" s="507"/>
      <c r="CI73" s="507"/>
      <c r="CJ73" s="507"/>
      <c r="CK73" s="508" t="s">
        <v>96</v>
      </c>
      <c r="CL73" s="507"/>
      <c r="CM73" s="507"/>
      <c r="CN73" s="507"/>
      <c r="CO73" s="507"/>
      <c r="CP73" s="507"/>
      <c r="CQ73" s="507"/>
      <c r="CR73" s="507"/>
      <c r="CS73" s="507"/>
      <c r="CT73" s="507"/>
      <c r="CU73" s="507"/>
      <c r="CV73" s="507"/>
      <c r="CW73" s="507"/>
      <c r="CX73" s="507"/>
      <c r="CY73" s="507"/>
      <c r="CZ73" s="510"/>
      <c r="DA73" s="511"/>
      <c r="DB73" s="511">
        <v>12.0</v>
      </c>
      <c r="DC73" s="511"/>
      <c r="DD73" s="511"/>
      <c r="DE73" s="511"/>
      <c r="DF73" s="511">
        <v>5.0</v>
      </c>
      <c r="DG73" s="510"/>
      <c r="DH73" s="508">
        <v>3.0</v>
      </c>
      <c r="DI73" s="508">
        <v>3.0</v>
      </c>
      <c r="DJ73" s="508"/>
      <c r="DK73" s="508"/>
      <c r="DL73" s="508"/>
      <c r="DM73" s="512"/>
      <c r="DN73" s="508"/>
      <c r="DO73" s="508">
        <v>6.0</v>
      </c>
      <c r="DP73" s="508">
        <v>12.0</v>
      </c>
      <c r="DQ73" s="508"/>
      <c r="DR73" s="513"/>
      <c r="DS73" s="512">
        <v>16.0</v>
      </c>
      <c r="DT73" s="508"/>
      <c r="DU73" s="508"/>
      <c r="DV73" s="508">
        <v>16.0</v>
      </c>
      <c r="DW73" s="508"/>
      <c r="DX73" s="513"/>
      <c r="DY73" s="508">
        <v>10.0</v>
      </c>
      <c r="DZ73" s="508"/>
      <c r="EA73" s="508"/>
      <c r="EB73" s="508">
        <v>10.0</v>
      </c>
      <c r="EC73" s="508"/>
      <c r="ED73" s="508"/>
      <c r="EE73" s="512"/>
      <c r="EF73" s="508"/>
      <c r="EG73" s="508"/>
      <c r="EH73" s="508"/>
      <c r="EI73" s="508"/>
      <c r="EJ73" s="513"/>
      <c r="EK73" s="508"/>
      <c r="EL73" s="508"/>
      <c r="EM73" s="508"/>
      <c r="EN73" s="508"/>
      <c r="EO73" s="508"/>
      <c r="EP73" s="508"/>
      <c r="EQ73" s="508"/>
      <c r="ER73" s="513"/>
      <c r="ES73" s="508"/>
      <c r="ET73" s="508"/>
      <c r="EU73" s="508"/>
      <c r="EV73" s="508"/>
      <c r="EW73" s="508"/>
      <c r="EX73" s="508"/>
      <c r="EY73" s="513"/>
      <c r="EZ73" s="508"/>
      <c r="FA73" s="508"/>
      <c r="FB73" s="508"/>
      <c r="FC73" s="508"/>
      <c r="FD73" s="508"/>
      <c r="FE73" s="508"/>
      <c r="FF73" s="508"/>
      <c r="FG73" s="508"/>
      <c r="FH73" s="513"/>
      <c r="FI73" s="445"/>
    </row>
    <row r="74" ht="15.75" customHeight="1">
      <c r="A74" s="504" t="s">
        <v>1479</v>
      </c>
      <c r="B74" s="505">
        <v>2.0</v>
      </c>
      <c r="C74" s="506" t="str">
        <f t="array" ref="C74">index(Images!$A$1:$K$1, 1, 7)</f>
        <v/>
      </c>
      <c r="D74" s="505" t="s">
        <v>2071</v>
      </c>
      <c r="E74" s="505">
        <v>2.0</v>
      </c>
      <c r="F74" s="505">
        <v>5.0</v>
      </c>
      <c r="G74" s="505"/>
      <c r="H74" s="505"/>
      <c r="I74" s="505"/>
      <c r="J74" s="437"/>
      <c r="K74" s="507"/>
      <c r="L74" s="507"/>
      <c r="M74" s="507"/>
      <c r="N74" s="507"/>
      <c r="O74" s="507"/>
      <c r="P74" s="507"/>
      <c r="Q74" s="507"/>
      <c r="R74" s="507"/>
      <c r="S74" s="507"/>
      <c r="T74" s="507"/>
      <c r="U74" s="507"/>
      <c r="V74" s="507"/>
      <c r="W74" s="507"/>
      <c r="X74" s="507"/>
      <c r="Y74" s="507"/>
      <c r="Z74" s="508"/>
      <c r="AA74" s="507"/>
      <c r="AB74" s="507"/>
      <c r="AC74" s="508"/>
      <c r="AD74" s="508"/>
      <c r="AE74" s="507"/>
      <c r="AF74" s="507"/>
      <c r="AG74" s="507"/>
      <c r="AH74" s="507"/>
      <c r="AI74" s="507"/>
      <c r="AJ74" s="507"/>
      <c r="AK74" s="508"/>
      <c r="AL74" s="507"/>
      <c r="AM74" s="507"/>
      <c r="AN74" s="507"/>
      <c r="AO74" s="507"/>
      <c r="AP74" s="507"/>
      <c r="AQ74" s="507"/>
      <c r="AR74" s="507"/>
      <c r="AS74" s="507"/>
      <c r="AT74" s="507"/>
      <c r="AU74" s="507"/>
      <c r="AV74" s="507"/>
      <c r="AW74" s="507"/>
      <c r="AX74" s="507"/>
      <c r="AY74" s="507"/>
      <c r="AZ74" s="507"/>
      <c r="BA74" s="507"/>
      <c r="BB74" s="507"/>
      <c r="BC74" s="507"/>
      <c r="BD74" s="507"/>
      <c r="BE74" s="507"/>
      <c r="BF74" s="507"/>
      <c r="BG74" s="507"/>
      <c r="BH74" s="507"/>
      <c r="BI74" s="507"/>
      <c r="BJ74" s="507"/>
      <c r="BK74" s="507"/>
      <c r="BL74" s="508"/>
      <c r="BM74" s="508"/>
      <c r="BN74" s="507"/>
      <c r="BO74" s="507"/>
      <c r="BP74" s="507"/>
      <c r="BQ74" s="507"/>
      <c r="BR74" s="507"/>
      <c r="BS74" s="507"/>
      <c r="BT74" s="507"/>
      <c r="BU74" s="508"/>
      <c r="BV74" s="508"/>
      <c r="BW74" s="507"/>
      <c r="BX74" s="508" t="s">
        <v>96</v>
      </c>
      <c r="BY74" s="508"/>
      <c r="BZ74" s="507"/>
      <c r="CA74" s="508"/>
      <c r="CB74" s="508"/>
      <c r="CC74" s="508"/>
      <c r="CD74" s="508"/>
      <c r="CE74" s="508"/>
      <c r="CF74" s="508"/>
      <c r="CG74" s="507"/>
      <c r="CH74" s="507"/>
      <c r="CI74" s="507"/>
      <c r="CJ74" s="507"/>
      <c r="CK74" s="507"/>
      <c r="CL74" s="507"/>
      <c r="CM74" s="507"/>
      <c r="CN74" s="507"/>
      <c r="CO74" s="507"/>
      <c r="CP74" s="507"/>
      <c r="CQ74" s="507"/>
      <c r="CR74" s="507"/>
      <c r="CS74" s="507"/>
      <c r="CT74" s="507"/>
      <c r="CU74" s="507"/>
      <c r="CV74" s="507"/>
      <c r="CW74" s="507"/>
      <c r="CX74" s="507"/>
      <c r="CY74" s="507"/>
      <c r="CZ74" s="510"/>
      <c r="DA74" s="511">
        <f>80</f>
        <v>80</v>
      </c>
      <c r="DB74" s="511"/>
      <c r="DC74" s="511"/>
      <c r="DD74" s="511"/>
      <c r="DE74" s="511"/>
      <c r="DF74" s="511">
        <f>5</f>
        <v>5</v>
      </c>
      <c r="DG74" s="510"/>
      <c r="DH74" s="508"/>
      <c r="DI74" s="508"/>
      <c r="DJ74" s="508"/>
      <c r="DK74" s="508"/>
      <c r="DL74" s="508"/>
      <c r="DM74" s="512"/>
      <c r="DN74" s="508"/>
      <c r="DO74" s="508"/>
      <c r="DP74" s="508"/>
      <c r="DQ74" s="508"/>
      <c r="DR74" s="513"/>
      <c r="DS74" s="512"/>
      <c r="DT74" s="508"/>
      <c r="DU74" s="508"/>
      <c r="DV74" s="508"/>
      <c r="DW74" s="508"/>
      <c r="DX74" s="513"/>
      <c r="DY74" s="508"/>
      <c r="DZ74" s="508"/>
      <c r="EA74" s="508"/>
      <c r="EB74" s="508"/>
      <c r="EC74" s="508"/>
      <c r="ED74" s="508"/>
      <c r="EE74" s="512"/>
      <c r="EF74" s="508"/>
      <c r="EG74" s="508"/>
      <c r="EH74" s="508"/>
      <c r="EI74" s="508"/>
      <c r="EJ74" s="513"/>
      <c r="EK74" s="508"/>
      <c r="EL74" s="508"/>
      <c r="EM74" s="508"/>
      <c r="EN74" s="508"/>
      <c r="EO74" s="508"/>
      <c r="EP74" s="508"/>
      <c r="EQ74" s="508"/>
      <c r="ER74" s="513"/>
      <c r="ES74" s="508"/>
      <c r="ET74" s="508"/>
      <c r="EU74" s="508"/>
      <c r="EV74" s="508"/>
      <c r="EW74" s="508"/>
      <c r="EX74" s="508"/>
      <c r="EY74" s="513"/>
      <c r="EZ74" s="508"/>
      <c r="FA74" s="508"/>
      <c r="FB74" s="508"/>
      <c r="FC74" s="508"/>
      <c r="FD74" s="508"/>
      <c r="FE74" s="508"/>
      <c r="FF74" s="508"/>
      <c r="FG74" s="508"/>
      <c r="FH74" s="513"/>
      <c r="FI74" s="445"/>
    </row>
    <row r="75" ht="15.75" customHeight="1">
      <c r="A75" s="504" t="s">
        <v>763</v>
      </c>
      <c r="B75" s="505">
        <v>3.0</v>
      </c>
      <c r="C75" s="506" t="str">
        <f t="array" ref="C75">index(Images!$A$1:$K$1, 1, 7)</f>
        <v/>
      </c>
      <c r="D75" s="505" t="s">
        <v>2071</v>
      </c>
      <c r="E75" s="505">
        <v>2.0</v>
      </c>
      <c r="F75" s="505" t="s">
        <v>2097</v>
      </c>
      <c r="G75" s="505" t="s">
        <v>65</v>
      </c>
      <c r="H75" s="505" t="s">
        <v>69</v>
      </c>
      <c r="I75" s="505"/>
      <c r="J75" s="437"/>
      <c r="K75" s="507"/>
      <c r="L75" s="507"/>
      <c r="M75" s="507"/>
      <c r="N75" s="507"/>
      <c r="O75" s="507"/>
      <c r="P75" s="507"/>
      <c r="Q75" s="507"/>
      <c r="R75" s="507"/>
      <c r="S75" s="507"/>
      <c r="T75" s="507"/>
      <c r="U75" s="507"/>
      <c r="V75" s="507"/>
      <c r="W75" s="507"/>
      <c r="X75" s="507"/>
      <c r="Y75" s="507"/>
      <c r="Z75" s="508"/>
      <c r="AA75" s="507"/>
      <c r="AB75" s="507"/>
      <c r="AC75" s="508"/>
      <c r="AD75" s="508"/>
      <c r="AE75" s="507"/>
      <c r="AF75" s="507"/>
      <c r="AG75" s="507"/>
      <c r="AH75" s="507"/>
      <c r="AI75" s="507"/>
      <c r="AJ75" s="507"/>
      <c r="AK75" s="508" t="s">
        <v>96</v>
      </c>
      <c r="AL75" s="507"/>
      <c r="AM75" s="507"/>
      <c r="AN75" s="507"/>
      <c r="AO75" s="507"/>
      <c r="AP75" s="507"/>
      <c r="AQ75" s="507"/>
      <c r="AR75" s="507"/>
      <c r="AS75" s="507"/>
      <c r="AT75" s="507"/>
      <c r="AU75" s="507"/>
      <c r="AV75" s="507"/>
      <c r="AW75" s="507"/>
      <c r="AX75" s="507"/>
      <c r="AY75" s="507"/>
      <c r="AZ75" s="507"/>
      <c r="BA75" s="507"/>
      <c r="BB75" s="507"/>
      <c r="BC75" s="507"/>
      <c r="BD75" s="507"/>
      <c r="BE75" s="507"/>
      <c r="BF75" s="507"/>
      <c r="BG75" s="507"/>
      <c r="BH75" s="507"/>
      <c r="BI75" s="507"/>
      <c r="BJ75" s="507"/>
      <c r="BK75" s="507"/>
      <c r="BL75" s="508"/>
      <c r="BM75" s="508"/>
      <c r="BN75" s="507"/>
      <c r="BO75" s="507"/>
      <c r="BP75" s="507"/>
      <c r="BQ75" s="507"/>
      <c r="BR75" s="507"/>
      <c r="BS75" s="507"/>
      <c r="BT75" s="507"/>
      <c r="BU75" s="508"/>
      <c r="BV75" s="508"/>
      <c r="BW75" s="507"/>
      <c r="BX75" s="508"/>
      <c r="BY75" s="508"/>
      <c r="BZ75" s="507"/>
      <c r="CA75" s="508"/>
      <c r="CB75" s="508"/>
      <c r="CC75" s="508"/>
      <c r="CD75" s="508"/>
      <c r="CE75" s="508"/>
      <c r="CF75" s="508"/>
      <c r="CG75" s="507"/>
      <c r="CH75" s="507"/>
      <c r="CI75" s="507"/>
      <c r="CJ75" s="507"/>
      <c r="CK75" s="507"/>
      <c r="CL75" s="507"/>
      <c r="CM75" s="507"/>
      <c r="CN75" s="507"/>
      <c r="CO75" s="507"/>
      <c r="CP75" s="507"/>
      <c r="CQ75" s="507"/>
      <c r="CR75" s="507"/>
      <c r="CS75" s="507"/>
      <c r="CT75" s="507"/>
      <c r="CU75" s="507"/>
      <c r="CV75" s="507"/>
      <c r="CW75" s="507"/>
      <c r="CX75" s="507"/>
      <c r="CY75" s="507"/>
      <c r="CZ75" s="510"/>
      <c r="DA75" s="511">
        <v>90.0</v>
      </c>
      <c r="DB75" s="511">
        <v>15.0</v>
      </c>
      <c r="DC75" s="511"/>
      <c r="DD75" s="511"/>
      <c r="DE75" s="511"/>
      <c r="DF75" s="511">
        <v>16.0</v>
      </c>
      <c r="DG75" s="510"/>
      <c r="DH75" s="508"/>
      <c r="DI75" s="508"/>
      <c r="DJ75" s="508"/>
      <c r="DK75" s="508"/>
      <c r="DL75" s="508"/>
      <c r="DM75" s="512"/>
      <c r="DN75" s="508"/>
      <c r="DO75" s="508"/>
      <c r="DP75" s="508"/>
      <c r="DQ75" s="508"/>
      <c r="DR75" s="513"/>
      <c r="DS75" s="512"/>
      <c r="DT75" s="508"/>
      <c r="DU75" s="508"/>
      <c r="DV75" s="508"/>
      <c r="DW75" s="508"/>
      <c r="DX75" s="513"/>
      <c r="DY75" s="508">
        <v>10.0</v>
      </c>
      <c r="DZ75" s="508"/>
      <c r="EA75" s="508"/>
      <c r="EB75" s="508">
        <v>10.0</v>
      </c>
      <c r="EC75" s="508"/>
      <c r="ED75" s="508"/>
      <c r="EE75" s="512">
        <v>24.0</v>
      </c>
      <c r="EF75" s="508"/>
      <c r="EG75" s="508"/>
      <c r="EH75" s="508">
        <v>24.0</v>
      </c>
      <c r="EI75" s="508"/>
      <c r="EJ75" s="513"/>
      <c r="EK75" s="508"/>
      <c r="EL75" s="508"/>
      <c r="EM75" s="508"/>
      <c r="EN75" s="508">
        <v>30.0</v>
      </c>
      <c r="EO75" s="508">
        <v>30.0</v>
      </c>
      <c r="EP75" s="508"/>
      <c r="EQ75" s="508"/>
      <c r="ER75" s="513"/>
      <c r="ES75" s="508"/>
      <c r="ET75" s="508"/>
      <c r="EU75" s="508"/>
      <c r="EV75" s="508">
        <v>38.0</v>
      </c>
      <c r="EW75" s="508"/>
      <c r="EX75" s="508">
        <v>38.0</v>
      </c>
      <c r="EY75" s="513"/>
      <c r="EZ75" s="508"/>
      <c r="FA75" s="508"/>
      <c r="FB75" s="508"/>
      <c r="FC75" s="508">
        <v>22.0</v>
      </c>
      <c r="FD75" s="508"/>
      <c r="FE75" s="508"/>
      <c r="FF75" s="508">
        <v>22.0</v>
      </c>
      <c r="FG75" s="508"/>
      <c r="FH75" s="513"/>
      <c r="FI75" s="445"/>
    </row>
    <row r="76">
      <c r="A76" s="504" t="s">
        <v>2098</v>
      </c>
      <c r="B76" s="505">
        <v>3.0</v>
      </c>
      <c r="C76" s="506" t="str">
        <f t="array" ref="C76">index(Images!$A$1:$K$1, 1, 7)</f>
        <v/>
      </c>
      <c r="D76" s="505" t="s">
        <v>2071</v>
      </c>
      <c r="E76" s="505">
        <v>2.0</v>
      </c>
      <c r="F76" s="505">
        <v>3.0</v>
      </c>
      <c r="G76" s="505" t="s">
        <v>65</v>
      </c>
      <c r="H76" s="505" t="s">
        <v>69</v>
      </c>
      <c r="I76" s="505"/>
      <c r="J76" s="437"/>
      <c r="K76" s="507"/>
      <c r="L76" s="507"/>
      <c r="M76" s="507"/>
      <c r="N76" s="507"/>
      <c r="O76" s="507"/>
      <c r="P76" s="507"/>
      <c r="Q76" s="507"/>
      <c r="R76" s="507"/>
      <c r="S76" s="507"/>
      <c r="T76" s="507"/>
      <c r="U76" s="507"/>
      <c r="V76" s="507"/>
      <c r="W76" s="507"/>
      <c r="X76" s="507"/>
      <c r="Y76" s="507"/>
      <c r="Z76" s="508" t="s">
        <v>96</v>
      </c>
      <c r="AA76" s="507"/>
      <c r="AB76" s="507"/>
      <c r="AC76" s="508"/>
      <c r="AD76" s="508" t="s">
        <v>96</v>
      </c>
      <c r="AE76" s="507"/>
      <c r="AF76" s="507"/>
      <c r="AG76" s="507"/>
      <c r="AH76" s="507"/>
      <c r="AI76" s="507"/>
      <c r="AJ76" s="507"/>
      <c r="AK76" s="507"/>
      <c r="AL76" s="507"/>
      <c r="AM76" s="507"/>
      <c r="AN76" s="507"/>
      <c r="AO76" s="507"/>
      <c r="AP76" s="507"/>
      <c r="AQ76" s="508" t="s">
        <v>96</v>
      </c>
      <c r="AR76" s="507"/>
      <c r="AS76" s="507"/>
      <c r="AT76" s="507"/>
      <c r="AU76" s="507"/>
      <c r="AV76" s="507"/>
      <c r="AW76" s="507"/>
      <c r="AX76" s="507"/>
      <c r="AY76" s="507"/>
      <c r="AZ76" s="507"/>
      <c r="BA76" s="507"/>
      <c r="BB76" s="507"/>
      <c r="BC76" s="507"/>
      <c r="BD76" s="507"/>
      <c r="BE76" s="507"/>
      <c r="BF76" s="507"/>
      <c r="BG76" s="507"/>
      <c r="BH76" s="507"/>
      <c r="BI76" s="507"/>
      <c r="BJ76" s="507"/>
      <c r="BK76" s="507"/>
      <c r="BL76" s="508"/>
      <c r="BM76" s="508"/>
      <c r="BN76" s="507"/>
      <c r="BO76" s="507"/>
      <c r="BP76" s="507"/>
      <c r="BQ76" s="507"/>
      <c r="BR76" s="507"/>
      <c r="BS76" s="507"/>
      <c r="BT76" s="507"/>
      <c r="BU76" s="508"/>
      <c r="BV76" s="508"/>
      <c r="BW76" s="507"/>
      <c r="BX76" s="508" t="s">
        <v>96</v>
      </c>
      <c r="BY76" s="508"/>
      <c r="BZ76" s="507"/>
      <c r="CA76" s="508"/>
      <c r="CB76" s="508"/>
      <c r="CC76" s="508"/>
      <c r="CD76" s="508"/>
      <c r="CE76" s="508"/>
      <c r="CF76" s="508" t="s">
        <v>96</v>
      </c>
      <c r="CG76" s="507"/>
      <c r="CH76" s="507"/>
      <c r="CI76" s="507"/>
      <c r="CJ76" s="507"/>
      <c r="CK76" s="507"/>
      <c r="CL76" s="507"/>
      <c r="CM76" s="507"/>
      <c r="CN76" s="507"/>
      <c r="CO76" s="507"/>
      <c r="CP76" s="507"/>
      <c r="CQ76" s="507"/>
      <c r="CR76" s="507"/>
      <c r="CS76" s="507"/>
      <c r="CT76" s="507"/>
      <c r="CU76" s="507"/>
      <c r="CV76" s="507"/>
      <c r="CW76" s="507"/>
      <c r="CX76" s="507"/>
      <c r="CY76" s="507"/>
      <c r="CZ76" s="510"/>
      <c r="DA76" s="511"/>
      <c r="DB76" s="511">
        <v>25.0</v>
      </c>
      <c r="DC76" s="511"/>
      <c r="DD76" s="511">
        <v>10.0</v>
      </c>
      <c r="DE76" s="511"/>
      <c r="DF76" s="511">
        <v>10.0</v>
      </c>
      <c r="DG76" s="510"/>
      <c r="DH76" s="508"/>
      <c r="DI76" s="508"/>
      <c r="DJ76" s="508"/>
      <c r="DK76" s="508"/>
      <c r="DL76" s="508"/>
      <c r="DM76" s="512"/>
      <c r="DN76" s="508"/>
      <c r="DO76" s="508"/>
      <c r="DP76" s="508"/>
      <c r="DQ76" s="508"/>
      <c r="DR76" s="513"/>
      <c r="DS76" s="512"/>
      <c r="DT76" s="508"/>
      <c r="DU76" s="508"/>
      <c r="DV76" s="508"/>
      <c r="DW76" s="508"/>
      <c r="DX76" s="513"/>
      <c r="DY76" s="508">
        <v>10.0</v>
      </c>
      <c r="DZ76" s="508"/>
      <c r="EA76" s="508"/>
      <c r="EB76" s="508">
        <v>10.0</v>
      </c>
      <c r="EC76" s="508"/>
      <c r="ED76" s="508"/>
      <c r="EE76" s="512">
        <v>24.0</v>
      </c>
      <c r="EF76" s="508"/>
      <c r="EG76" s="508"/>
      <c r="EH76" s="508">
        <v>24.0</v>
      </c>
      <c r="EI76" s="508"/>
      <c r="EJ76" s="513"/>
      <c r="EK76" s="508"/>
      <c r="EL76" s="508"/>
      <c r="EM76" s="508"/>
      <c r="EN76" s="508">
        <v>30.0</v>
      </c>
      <c r="EO76" s="508">
        <v>30.0</v>
      </c>
      <c r="EP76" s="508"/>
      <c r="EQ76" s="508"/>
      <c r="ER76" s="513"/>
      <c r="ES76" s="508"/>
      <c r="ET76" s="508"/>
      <c r="EU76" s="508"/>
      <c r="EV76" s="508">
        <v>38.0</v>
      </c>
      <c r="EW76" s="508"/>
      <c r="EX76" s="508">
        <v>38.0</v>
      </c>
      <c r="EY76" s="513"/>
      <c r="EZ76" s="508"/>
      <c r="FA76" s="508"/>
      <c r="FB76" s="508"/>
      <c r="FC76" s="508">
        <v>22.0</v>
      </c>
      <c r="FD76" s="508"/>
      <c r="FE76" s="508">
        <v>22.0</v>
      </c>
      <c r="FF76" s="508"/>
      <c r="FG76" s="508"/>
      <c r="FH76" s="513"/>
      <c r="FI76" s="445"/>
    </row>
    <row r="77">
      <c r="A77" s="504" t="s">
        <v>2099</v>
      </c>
      <c r="B77" s="505">
        <v>3.0</v>
      </c>
      <c r="C77" s="506" t="str">
        <f t="array" ref="C77">index(Images!$A$1:$K$1, 1, 7)</f>
        <v/>
      </c>
      <c r="D77" s="505" t="s">
        <v>2071</v>
      </c>
      <c r="E77" s="505">
        <v>2.0</v>
      </c>
      <c r="F77" s="505">
        <v>3.0</v>
      </c>
      <c r="G77" s="505" t="s">
        <v>65</v>
      </c>
      <c r="H77" s="505" t="s">
        <v>69</v>
      </c>
      <c r="I77" s="505"/>
      <c r="J77" s="437"/>
      <c r="K77" s="507"/>
      <c r="L77" s="507"/>
      <c r="M77" s="507"/>
      <c r="N77" s="507"/>
      <c r="O77" s="507"/>
      <c r="P77" s="507"/>
      <c r="Q77" s="507"/>
      <c r="R77" s="507"/>
      <c r="S77" s="507"/>
      <c r="T77" s="507"/>
      <c r="U77" s="507"/>
      <c r="V77" s="507"/>
      <c r="W77" s="507"/>
      <c r="X77" s="507"/>
      <c r="Y77" s="507"/>
      <c r="Z77" s="508"/>
      <c r="AA77" s="507"/>
      <c r="AB77" s="507"/>
      <c r="AC77" s="508"/>
      <c r="AD77" s="508"/>
      <c r="AE77" s="507"/>
      <c r="AF77" s="507"/>
      <c r="AG77" s="507"/>
      <c r="AH77" s="507"/>
      <c r="AI77" s="507"/>
      <c r="AJ77" s="507"/>
      <c r="AK77" s="507"/>
      <c r="AL77" s="507"/>
      <c r="AM77" s="507"/>
      <c r="AN77" s="507"/>
      <c r="AO77" s="507"/>
      <c r="AP77" s="507"/>
      <c r="AQ77" s="507"/>
      <c r="AR77" s="507"/>
      <c r="AS77" s="507"/>
      <c r="AT77" s="507"/>
      <c r="AU77" s="507"/>
      <c r="AV77" s="514" t="s">
        <v>96</v>
      </c>
      <c r="AW77" s="507"/>
      <c r="AX77" s="507"/>
      <c r="AY77" s="507"/>
      <c r="AZ77" s="508" t="s">
        <v>96</v>
      </c>
      <c r="BA77" s="508"/>
      <c r="BB77" s="508"/>
      <c r="BC77" s="507"/>
      <c r="BD77" s="507"/>
      <c r="BE77" s="507"/>
      <c r="BF77" s="507"/>
      <c r="BG77" s="507"/>
      <c r="BH77" s="507"/>
      <c r="BI77" s="507"/>
      <c r="BJ77" s="507"/>
      <c r="BK77" s="507"/>
      <c r="BL77" s="508"/>
      <c r="BM77" s="508"/>
      <c r="BN77" s="507"/>
      <c r="BO77" s="507"/>
      <c r="BP77" s="507"/>
      <c r="BQ77" s="507"/>
      <c r="BR77" s="507"/>
      <c r="BS77" s="507"/>
      <c r="BT77" s="507"/>
      <c r="BU77" s="515"/>
      <c r="BV77" s="515" t="str">
        <f>image("https://i.imgur.com/O6u431F.png",4,15,15)</f>
        <v/>
      </c>
      <c r="BW77" s="507"/>
      <c r="BX77" s="508"/>
      <c r="BY77" s="508"/>
      <c r="BZ77" s="507"/>
      <c r="CA77" s="508"/>
      <c r="CB77" s="507"/>
      <c r="CC77" s="508" t="s">
        <v>96</v>
      </c>
      <c r="CD77" s="508"/>
      <c r="CE77" s="507"/>
      <c r="CF77" s="507"/>
      <c r="CG77" s="507"/>
      <c r="CH77" s="507"/>
      <c r="CI77" s="507"/>
      <c r="CJ77" s="507"/>
      <c r="CK77" s="508"/>
      <c r="CL77" s="508" t="s">
        <v>96</v>
      </c>
      <c r="CM77" s="507"/>
      <c r="CN77" s="507"/>
      <c r="CO77" s="507"/>
      <c r="CP77" s="507"/>
      <c r="CQ77" s="507"/>
      <c r="CR77" s="507"/>
      <c r="CS77" s="507"/>
      <c r="CT77" s="508"/>
      <c r="CU77" s="508"/>
      <c r="CV77" s="508"/>
      <c r="CW77" s="508"/>
      <c r="CX77" s="508"/>
      <c r="CY77" s="508" t="s">
        <v>96</v>
      </c>
      <c r="CZ77" s="510"/>
      <c r="DA77" s="511">
        <v>90.0</v>
      </c>
      <c r="DB77" s="511">
        <v>15.0</v>
      </c>
      <c r="DC77" s="511"/>
      <c r="DD77" s="511"/>
      <c r="DE77" s="511"/>
      <c r="DF77" s="511">
        <v>16.0</v>
      </c>
      <c r="DG77" s="510"/>
      <c r="DH77" s="508"/>
      <c r="DI77" s="508"/>
      <c r="DJ77" s="508"/>
      <c r="DK77" s="508"/>
      <c r="DL77" s="508"/>
      <c r="DM77" s="512"/>
      <c r="DN77" s="508"/>
      <c r="DO77" s="508"/>
      <c r="DP77" s="508"/>
      <c r="DQ77" s="508"/>
      <c r="DR77" s="513"/>
      <c r="DS77" s="512"/>
      <c r="DT77" s="508"/>
      <c r="DU77" s="508"/>
      <c r="DV77" s="508"/>
      <c r="DW77" s="508"/>
      <c r="DX77" s="513"/>
      <c r="DY77" s="508">
        <v>10.0</v>
      </c>
      <c r="DZ77" s="508"/>
      <c r="EA77" s="508"/>
      <c r="EB77" s="508">
        <v>10.0</v>
      </c>
      <c r="EC77" s="508"/>
      <c r="ED77" s="508"/>
      <c r="EE77" s="512">
        <v>24.0</v>
      </c>
      <c r="EF77" s="508"/>
      <c r="EG77" s="508"/>
      <c r="EH77" s="508">
        <v>24.0</v>
      </c>
      <c r="EI77" s="508"/>
      <c r="EJ77" s="513"/>
      <c r="EK77" s="508"/>
      <c r="EL77" s="508"/>
      <c r="EM77" s="508"/>
      <c r="EN77" s="508">
        <v>30.0</v>
      </c>
      <c r="EO77" s="508">
        <v>30.0</v>
      </c>
      <c r="EP77" s="508"/>
      <c r="EQ77" s="508"/>
      <c r="ER77" s="513"/>
      <c r="ES77" s="508"/>
      <c r="ET77" s="508"/>
      <c r="EU77" s="508"/>
      <c r="EV77" s="508">
        <v>38.0</v>
      </c>
      <c r="EW77" s="508"/>
      <c r="EX77" s="508">
        <v>38.0</v>
      </c>
      <c r="EY77" s="513"/>
      <c r="EZ77" s="508"/>
      <c r="FA77" s="508"/>
      <c r="FB77" s="508"/>
      <c r="FC77" s="508">
        <v>22.0</v>
      </c>
      <c r="FD77" s="508"/>
      <c r="FE77" s="508"/>
      <c r="FF77" s="508">
        <v>22.0</v>
      </c>
      <c r="FG77" s="508"/>
      <c r="FH77" s="513"/>
      <c r="FI77" s="445"/>
    </row>
    <row r="78" ht="15.75" customHeight="1">
      <c r="A78" s="504" t="s">
        <v>1480</v>
      </c>
      <c r="B78" s="505">
        <v>3.0</v>
      </c>
      <c r="C78" s="506" t="str">
        <f t="array" ref="C78">index(Images!$A$1:$K$1, 1, 7)</f>
        <v/>
      </c>
      <c r="D78" s="505" t="s">
        <v>2071</v>
      </c>
      <c r="E78" s="505">
        <v>2.0</v>
      </c>
      <c r="F78" s="505">
        <v>5.0</v>
      </c>
      <c r="G78" s="505"/>
      <c r="H78" s="505"/>
      <c r="I78" s="505"/>
      <c r="J78" s="437"/>
      <c r="K78" s="507"/>
      <c r="L78" s="507"/>
      <c r="M78" s="507"/>
      <c r="N78" s="507"/>
      <c r="O78" s="507"/>
      <c r="P78" s="507"/>
      <c r="Q78" s="507"/>
      <c r="R78" s="507"/>
      <c r="S78" s="507"/>
      <c r="T78" s="507"/>
      <c r="U78" s="507"/>
      <c r="V78" s="507"/>
      <c r="W78" s="507"/>
      <c r="X78" s="507"/>
      <c r="Y78" s="507"/>
      <c r="Z78" s="508"/>
      <c r="AA78" s="507"/>
      <c r="AB78" s="507"/>
      <c r="AC78" s="508"/>
      <c r="AD78" s="508"/>
      <c r="AE78" s="507"/>
      <c r="AF78" s="507"/>
      <c r="AG78" s="507"/>
      <c r="AH78" s="507"/>
      <c r="AI78" s="507"/>
      <c r="AJ78" s="507"/>
      <c r="AK78" s="507"/>
      <c r="AL78" s="507"/>
      <c r="AM78" s="507"/>
      <c r="AN78" s="507"/>
      <c r="AO78" s="507"/>
      <c r="AP78" s="507"/>
      <c r="AQ78" s="507"/>
      <c r="AR78" s="507"/>
      <c r="AS78" s="507"/>
      <c r="AT78" s="507"/>
      <c r="AU78" s="507"/>
      <c r="AV78" s="514"/>
      <c r="AW78" s="507"/>
      <c r="AX78" s="507"/>
      <c r="AY78" s="507"/>
      <c r="AZ78" s="508"/>
      <c r="BA78" s="508"/>
      <c r="BB78" s="508"/>
      <c r="BC78" s="507"/>
      <c r="BD78" s="507"/>
      <c r="BE78" s="507"/>
      <c r="BF78" s="507"/>
      <c r="BG78" s="507"/>
      <c r="BH78" s="507"/>
      <c r="BI78" s="507"/>
      <c r="BJ78" s="507"/>
      <c r="BK78" s="507"/>
      <c r="BL78" s="508"/>
      <c r="BM78" s="508"/>
      <c r="BN78" s="507"/>
      <c r="BO78" s="507"/>
      <c r="BP78" s="507"/>
      <c r="BQ78" s="507"/>
      <c r="BR78" s="507"/>
      <c r="BS78" s="507"/>
      <c r="BT78" s="507"/>
      <c r="BU78" s="515"/>
      <c r="BV78" s="515"/>
      <c r="BW78" s="507"/>
      <c r="BX78" s="508" t="s">
        <v>96</v>
      </c>
      <c r="BY78" s="508"/>
      <c r="BZ78" s="507"/>
      <c r="CA78" s="508"/>
      <c r="CB78" s="507"/>
      <c r="CC78" s="507"/>
      <c r="CD78" s="507"/>
      <c r="CE78" s="507"/>
      <c r="CF78" s="507"/>
      <c r="CG78" s="507"/>
      <c r="CH78" s="507"/>
      <c r="CI78" s="507"/>
      <c r="CJ78" s="507"/>
      <c r="CK78" s="508"/>
      <c r="CL78" s="508"/>
      <c r="CM78" s="507"/>
      <c r="CN78" s="507"/>
      <c r="CO78" s="507"/>
      <c r="CP78" s="507"/>
      <c r="CQ78" s="507"/>
      <c r="CR78" s="507"/>
      <c r="CS78" s="507"/>
      <c r="CT78" s="508"/>
      <c r="CU78" s="508"/>
      <c r="CV78" s="508"/>
      <c r="CW78" s="508"/>
      <c r="CX78" s="508"/>
      <c r="CY78" s="508"/>
      <c r="CZ78" s="510"/>
      <c r="DA78" s="511">
        <f>150</f>
        <v>150</v>
      </c>
      <c r="DB78" s="511">
        <f>15</f>
        <v>15</v>
      </c>
      <c r="DC78" s="511"/>
      <c r="DD78" s="511"/>
      <c r="DE78" s="511"/>
      <c r="DF78" s="511">
        <f>10</f>
        <v>10</v>
      </c>
      <c r="DG78" s="510"/>
      <c r="DH78" s="508"/>
      <c r="DI78" s="508"/>
      <c r="DJ78" s="508"/>
      <c r="DK78" s="508"/>
      <c r="DL78" s="508"/>
      <c r="DM78" s="512"/>
      <c r="DN78" s="508"/>
      <c r="DO78" s="508"/>
      <c r="DP78" s="508"/>
      <c r="DQ78" s="508"/>
      <c r="DR78" s="513"/>
      <c r="DS78" s="512"/>
      <c r="DT78" s="508"/>
      <c r="DU78" s="508"/>
      <c r="DV78" s="508"/>
      <c r="DW78" s="508"/>
      <c r="DX78" s="513"/>
      <c r="DY78" s="508"/>
      <c r="DZ78" s="508"/>
      <c r="EA78" s="508"/>
      <c r="EB78" s="508"/>
      <c r="EC78" s="508"/>
      <c r="ED78" s="508"/>
      <c r="EE78" s="512"/>
      <c r="EF78" s="508"/>
      <c r="EG78" s="508"/>
      <c r="EH78" s="508"/>
      <c r="EI78" s="508"/>
      <c r="EJ78" s="513"/>
      <c r="EK78" s="508"/>
      <c r="EL78" s="508"/>
      <c r="EM78" s="508"/>
      <c r="EN78" s="508"/>
      <c r="EO78" s="508"/>
      <c r="EP78" s="508"/>
      <c r="EQ78" s="508"/>
      <c r="ER78" s="513"/>
      <c r="ES78" s="508"/>
      <c r="ET78" s="508"/>
      <c r="EU78" s="508"/>
      <c r="EV78" s="508"/>
      <c r="EW78" s="508"/>
      <c r="EX78" s="508"/>
      <c r="EY78" s="513"/>
      <c r="EZ78" s="508"/>
      <c r="FA78" s="508"/>
      <c r="FB78" s="508"/>
      <c r="FC78" s="508"/>
      <c r="FD78" s="508"/>
      <c r="FE78" s="508"/>
      <c r="FF78" s="508"/>
      <c r="FG78" s="508"/>
      <c r="FH78" s="513"/>
      <c r="FI78" s="445"/>
    </row>
    <row r="79" ht="15.75" customHeight="1">
      <c r="A79" s="516" t="s">
        <v>2100</v>
      </c>
      <c r="B79" s="517">
        <v>0.0</v>
      </c>
      <c r="C79" s="518" t="str">
        <f t="array" ref="C79">index(Images!$A$1:$K$1, 1, 8)</f>
        <v/>
      </c>
      <c r="D79" s="517" t="s">
        <v>2025</v>
      </c>
      <c r="E79" s="517">
        <v>2.0</v>
      </c>
      <c r="F79" s="517">
        <v>3.0</v>
      </c>
      <c r="G79" s="517" t="s">
        <v>68</v>
      </c>
      <c r="H79" s="517" t="s">
        <v>66</v>
      </c>
      <c r="I79" s="517"/>
      <c r="J79" s="437"/>
      <c r="K79" s="519"/>
      <c r="L79" s="520"/>
      <c r="M79" s="520"/>
      <c r="N79" s="520" t="s">
        <v>96</v>
      </c>
      <c r="O79" s="520"/>
      <c r="P79" s="520"/>
      <c r="Q79" s="520"/>
      <c r="R79" s="520"/>
      <c r="S79" s="519"/>
      <c r="T79" s="519"/>
      <c r="U79" s="519"/>
      <c r="V79" s="519"/>
      <c r="W79" s="519"/>
      <c r="X79" s="519"/>
      <c r="Y79" s="519"/>
      <c r="Z79" s="519"/>
      <c r="AA79" s="519"/>
      <c r="AB79" s="519"/>
      <c r="AC79" s="519"/>
      <c r="AD79" s="519"/>
      <c r="AE79" s="519"/>
      <c r="AF79" s="519"/>
      <c r="AG79" s="519"/>
      <c r="AH79" s="519"/>
      <c r="AI79" s="519"/>
      <c r="AJ79" s="519"/>
      <c r="AK79" s="519"/>
      <c r="AL79" s="519"/>
      <c r="AM79" s="519"/>
      <c r="AN79" s="519"/>
      <c r="AO79" s="519"/>
      <c r="AP79" s="519"/>
      <c r="AQ79" s="519"/>
      <c r="AR79" s="519"/>
      <c r="AS79" s="519"/>
      <c r="AT79" s="519"/>
      <c r="AU79" s="519"/>
      <c r="AV79" s="520"/>
      <c r="AW79" s="520"/>
      <c r="AX79" s="520"/>
      <c r="AY79" s="520"/>
      <c r="AZ79" s="519"/>
      <c r="BA79" s="519"/>
      <c r="BB79" s="519"/>
      <c r="BC79" s="519"/>
      <c r="BD79" s="519"/>
      <c r="BE79" s="519"/>
      <c r="BF79" s="519"/>
      <c r="BG79" s="519"/>
      <c r="BH79" s="519"/>
      <c r="BI79" s="519"/>
      <c r="BJ79" s="519"/>
      <c r="BK79" s="519"/>
      <c r="BL79" s="519"/>
      <c r="BM79" s="519"/>
      <c r="BN79" s="519"/>
      <c r="BO79" s="519"/>
      <c r="BP79" s="519"/>
      <c r="BQ79" s="519"/>
      <c r="BR79" s="519"/>
      <c r="BS79" s="519"/>
      <c r="BT79" s="519"/>
      <c r="BU79" s="519"/>
      <c r="BV79" s="519"/>
      <c r="BW79" s="519"/>
      <c r="BX79" s="519"/>
      <c r="BY79" s="519"/>
      <c r="BZ79" s="519"/>
      <c r="CA79" s="519"/>
      <c r="CB79" s="519"/>
      <c r="CC79" s="519"/>
      <c r="CD79" s="519"/>
      <c r="CE79" s="519"/>
      <c r="CF79" s="519"/>
      <c r="CG79" s="519"/>
      <c r="CH79" s="519"/>
      <c r="CI79" s="519"/>
      <c r="CJ79" s="519"/>
      <c r="CK79" s="519"/>
      <c r="CL79" s="519"/>
      <c r="CM79" s="519"/>
      <c r="CN79" s="519"/>
      <c r="CO79" s="520"/>
      <c r="CP79" s="519"/>
      <c r="CQ79" s="519"/>
      <c r="CR79" s="519"/>
      <c r="CS79" s="519"/>
      <c r="CT79" s="519"/>
      <c r="CU79" s="519"/>
      <c r="CV79" s="519"/>
      <c r="CW79" s="519"/>
      <c r="CX79" s="519"/>
      <c r="CY79" s="519"/>
      <c r="CZ79" s="521"/>
      <c r="DA79" s="522"/>
      <c r="DB79" s="522"/>
      <c r="DC79" s="522">
        <v>3.0</v>
      </c>
      <c r="DD79" s="522"/>
      <c r="DE79" s="522">
        <v>1.0</v>
      </c>
      <c r="DF79" s="522"/>
      <c r="DG79" s="521"/>
      <c r="DH79" s="520"/>
      <c r="DI79" s="520"/>
      <c r="DJ79" s="520"/>
      <c r="DK79" s="520"/>
      <c r="DL79" s="520">
        <v>1.0</v>
      </c>
      <c r="DM79" s="523"/>
      <c r="DN79" s="520"/>
      <c r="DO79" s="520"/>
      <c r="DP79" s="520"/>
      <c r="DQ79" s="520"/>
      <c r="DR79" s="524"/>
      <c r="DS79" s="523"/>
      <c r="DT79" s="520"/>
      <c r="DU79" s="520"/>
      <c r="DV79" s="520"/>
      <c r="DW79" s="520"/>
      <c r="DX79" s="524"/>
      <c r="DY79" s="520"/>
      <c r="DZ79" s="520"/>
      <c r="EA79" s="520"/>
      <c r="EB79" s="520"/>
      <c r="EC79" s="520"/>
      <c r="ED79" s="520"/>
      <c r="EE79" s="523"/>
      <c r="EF79" s="520"/>
      <c r="EG79" s="520"/>
      <c r="EH79" s="520"/>
      <c r="EI79" s="520"/>
      <c r="EJ79" s="524"/>
      <c r="EK79" s="520"/>
      <c r="EL79" s="520"/>
      <c r="EM79" s="520"/>
      <c r="EN79" s="520"/>
      <c r="EO79" s="520"/>
      <c r="EP79" s="520"/>
      <c r="EQ79" s="520"/>
      <c r="ER79" s="524"/>
      <c r="ES79" s="520"/>
      <c r="ET79" s="520"/>
      <c r="EU79" s="520"/>
      <c r="EV79" s="520"/>
      <c r="EW79" s="520"/>
      <c r="EX79" s="520"/>
      <c r="EY79" s="524"/>
      <c r="EZ79" s="520"/>
      <c r="FA79" s="520"/>
      <c r="FB79" s="520"/>
      <c r="FC79" s="520"/>
      <c r="FD79" s="520"/>
      <c r="FE79" s="520"/>
      <c r="FF79" s="520"/>
      <c r="FG79" s="520"/>
      <c r="FH79" s="524"/>
      <c r="FI79" s="445"/>
    </row>
    <row r="80">
      <c r="A80" s="516" t="s">
        <v>2101</v>
      </c>
      <c r="B80" s="517">
        <v>1.0</v>
      </c>
      <c r="C80" s="518" t="str">
        <f t="array" ref="C80">index(Images!$A$1:$K$1, 1, 8)</f>
        <v/>
      </c>
      <c r="D80" s="517" t="s">
        <v>2025</v>
      </c>
      <c r="E80" s="517">
        <v>2.0</v>
      </c>
      <c r="F80" s="517">
        <v>3.0</v>
      </c>
      <c r="G80" s="517" t="s">
        <v>68</v>
      </c>
      <c r="H80" s="517"/>
      <c r="I80" s="517"/>
      <c r="J80" s="437"/>
      <c r="K80" s="519"/>
      <c r="L80" s="520"/>
      <c r="M80" s="520"/>
      <c r="N80" s="520" t="s">
        <v>96</v>
      </c>
      <c r="O80" s="519"/>
      <c r="P80" s="519"/>
      <c r="Q80" s="519"/>
      <c r="R80" s="519"/>
      <c r="S80" s="520" t="s">
        <v>96</v>
      </c>
      <c r="T80" s="520"/>
      <c r="U80" s="520"/>
      <c r="V80" s="519"/>
      <c r="W80" s="519"/>
      <c r="X80" s="519"/>
      <c r="Y80" s="519"/>
      <c r="Z80" s="519"/>
      <c r="AA80" s="519"/>
      <c r="AB80" s="519"/>
      <c r="AC80" s="519"/>
      <c r="AD80" s="519"/>
      <c r="AE80" s="519"/>
      <c r="AF80" s="519"/>
      <c r="AG80" s="519"/>
      <c r="AH80" s="520"/>
      <c r="AI80" s="520"/>
      <c r="AJ80" s="520"/>
      <c r="AK80" s="519"/>
      <c r="AL80" s="519"/>
      <c r="AM80" s="519"/>
      <c r="AN80" s="519"/>
      <c r="AO80" s="519"/>
      <c r="AP80" s="519"/>
      <c r="AQ80" s="519"/>
      <c r="AR80" s="519"/>
      <c r="AS80" s="519"/>
      <c r="AT80" s="520" t="s">
        <v>96</v>
      </c>
      <c r="AU80" s="519"/>
      <c r="AV80" s="520"/>
      <c r="AW80" s="520"/>
      <c r="AX80" s="520"/>
      <c r="AY80" s="520"/>
      <c r="AZ80" s="519"/>
      <c r="BA80" s="519"/>
      <c r="BB80" s="519"/>
      <c r="BC80" s="519"/>
      <c r="BD80" s="519"/>
      <c r="BE80" s="519"/>
      <c r="BF80" s="519"/>
      <c r="BG80" s="520"/>
      <c r="BH80" s="520"/>
      <c r="BI80" s="520"/>
      <c r="BJ80" s="519"/>
      <c r="BK80" s="519"/>
      <c r="BL80" s="519"/>
      <c r="BM80" s="519"/>
      <c r="BN80" s="520"/>
      <c r="BO80" s="519"/>
      <c r="BP80" s="520" t="s">
        <v>96</v>
      </c>
      <c r="BQ80" s="519"/>
      <c r="BR80" s="520" t="s">
        <v>96</v>
      </c>
      <c r="BS80" s="519"/>
      <c r="BT80" s="519"/>
      <c r="BU80" s="519"/>
      <c r="BV80" s="519"/>
      <c r="BW80" s="519"/>
      <c r="BX80" s="519"/>
      <c r="BY80" s="519"/>
      <c r="BZ80" s="519"/>
      <c r="CA80" s="519"/>
      <c r="CB80" s="519"/>
      <c r="CC80" s="519"/>
      <c r="CD80" s="519"/>
      <c r="CE80" s="519"/>
      <c r="CF80" s="519"/>
      <c r="CG80" s="520"/>
      <c r="CH80" s="520"/>
      <c r="CI80" s="520"/>
      <c r="CJ80" s="520"/>
      <c r="CK80" s="519"/>
      <c r="CL80" s="519"/>
      <c r="CM80" s="519"/>
      <c r="CN80" s="520" t="s">
        <v>96</v>
      </c>
      <c r="CO80" s="520"/>
      <c r="CP80" s="520" t="s">
        <v>96</v>
      </c>
      <c r="CQ80" s="519"/>
      <c r="CR80" s="519"/>
      <c r="CS80" s="519"/>
      <c r="CT80" s="519"/>
      <c r="CU80" s="520" t="s">
        <v>96</v>
      </c>
      <c r="CV80" s="519"/>
      <c r="CW80" s="519"/>
      <c r="CX80" s="519"/>
      <c r="CY80" s="519"/>
      <c r="CZ80" s="521"/>
      <c r="DA80" s="522"/>
      <c r="DB80" s="522"/>
      <c r="DC80" s="522">
        <v>5.0</v>
      </c>
      <c r="DD80" s="522"/>
      <c r="DE80" s="522">
        <v>6.0</v>
      </c>
      <c r="DF80" s="522"/>
      <c r="DG80" s="521"/>
      <c r="DH80" s="520"/>
      <c r="DI80" s="520"/>
      <c r="DJ80" s="520"/>
      <c r="DK80" s="520"/>
      <c r="DL80" s="520">
        <v>8.0</v>
      </c>
      <c r="DM80" s="523"/>
      <c r="DN80" s="520"/>
      <c r="DO80" s="520"/>
      <c r="DP80" s="520"/>
      <c r="DQ80" s="520"/>
      <c r="DR80" s="524"/>
      <c r="DS80" s="523"/>
      <c r="DT80" s="520"/>
      <c r="DU80" s="520"/>
      <c r="DV80" s="520"/>
      <c r="DW80" s="520"/>
      <c r="DX80" s="524"/>
      <c r="DY80" s="520"/>
      <c r="DZ80" s="520"/>
      <c r="EA80" s="520"/>
      <c r="EB80" s="520"/>
      <c r="EC80" s="520"/>
      <c r="ED80" s="520"/>
      <c r="EE80" s="523"/>
      <c r="EF80" s="520"/>
      <c r="EG80" s="520"/>
      <c r="EH80" s="520"/>
      <c r="EI80" s="520"/>
      <c r="EJ80" s="524"/>
      <c r="EK80" s="520"/>
      <c r="EL80" s="520"/>
      <c r="EM80" s="520"/>
      <c r="EN80" s="520"/>
      <c r="EO80" s="520"/>
      <c r="EP80" s="520"/>
      <c r="EQ80" s="520"/>
      <c r="ER80" s="524"/>
      <c r="ES80" s="520"/>
      <c r="ET80" s="520"/>
      <c r="EU80" s="520"/>
      <c r="EV80" s="520"/>
      <c r="EW80" s="520"/>
      <c r="EX80" s="520"/>
      <c r="EY80" s="524"/>
      <c r="EZ80" s="520"/>
      <c r="FA80" s="520"/>
      <c r="FB80" s="520"/>
      <c r="FC80" s="520"/>
      <c r="FD80" s="520"/>
      <c r="FE80" s="520"/>
      <c r="FF80" s="520"/>
      <c r="FG80" s="520"/>
      <c r="FH80" s="524"/>
      <c r="FI80" s="445"/>
    </row>
    <row r="81" ht="15.75" customHeight="1">
      <c r="A81" s="516" t="s">
        <v>549</v>
      </c>
      <c r="B81" s="517">
        <v>1.0</v>
      </c>
      <c r="C81" s="518" t="str">
        <f t="array" ref="C81">index(Images!$A$1:$K$1, 1, 8)</f>
        <v/>
      </c>
      <c r="D81" s="517" t="s">
        <v>2071</v>
      </c>
      <c r="E81" s="517">
        <v>1.0</v>
      </c>
      <c r="F81" s="517">
        <v>3.0</v>
      </c>
      <c r="G81" s="517" t="s">
        <v>66</v>
      </c>
      <c r="H81" s="517" t="s">
        <v>67</v>
      </c>
      <c r="I81" s="517"/>
      <c r="J81" s="437"/>
      <c r="K81" s="519"/>
      <c r="L81" s="519"/>
      <c r="M81" s="519"/>
      <c r="N81" s="519"/>
      <c r="O81" s="519"/>
      <c r="P81" s="519"/>
      <c r="Q81" s="519"/>
      <c r="R81" s="519"/>
      <c r="S81" s="519"/>
      <c r="T81" s="519"/>
      <c r="U81" s="519"/>
      <c r="V81" s="519"/>
      <c r="W81" s="519"/>
      <c r="X81" s="519"/>
      <c r="Y81" s="519"/>
      <c r="Z81" s="519"/>
      <c r="AA81" s="520" t="s">
        <v>96</v>
      </c>
      <c r="AB81" s="520"/>
      <c r="AC81" s="519"/>
      <c r="AD81" s="519"/>
      <c r="AE81" s="519"/>
      <c r="AF81" s="519"/>
      <c r="AG81" s="519"/>
      <c r="AH81" s="519"/>
      <c r="AI81" s="519"/>
      <c r="AJ81" s="519"/>
      <c r="AK81" s="519"/>
      <c r="AL81" s="519"/>
      <c r="AM81" s="519"/>
      <c r="AN81" s="519"/>
      <c r="AO81" s="519"/>
      <c r="AP81" s="519"/>
      <c r="AQ81" s="519"/>
      <c r="AR81" s="519"/>
      <c r="AS81" s="519"/>
      <c r="AT81" s="519"/>
      <c r="AU81" s="519"/>
      <c r="AV81" s="519"/>
      <c r="AW81" s="519"/>
      <c r="AX81" s="519"/>
      <c r="AY81" s="519"/>
      <c r="AZ81" s="519"/>
      <c r="BA81" s="520" t="s">
        <v>96</v>
      </c>
      <c r="BB81" s="520"/>
      <c r="BC81" s="519"/>
      <c r="BD81" s="519"/>
      <c r="BE81" s="519"/>
      <c r="BF81" s="519"/>
      <c r="BG81" s="519"/>
      <c r="BH81" s="519"/>
      <c r="BI81" s="519"/>
      <c r="BJ81" s="519"/>
      <c r="BK81" s="519"/>
      <c r="BL81" s="519"/>
      <c r="BM81" s="519"/>
      <c r="BN81" s="519"/>
      <c r="BO81" s="519"/>
      <c r="BP81" s="519"/>
      <c r="BQ81" s="519"/>
      <c r="BR81" s="519"/>
      <c r="BS81" s="519"/>
      <c r="BT81" s="519"/>
      <c r="BU81" s="519"/>
      <c r="BV81" s="519"/>
      <c r="BW81" s="519"/>
      <c r="BX81" s="520"/>
      <c r="BY81" s="520"/>
      <c r="BZ81" s="519"/>
      <c r="CA81" s="520"/>
      <c r="CB81" s="520"/>
      <c r="CC81" s="520"/>
      <c r="CD81" s="520"/>
      <c r="CE81" s="520"/>
      <c r="CF81" s="520"/>
      <c r="CG81" s="519"/>
      <c r="CH81" s="519"/>
      <c r="CI81" s="519"/>
      <c r="CJ81" s="519"/>
      <c r="CK81" s="519"/>
      <c r="CL81" s="519"/>
      <c r="CM81" s="519"/>
      <c r="CN81" s="519"/>
      <c r="CO81" s="519"/>
      <c r="CP81" s="519"/>
      <c r="CQ81" s="519"/>
      <c r="CR81" s="519"/>
      <c r="CS81" s="519"/>
      <c r="CT81" s="519"/>
      <c r="CU81" s="519"/>
      <c r="CV81" s="519"/>
      <c r="CW81" s="519"/>
      <c r="CX81" s="519"/>
      <c r="CY81" s="519"/>
      <c r="CZ81" s="521"/>
      <c r="DA81" s="522"/>
      <c r="DB81" s="522"/>
      <c r="DC81" s="522">
        <v>9.0</v>
      </c>
      <c r="DD81" s="522">
        <v>4.0</v>
      </c>
      <c r="DE81" s="522"/>
      <c r="DF81" s="522"/>
      <c r="DG81" s="521"/>
      <c r="DH81" s="520"/>
      <c r="DI81" s="520"/>
      <c r="DJ81" s="520"/>
      <c r="DK81" s="520"/>
      <c r="DL81" s="520">
        <v>8.0</v>
      </c>
      <c r="DM81" s="523"/>
      <c r="DN81" s="520"/>
      <c r="DO81" s="520"/>
      <c r="DP81" s="520"/>
      <c r="DQ81" s="520"/>
      <c r="DR81" s="524"/>
      <c r="DS81" s="523"/>
      <c r="DT81" s="520"/>
      <c r="DU81" s="520"/>
      <c r="DV81" s="520"/>
      <c r="DW81" s="520"/>
      <c r="DX81" s="524"/>
      <c r="DY81" s="520"/>
      <c r="DZ81" s="520"/>
      <c r="EA81" s="520"/>
      <c r="EB81" s="520"/>
      <c r="EC81" s="520"/>
      <c r="ED81" s="520"/>
      <c r="EE81" s="523"/>
      <c r="EF81" s="520"/>
      <c r="EG81" s="520"/>
      <c r="EH81" s="520"/>
      <c r="EI81" s="520"/>
      <c r="EJ81" s="524"/>
      <c r="EK81" s="520"/>
      <c r="EL81" s="520"/>
      <c r="EM81" s="520"/>
      <c r="EN81" s="520"/>
      <c r="EO81" s="520"/>
      <c r="EP81" s="520"/>
      <c r="EQ81" s="520"/>
      <c r="ER81" s="524"/>
      <c r="ES81" s="520"/>
      <c r="ET81" s="520"/>
      <c r="EU81" s="520"/>
      <c r="EV81" s="520"/>
      <c r="EW81" s="520"/>
      <c r="EX81" s="520"/>
      <c r="EY81" s="524"/>
      <c r="EZ81" s="520"/>
      <c r="FA81" s="520"/>
      <c r="FB81" s="520"/>
      <c r="FC81" s="520"/>
      <c r="FD81" s="520"/>
      <c r="FE81" s="520"/>
      <c r="FF81" s="520"/>
      <c r="FG81" s="520"/>
      <c r="FH81" s="524"/>
      <c r="FI81" s="445"/>
    </row>
    <row r="82" ht="15.75" customHeight="1">
      <c r="A82" s="516" t="s">
        <v>1020</v>
      </c>
      <c r="B82" s="517">
        <v>1.0</v>
      </c>
      <c r="C82" s="518" t="str">
        <f t="array" ref="C82">index(Images!$A$1:$K$1, 1, 8)</f>
        <v/>
      </c>
      <c r="D82" s="517" t="s">
        <v>2071</v>
      </c>
      <c r="E82" s="517">
        <v>1.0</v>
      </c>
      <c r="F82" s="517">
        <v>3.0</v>
      </c>
      <c r="G82" s="517" t="s">
        <v>64</v>
      </c>
      <c r="H82" s="517"/>
      <c r="I82" s="517"/>
      <c r="J82" s="437"/>
      <c r="K82" s="519"/>
      <c r="L82" s="520"/>
      <c r="M82" s="520"/>
      <c r="N82" s="520"/>
      <c r="O82" s="519"/>
      <c r="P82" s="519"/>
      <c r="Q82" s="519"/>
      <c r="R82" s="519"/>
      <c r="S82" s="519"/>
      <c r="T82" s="519"/>
      <c r="U82" s="519"/>
      <c r="V82" s="519"/>
      <c r="W82" s="519"/>
      <c r="X82" s="519"/>
      <c r="Y82" s="519"/>
      <c r="Z82" s="519"/>
      <c r="AA82" s="519"/>
      <c r="AB82" s="519"/>
      <c r="AC82" s="519"/>
      <c r="AD82" s="519"/>
      <c r="AE82" s="519"/>
      <c r="AF82" s="519"/>
      <c r="AG82" s="520"/>
      <c r="AH82" s="519"/>
      <c r="AI82" s="519"/>
      <c r="AJ82" s="519"/>
      <c r="AK82" s="520"/>
      <c r="AL82" s="520"/>
      <c r="AM82" s="520"/>
      <c r="AN82" s="520"/>
      <c r="AO82" s="520"/>
      <c r="AP82" s="520"/>
      <c r="AQ82" s="519"/>
      <c r="AR82" s="519"/>
      <c r="AS82" s="519"/>
      <c r="AT82" s="519"/>
      <c r="AU82" s="519"/>
      <c r="AV82" s="520"/>
      <c r="AW82" s="520" t="s">
        <v>96</v>
      </c>
      <c r="AX82" s="519"/>
      <c r="AY82" s="519"/>
      <c r="AZ82" s="519"/>
      <c r="BA82" s="519"/>
      <c r="BB82" s="519"/>
      <c r="BC82" s="519"/>
      <c r="BD82" s="519"/>
      <c r="BE82" s="520"/>
      <c r="BF82" s="520"/>
      <c r="BG82" s="519"/>
      <c r="BH82" s="519"/>
      <c r="BI82" s="519"/>
      <c r="BJ82" s="519"/>
      <c r="BK82" s="519"/>
      <c r="BL82" s="519"/>
      <c r="BM82" s="519"/>
      <c r="BN82" s="519"/>
      <c r="BO82" s="519"/>
      <c r="BP82" s="519"/>
      <c r="BQ82" s="519"/>
      <c r="BR82" s="519"/>
      <c r="BS82" s="519"/>
      <c r="BT82" s="519"/>
      <c r="BU82" s="519"/>
      <c r="BV82" s="519"/>
      <c r="BW82" s="519"/>
      <c r="BX82" s="519"/>
      <c r="BY82" s="519"/>
      <c r="BZ82" s="520"/>
      <c r="CA82" s="519"/>
      <c r="CB82" s="519"/>
      <c r="CC82" s="519"/>
      <c r="CD82" s="519"/>
      <c r="CE82" s="519"/>
      <c r="CF82" s="519"/>
      <c r="CG82" s="519"/>
      <c r="CH82" s="519"/>
      <c r="CI82" s="520"/>
      <c r="CJ82" s="520"/>
      <c r="CK82" s="519"/>
      <c r="CL82" s="519"/>
      <c r="CM82" s="519"/>
      <c r="CN82" s="520"/>
      <c r="CO82" s="519"/>
      <c r="CP82" s="519"/>
      <c r="CQ82" s="519"/>
      <c r="CR82" s="519"/>
      <c r="CS82" s="519"/>
      <c r="CT82" s="519"/>
      <c r="CU82" s="519"/>
      <c r="CV82" s="519"/>
      <c r="CW82" s="519"/>
      <c r="CX82" s="519"/>
      <c r="CY82" s="519"/>
      <c r="CZ82" s="521"/>
      <c r="DA82" s="522">
        <v>36.0</v>
      </c>
      <c r="DB82" s="522">
        <v>9.0</v>
      </c>
      <c r="DC82" s="522"/>
      <c r="DD82" s="522"/>
      <c r="DE82" s="522"/>
      <c r="DF82" s="522"/>
      <c r="DG82" s="521"/>
      <c r="DH82" s="520">
        <v>8.0</v>
      </c>
      <c r="DI82" s="520"/>
      <c r="DJ82" s="520"/>
      <c r="DK82" s="520"/>
      <c r="DL82" s="520"/>
      <c r="DM82" s="523"/>
      <c r="DN82" s="520"/>
      <c r="DO82" s="520"/>
      <c r="DP82" s="520"/>
      <c r="DQ82" s="520"/>
      <c r="DR82" s="524"/>
      <c r="DS82" s="523"/>
      <c r="DT82" s="520"/>
      <c r="DU82" s="520"/>
      <c r="DV82" s="520"/>
      <c r="DW82" s="520"/>
      <c r="DX82" s="524"/>
      <c r="DY82" s="520"/>
      <c r="DZ82" s="520"/>
      <c r="EA82" s="520"/>
      <c r="EB82" s="520"/>
      <c r="EC82" s="520"/>
      <c r="ED82" s="520"/>
      <c r="EE82" s="523"/>
      <c r="EF82" s="520"/>
      <c r="EG82" s="520"/>
      <c r="EH82" s="520"/>
      <c r="EI82" s="520"/>
      <c r="EJ82" s="524"/>
      <c r="EK82" s="520"/>
      <c r="EL82" s="520"/>
      <c r="EM82" s="520"/>
      <c r="EN82" s="520"/>
      <c r="EO82" s="520"/>
      <c r="EP82" s="520"/>
      <c r="EQ82" s="520"/>
      <c r="ER82" s="524"/>
      <c r="ES82" s="520"/>
      <c r="ET82" s="520"/>
      <c r="EU82" s="520"/>
      <c r="EV82" s="520"/>
      <c r="EW82" s="520"/>
      <c r="EX82" s="520"/>
      <c r="EY82" s="524"/>
      <c r="EZ82" s="520"/>
      <c r="FA82" s="520"/>
      <c r="FB82" s="520"/>
      <c r="FC82" s="520"/>
      <c r="FD82" s="520"/>
      <c r="FE82" s="520"/>
      <c r="FF82" s="520"/>
      <c r="FG82" s="520"/>
      <c r="FH82" s="524"/>
      <c r="FI82" s="445"/>
    </row>
    <row r="83" ht="15.75" customHeight="1">
      <c r="A83" s="516" t="s">
        <v>718</v>
      </c>
      <c r="B83" s="517">
        <v>2.0</v>
      </c>
      <c r="C83" s="518" t="str">
        <f t="array" ref="C83">index(Images!$A$1:$K$1, 1, 8)</f>
        <v/>
      </c>
      <c r="D83" s="517" t="s">
        <v>2071</v>
      </c>
      <c r="E83" s="517">
        <v>1.0</v>
      </c>
      <c r="F83" s="517">
        <v>3.0</v>
      </c>
      <c r="G83" s="517" t="s">
        <v>67</v>
      </c>
      <c r="H83" s="517" t="s">
        <v>68</v>
      </c>
      <c r="I83" s="517"/>
      <c r="J83" s="437"/>
      <c r="K83" s="519"/>
      <c r="L83" s="519"/>
      <c r="M83" s="519"/>
      <c r="N83" s="519"/>
      <c r="O83" s="519"/>
      <c r="P83" s="519"/>
      <c r="Q83" s="519"/>
      <c r="R83" s="519"/>
      <c r="S83" s="519"/>
      <c r="T83" s="519"/>
      <c r="U83" s="519"/>
      <c r="V83" s="519"/>
      <c r="W83" s="519"/>
      <c r="X83" s="519"/>
      <c r="Y83" s="519"/>
      <c r="Z83" s="519"/>
      <c r="AA83" s="519"/>
      <c r="AB83" s="519"/>
      <c r="AC83" s="519"/>
      <c r="AD83" s="519"/>
      <c r="AE83" s="520"/>
      <c r="AF83" s="519"/>
      <c r="AG83" s="519"/>
      <c r="AH83" s="519"/>
      <c r="AI83" s="520" t="s">
        <v>96</v>
      </c>
      <c r="AJ83" s="519"/>
      <c r="AK83" s="519"/>
      <c r="AL83" s="519"/>
      <c r="AM83" s="519"/>
      <c r="AN83" s="519"/>
      <c r="AO83" s="519"/>
      <c r="AP83" s="519"/>
      <c r="AQ83" s="519"/>
      <c r="AR83" s="519"/>
      <c r="AS83" s="519"/>
      <c r="AT83" s="519"/>
      <c r="AU83" s="519"/>
      <c r="AV83" s="519"/>
      <c r="AW83" s="519"/>
      <c r="AX83" s="519"/>
      <c r="AY83" s="519"/>
      <c r="AZ83" s="519"/>
      <c r="BA83" s="519"/>
      <c r="BB83" s="519"/>
      <c r="BC83" s="519"/>
      <c r="BD83" s="519"/>
      <c r="BE83" s="519"/>
      <c r="BF83" s="519"/>
      <c r="BG83" s="519"/>
      <c r="BH83" s="519"/>
      <c r="BI83" s="519"/>
      <c r="BJ83" s="520" t="s">
        <v>96</v>
      </c>
      <c r="BK83" s="519"/>
      <c r="BL83" s="519"/>
      <c r="BM83" s="519"/>
      <c r="BN83" s="519"/>
      <c r="BO83" s="519"/>
      <c r="BP83" s="519"/>
      <c r="BQ83" s="519"/>
      <c r="BR83" s="519"/>
      <c r="BS83" s="519"/>
      <c r="BT83" s="519"/>
      <c r="BU83" s="519"/>
      <c r="BV83" s="519"/>
      <c r="BW83" s="520"/>
      <c r="BX83" s="519"/>
      <c r="BY83" s="519"/>
      <c r="BZ83" s="519"/>
      <c r="CA83" s="519"/>
      <c r="CB83" s="519"/>
      <c r="CC83" s="519"/>
      <c r="CD83" s="519"/>
      <c r="CE83" s="519"/>
      <c r="CF83" s="519"/>
      <c r="CG83" s="519"/>
      <c r="CH83" s="519"/>
      <c r="CI83" s="519"/>
      <c r="CJ83" s="519"/>
      <c r="CK83" s="519"/>
      <c r="CL83" s="519"/>
      <c r="CM83" s="519"/>
      <c r="CN83" s="519"/>
      <c r="CO83" s="519"/>
      <c r="CP83" s="519"/>
      <c r="CQ83" s="519"/>
      <c r="CR83" s="519"/>
      <c r="CS83" s="519"/>
      <c r="CT83" s="519"/>
      <c r="CU83" s="519"/>
      <c r="CV83" s="519"/>
      <c r="CW83" s="519"/>
      <c r="CX83" s="519"/>
      <c r="CY83" s="519"/>
      <c r="CZ83" s="521"/>
      <c r="DA83" s="522">
        <v>48.0</v>
      </c>
      <c r="DB83" s="522"/>
      <c r="DC83" s="522"/>
      <c r="DD83" s="522">
        <v>8.0</v>
      </c>
      <c r="DE83" s="522"/>
      <c r="DF83" s="522"/>
      <c r="DG83" s="521"/>
      <c r="DH83" s="520">
        <v>3.0</v>
      </c>
      <c r="DI83" s="520"/>
      <c r="DJ83" s="520"/>
      <c r="DK83" s="520"/>
      <c r="DL83" s="520">
        <v>3.0</v>
      </c>
      <c r="DM83" s="523"/>
      <c r="DN83" s="520"/>
      <c r="DO83" s="520">
        <v>6.0</v>
      </c>
      <c r="DP83" s="520">
        <v>6.0</v>
      </c>
      <c r="DQ83" s="520"/>
      <c r="DR83" s="524">
        <v>6.0</v>
      </c>
      <c r="DS83" s="523"/>
      <c r="DT83" s="520">
        <v>16.0</v>
      </c>
      <c r="DU83" s="520">
        <v>16.0</v>
      </c>
      <c r="DV83" s="520"/>
      <c r="DW83" s="520"/>
      <c r="DX83" s="524"/>
      <c r="DY83" s="520"/>
      <c r="DZ83" s="520"/>
      <c r="EA83" s="520">
        <v>10.0</v>
      </c>
      <c r="EB83" s="520"/>
      <c r="EC83" s="520"/>
      <c r="ED83" s="520">
        <v>10.0</v>
      </c>
      <c r="EE83" s="523"/>
      <c r="EF83" s="520"/>
      <c r="EG83" s="520"/>
      <c r="EH83" s="520"/>
      <c r="EI83" s="520"/>
      <c r="EJ83" s="524"/>
      <c r="EK83" s="520"/>
      <c r="EL83" s="520"/>
      <c r="EM83" s="520"/>
      <c r="EN83" s="520"/>
      <c r="EO83" s="520"/>
      <c r="EP83" s="520"/>
      <c r="EQ83" s="520"/>
      <c r="ER83" s="524"/>
      <c r="ES83" s="520"/>
      <c r="ET83" s="520"/>
      <c r="EU83" s="520"/>
      <c r="EV83" s="520"/>
      <c r="EW83" s="520"/>
      <c r="EX83" s="520"/>
      <c r="EY83" s="524"/>
      <c r="EZ83" s="520"/>
      <c r="FA83" s="520"/>
      <c r="FB83" s="520"/>
      <c r="FC83" s="520"/>
      <c r="FD83" s="520"/>
      <c r="FE83" s="520"/>
      <c r="FF83" s="520"/>
      <c r="FG83" s="520"/>
      <c r="FH83" s="524"/>
      <c r="FI83" s="445"/>
    </row>
    <row r="84">
      <c r="A84" s="516" t="s">
        <v>2102</v>
      </c>
      <c r="B84" s="517">
        <v>2.0</v>
      </c>
      <c r="C84" s="518" t="str">
        <f t="array" ref="C84">index(Images!$A$1:$K$1, 1, 8)</f>
        <v/>
      </c>
      <c r="D84" s="517" t="s">
        <v>2071</v>
      </c>
      <c r="E84" s="517">
        <v>1.0</v>
      </c>
      <c r="F84" s="517">
        <v>3.0</v>
      </c>
      <c r="G84" s="517" t="s">
        <v>65</v>
      </c>
      <c r="H84" s="517" t="s">
        <v>68</v>
      </c>
      <c r="I84" s="517"/>
      <c r="J84" s="437"/>
      <c r="K84" s="519"/>
      <c r="L84" s="520"/>
      <c r="M84" s="520"/>
      <c r="N84" s="520"/>
      <c r="O84" s="519"/>
      <c r="P84" s="519"/>
      <c r="Q84" s="525"/>
      <c r="R84" s="519"/>
      <c r="S84" s="520"/>
      <c r="T84" s="520"/>
      <c r="U84" s="520"/>
      <c r="V84" s="519"/>
      <c r="W84" s="519"/>
      <c r="X84" s="519"/>
      <c r="Y84" s="519"/>
      <c r="Z84" s="519"/>
      <c r="AA84" s="520"/>
      <c r="AB84" s="520"/>
      <c r="AC84" s="519"/>
      <c r="AD84" s="519"/>
      <c r="AE84" s="519"/>
      <c r="AF84" s="519"/>
      <c r="AG84" s="519"/>
      <c r="AH84" s="519"/>
      <c r="AI84" s="519"/>
      <c r="AJ84" s="519"/>
      <c r="AK84" s="519"/>
      <c r="AL84" s="519"/>
      <c r="AM84" s="519"/>
      <c r="AN84" s="519"/>
      <c r="AO84" s="519"/>
      <c r="AP84" s="519"/>
      <c r="AQ84" s="520"/>
      <c r="AR84" s="520"/>
      <c r="AS84" s="520"/>
      <c r="AT84" s="520"/>
      <c r="AU84" s="520"/>
      <c r="AV84" s="519"/>
      <c r="AW84" s="519"/>
      <c r="AX84" s="519"/>
      <c r="AY84" s="519"/>
      <c r="AZ84" s="519"/>
      <c r="BA84" s="519"/>
      <c r="BB84" s="519"/>
      <c r="BC84" s="519"/>
      <c r="BD84" s="519"/>
      <c r="BE84" s="519"/>
      <c r="BF84" s="519"/>
      <c r="BG84" s="519"/>
      <c r="BH84" s="519"/>
      <c r="BI84" s="519"/>
      <c r="BJ84" s="519"/>
      <c r="BK84" s="520"/>
      <c r="BL84" s="519"/>
      <c r="BM84" s="519"/>
      <c r="BN84" s="519"/>
      <c r="BO84" s="519"/>
      <c r="BP84" s="520"/>
      <c r="BQ84" s="519"/>
      <c r="BR84" s="519"/>
      <c r="BS84" s="519"/>
      <c r="BT84" s="520"/>
      <c r="BU84" s="519"/>
      <c r="BV84" s="519"/>
      <c r="BW84" s="519"/>
      <c r="BX84" s="519"/>
      <c r="BY84" s="519"/>
      <c r="BZ84" s="519"/>
      <c r="CA84" s="519"/>
      <c r="CB84" s="520"/>
      <c r="CC84" s="519"/>
      <c r="CD84" s="519"/>
      <c r="CE84" s="519"/>
      <c r="CF84" s="519"/>
      <c r="CG84" s="519"/>
      <c r="CH84" s="519"/>
      <c r="CI84" s="520"/>
      <c r="CJ84" s="520"/>
      <c r="CK84" s="519"/>
      <c r="CL84" s="519"/>
      <c r="CM84" s="519"/>
      <c r="CN84" s="520"/>
      <c r="CO84" s="519"/>
      <c r="CP84" s="520"/>
      <c r="CQ84" s="519"/>
      <c r="CR84" s="519"/>
      <c r="CS84" s="519"/>
      <c r="CT84" s="519"/>
      <c r="CU84" s="519"/>
      <c r="CV84" s="519"/>
      <c r="CW84" s="519"/>
      <c r="CX84" s="520" t="s">
        <v>96</v>
      </c>
      <c r="CY84" s="519"/>
      <c r="CZ84" s="521"/>
      <c r="DA84" s="522">
        <f>80</f>
        <v>80</v>
      </c>
      <c r="DB84" s="522"/>
      <c r="DC84" s="522"/>
      <c r="DD84" s="522"/>
      <c r="DE84" s="522"/>
      <c r="DF84" s="522">
        <f>5</f>
        <v>5</v>
      </c>
      <c r="DG84" s="521"/>
      <c r="DH84" s="520">
        <v>3.0</v>
      </c>
      <c r="DI84" s="520"/>
      <c r="DJ84" s="520"/>
      <c r="DK84" s="520"/>
      <c r="DL84" s="520">
        <v>3.0</v>
      </c>
      <c r="DM84" s="523"/>
      <c r="DN84" s="520"/>
      <c r="DO84" s="520">
        <v>6.0</v>
      </c>
      <c r="DP84" s="520">
        <v>6.0</v>
      </c>
      <c r="DQ84" s="520"/>
      <c r="DR84" s="524">
        <v>6.0</v>
      </c>
      <c r="DS84" s="523"/>
      <c r="DT84" s="520">
        <v>16.0</v>
      </c>
      <c r="DU84" s="520">
        <v>16.0</v>
      </c>
      <c r="DV84" s="520"/>
      <c r="DW84" s="520"/>
      <c r="DX84" s="524"/>
      <c r="DY84" s="520"/>
      <c r="DZ84" s="520"/>
      <c r="EA84" s="520">
        <v>10.0</v>
      </c>
      <c r="EB84" s="520"/>
      <c r="EC84" s="520"/>
      <c r="ED84" s="520">
        <v>10.0</v>
      </c>
      <c r="EE84" s="523"/>
      <c r="EF84" s="520"/>
      <c r="EG84" s="520"/>
      <c r="EH84" s="520"/>
      <c r="EI84" s="520"/>
      <c r="EJ84" s="524"/>
      <c r="EK84" s="520"/>
      <c r="EL84" s="520"/>
      <c r="EM84" s="520"/>
      <c r="EN84" s="520"/>
      <c r="EO84" s="520"/>
      <c r="EP84" s="520"/>
      <c r="EQ84" s="520"/>
      <c r="ER84" s="524"/>
      <c r="ES84" s="520"/>
      <c r="ET84" s="520"/>
      <c r="EU84" s="520"/>
      <c r="EV84" s="520"/>
      <c r="EW84" s="520"/>
      <c r="EX84" s="520"/>
      <c r="EY84" s="524"/>
      <c r="EZ84" s="520"/>
      <c r="FA84" s="520"/>
      <c r="FB84" s="520"/>
      <c r="FC84" s="520"/>
      <c r="FD84" s="520"/>
      <c r="FE84" s="520"/>
      <c r="FF84" s="520"/>
      <c r="FG84" s="520"/>
      <c r="FH84" s="524"/>
      <c r="FI84" s="445"/>
    </row>
    <row r="85" ht="15.75" customHeight="1">
      <c r="A85" s="516" t="s">
        <v>1899</v>
      </c>
      <c r="B85" s="517">
        <v>2.0</v>
      </c>
      <c r="C85" s="518" t="str">
        <f t="array" ref="C85">index(Images!$A$1:$K$1, 1, 8)</f>
        <v/>
      </c>
      <c r="D85" s="517" t="s">
        <v>2025</v>
      </c>
      <c r="E85" s="517">
        <v>1.0</v>
      </c>
      <c r="F85" s="517">
        <v>3.0</v>
      </c>
      <c r="G85" s="517" t="s">
        <v>66</v>
      </c>
      <c r="H85" s="517" t="s">
        <v>67</v>
      </c>
      <c r="I85" s="517"/>
      <c r="J85" s="437"/>
      <c r="K85" s="519"/>
      <c r="L85" s="519"/>
      <c r="M85" s="519"/>
      <c r="N85" s="519"/>
      <c r="O85" s="519"/>
      <c r="P85" s="519"/>
      <c r="Q85" s="519"/>
      <c r="R85" s="519"/>
      <c r="S85" s="519"/>
      <c r="T85" s="519"/>
      <c r="U85" s="519"/>
      <c r="V85" s="519"/>
      <c r="W85" s="520"/>
      <c r="X85" s="520"/>
      <c r="Y85" s="520"/>
      <c r="Z85" s="519"/>
      <c r="AA85" s="520"/>
      <c r="AB85" s="520"/>
      <c r="AC85" s="519"/>
      <c r="AD85" s="519"/>
      <c r="AE85" s="519"/>
      <c r="AF85" s="519"/>
      <c r="AG85" s="519"/>
      <c r="AH85" s="519"/>
      <c r="AI85" s="519"/>
      <c r="AJ85" s="519"/>
      <c r="AK85" s="520"/>
      <c r="AL85" s="520"/>
      <c r="AM85" s="519"/>
      <c r="AN85" s="519"/>
      <c r="AO85" s="519"/>
      <c r="AP85" s="519"/>
      <c r="AQ85" s="519"/>
      <c r="AR85" s="519"/>
      <c r="AS85" s="519"/>
      <c r="AT85" s="519"/>
      <c r="AU85" s="519"/>
      <c r="AV85" s="519"/>
      <c r="AW85" s="519"/>
      <c r="AX85" s="519"/>
      <c r="AY85" s="519"/>
      <c r="AZ85" s="519"/>
      <c r="BA85" s="520"/>
      <c r="BB85" s="520"/>
      <c r="BC85" s="519"/>
      <c r="BD85" s="519"/>
      <c r="BE85" s="519"/>
      <c r="BF85" s="519"/>
      <c r="BG85" s="519"/>
      <c r="BH85" s="519"/>
      <c r="BI85" s="519"/>
      <c r="BJ85" s="519"/>
      <c r="BK85" s="519"/>
      <c r="BL85" s="519"/>
      <c r="BM85" s="519"/>
      <c r="BN85" s="519"/>
      <c r="BO85" s="519"/>
      <c r="BP85" s="519"/>
      <c r="BQ85" s="519"/>
      <c r="BR85" s="519"/>
      <c r="BS85" s="519"/>
      <c r="BT85" s="519"/>
      <c r="BU85" s="519"/>
      <c r="BV85" s="519"/>
      <c r="BW85" s="519"/>
      <c r="BX85" s="519"/>
      <c r="BY85" s="519"/>
      <c r="BZ85" s="519"/>
      <c r="CA85" s="519"/>
      <c r="CB85" s="519"/>
      <c r="CC85" s="519"/>
      <c r="CD85" s="519"/>
      <c r="CE85" s="519"/>
      <c r="CF85" s="519"/>
      <c r="CG85" s="519"/>
      <c r="CH85" s="519"/>
      <c r="CI85" s="519"/>
      <c r="CJ85" s="519"/>
      <c r="CK85" s="519"/>
      <c r="CL85" s="519"/>
      <c r="CM85" s="519"/>
      <c r="CN85" s="519"/>
      <c r="CO85" s="519"/>
      <c r="CP85" s="519"/>
      <c r="CQ85" s="519"/>
      <c r="CR85" s="519"/>
      <c r="CS85" s="519"/>
      <c r="CT85" s="519"/>
      <c r="CU85" s="519"/>
      <c r="CV85" s="520"/>
      <c r="CW85" s="520" t="s">
        <v>96</v>
      </c>
      <c r="CX85" s="520"/>
      <c r="CY85" s="519"/>
      <c r="CZ85" s="521"/>
      <c r="DA85" s="522">
        <v>48.0</v>
      </c>
      <c r="DB85" s="522"/>
      <c r="DC85" s="522">
        <v>12.0</v>
      </c>
      <c r="DD85" s="522"/>
      <c r="DE85" s="522"/>
      <c r="DF85" s="522"/>
      <c r="DG85" s="521"/>
      <c r="DH85" s="520"/>
      <c r="DI85" s="520"/>
      <c r="DJ85" s="520"/>
      <c r="DK85" s="520">
        <v>3.0</v>
      </c>
      <c r="DL85" s="520">
        <v>3.0</v>
      </c>
      <c r="DM85" s="523"/>
      <c r="DN85" s="520"/>
      <c r="DO85" s="520"/>
      <c r="DP85" s="520"/>
      <c r="DQ85" s="520">
        <v>6.0</v>
      </c>
      <c r="DR85" s="524">
        <v>12.0</v>
      </c>
      <c r="DS85" s="523"/>
      <c r="DT85" s="520"/>
      <c r="DU85" s="520"/>
      <c r="DV85" s="520"/>
      <c r="DW85" s="520">
        <v>16.0</v>
      </c>
      <c r="DX85" s="524">
        <v>16.0</v>
      </c>
      <c r="DY85" s="520"/>
      <c r="DZ85" s="520"/>
      <c r="EA85" s="520"/>
      <c r="EB85" s="520"/>
      <c r="EC85" s="520">
        <v>10.0</v>
      </c>
      <c r="ED85" s="520">
        <v>10.0</v>
      </c>
      <c r="EE85" s="523"/>
      <c r="EF85" s="520"/>
      <c r="EG85" s="520"/>
      <c r="EH85" s="520"/>
      <c r="EI85" s="520"/>
      <c r="EJ85" s="524"/>
      <c r="EK85" s="520"/>
      <c r="EL85" s="520"/>
      <c r="EM85" s="520"/>
      <c r="EN85" s="520"/>
      <c r="EO85" s="520"/>
      <c r="EP85" s="520"/>
      <c r="EQ85" s="520"/>
      <c r="ER85" s="524"/>
      <c r="ES85" s="520"/>
      <c r="ET85" s="520"/>
      <c r="EU85" s="520"/>
      <c r="EV85" s="520"/>
      <c r="EW85" s="520"/>
      <c r="EX85" s="520"/>
      <c r="EY85" s="524"/>
      <c r="EZ85" s="520"/>
      <c r="FA85" s="520"/>
      <c r="FB85" s="520"/>
      <c r="FC85" s="520"/>
      <c r="FD85" s="520"/>
      <c r="FE85" s="520"/>
      <c r="FF85" s="520"/>
      <c r="FG85" s="520"/>
      <c r="FH85" s="524"/>
      <c r="FI85" s="445"/>
    </row>
    <row r="86" ht="15.75" customHeight="1">
      <c r="A86" s="516" t="s">
        <v>551</v>
      </c>
      <c r="B86" s="517">
        <v>2.0</v>
      </c>
      <c r="C86" s="518" t="str">
        <f t="array" ref="C86">index(Images!$A$1:$K$1, 1, 8)</f>
        <v/>
      </c>
      <c r="D86" s="517" t="s">
        <v>2025</v>
      </c>
      <c r="E86" s="517">
        <v>1.0</v>
      </c>
      <c r="F86" s="517">
        <v>3.0</v>
      </c>
      <c r="G86" s="517" t="s">
        <v>66</v>
      </c>
      <c r="H86" s="517" t="s">
        <v>67</v>
      </c>
      <c r="I86" s="517"/>
      <c r="J86" s="437"/>
      <c r="K86" s="519"/>
      <c r="L86" s="519"/>
      <c r="M86" s="519"/>
      <c r="N86" s="519"/>
      <c r="O86" s="519"/>
      <c r="P86" s="519"/>
      <c r="Q86" s="519"/>
      <c r="R86" s="519"/>
      <c r="S86" s="519"/>
      <c r="T86" s="519"/>
      <c r="U86" s="519"/>
      <c r="V86" s="519"/>
      <c r="W86" s="520"/>
      <c r="X86" s="520"/>
      <c r="Y86" s="520"/>
      <c r="Z86" s="519"/>
      <c r="AA86" s="520" t="s">
        <v>96</v>
      </c>
      <c r="AB86" s="520"/>
      <c r="AC86" s="519"/>
      <c r="AD86" s="519"/>
      <c r="AE86" s="519"/>
      <c r="AF86" s="519"/>
      <c r="AG86" s="519"/>
      <c r="AH86" s="519"/>
      <c r="AI86" s="519"/>
      <c r="AJ86" s="519"/>
      <c r="AK86" s="520"/>
      <c r="AL86" s="520" t="s">
        <v>96</v>
      </c>
      <c r="AM86" s="519"/>
      <c r="AN86" s="519"/>
      <c r="AO86" s="519"/>
      <c r="AP86" s="519"/>
      <c r="AQ86" s="519"/>
      <c r="AR86" s="519"/>
      <c r="AS86" s="519"/>
      <c r="AT86" s="519"/>
      <c r="AU86" s="519"/>
      <c r="AV86" s="519"/>
      <c r="AW86" s="519"/>
      <c r="AX86" s="519"/>
      <c r="AY86" s="519"/>
      <c r="AZ86" s="519"/>
      <c r="BA86" s="520" t="s">
        <v>96</v>
      </c>
      <c r="BB86" s="520"/>
      <c r="BC86" s="519"/>
      <c r="BD86" s="519"/>
      <c r="BE86" s="519"/>
      <c r="BF86" s="519"/>
      <c r="BG86" s="519"/>
      <c r="BH86" s="519"/>
      <c r="BI86" s="519"/>
      <c r="BJ86" s="519"/>
      <c r="BK86" s="519"/>
      <c r="BL86" s="519"/>
      <c r="BM86" s="519"/>
      <c r="BN86" s="519"/>
      <c r="BO86" s="519"/>
      <c r="BP86" s="519"/>
      <c r="BQ86" s="519"/>
      <c r="BR86" s="519"/>
      <c r="BS86" s="519"/>
      <c r="BT86" s="519"/>
      <c r="BU86" s="519"/>
      <c r="BV86" s="519"/>
      <c r="BW86" s="519"/>
      <c r="BX86" s="519"/>
      <c r="BY86" s="519"/>
      <c r="BZ86" s="519"/>
      <c r="CA86" s="519"/>
      <c r="CB86" s="519"/>
      <c r="CC86" s="519"/>
      <c r="CD86" s="519"/>
      <c r="CE86" s="519"/>
      <c r="CF86" s="519"/>
      <c r="CG86" s="519"/>
      <c r="CH86" s="519"/>
      <c r="CI86" s="519"/>
      <c r="CJ86" s="519"/>
      <c r="CK86" s="519"/>
      <c r="CL86" s="519"/>
      <c r="CM86" s="519"/>
      <c r="CN86" s="519"/>
      <c r="CO86" s="519"/>
      <c r="CP86" s="519"/>
      <c r="CQ86" s="519"/>
      <c r="CR86" s="519"/>
      <c r="CS86" s="519"/>
      <c r="CT86" s="519"/>
      <c r="CU86" s="519"/>
      <c r="CV86" s="519"/>
      <c r="CW86" s="519"/>
      <c r="CX86" s="519"/>
      <c r="CY86" s="519"/>
      <c r="CZ86" s="521"/>
      <c r="DA86" s="522"/>
      <c r="DB86" s="522"/>
      <c r="DC86" s="522">
        <v>12.0</v>
      </c>
      <c r="DD86" s="522">
        <v>5.0</v>
      </c>
      <c r="DE86" s="522"/>
      <c r="DF86" s="522"/>
      <c r="DG86" s="521"/>
      <c r="DH86" s="520">
        <v>3.0</v>
      </c>
      <c r="DI86" s="520"/>
      <c r="DJ86" s="520"/>
      <c r="DK86" s="520"/>
      <c r="DL86" s="520">
        <v>3.0</v>
      </c>
      <c r="DM86" s="523">
        <v>12.0</v>
      </c>
      <c r="DN86" s="520"/>
      <c r="DO86" s="520"/>
      <c r="DP86" s="520"/>
      <c r="DQ86" s="520"/>
      <c r="DR86" s="524">
        <v>6.0</v>
      </c>
      <c r="DS86" s="523">
        <v>16.0</v>
      </c>
      <c r="DT86" s="520"/>
      <c r="DU86" s="520"/>
      <c r="DV86" s="520"/>
      <c r="DW86" s="520"/>
      <c r="DX86" s="524">
        <v>16.0</v>
      </c>
      <c r="DY86" s="520">
        <v>10.0</v>
      </c>
      <c r="DZ86" s="520"/>
      <c r="EA86" s="520"/>
      <c r="EB86" s="520"/>
      <c r="EC86" s="520"/>
      <c r="ED86" s="520">
        <v>10.0</v>
      </c>
      <c r="EE86" s="523"/>
      <c r="EF86" s="520"/>
      <c r="EG86" s="520"/>
      <c r="EH86" s="520"/>
      <c r="EI86" s="520"/>
      <c r="EJ86" s="524"/>
      <c r="EK86" s="520"/>
      <c r="EL86" s="520"/>
      <c r="EM86" s="520"/>
      <c r="EN86" s="520"/>
      <c r="EO86" s="520"/>
      <c r="EP86" s="520"/>
      <c r="EQ86" s="520"/>
      <c r="ER86" s="524"/>
      <c r="ES86" s="520"/>
      <c r="ET86" s="520"/>
      <c r="EU86" s="520"/>
      <c r="EV86" s="520"/>
      <c r="EW86" s="520"/>
      <c r="EX86" s="520"/>
      <c r="EY86" s="524"/>
      <c r="EZ86" s="520"/>
      <c r="FA86" s="520"/>
      <c r="FB86" s="520"/>
      <c r="FC86" s="520"/>
      <c r="FD86" s="520"/>
      <c r="FE86" s="520"/>
      <c r="FF86" s="520"/>
      <c r="FG86" s="520"/>
      <c r="FH86" s="524"/>
      <c r="FI86" s="445"/>
    </row>
    <row r="87">
      <c r="A87" s="516" t="s">
        <v>2103</v>
      </c>
      <c r="B87" s="517">
        <v>2.0</v>
      </c>
      <c r="C87" s="518" t="str">
        <f t="array" ref="C87">index(Images!$A$1:$K$1, 1, 8)</f>
        <v/>
      </c>
      <c r="D87" s="517" t="s">
        <v>2025</v>
      </c>
      <c r="E87" s="517">
        <v>2.0</v>
      </c>
      <c r="F87" s="517">
        <v>3.0</v>
      </c>
      <c r="G87" s="517" t="s">
        <v>68</v>
      </c>
      <c r="H87" s="517"/>
      <c r="I87" s="517"/>
      <c r="J87" s="437"/>
      <c r="K87" s="519"/>
      <c r="L87" s="520"/>
      <c r="M87" s="520"/>
      <c r="N87" s="520" t="s">
        <v>96</v>
      </c>
      <c r="O87" s="519"/>
      <c r="P87" s="519"/>
      <c r="Q87" s="525" t="s">
        <v>96</v>
      </c>
      <c r="R87" s="519"/>
      <c r="S87" s="520" t="s">
        <v>96</v>
      </c>
      <c r="T87" s="520"/>
      <c r="U87" s="520"/>
      <c r="V87" s="519"/>
      <c r="W87" s="519"/>
      <c r="X87" s="519"/>
      <c r="Y87" s="519"/>
      <c r="Z87" s="519"/>
      <c r="AA87" s="520" t="s">
        <v>96</v>
      </c>
      <c r="AB87" s="520"/>
      <c r="AC87" s="519"/>
      <c r="AD87" s="519"/>
      <c r="AE87" s="519"/>
      <c r="AF87" s="519"/>
      <c r="AG87" s="519"/>
      <c r="AH87" s="519"/>
      <c r="AI87" s="519"/>
      <c r="AJ87" s="519"/>
      <c r="AK87" s="519"/>
      <c r="AL87" s="519"/>
      <c r="AM87" s="519"/>
      <c r="AN87" s="519"/>
      <c r="AO87" s="519"/>
      <c r="AP87" s="519"/>
      <c r="AQ87" s="520"/>
      <c r="AR87" s="520"/>
      <c r="AS87" s="520" t="s">
        <v>96</v>
      </c>
      <c r="AT87" s="520" t="s">
        <v>96</v>
      </c>
      <c r="AU87" s="520" t="s">
        <v>96</v>
      </c>
      <c r="AV87" s="519"/>
      <c r="AW87" s="519"/>
      <c r="AX87" s="519"/>
      <c r="AY87" s="519"/>
      <c r="AZ87" s="519"/>
      <c r="BA87" s="519"/>
      <c r="BB87" s="519"/>
      <c r="BC87" s="519"/>
      <c r="BD87" s="519"/>
      <c r="BE87" s="519"/>
      <c r="BF87" s="519"/>
      <c r="BG87" s="519"/>
      <c r="BH87" s="519"/>
      <c r="BI87" s="519"/>
      <c r="BJ87" s="519"/>
      <c r="BK87" s="520"/>
      <c r="BL87" s="519"/>
      <c r="BM87" s="519"/>
      <c r="BN87" s="519"/>
      <c r="BO87" s="519"/>
      <c r="BP87" s="520" t="s">
        <v>96</v>
      </c>
      <c r="BQ87" s="519"/>
      <c r="BR87" s="519"/>
      <c r="BS87" s="519"/>
      <c r="BT87" s="520"/>
      <c r="BU87" s="519"/>
      <c r="BV87" s="519"/>
      <c r="BW87" s="519"/>
      <c r="BX87" s="519"/>
      <c r="BY87" s="519"/>
      <c r="BZ87" s="519"/>
      <c r="CA87" s="519"/>
      <c r="CB87" s="520" t="s">
        <v>96</v>
      </c>
      <c r="CC87" s="519"/>
      <c r="CD87" s="519"/>
      <c r="CE87" s="519"/>
      <c r="CF87" s="519"/>
      <c r="CG87" s="519"/>
      <c r="CH87" s="519"/>
      <c r="CI87" s="520"/>
      <c r="CJ87" s="520" t="s">
        <v>96</v>
      </c>
      <c r="CK87" s="519"/>
      <c r="CL87" s="519"/>
      <c r="CM87" s="519"/>
      <c r="CN87" s="520" t="s">
        <v>96</v>
      </c>
      <c r="CO87" s="519"/>
      <c r="CP87" s="520" t="s">
        <v>96</v>
      </c>
      <c r="CQ87" s="519"/>
      <c r="CR87" s="519"/>
      <c r="CS87" s="519"/>
      <c r="CT87" s="519"/>
      <c r="CU87" s="519"/>
      <c r="CV87" s="520" t="s">
        <v>96</v>
      </c>
      <c r="CW87" s="519"/>
      <c r="CX87" s="519"/>
      <c r="CY87" s="519"/>
      <c r="CZ87" s="521"/>
      <c r="DA87" s="522">
        <v>48.0</v>
      </c>
      <c r="DB87" s="522"/>
      <c r="DC87" s="522"/>
      <c r="DD87" s="522"/>
      <c r="DE87" s="522">
        <v>8.0</v>
      </c>
      <c r="DF87" s="522"/>
      <c r="DG87" s="521"/>
      <c r="DH87" s="520"/>
      <c r="DI87" s="520"/>
      <c r="DJ87" s="520"/>
      <c r="DK87" s="520">
        <v>3.0</v>
      </c>
      <c r="DL87" s="520">
        <v>3.0</v>
      </c>
      <c r="DM87" s="523"/>
      <c r="DN87" s="520"/>
      <c r="DO87" s="520"/>
      <c r="DP87" s="520"/>
      <c r="DQ87" s="520">
        <v>6.0</v>
      </c>
      <c r="DR87" s="524">
        <v>12.0</v>
      </c>
      <c r="DS87" s="523"/>
      <c r="DT87" s="520"/>
      <c r="DU87" s="520"/>
      <c r="DV87" s="520"/>
      <c r="DW87" s="520">
        <v>16.0</v>
      </c>
      <c r="DX87" s="524">
        <v>16.0</v>
      </c>
      <c r="DY87" s="520"/>
      <c r="DZ87" s="520"/>
      <c r="EA87" s="520"/>
      <c r="EB87" s="520"/>
      <c r="EC87" s="520">
        <v>10.0</v>
      </c>
      <c r="ED87" s="520">
        <v>10.0</v>
      </c>
      <c r="EE87" s="523"/>
      <c r="EF87" s="520"/>
      <c r="EG87" s="520"/>
      <c r="EH87" s="520"/>
      <c r="EI87" s="520"/>
      <c r="EJ87" s="524"/>
      <c r="EK87" s="520"/>
      <c r="EL87" s="520"/>
      <c r="EM87" s="520"/>
      <c r="EN87" s="520"/>
      <c r="EO87" s="520"/>
      <c r="EP87" s="520"/>
      <c r="EQ87" s="520"/>
      <c r="ER87" s="524"/>
      <c r="ES87" s="520"/>
      <c r="ET87" s="520"/>
      <c r="EU87" s="520"/>
      <c r="EV87" s="520"/>
      <c r="EW87" s="520"/>
      <c r="EX87" s="520"/>
      <c r="EY87" s="524"/>
      <c r="EZ87" s="520"/>
      <c r="FA87" s="520"/>
      <c r="FB87" s="520"/>
      <c r="FC87" s="520"/>
      <c r="FD87" s="520"/>
      <c r="FE87" s="520"/>
      <c r="FF87" s="520"/>
      <c r="FG87" s="520"/>
      <c r="FH87" s="524"/>
      <c r="FI87" s="445"/>
    </row>
    <row r="88" ht="15.75" customHeight="1">
      <c r="A88" s="516" t="s">
        <v>812</v>
      </c>
      <c r="B88" s="517">
        <v>2.0</v>
      </c>
      <c r="C88" s="518" t="str">
        <f t="array" ref="C88">index(Images!$A$1:$K$1, 1, 8)</f>
        <v/>
      </c>
      <c r="D88" s="517" t="s">
        <v>2025</v>
      </c>
      <c r="E88" s="517">
        <v>2.0</v>
      </c>
      <c r="F88" s="517">
        <v>3.0</v>
      </c>
      <c r="G88" s="517" t="s">
        <v>66</v>
      </c>
      <c r="H88" s="517" t="s">
        <v>68</v>
      </c>
      <c r="I88" s="517"/>
      <c r="J88" s="437"/>
      <c r="K88" s="519"/>
      <c r="L88" s="519"/>
      <c r="M88" s="519"/>
      <c r="N88" s="519"/>
      <c r="O88" s="519"/>
      <c r="P88" s="519"/>
      <c r="Q88" s="519"/>
      <c r="R88" s="519"/>
      <c r="S88" s="519"/>
      <c r="T88" s="519"/>
      <c r="U88" s="519"/>
      <c r="V88" s="519"/>
      <c r="W88" s="519"/>
      <c r="X88" s="519"/>
      <c r="Y88" s="519"/>
      <c r="Z88" s="519"/>
      <c r="AA88" s="519"/>
      <c r="AB88" s="519"/>
      <c r="AC88" s="519"/>
      <c r="AD88" s="519"/>
      <c r="AE88" s="519"/>
      <c r="AF88" s="519"/>
      <c r="AG88" s="520"/>
      <c r="AH88" s="519"/>
      <c r="AI88" s="519"/>
      <c r="AJ88" s="519"/>
      <c r="AK88" s="519"/>
      <c r="AL88" s="519"/>
      <c r="AM88" s="520" t="s">
        <v>96</v>
      </c>
      <c r="AN88" s="520"/>
      <c r="AO88" s="519"/>
      <c r="AP88" s="519"/>
      <c r="AQ88" s="519"/>
      <c r="AR88" s="519"/>
      <c r="AS88" s="519"/>
      <c r="AT88" s="519"/>
      <c r="AU88" s="519"/>
      <c r="AV88" s="519"/>
      <c r="AW88" s="519"/>
      <c r="AX88" s="519"/>
      <c r="AY88" s="519"/>
      <c r="AZ88" s="519"/>
      <c r="BA88" s="519"/>
      <c r="BB88" s="519"/>
      <c r="BC88" s="520"/>
      <c r="BD88" s="520"/>
      <c r="BE88" s="519"/>
      <c r="BF88" s="519"/>
      <c r="BG88" s="519"/>
      <c r="BH88" s="519"/>
      <c r="BI88" s="519"/>
      <c r="BJ88" s="519"/>
      <c r="BK88" s="520"/>
      <c r="BL88" s="519"/>
      <c r="BM88" s="519"/>
      <c r="BN88" s="519"/>
      <c r="BO88" s="519"/>
      <c r="BP88" s="519"/>
      <c r="BQ88" s="519"/>
      <c r="BR88" s="519"/>
      <c r="BS88" s="519"/>
      <c r="BT88" s="519"/>
      <c r="BU88" s="520"/>
      <c r="BV88" s="520"/>
      <c r="BW88" s="519"/>
      <c r="BX88" s="519"/>
      <c r="BY88" s="519"/>
      <c r="BZ88" s="519"/>
      <c r="CA88" s="519"/>
      <c r="CB88" s="519"/>
      <c r="CC88" s="519"/>
      <c r="CD88" s="519"/>
      <c r="CE88" s="519"/>
      <c r="CF88" s="519"/>
      <c r="CG88" s="519"/>
      <c r="CH88" s="519"/>
      <c r="CI88" s="519"/>
      <c r="CJ88" s="519"/>
      <c r="CK88" s="519"/>
      <c r="CL88" s="519"/>
      <c r="CM88" s="519"/>
      <c r="CN88" s="519"/>
      <c r="CO88" s="519"/>
      <c r="CP88" s="519"/>
      <c r="CQ88" s="519"/>
      <c r="CR88" s="519"/>
      <c r="CS88" s="519"/>
      <c r="CT88" s="519"/>
      <c r="CU88" s="519"/>
      <c r="CV88" s="519"/>
      <c r="CW88" s="519"/>
      <c r="CX88" s="519"/>
      <c r="CY88" s="519"/>
      <c r="CZ88" s="521"/>
      <c r="DA88" s="522">
        <v>80.0</v>
      </c>
      <c r="DB88" s="522">
        <v>7.0</v>
      </c>
      <c r="DC88" s="522">
        <v>7.0</v>
      </c>
      <c r="DD88" s="522"/>
      <c r="DE88" s="522"/>
      <c r="DF88" s="522"/>
      <c r="DG88" s="521"/>
      <c r="DH88" s="520"/>
      <c r="DI88" s="520"/>
      <c r="DJ88" s="520"/>
      <c r="DK88" s="520">
        <v>3.0</v>
      </c>
      <c r="DL88" s="520">
        <v>3.0</v>
      </c>
      <c r="DM88" s="523"/>
      <c r="DN88" s="520"/>
      <c r="DO88" s="520">
        <v>6.0</v>
      </c>
      <c r="DP88" s="520"/>
      <c r="DQ88" s="520">
        <v>6.0</v>
      </c>
      <c r="DR88" s="524">
        <v>6.0</v>
      </c>
      <c r="DS88" s="523"/>
      <c r="DT88" s="520"/>
      <c r="DU88" s="520">
        <v>16.0</v>
      </c>
      <c r="DV88" s="520"/>
      <c r="DW88" s="520"/>
      <c r="DX88" s="524">
        <v>16.0</v>
      </c>
      <c r="DY88" s="520"/>
      <c r="DZ88" s="520"/>
      <c r="EA88" s="520"/>
      <c r="EB88" s="520"/>
      <c r="EC88" s="520">
        <v>10.0</v>
      </c>
      <c r="ED88" s="520">
        <v>10.0</v>
      </c>
      <c r="EE88" s="523"/>
      <c r="EF88" s="520"/>
      <c r="EG88" s="520"/>
      <c r="EH88" s="520"/>
      <c r="EI88" s="520"/>
      <c r="EJ88" s="524"/>
      <c r="EK88" s="520"/>
      <c r="EL88" s="520"/>
      <c r="EM88" s="520"/>
      <c r="EN88" s="520"/>
      <c r="EO88" s="520"/>
      <c r="EP88" s="520"/>
      <c r="EQ88" s="520"/>
      <c r="ER88" s="524"/>
      <c r="ES88" s="520"/>
      <c r="ET88" s="520"/>
      <c r="EU88" s="520"/>
      <c r="EV88" s="520"/>
      <c r="EW88" s="520"/>
      <c r="EX88" s="520"/>
      <c r="EY88" s="524"/>
      <c r="EZ88" s="520"/>
      <c r="FA88" s="520"/>
      <c r="FB88" s="520"/>
      <c r="FC88" s="520"/>
      <c r="FD88" s="520"/>
      <c r="FE88" s="520"/>
      <c r="FF88" s="520"/>
      <c r="FG88" s="520"/>
      <c r="FH88" s="524"/>
      <c r="FI88" s="445"/>
    </row>
    <row r="89" ht="15.75" customHeight="1">
      <c r="A89" s="516" t="s">
        <v>1863</v>
      </c>
      <c r="B89" s="517">
        <v>2.0</v>
      </c>
      <c r="C89" s="518" t="str">
        <f t="array" ref="C89">index(Images!$A$1:$K$1, 1, 8)</f>
        <v/>
      </c>
      <c r="D89" s="517" t="s">
        <v>2025</v>
      </c>
      <c r="E89" s="517">
        <v>2.0</v>
      </c>
      <c r="F89" s="517">
        <v>3.0</v>
      </c>
      <c r="G89" s="517" t="s">
        <v>68</v>
      </c>
      <c r="H89" s="517" t="s">
        <v>66</v>
      </c>
      <c r="I89" s="517"/>
      <c r="J89" s="437"/>
      <c r="K89" s="519"/>
      <c r="L89" s="520"/>
      <c r="M89" s="520"/>
      <c r="N89" s="520"/>
      <c r="O89" s="519"/>
      <c r="P89" s="519"/>
      <c r="Q89" s="519"/>
      <c r="R89" s="519"/>
      <c r="S89" s="519"/>
      <c r="T89" s="519"/>
      <c r="U89" s="519"/>
      <c r="V89" s="519"/>
      <c r="W89" s="519"/>
      <c r="X89" s="519"/>
      <c r="Y89" s="519"/>
      <c r="Z89" s="519"/>
      <c r="AA89" s="520"/>
      <c r="AB89" s="520"/>
      <c r="AC89" s="519"/>
      <c r="AD89" s="519"/>
      <c r="AE89" s="519"/>
      <c r="AF89" s="519"/>
      <c r="AG89" s="519"/>
      <c r="AH89" s="519"/>
      <c r="AI89" s="519"/>
      <c r="AJ89" s="519"/>
      <c r="AK89" s="519"/>
      <c r="AL89" s="519"/>
      <c r="AM89" s="519"/>
      <c r="AN89" s="519"/>
      <c r="AO89" s="519"/>
      <c r="AP89" s="520"/>
      <c r="AQ89" s="519"/>
      <c r="AR89" s="519"/>
      <c r="AS89" s="519"/>
      <c r="AT89" s="520"/>
      <c r="AU89" s="520"/>
      <c r="AV89" s="519"/>
      <c r="AW89" s="519"/>
      <c r="AX89" s="519"/>
      <c r="AY89" s="519"/>
      <c r="AZ89" s="519"/>
      <c r="BA89" s="519"/>
      <c r="BB89" s="519"/>
      <c r="BC89" s="519"/>
      <c r="BD89" s="519"/>
      <c r="BE89" s="520"/>
      <c r="BF89" s="520"/>
      <c r="BG89" s="519"/>
      <c r="BH89" s="519"/>
      <c r="BI89" s="519"/>
      <c r="BJ89" s="519"/>
      <c r="BK89" s="519"/>
      <c r="BL89" s="519"/>
      <c r="BM89" s="519"/>
      <c r="BN89" s="519"/>
      <c r="BO89" s="519"/>
      <c r="BP89" s="520"/>
      <c r="BQ89" s="519"/>
      <c r="BR89" s="519"/>
      <c r="BS89" s="519"/>
      <c r="BT89" s="519"/>
      <c r="BU89" s="519"/>
      <c r="BV89" s="519"/>
      <c r="BW89" s="519"/>
      <c r="BX89" s="519"/>
      <c r="BY89" s="519"/>
      <c r="BZ89" s="520"/>
      <c r="CA89" s="519"/>
      <c r="CB89" s="519"/>
      <c r="CC89" s="519"/>
      <c r="CD89" s="519"/>
      <c r="CE89" s="519"/>
      <c r="CF89" s="519"/>
      <c r="CG89" s="519"/>
      <c r="CH89" s="519"/>
      <c r="CI89" s="519"/>
      <c r="CJ89" s="519"/>
      <c r="CK89" s="519"/>
      <c r="CL89" s="519"/>
      <c r="CM89" s="519"/>
      <c r="CN89" s="520"/>
      <c r="CO89" s="519"/>
      <c r="CP89" s="519"/>
      <c r="CQ89" s="519"/>
      <c r="CR89" s="519"/>
      <c r="CS89" s="519"/>
      <c r="CT89" s="520"/>
      <c r="CU89" s="520" t="s">
        <v>96</v>
      </c>
      <c r="CV89" s="519"/>
      <c r="CW89" s="519"/>
      <c r="CX89" s="519"/>
      <c r="CY89" s="519"/>
      <c r="CZ89" s="521"/>
      <c r="DA89" s="522"/>
      <c r="DB89" s="522"/>
      <c r="DC89" s="522">
        <v>7.0</v>
      </c>
      <c r="DD89" s="522"/>
      <c r="DE89" s="522">
        <v>8.0</v>
      </c>
      <c r="DF89" s="522"/>
      <c r="DG89" s="521"/>
      <c r="DH89" s="520"/>
      <c r="DI89" s="520"/>
      <c r="DJ89" s="520"/>
      <c r="DK89" s="520">
        <v>3.0</v>
      </c>
      <c r="DL89" s="520">
        <v>3.0</v>
      </c>
      <c r="DM89" s="523"/>
      <c r="DN89" s="520"/>
      <c r="DO89" s="520"/>
      <c r="DP89" s="520"/>
      <c r="DQ89" s="520">
        <v>6.0</v>
      </c>
      <c r="DR89" s="524">
        <v>12.0</v>
      </c>
      <c r="DS89" s="523"/>
      <c r="DT89" s="520"/>
      <c r="DU89" s="520"/>
      <c r="DV89" s="520"/>
      <c r="DW89" s="520">
        <v>16.0</v>
      </c>
      <c r="DX89" s="524">
        <v>16.0</v>
      </c>
      <c r="DY89" s="520"/>
      <c r="DZ89" s="520"/>
      <c r="EA89" s="520"/>
      <c r="EB89" s="520"/>
      <c r="EC89" s="520">
        <v>10.0</v>
      </c>
      <c r="ED89" s="520">
        <v>10.0</v>
      </c>
      <c r="EE89" s="523"/>
      <c r="EF89" s="520"/>
      <c r="EG89" s="520"/>
      <c r="EH89" s="520"/>
      <c r="EI89" s="520"/>
      <c r="EJ89" s="524"/>
      <c r="EK89" s="520"/>
      <c r="EL89" s="520"/>
      <c r="EM89" s="520"/>
      <c r="EN89" s="520"/>
      <c r="EO89" s="520"/>
      <c r="EP89" s="520"/>
      <c r="EQ89" s="520"/>
      <c r="ER89" s="524"/>
      <c r="ES89" s="520"/>
      <c r="ET89" s="520"/>
      <c r="EU89" s="520"/>
      <c r="EV89" s="520"/>
      <c r="EW89" s="520"/>
      <c r="EX89" s="520"/>
      <c r="EY89" s="524"/>
      <c r="EZ89" s="520"/>
      <c r="FA89" s="520"/>
      <c r="FB89" s="520"/>
      <c r="FC89" s="520"/>
      <c r="FD89" s="520"/>
      <c r="FE89" s="520"/>
      <c r="FF89" s="520"/>
      <c r="FG89" s="520"/>
      <c r="FH89" s="524"/>
      <c r="FI89" s="445"/>
    </row>
    <row r="90" ht="15.75" customHeight="1">
      <c r="A90" s="516" t="s">
        <v>200</v>
      </c>
      <c r="B90" s="517">
        <v>2.0</v>
      </c>
      <c r="C90" s="518" t="str">
        <f t="array" ref="C90">index(Images!$A$1:$K$1, 1, 8)</f>
        <v/>
      </c>
      <c r="D90" s="517" t="s">
        <v>2025</v>
      </c>
      <c r="E90" s="517">
        <v>2.0</v>
      </c>
      <c r="F90" s="517">
        <v>3.0</v>
      </c>
      <c r="G90" s="517" t="s">
        <v>68</v>
      </c>
      <c r="H90" s="517"/>
      <c r="I90" s="517"/>
      <c r="J90" s="437"/>
      <c r="K90" s="519"/>
      <c r="L90" s="520"/>
      <c r="M90" s="520"/>
      <c r="N90" s="520" t="s">
        <v>96</v>
      </c>
      <c r="O90" s="519"/>
      <c r="P90" s="519"/>
      <c r="Q90" s="519"/>
      <c r="R90" s="519"/>
      <c r="S90" s="519"/>
      <c r="T90" s="519"/>
      <c r="U90" s="519"/>
      <c r="V90" s="519"/>
      <c r="W90" s="519"/>
      <c r="X90" s="519"/>
      <c r="Y90" s="519"/>
      <c r="Z90" s="519"/>
      <c r="AA90" s="520" t="s">
        <v>96</v>
      </c>
      <c r="AB90" s="520"/>
      <c r="AC90" s="519"/>
      <c r="AD90" s="519"/>
      <c r="AE90" s="519"/>
      <c r="AF90" s="519"/>
      <c r="AG90" s="519"/>
      <c r="AH90" s="519"/>
      <c r="AI90" s="519"/>
      <c r="AJ90" s="519"/>
      <c r="AK90" s="519"/>
      <c r="AL90" s="519"/>
      <c r="AM90" s="519"/>
      <c r="AN90" s="519"/>
      <c r="AO90" s="519"/>
      <c r="AP90" s="520"/>
      <c r="AQ90" s="519"/>
      <c r="AR90" s="519"/>
      <c r="AS90" s="519"/>
      <c r="AT90" s="520"/>
      <c r="AU90" s="520" t="s">
        <v>96</v>
      </c>
      <c r="AV90" s="519"/>
      <c r="AW90" s="519"/>
      <c r="AX90" s="519"/>
      <c r="AY90" s="519"/>
      <c r="AZ90" s="519"/>
      <c r="BA90" s="519"/>
      <c r="BB90" s="519"/>
      <c r="BC90" s="519"/>
      <c r="BD90" s="519"/>
      <c r="BE90" s="520"/>
      <c r="BF90" s="520"/>
      <c r="BG90" s="519"/>
      <c r="BH90" s="519"/>
      <c r="BI90" s="519"/>
      <c r="BJ90" s="519"/>
      <c r="BK90" s="519"/>
      <c r="BL90" s="519"/>
      <c r="BM90" s="519"/>
      <c r="BN90" s="519"/>
      <c r="BO90" s="519"/>
      <c r="BP90" s="520" t="s">
        <v>96</v>
      </c>
      <c r="BQ90" s="519"/>
      <c r="BR90" s="519"/>
      <c r="BS90" s="519"/>
      <c r="BT90" s="519"/>
      <c r="BU90" s="519"/>
      <c r="BV90" s="519"/>
      <c r="BW90" s="519"/>
      <c r="BX90" s="519"/>
      <c r="BY90" s="519"/>
      <c r="BZ90" s="520"/>
      <c r="CA90" s="519"/>
      <c r="CB90" s="519"/>
      <c r="CC90" s="519"/>
      <c r="CD90" s="519"/>
      <c r="CE90" s="519"/>
      <c r="CF90" s="519"/>
      <c r="CG90" s="519"/>
      <c r="CH90" s="519"/>
      <c r="CI90" s="519"/>
      <c r="CJ90" s="519"/>
      <c r="CK90" s="519"/>
      <c r="CL90" s="519"/>
      <c r="CM90" s="519"/>
      <c r="CN90" s="520" t="s">
        <v>96</v>
      </c>
      <c r="CO90" s="519"/>
      <c r="CP90" s="519"/>
      <c r="CQ90" s="519"/>
      <c r="CR90" s="519"/>
      <c r="CS90" s="519"/>
      <c r="CT90" s="520"/>
      <c r="CU90" s="520" t="s">
        <v>96</v>
      </c>
      <c r="CV90" s="520" t="s">
        <v>96</v>
      </c>
      <c r="CW90" s="519"/>
      <c r="CX90" s="519"/>
      <c r="CY90" s="519"/>
      <c r="CZ90" s="521"/>
      <c r="DA90" s="522">
        <v>48.0</v>
      </c>
      <c r="DB90" s="522"/>
      <c r="DC90" s="522"/>
      <c r="DD90" s="522"/>
      <c r="DE90" s="522">
        <v>8.0</v>
      </c>
      <c r="DF90" s="522"/>
      <c r="DG90" s="521"/>
      <c r="DH90" s="520"/>
      <c r="DI90" s="520"/>
      <c r="DJ90" s="520"/>
      <c r="DK90" s="520">
        <v>3.0</v>
      </c>
      <c r="DL90" s="520">
        <v>3.0</v>
      </c>
      <c r="DM90" s="523">
        <v>12.0</v>
      </c>
      <c r="DN90" s="520"/>
      <c r="DO90" s="520"/>
      <c r="DP90" s="520"/>
      <c r="DQ90" s="520"/>
      <c r="DR90" s="524">
        <v>6.0</v>
      </c>
      <c r="DS90" s="523"/>
      <c r="DT90" s="520"/>
      <c r="DU90" s="520"/>
      <c r="DV90" s="520"/>
      <c r="DW90" s="520">
        <v>16.0</v>
      </c>
      <c r="DX90" s="524">
        <v>16.0</v>
      </c>
      <c r="DY90" s="520"/>
      <c r="DZ90" s="520"/>
      <c r="EA90" s="520"/>
      <c r="EB90" s="520"/>
      <c r="EC90" s="520">
        <v>10.0</v>
      </c>
      <c r="ED90" s="520">
        <v>10.0</v>
      </c>
      <c r="EE90" s="523"/>
      <c r="EF90" s="520"/>
      <c r="EG90" s="520"/>
      <c r="EH90" s="520"/>
      <c r="EI90" s="520"/>
      <c r="EJ90" s="524"/>
      <c r="EK90" s="520"/>
      <c r="EL90" s="520"/>
      <c r="EM90" s="520"/>
      <c r="EN90" s="520"/>
      <c r="EO90" s="520"/>
      <c r="EP90" s="520"/>
      <c r="EQ90" s="520"/>
      <c r="ER90" s="524"/>
      <c r="ES90" s="520"/>
      <c r="ET90" s="520"/>
      <c r="EU90" s="520"/>
      <c r="EV90" s="520"/>
      <c r="EW90" s="520"/>
      <c r="EX90" s="520"/>
      <c r="EY90" s="524"/>
      <c r="EZ90" s="520"/>
      <c r="FA90" s="520"/>
      <c r="FB90" s="520"/>
      <c r="FC90" s="520"/>
      <c r="FD90" s="520"/>
      <c r="FE90" s="520"/>
      <c r="FF90" s="520"/>
      <c r="FG90" s="520"/>
      <c r="FH90" s="524"/>
      <c r="FI90" s="445"/>
    </row>
    <row r="91">
      <c r="A91" s="516" t="s">
        <v>2104</v>
      </c>
      <c r="B91" s="517">
        <v>2.0</v>
      </c>
      <c r="C91" s="518" t="str">
        <f t="array" ref="C91">index(Images!$A$1:$K$1, 1, 8)</f>
        <v/>
      </c>
      <c r="D91" s="517" t="s">
        <v>2025</v>
      </c>
      <c r="E91" s="517">
        <v>2.0</v>
      </c>
      <c r="F91" s="517">
        <v>3.0</v>
      </c>
      <c r="G91" s="517" t="s">
        <v>68</v>
      </c>
      <c r="H91" s="517" t="s">
        <v>66</v>
      </c>
      <c r="I91" s="517"/>
      <c r="J91" s="437"/>
      <c r="K91" s="519"/>
      <c r="L91" s="520"/>
      <c r="M91" s="520"/>
      <c r="N91" s="520" t="s">
        <v>96</v>
      </c>
      <c r="O91" s="519"/>
      <c r="P91" s="519"/>
      <c r="Q91" s="519"/>
      <c r="R91" s="519"/>
      <c r="S91" s="519"/>
      <c r="T91" s="519"/>
      <c r="U91" s="519"/>
      <c r="V91" s="519"/>
      <c r="W91" s="519"/>
      <c r="X91" s="519"/>
      <c r="Y91" s="519"/>
      <c r="Z91" s="519"/>
      <c r="AA91" s="519"/>
      <c r="AB91" s="519"/>
      <c r="AC91" s="519"/>
      <c r="AD91" s="519"/>
      <c r="AE91" s="519"/>
      <c r="AF91" s="519"/>
      <c r="AG91" s="520"/>
      <c r="AH91" s="519"/>
      <c r="AI91" s="519"/>
      <c r="AJ91" s="519"/>
      <c r="AK91" s="520"/>
      <c r="AL91" s="520"/>
      <c r="AM91" s="520"/>
      <c r="AN91" s="520"/>
      <c r="AO91" s="520"/>
      <c r="AP91" s="520" t="s">
        <v>96</v>
      </c>
      <c r="AQ91" s="519"/>
      <c r="AR91" s="519"/>
      <c r="AS91" s="519"/>
      <c r="AT91" s="519"/>
      <c r="AU91" s="519"/>
      <c r="AV91" s="519"/>
      <c r="AW91" s="519"/>
      <c r="AX91" s="519"/>
      <c r="AY91" s="519"/>
      <c r="AZ91" s="519"/>
      <c r="BA91" s="519"/>
      <c r="BB91" s="519"/>
      <c r="BC91" s="519"/>
      <c r="BD91" s="519"/>
      <c r="BE91" s="520" t="s">
        <v>96</v>
      </c>
      <c r="BF91" s="520" t="s">
        <v>96</v>
      </c>
      <c r="BG91" s="519"/>
      <c r="BH91" s="519"/>
      <c r="BI91" s="519"/>
      <c r="BJ91" s="519"/>
      <c r="BK91" s="519"/>
      <c r="BL91" s="519"/>
      <c r="BM91" s="519"/>
      <c r="BN91" s="519"/>
      <c r="BO91" s="519"/>
      <c r="BP91" s="519"/>
      <c r="BQ91" s="519"/>
      <c r="BR91" s="519"/>
      <c r="BS91" s="519"/>
      <c r="BT91" s="519"/>
      <c r="BU91" s="519"/>
      <c r="BV91" s="519"/>
      <c r="BW91" s="519"/>
      <c r="BX91" s="519"/>
      <c r="BY91" s="519"/>
      <c r="BZ91" s="520"/>
      <c r="CA91" s="519"/>
      <c r="CB91" s="520" t="s">
        <v>96</v>
      </c>
      <c r="CC91" s="519"/>
      <c r="CD91" s="519"/>
      <c r="CE91" s="519"/>
      <c r="CF91" s="519"/>
      <c r="CG91" s="519"/>
      <c r="CH91" s="519"/>
      <c r="CI91" s="520"/>
      <c r="CJ91" s="520" t="s">
        <v>96</v>
      </c>
      <c r="CK91" s="519"/>
      <c r="CL91" s="519"/>
      <c r="CM91" s="519"/>
      <c r="CN91" s="520" t="s">
        <v>96</v>
      </c>
      <c r="CO91" s="519"/>
      <c r="CP91" s="519"/>
      <c r="CQ91" s="519"/>
      <c r="CR91" s="519"/>
      <c r="CS91" s="519"/>
      <c r="CT91" s="519"/>
      <c r="CU91" s="519"/>
      <c r="CV91" s="519"/>
      <c r="CW91" s="519"/>
      <c r="CX91" s="519"/>
      <c r="CY91" s="519"/>
      <c r="CZ91" s="521"/>
      <c r="DA91" s="522"/>
      <c r="DB91" s="522"/>
      <c r="DC91" s="522">
        <v>7.0</v>
      </c>
      <c r="DD91" s="522"/>
      <c r="DE91" s="522">
        <v>8.0</v>
      </c>
      <c r="DF91" s="522"/>
      <c r="DG91" s="521"/>
      <c r="DH91" s="520"/>
      <c r="DI91" s="520"/>
      <c r="DJ91" s="520"/>
      <c r="DK91" s="520">
        <v>3.0</v>
      </c>
      <c r="DL91" s="520">
        <v>3.0</v>
      </c>
      <c r="DM91" s="523"/>
      <c r="DN91" s="520"/>
      <c r="DO91" s="520"/>
      <c r="DP91" s="520"/>
      <c r="DQ91" s="520">
        <v>6.0</v>
      </c>
      <c r="DR91" s="524">
        <v>12.0</v>
      </c>
      <c r="DS91" s="523"/>
      <c r="DT91" s="520"/>
      <c r="DU91" s="520"/>
      <c r="DV91" s="520"/>
      <c r="DW91" s="520">
        <v>16.0</v>
      </c>
      <c r="DX91" s="524">
        <v>16.0</v>
      </c>
      <c r="DY91" s="520"/>
      <c r="DZ91" s="520"/>
      <c r="EA91" s="520"/>
      <c r="EB91" s="520"/>
      <c r="EC91" s="520">
        <v>10.0</v>
      </c>
      <c r="ED91" s="520">
        <v>10.0</v>
      </c>
      <c r="EE91" s="523"/>
      <c r="EF91" s="520"/>
      <c r="EG91" s="520"/>
      <c r="EH91" s="520"/>
      <c r="EI91" s="520"/>
      <c r="EJ91" s="524"/>
      <c r="EK91" s="520"/>
      <c r="EL91" s="520"/>
      <c r="EM91" s="520"/>
      <c r="EN91" s="520"/>
      <c r="EO91" s="520"/>
      <c r="EP91" s="520"/>
      <c r="EQ91" s="520"/>
      <c r="ER91" s="524"/>
      <c r="ES91" s="520"/>
      <c r="ET91" s="520"/>
      <c r="EU91" s="520"/>
      <c r="EV91" s="520"/>
      <c r="EW91" s="520"/>
      <c r="EX91" s="520"/>
      <c r="EY91" s="524"/>
      <c r="EZ91" s="520"/>
      <c r="FA91" s="520"/>
      <c r="FB91" s="520"/>
      <c r="FC91" s="520"/>
      <c r="FD91" s="520"/>
      <c r="FE91" s="520"/>
      <c r="FF91" s="520"/>
      <c r="FG91" s="520"/>
      <c r="FH91" s="524"/>
      <c r="FI91" s="445"/>
    </row>
    <row r="92" ht="15.75" customHeight="1">
      <c r="A92" s="516" t="s">
        <v>1788</v>
      </c>
      <c r="B92" s="517">
        <v>2.0</v>
      </c>
      <c r="C92" s="518" t="str">
        <f t="array" ref="C92">index(Images!$A$1:$K$1, 1, 8)</f>
        <v/>
      </c>
      <c r="D92" s="517" t="s">
        <v>2025</v>
      </c>
      <c r="E92" s="517">
        <v>2.0</v>
      </c>
      <c r="F92" s="517">
        <v>5.0</v>
      </c>
      <c r="G92" s="517" t="s">
        <v>68</v>
      </c>
      <c r="H92" s="517" t="s">
        <v>66</v>
      </c>
      <c r="I92" s="517"/>
      <c r="J92" s="437"/>
      <c r="K92" s="519"/>
      <c r="L92" s="520"/>
      <c r="M92" s="520"/>
      <c r="N92" s="520"/>
      <c r="O92" s="520"/>
      <c r="P92" s="520"/>
      <c r="Q92" s="520"/>
      <c r="R92" s="520"/>
      <c r="S92" s="519"/>
      <c r="T92" s="519"/>
      <c r="U92" s="519"/>
      <c r="V92" s="519"/>
      <c r="W92" s="519"/>
      <c r="X92" s="519"/>
      <c r="Y92" s="519"/>
      <c r="Z92" s="519"/>
      <c r="AA92" s="519"/>
      <c r="AB92" s="519"/>
      <c r="AC92" s="519"/>
      <c r="AD92" s="519"/>
      <c r="AE92" s="519"/>
      <c r="AF92" s="519"/>
      <c r="AG92" s="519"/>
      <c r="AH92" s="519"/>
      <c r="AI92" s="519"/>
      <c r="AJ92" s="519"/>
      <c r="AK92" s="519"/>
      <c r="AL92" s="519"/>
      <c r="AM92" s="519"/>
      <c r="AN92" s="519"/>
      <c r="AO92" s="519"/>
      <c r="AP92" s="520"/>
      <c r="AQ92" s="519"/>
      <c r="AR92" s="519"/>
      <c r="AS92" s="519"/>
      <c r="AT92" s="519"/>
      <c r="AU92" s="519"/>
      <c r="AV92" s="519"/>
      <c r="AW92" s="519"/>
      <c r="AX92" s="519"/>
      <c r="AY92" s="519"/>
      <c r="AZ92" s="519"/>
      <c r="BA92" s="519"/>
      <c r="BB92" s="519"/>
      <c r="BC92" s="519"/>
      <c r="BD92" s="519"/>
      <c r="BE92" s="520"/>
      <c r="BF92" s="520"/>
      <c r="BG92" s="519"/>
      <c r="BH92" s="519"/>
      <c r="BI92" s="519"/>
      <c r="BJ92" s="519"/>
      <c r="BK92" s="519"/>
      <c r="BL92" s="519"/>
      <c r="BM92" s="519"/>
      <c r="BN92" s="519"/>
      <c r="BO92" s="519"/>
      <c r="BP92" s="519"/>
      <c r="BQ92" s="519"/>
      <c r="BR92" s="519"/>
      <c r="BS92" s="519"/>
      <c r="BT92" s="519"/>
      <c r="BU92" s="519"/>
      <c r="BV92" s="519"/>
      <c r="BW92" s="519"/>
      <c r="BX92" s="519"/>
      <c r="BY92" s="519"/>
      <c r="BZ92" s="520"/>
      <c r="CA92" s="519"/>
      <c r="CB92" s="519"/>
      <c r="CC92" s="519"/>
      <c r="CD92" s="519"/>
      <c r="CE92" s="519"/>
      <c r="CF92" s="519"/>
      <c r="CG92" s="519"/>
      <c r="CH92" s="519"/>
      <c r="CI92" s="519"/>
      <c r="CJ92" s="519"/>
      <c r="CK92" s="519"/>
      <c r="CL92" s="519"/>
      <c r="CM92" s="519"/>
      <c r="CN92" s="520"/>
      <c r="CO92" s="519"/>
      <c r="CP92" s="520" t="s">
        <v>96</v>
      </c>
      <c r="CQ92" s="519"/>
      <c r="CR92" s="519"/>
      <c r="CS92" s="519"/>
      <c r="CT92" s="519"/>
      <c r="CU92" s="519"/>
      <c r="CV92" s="519"/>
      <c r="CW92" s="519"/>
      <c r="CX92" s="519"/>
      <c r="CY92" s="519"/>
      <c r="CZ92" s="521"/>
      <c r="DA92" s="522">
        <v>48.0</v>
      </c>
      <c r="DB92" s="522"/>
      <c r="DC92" s="522"/>
      <c r="DD92" s="522">
        <v>8.0</v>
      </c>
      <c r="DE92" s="522"/>
      <c r="DF92" s="522"/>
      <c r="DG92" s="521"/>
      <c r="DH92" s="520"/>
      <c r="DI92" s="520">
        <v>3.0</v>
      </c>
      <c r="DJ92" s="520"/>
      <c r="DK92" s="520"/>
      <c r="DL92" s="520">
        <v>3.0</v>
      </c>
      <c r="DM92" s="523"/>
      <c r="DN92" s="520"/>
      <c r="DO92" s="520">
        <v>6.0</v>
      </c>
      <c r="DP92" s="520">
        <v>6.0</v>
      </c>
      <c r="DQ92" s="520"/>
      <c r="DR92" s="524">
        <v>6.0</v>
      </c>
      <c r="DS92" s="523"/>
      <c r="DT92" s="520"/>
      <c r="DU92" s="520">
        <v>16.0</v>
      </c>
      <c r="DV92" s="520"/>
      <c r="DW92" s="520"/>
      <c r="DX92" s="524">
        <v>16.0</v>
      </c>
      <c r="DY92" s="520"/>
      <c r="DZ92" s="520"/>
      <c r="EA92" s="520">
        <v>10.0</v>
      </c>
      <c r="EB92" s="520"/>
      <c r="EC92" s="520"/>
      <c r="ED92" s="520">
        <v>10.0</v>
      </c>
      <c r="EE92" s="523"/>
      <c r="EF92" s="520"/>
      <c r="EG92" s="520"/>
      <c r="EH92" s="520"/>
      <c r="EI92" s="520"/>
      <c r="EJ92" s="524"/>
      <c r="EK92" s="520"/>
      <c r="EL92" s="520"/>
      <c r="EM92" s="520"/>
      <c r="EN92" s="520"/>
      <c r="EO92" s="520"/>
      <c r="EP92" s="520"/>
      <c r="EQ92" s="520"/>
      <c r="ER92" s="524"/>
      <c r="ES92" s="520"/>
      <c r="ET92" s="520"/>
      <c r="EU92" s="520"/>
      <c r="EV92" s="520"/>
      <c r="EW92" s="520"/>
      <c r="EX92" s="520"/>
      <c r="EY92" s="524"/>
      <c r="EZ92" s="520"/>
      <c r="FA92" s="520"/>
      <c r="FB92" s="520"/>
      <c r="FC92" s="520"/>
      <c r="FD92" s="520"/>
      <c r="FE92" s="520"/>
      <c r="FF92" s="520"/>
      <c r="FG92" s="520"/>
      <c r="FH92" s="524"/>
      <c r="FI92" s="445"/>
    </row>
    <row r="93" ht="15.75" customHeight="1">
      <c r="A93" s="516" t="s">
        <v>719</v>
      </c>
      <c r="B93" s="517">
        <v>3.0</v>
      </c>
      <c r="C93" s="518" t="str">
        <f t="array" ref="C93">index(Images!$A$1:$K$1, 1, 8)</f>
        <v/>
      </c>
      <c r="D93" s="517" t="s">
        <v>2071</v>
      </c>
      <c r="E93" s="517">
        <v>1.0</v>
      </c>
      <c r="F93" s="517">
        <v>3.0</v>
      </c>
      <c r="G93" s="517" t="s">
        <v>64</v>
      </c>
      <c r="H93" s="517" t="s">
        <v>67</v>
      </c>
      <c r="I93" s="517" t="s">
        <v>68</v>
      </c>
      <c r="J93" s="437"/>
      <c r="K93" s="519"/>
      <c r="L93" s="519"/>
      <c r="M93" s="519"/>
      <c r="N93" s="519"/>
      <c r="O93" s="519"/>
      <c r="P93" s="519"/>
      <c r="Q93" s="519"/>
      <c r="R93" s="519"/>
      <c r="S93" s="519"/>
      <c r="T93" s="519"/>
      <c r="U93" s="519"/>
      <c r="V93" s="519"/>
      <c r="W93" s="519"/>
      <c r="X93" s="519"/>
      <c r="Y93" s="519"/>
      <c r="Z93" s="519"/>
      <c r="AA93" s="519"/>
      <c r="AB93" s="519"/>
      <c r="AC93" s="519"/>
      <c r="AD93" s="519"/>
      <c r="AE93" s="520"/>
      <c r="AF93" s="519"/>
      <c r="AG93" s="519"/>
      <c r="AH93" s="519"/>
      <c r="AI93" s="520" t="s">
        <v>96</v>
      </c>
      <c r="AJ93" s="519"/>
      <c r="AK93" s="519"/>
      <c r="AL93" s="519"/>
      <c r="AM93" s="519"/>
      <c r="AN93" s="519"/>
      <c r="AO93" s="519"/>
      <c r="AP93" s="519"/>
      <c r="AQ93" s="519"/>
      <c r="AR93" s="519"/>
      <c r="AS93" s="519"/>
      <c r="AT93" s="519"/>
      <c r="AU93" s="519"/>
      <c r="AV93" s="520"/>
      <c r="AW93" s="520"/>
      <c r="AX93" s="520"/>
      <c r="AY93" s="520"/>
      <c r="AZ93" s="519"/>
      <c r="BA93" s="519"/>
      <c r="BB93" s="519"/>
      <c r="BC93" s="519"/>
      <c r="BD93" s="519"/>
      <c r="BE93" s="519"/>
      <c r="BF93" s="519"/>
      <c r="BG93" s="519"/>
      <c r="BH93" s="519"/>
      <c r="BI93" s="519"/>
      <c r="BJ93" s="520" t="s">
        <v>96</v>
      </c>
      <c r="BK93" s="519"/>
      <c r="BL93" s="520"/>
      <c r="BM93" s="520"/>
      <c r="BN93" s="519"/>
      <c r="BO93" s="519"/>
      <c r="BP93" s="519"/>
      <c r="BQ93" s="519"/>
      <c r="BR93" s="519"/>
      <c r="BS93" s="519"/>
      <c r="BT93" s="519"/>
      <c r="BU93" s="519"/>
      <c r="BV93" s="519"/>
      <c r="BW93" s="519"/>
      <c r="BX93" s="520"/>
      <c r="BY93" s="520"/>
      <c r="BZ93" s="519"/>
      <c r="CA93" s="520"/>
      <c r="CB93" s="519"/>
      <c r="CC93" s="519"/>
      <c r="CD93" s="519"/>
      <c r="CE93" s="519"/>
      <c r="CF93" s="519"/>
      <c r="CG93" s="519"/>
      <c r="CH93" s="519"/>
      <c r="CI93" s="519"/>
      <c r="CJ93" s="519"/>
      <c r="CK93" s="519"/>
      <c r="CL93" s="519"/>
      <c r="CM93" s="519"/>
      <c r="CN93" s="519"/>
      <c r="CO93" s="520"/>
      <c r="CP93" s="519"/>
      <c r="CQ93" s="519"/>
      <c r="CR93" s="519"/>
      <c r="CS93" s="519"/>
      <c r="CT93" s="519"/>
      <c r="CU93" s="519"/>
      <c r="CV93" s="519"/>
      <c r="CW93" s="519"/>
      <c r="CX93" s="519"/>
      <c r="CY93" s="519"/>
      <c r="CZ93" s="521"/>
      <c r="DA93" s="522">
        <v>150.0</v>
      </c>
      <c r="DB93" s="522">
        <v>15.0</v>
      </c>
      <c r="DC93" s="522"/>
      <c r="DD93" s="522">
        <v>10.0</v>
      </c>
      <c r="DE93" s="522"/>
      <c r="DF93" s="522"/>
      <c r="DG93" s="521"/>
      <c r="DH93" s="520"/>
      <c r="DI93" s="520"/>
      <c r="DJ93" s="520"/>
      <c r="DK93" s="520"/>
      <c r="DL93" s="520"/>
      <c r="DM93" s="523"/>
      <c r="DN93" s="520"/>
      <c r="DO93" s="520"/>
      <c r="DP93" s="520"/>
      <c r="DQ93" s="520"/>
      <c r="DR93" s="524"/>
      <c r="DS93" s="523"/>
      <c r="DT93" s="520"/>
      <c r="DU93" s="520"/>
      <c r="DV93" s="520"/>
      <c r="DW93" s="520"/>
      <c r="DX93" s="524"/>
      <c r="DY93" s="520"/>
      <c r="DZ93" s="520">
        <v>10.0</v>
      </c>
      <c r="EA93" s="520"/>
      <c r="EB93" s="520"/>
      <c r="EC93" s="520"/>
      <c r="ED93" s="520">
        <v>10.0</v>
      </c>
      <c r="EE93" s="523"/>
      <c r="EF93" s="520"/>
      <c r="EG93" s="520">
        <v>24.0</v>
      </c>
      <c r="EH93" s="520"/>
      <c r="EI93" s="520"/>
      <c r="EJ93" s="524">
        <v>24.0</v>
      </c>
      <c r="EK93" s="520"/>
      <c r="EL93" s="520"/>
      <c r="EM93" s="520"/>
      <c r="EN93" s="520"/>
      <c r="EO93" s="520"/>
      <c r="EP93" s="520">
        <v>30.0</v>
      </c>
      <c r="EQ93" s="520">
        <v>30.0</v>
      </c>
      <c r="ER93" s="524"/>
      <c r="ES93" s="520"/>
      <c r="ET93" s="520"/>
      <c r="EU93" s="520">
        <v>18.0</v>
      </c>
      <c r="EV93" s="520"/>
      <c r="EW93" s="520">
        <v>20.0</v>
      </c>
      <c r="EX93" s="520"/>
      <c r="EY93" s="524">
        <v>38.0</v>
      </c>
      <c r="EZ93" s="520"/>
      <c r="FA93" s="520"/>
      <c r="FB93" s="520"/>
      <c r="FC93" s="520"/>
      <c r="FD93" s="520">
        <v>22.0</v>
      </c>
      <c r="FE93" s="520"/>
      <c r="FF93" s="520"/>
      <c r="FG93" s="520"/>
      <c r="FH93" s="524">
        <v>22.0</v>
      </c>
      <c r="FI93" s="445"/>
    </row>
    <row r="94">
      <c r="A94" s="516" t="s">
        <v>2105</v>
      </c>
      <c r="B94" s="517">
        <v>3.0</v>
      </c>
      <c r="C94" s="518" t="str">
        <f t="array" ref="C94">index(Images!$A$1:$K$1, 1, 8)</f>
        <v/>
      </c>
      <c r="D94" s="517" t="s">
        <v>2071</v>
      </c>
      <c r="E94" s="517">
        <v>1.0</v>
      </c>
      <c r="F94" s="517">
        <v>3.0</v>
      </c>
      <c r="G94" s="517" t="s">
        <v>65</v>
      </c>
      <c r="H94" s="517" t="s">
        <v>68</v>
      </c>
      <c r="I94" s="517"/>
      <c r="J94" s="437"/>
      <c r="K94" s="519"/>
      <c r="L94" s="519"/>
      <c r="M94" s="519"/>
      <c r="N94" s="519"/>
      <c r="O94" s="519"/>
      <c r="P94" s="519"/>
      <c r="Q94" s="519"/>
      <c r="R94" s="519"/>
      <c r="S94" s="519"/>
      <c r="T94" s="519"/>
      <c r="U94" s="519"/>
      <c r="V94" s="519"/>
      <c r="W94" s="519"/>
      <c r="X94" s="519"/>
      <c r="Y94" s="519"/>
      <c r="Z94" s="519"/>
      <c r="AA94" s="520"/>
      <c r="AB94" s="520"/>
      <c r="AC94" s="519"/>
      <c r="AD94" s="519"/>
      <c r="AE94" s="519"/>
      <c r="AF94" s="519"/>
      <c r="AG94" s="520"/>
      <c r="AH94" s="520"/>
      <c r="AI94" s="520"/>
      <c r="AJ94" s="520"/>
      <c r="AK94" s="520"/>
      <c r="AL94" s="520"/>
      <c r="AM94" s="519"/>
      <c r="AN94" s="519"/>
      <c r="AO94" s="519"/>
      <c r="AP94" s="519"/>
      <c r="AQ94" s="519"/>
      <c r="AR94" s="519"/>
      <c r="AS94" s="519"/>
      <c r="AT94" s="519"/>
      <c r="AU94" s="519"/>
      <c r="AV94" s="519"/>
      <c r="AW94" s="519"/>
      <c r="AX94" s="519"/>
      <c r="AY94" s="519"/>
      <c r="AZ94" s="520"/>
      <c r="BA94" s="520"/>
      <c r="BB94" s="520"/>
      <c r="BC94" s="520"/>
      <c r="BD94" s="520"/>
      <c r="BE94" s="519"/>
      <c r="BF94" s="519"/>
      <c r="BG94" s="519"/>
      <c r="BH94" s="519"/>
      <c r="BI94" s="519"/>
      <c r="BJ94" s="519"/>
      <c r="BK94" s="519"/>
      <c r="BL94" s="519"/>
      <c r="BM94" s="519"/>
      <c r="BN94" s="519"/>
      <c r="BO94" s="519"/>
      <c r="BP94" s="519"/>
      <c r="BQ94" s="519"/>
      <c r="BR94" s="519"/>
      <c r="BS94" s="519"/>
      <c r="BT94" s="519"/>
      <c r="BU94" s="519"/>
      <c r="BV94" s="519"/>
      <c r="BW94" s="519"/>
      <c r="BX94" s="519"/>
      <c r="BY94" s="519"/>
      <c r="BZ94" s="519"/>
      <c r="CA94" s="519"/>
      <c r="CB94" s="519"/>
      <c r="CC94" s="519"/>
      <c r="CD94" s="519"/>
      <c r="CE94" s="519"/>
      <c r="CF94" s="519"/>
      <c r="CG94" s="519"/>
      <c r="CH94" s="519"/>
      <c r="CI94" s="519"/>
      <c r="CJ94" s="519"/>
      <c r="CK94" s="519"/>
      <c r="CL94" s="519"/>
      <c r="CM94" s="519"/>
      <c r="CN94" s="519"/>
      <c r="CO94" s="519"/>
      <c r="CP94" s="519"/>
      <c r="CQ94" s="519"/>
      <c r="CR94" s="519"/>
      <c r="CS94" s="519"/>
      <c r="CT94" s="519"/>
      <c r="CU94" s="519"/>
      <c r="CV94" s="519"/>
      <c r="CW94" s="519"/>
      <c r="CX94" s="520" t="s">
        <v>96</v>
      </c>
      <c r="CY94" s="519"/>
      <c r="CZ94" s="521"/>
      <c r="DA94" s="522"/>
      <c r="DB94" s="522">
        <f>25</f>
        <v>25</v>
      </c>
      <c r="DC94" s="522"/>
      <c r="DD94" s="522">
        <f t="shared" ref="DD94:DE94" si="2">10</f>
        <v>10</v>
      </c>
      <c r="DE94" s="522">
        <f t="shared" si="2"/>
        <v>10</v>
      </c>
      <c r="DF94" s="522"/>
      <c r="DG94" s="521"/>
      <c r="DH94" s="520"/>
      <c r="DI94" s="520"/>
      <c r="DJ94" s="520"/>
      <c r="DK94" s="520"/>
      <c r="DL94" s="520"/>
      <c r="DM94" s="523"/>
      <c r="DN94" s="520"/>
      <c r="DO94" s="520"/>
      <c r="DP94" s="520"/>
      <c r="DQ94" s="520"/>
      <c r="DR94" s="524"/>
      <c r="DS94" s="523"/>
      <c r="DT94" s="520"/>
      <c r="DU94" s="520"/>
      <c r="DV94" s="520"/>
      <c r="DW94" s="520"/>
      <c r="DX94" s="524"/>
      <c r="DY94" s="520"/>
      <c r="DZ94" s="520">
        <v>10.0</v>
      </c>
      <c r="EA94" s="520"/>
      <c r="EB94" s="520"/>
      <c r="EC94" s="520"/>
      <c r="ED94" s="520">
        <v>10.0</v>
      </c>
      <c r="EE94" s="523"/>
      <c r="EF94" s="520"/>
      <c r="EG94" s="520">
        <v>24.0</v>
      </c>
      <c r="EH94" s="520"/>
      <c r="EI94" s="520"/>
      <c r="EJ94" s="524">
        <v>24.0</v>
      </c>
      <c r="EK94" s="520"/>
      <c r="EL94" s="520"/>
      <c r="EM94" s="520"/>
      <c r="EN94" s="520"/>
      <c r="EO94" s="520"/>
      <c r="EP94" s="520">
        <v>30.0</v>
      </c>
      <c r="EQ94" s="520">
        <v>30.0</v>
      </c>
      <c r="ER94" s="524"/>
      <c r="ES94" s="520"/>
      <c r="ET94" s="520"/>
      <c r="EU94" s="520">
        <v>18.0</v>
      </c>
      <c r="EV94" s="520"/>
      <c r="EW94" s="520">
        <v>20.0</v>
      </c>
      <c r="EX94" s="520"/>
      <c r="EY94" s="524">
        <v>38.0</v>
      </c>
      <c r="EZ94" s="520"/>
      <c r="FA94" s="520"/>
      <c r="FB94" s="520"/>
      <c r="FC94" s="520"/>
      <c r="FD94" s="520">
        <v>22.0</v>
      </c>
      <c r="FE94" s="520"/>
      <c r="FF94" s="520"/>
      <c r="FG94" s="520"/>
      <c r="FH94" s="524">
        <v>22.0</v>
      </c>
      <c r="FI94" s="445"/>
    </row>
    <row r="95" ht="15.75" customHeight="1">
      <c r="A95" s="516" t="s">
        <v>1900</v>
      </c>
      <c r="B95" s="517">
        <v>3.0</v>
      </c>
      <c r="C95" s="518" t="str">
        <f t="array" ref="C95">index(Images!$A$1:$K$1, 1, 8)</f>
        <v/>
      </c>
      <c r="D95" s="517" t="s">
        <v>2025</v>
      </c>
      <c r="E95" s="517">
        <v>1.0</v>
      </c>
      <c r="F95" s="517">
        <v>3.0</v>
      </c>
      <c r="G95" s="517" t="s">
        <v>66</v>
      </c>
      <c r="H95" s="517" t="s">
        <v>67</v>
      </c>
      <c r="I95" s="517"/>
      <c r="J95" s="437"/>
      <c r="K95" s="519"/>
      <c r="L95" s="519"/>
      <c r="M95" s="519"/>
      <c r="N95" s="519"/>
      <c r="O95" s="519"/>
      <c r="P95" s="519"/>
      <c r="Q95" s="519"/>
      <c r="R95" s="519"/>
      <c r="S95" s="519"/>
      <c r="T95" s="519"/>
      <c r="U95" s="519"/>
      <c r="V95" s="519"/>
      <c r="W95" s="519"/>
      <c r="X95" s="519"/>
      <c r="Y95" s="519"/>
      <c r="Z95" s="519"/>
      <c r="AA95" s="520"/>
      <c r="AB95" s="520"/>
      <c r="AC95" s="519"/>
      <c r="AD95" s="519"/>
      <c r="AE95" s="519"/>
      <c r="AF95" s="519"/>
      <c r="AG95" s="520"/>
      <c r="AH95" s="520"/>
      <c r="AI95" s="520"/>
      <c r="AJ95" s="520"/>
      <c r="AK95" s="520"/>
      <c r="AL95" s="520"/>
      <c r="AM95" s="519"/>
      <c r="AN95" s="519"/>
      <c r="AO95" s="519"/>
      <c r="AP95" s="519"/>
      <c r="AQ95" s="519"/>
      <c r="AR95" s="519"/>
      <c r="AS95" s="519"/>
      <c r="AT95" s="519"/>
      <c r="AU95" s="519"/>
      <c r="AV95" s="519"/>
      <c r="AW95" s="519"/>
      <c r="AX95" s="519"/>
      <c r="AY95" s="519"/>
      <c r="AZ95" s="520"/>
      <c r="BA95" s="520"/>
      <c r="BB95" s="520"/>
      <c r="BC95" s="520"/>
      <c r="BD95" s="520"/>
      <c r="BE95" s="519"/>
      <c r="BF95" s="519"/>
      <c r="BG95" s="519"/>
      <c r="BH95" s="519"/>
      <c r="BI95" s="519"/>
      <c r="BJ95" s="519"/>
      <c r="BK95" s="519"/>
      <c r="BL95" s="519"/>
      <c r="BM95" s="519"/>
      <c r="BN95" s="519"/>
      <c r="BO95" s="519"/>
      <c r="BP95" s="519"/>
      <c r="BQ95" s="519"/>
      <c r="BR95" s="519"/>
      <c r="BS95" s="519"/>
      <c r="BT95" s="519"/>
      <c r="BU95" s="519"/>
      <c r="BV95" s="519"/>
      <c r="BW95" s="519"/>
      <c r="BX95" s="519"/>
      <c r="BY95" s="519"/>
      <c r="BZ95" s="519"/>
      <c r="CA95" s="519"/>
      <c r="CB95" s="519"/>
      <c r="CC95" s="519"/>
      <c r="CD95" s="519"/>
      <c r="CE95" s="519"/>
      <c r="CF95" s="519"/>
      <c r="CG95" s="519"/>
      <c r="CH95" s="519"/>
      <c r="CI95" s="519"/>
      <c r="CJ95" s="519"/>
      <c r="CK95" s="519"/>
      <c r="CL95" s="519"/>
      <c r="CM95" s="519"/>
      <c r="CN95" s="519"/>
      <c r="CO95" s="519"/>
      <c r="CP95" s="519"/>
      <c r="CQ95" s="519"/>
      <c r="CR95" s="519"/>
      <c r="CS95" s="519"/>
      <c r="CT95" s="519"/>
      <c r="CU95" s="519"/>
      <c r="CV95" s="520"/>
      <c r="CW95" s="520" t="s">
        <v>96</v>
      </c>
      <c r="CX95" s="520"/>
      <c r="CY95" s="519"/>
      <c r="CZ95" s="521"/>
      <c r="DA95" s="522">
        <v>90.0</v>
      </c>
      <c r="DB95" s="522"/>
      <c r="DC95" s="522">
        <v>25.0</v>
      </c>
      <c r="DD95" s="522">
        <v>10.0</v>
      </c>
      <c r="DE95" s="522"/>
      <c r="DF95" s="522"/>
      <c r="DG95" s="521"/>
      <c r="DH95" s="520"/>
      <c r="DI95" s="520"/>
      <c r="DJ95" s="520"/>
      <c r="DK95" s="520"/>
      <c r="DL95" s="520"/>
      <c r="DM95" s="523"/>
      <c r="DN95" s="520"/>
      <c r="DO95" s="520"/>
      <c r="DP95" s="520"/>
      <c r="DQ95" s="520"/>
      <c r="DR95" s="524"/>
      <c r="DS95" s="523"/>
      <c r="DT95" s="520"/>
      <c r="DU95" s="520"/>
      <c r="DV95" s="520"/>
      <c r="DW95" s="520"/>
      <c r="DX95" s="524"/>
      <c r="DY95" s="520"/>
      <c r="DZ95" s="520"/>
      <c r="EA95" s="520"/>
      <c r="EB95" s="520"/>
      <c r="EC95" s="520">
        <v>10.0</v>
      </c>
      <c r="ED95" s="520">
        <v>10.0</v>
      </c>
      <c r="EE95" s="523"/>
      <c r="EF95" s="520"/>
      <c r="EG95" s="520"/>
      <c r="EH95" s="520"/>
      <c r="EI95" s="520">
        <v>24.0</v>
      </c>
      <c r="EJ95" s="524">
        <v>24.0</v>
      </c>
      <c r="EK95" s="520"/>
      <c r="EL95" s="520"/>
      <c r="EM95" s="520"/>
      <c r="EN95" s="520"/>
      <c r="EO95" s="520"/>
      <c r="EP95" s="520">
        <v>30.0</v>
      </c>
      <c r="EQ95" s="520">
        <v>30.0</v>
      </c>
      <c r="ER95" s="524"/>
      <c r="ES95" s="520"/>
      <c r="ET95" s="520"/>
      <c r="EU95" s="520"/>
      <c r="EV95" s="520"/>
      <c r="EW95" s="520"/>
      <c r="EX95" s="520">
        <v>38.0</v>
      </c>
      <c r="EY95" s="524">
        <v>38.0</v>
      </c>
      <c r="EZ95" s="520"/>
      <c r="FA95" s="520"/>
      <c r="FB95" s="520"/>
      <c r="FC95" s="520"/>
      <c r="FD95" s="520"/>
      <c r="FE95" s="520"/>
      <c r="FF95" s="520"/>
      <c r="FG95" s="520">
        <v>22.0</v>
      </c>
      <c r="FH95" s="524">
        <v>22.0</v>
      </c>
      <c r="FI95" s="445"/>
    </row>
    <row r="96" ht="15.75" customHeight="1">
      <c r="A96" s="516" t="s">
        <v>553</v>
      </c>
      <c r="B96" s="517">
        <v>3.0</v>
      </c>
      <c r="C96" s="518" t="str">
        <f t="array" ref="C96">index(Images!$A$1:$K$1, 1, 8)</f>
        <v/>
      </c>
      <c r="D96" s="517" t="s">
        <v>2025</v>
      </c>
      <c r="E96" s="517">
        <v>1.0</v>
      </c>
      <c r="F96" s="517">
        <v>3.0</v>
      </c>
      <c r="G96" s="517" t="s">
        <v>66</v>
      </c>
      <c r="H96" s="517" t="s">
        <v>67</v>
      </c>
      <c r="I96" s="517"/>
      <c r="J96" s="437"/>
      <c r="K96" s="519"/>
      <c r="L96" s="519"/>
      <c r="M96" s="519"/>
      <c r="N96" s="519"/>
      <c r="O96" s="519"/>
      <c r="P96" s="519"/>
      <c r="Q96" s="519"/>
      <c r="R96" s="519"/>
      <c r="S96" s="519"/>
      <c r="T96" s="519"/>
      <c r="U96" s="519"/>
      <c r="V96" s="519"/>
      <c r="W96" s="519"/>
      <c r="X96" s="519"/>
      <c r="Y96" s="519"/>
      <c r="Z96" s="519"/>
      <c r="AA96" s="520" t="s">
        <v>96</v>
      </c>
      <c r="AB96" s="520"/>
      <c r="AC96" s="519"/>
      <c r="AD96" s="519"/>
      <c r="AE96" s="519"/>
      <c r="AF96" s="519"/>
      <c r="AG96" s="520"/>
      <c r="AH96" s="520"/>
      <c r="AI96" s="520"/>
      <c r="AJ96" s="520"/>
      <c r="AK96" s="520"/>
      <c r="AL96" s="520" t="s">
        <v>96</v>
      </c>
      <c r="AM96" s="519"/>
      <c r="AN96" s="519"/>
      <c r="AO96" s="519"/>
      <c r="AP96" s="519"/>
      <c r="AQ96" s="519"/>
      <c r="AR96" s="519"/>
      <c r="AS96" s="519"/>
      <c r="AT96" s="519"/>
      <c r="AU96" s="519"/>
      <c r="AV96" s="519"/>
      <c r="AW96" s="519"/>
      <c r="AX96" s="519"/>
      <c r="AY96" s="519"/>
      <c r="AZ96" s="520"/>
      <c r="BA96" s="520" t="s">
        <v>96</v>
      </c>
      <c r="BB96" s="520"/>
      <c r="BC96" s="520"/>
      <c r="BD96" s="520"/>
      <c r="BE96" s="519"/>
      <c r="BF96" s="519"/>
      <c r="BG96" s="519"/>
      <c r="BH96" s="519"/>
      <c r="BI96" s="519"/>
      <c r="BJ96" s="519"/>
      <c r="BK96" s="519"/>
      <c r="BL96" s="519"/>
      <c r="BM96" s="519"/>
      <c r="BN96" s="519"/>
      <c r="BO96" s="519"/>
      <c r="BP96" s="519"/>
      <c r="BQ96" s="519"/>
      <c r="BR96" s="519"/>
      <c r="BS96" s="519"/>
      <c r="BT96" s="519"/>
      <c r="BU96" s="519"/>
      <c r="BV96" s="519"/>
      <c r="BW96" s="519"/>
      <c r="BX96" s="519"/>
      <c r="BY96" s="519"/>
      <c r="BZ96" s="519"/>
      <c r="CA96" s="519"/>
      <c r="CB96" s="519"/>
      <c r="CC96" s="519"/>
      <c r="CD96" s="519"/>
      <c r="CE96" s="519"/>
      <c r="CF96" s="519"/>
      <c r="CG96" s="519"/>
      <c r="CH96" s="519"/>
      <c r="CI96" s="519"/>
      <c r="CJ96" s="519"/>
      <c r="CK96" s="519"/>
      <c r="CL96" s="519"/>
      <c r="CM96" s="519"/>
      <c r="CN96" s="519"/>
      <c r="CO96" s="519"/>
      <c r="CP96" s="519"/>
      <c r="CQ96" s="519"/>
      <c r="CR96" s="519"/>
      <c r="CS96" s="519"/>
      <c r="CT96" s="519"/>
      <c r="CU96" s="519"/>
      <c r="CV96" s="519"/>
      <c r="CW96" s="519"/>
      <c r="CX96" s="519"/>
      <c r="CY96" s="519"/>
      <c r="CZ96" s="521"/>
      <c r="DA96" s="522">
        <v>90.0</v>
      </c>
      <c r="DB96" s="522"/>
      <c r="DC96" s="522">
        <v>25.0</v>
      </c>
      <c r="DD96" s="522">
        <v>10.0</v>
      </c>
      <c r="DE96" s="522"/>
      <c r="DF96" s="522"/>
      <c r="DG96" s="521"/>
      <c r="DH96" s="520"/>
      <c r="DI96" s="520"/>
      <c r="DJ96" s="520"/>
      <c r="DK96" s="520"/>
      <c r="DL96" s="520"/>
      <c r="DM96" s="523"/>
      <c r="DN96" s="520"/>
      <c r="DO96" s="520"/>
      <c r="DP96" s="520"/>
      <c r="DQ96" s="520"/>
      <c r="DR96" s="524"/>
      <c r="DS96" s="523"/>
      <c r="DT96" s="520"/>
      <c r="DU96" s="520"/>
      <c r="DV96" s="520"/>
      <c r="DW96" s="520"/>
      <c r="DX96" s="524"/>
      <c r="DY96" s="520">
        <v>10.0</v>
      </c>
      <c r="DZ96" s="520"/>
      <c r="EA96" s="520"/>
      <c r="EB96" s="520"/>
      <c r="EC96" s="520"/>
      <c r="ED96" s="520">
        <v>10.0</v>
      </c>
      <c r="EE96" s="523">
        <v>24.0</v>
      </c>
      <c r="EF96" s="520"/>
      <c r="EG96" s="520"/>
      <c r="EH96" s="520"/>
      <c r="EI96" s="520"/>
      <c r="EJ96" s="524">
        <v>24.0</v>
      </c>
      <c r="EK96" s="520"/>
      <c r="EL96" s="520"/>
      <c r="EM96" s="520"/>
      <c r="EN96" s="520"/>
      <c r="EO96" s="520"/>
      <c r="EP96" s="520">
        <v>30.0</v>
      </c>
      <c r="EQ96" s="520"/>
      <c r="ER96" s="524">
        <v>30.0</v>
      </c>
      <c r="ES96" s="520"/>
      <c r="ET96" s="520">
        <v>18.0</v>
      </c>
      <c r="EU96" s="520"/>
      <c r="EV96" s="520"/>
      <c r="EW96" s="520"/>
      <c r="EX96" s="520">
        <v>20.0</v>
      </c>
      <c r="EY96" s="524">
        <v>38.0</v>
      </c>
      <c r="EZ96" s="520">
        <v>22.0</v>
      </c>
      <c r="FA96" s="520"/>
      <c r="FB96" s="520"/>
      <c r="FC96" s="520"/>
      <c r="FD96" s="520"/>
      <c r="FE96" s="520"/>
      <c r="FF96" s="520"/>
      <c r="FG96" s="520"/>
      <c r="FH96" s="524">
        <v>22.0</v>
      </c>
      <c r="FI96" s="445"/>
    </row>
    <row r="97">
      <c r="A97" s="516" t="s">
        <v>2106</v>
      </c>
      <c r="B97" s="517">
        <v>3.0</v>
      </c>
      <c r="C97" s="518" t="str">
        <f t="array" ref="C97">index(Images!$A$1:$K$1, 1, 8)</f>
        <v/>
      </c>
      <c r="D97" s="517" t="s">
        <v>2025</v>
      </c>
      <c r="E97" s="517">
        <v>2.0</v>
      </c>
      <c r="F97" s="517">
        <v>3.0</v>
      </c>
      <c r="G97" s="517" t="s">
        <v>68</v>
      </c>
      <c r="H97" s="517" t="s">
        <v>66</v>
      </c>
      <c r="I97" s="517"/>
      <c r="J97" s="437"/>
      <c r="K97" s="519"/>
      <c r="L97" s="520"/>
      <c r="M97" s="520"/>
      <c r="N97" s="520" t="s">
        <v>96</v>
      </c>
      <c r="O97" s="520"/>
      <c r="P97" s="520"/>
      <c r="Q97" s="520"/>
      <c r="R97" s="520"/>
      <c r="S97" s="519"/>
      <c r="T97" s="519"/>
      <c r="U97" s="519"/>
      <c r="V97" s="519"/>
      <c r="W97" s="519"/>
      <c r="X97" s="519"/>
      <c r="Y97" s="519"/>
      <c r="Z97" s="519"/>
      <c r="AA97" s="519"/>
      <c r="AB97" s="519"/>
      <c r="AC97" s="519"/>
      <c r="AD97" s="519"/>
      <c r="AE97" s="519"/>
      <c r="AF97" s="519"/>
      <c r="AG97" s="519"/>
      <c r="AH97" s="519"/>
      <c r="AI97" s="519"/>
      <c r="AJ97" s="519"/>
      <c r="AK97" s="519"/>
      <c r="AL97" s="519"/>
      <c r="AM97" s="519"/>
      <c r="AN97" s="519"/>
      <c r="AO97" s="519"/>
      <c r="AP97" s="520" t="s">
        <v>96</v>
      </c>
      <c r="AQ97" s="519"/>
      <c r="AR97" s="519"/>
      <c r="AS97" s="519"/>
      <c r="AT97" s="519"/>
      <c r="AU97" s="519"/>
      <c r="AV97" s="519"/>
      <c r="AW97" s="519"/>
      <c r="AX97" s="519"/>
      <c r="AY97" s="519"/>
      <c r="AZ97" s="519"/>
      <c r="BA97" s="519"/>
      <c r="BB97" s="519"/>
      <c r="BC97" s="519"/>
      <c r="BD97" s="519"/>
      <c r="BE97" s="520" t="s">
        <v>96</v>
      </c>
      <c r="BF97" s="520" t="s">
        <v>96</v>
      </c>
      <c r="BG97" s="519"/>
      <c r="BH97" s="519"/>
      <c r="BI97" s="519"/>
      <c r="BJ97" s="519"/>
      <c r="BK97" s="519"/>
      <c r="BL97" s="519"/>
      <c r="BM97" s="519"/>
      <c r="BN97" s="519"/>
      <c r="BO97" s="519"/>
      <c r="BP97" s="519"/>
      <c r="BQ97" s="519"/>
      <c r="BR97" s="519"/>
      <c r="BS97" s="519"/>
      <c r="BT97" s="519"/>
      <c r="BU97" s="519"/>
      <c r="BV97" s="519"/>
      <c r="BW97" s="519"/>
      <c r="BX97" s="519"/>
      <c r="BY97" s="519"/>
      <c r="BZ97" s="520"/>
      <c r="CA97" s="519"/>
      <c r="CB97" s="520"/>
      <c r="CC97" s="519"/>
      <c r="CD97" s="519"/>
      <c r="CE97" s="519"/>
      <c r="CF97" s="519"/>
      <c r="CG97" s="519"/>
      <c r="CH97" s="519"/>
      <c r="CI97" s="519"/>
      <c r="CJ97" s="520" t="s">
        <v>96</v>
      </c>
      <c r="CK97" s="519"/>
      <c r="CL97" s="519"/>
      <c r="CM97" s="519"/>
      <c r="CN97" s="520" t="s">
        <v>96</v>
      </c>
      <c r="CO97" s="519"/>
      <c r="CP97" s="519"/>
      <c r="CQ97" s="519"/>
      <c r="CR97" s="519"/>
      <c r="CS97" s="519"/>
      <c r="CT97" s="519"/>
      <c r="CU97" s="519"/>
      <c r="CV97" s="520" t="s">
        <v>96</v>
      </c>
      <c r="CW97" s="519"/>
      <c r="CX97" s="519"/>
      <c r="CY97" s="519"/>
      <c r="CZ97" s="521"/>
      <c r="DA97" s="522">
        <v>90.0</v>
      </c>
      <c r="DB97" s="522"/>
      <c r="DC97" s="522">
        <v>25.0</v>
      </c>
      <c r="DD97" s="522"/>
      <c r="DE97" s="522">
        <v>10.0</v>
      </c>
      <c r="DF97" s="522"/>
      <c r="DG97" s="521"/>
      <c r="DH97" s="520"/>
      <c r="DI97" s="520"/>
      <c r="DJ97" s="520"/>
      <c r="DK97" s="520"/>
      <c r="DL97" s="520"/>
      <c r="DM97" s="523"/>
      <c r="DN97" s="520"/>
      <c r="DO97" s="520"/>
      <c r="DP97" s="520"/>
      <c r="DQ97" s="520"/>
      <c r="DR97" s="524"/>
      <c r="DS97" s="523"/>
      <c r="DT97" s="520"/>
      <c r="DU97" s="520"/>
      <c r="DV97" s="520"/>
      <c r="DW97" s="520"/>
      <c r="DX97" s="524"/>
      <c r="DY97" s="520"/>
      <c r="DZ97" s="520"/>
      <c r="EA97" s="520"/>
      <c r="EB97" s="520"/>
      <c r="EC97" s="520">
        <v>10.0</v>
      </c>
      <c r="ED97" s="520">
        <v>10.0</v>
      </c>
      <c r="EE97" s="523"/>
      <c r="EF97" s="520"/>
      <c r="EG97" s="520"/>
      <c r="EH97" s="520"/>
      <c r="EI97" s="520">
        <v>24.0</v>
      </c>
      <c r="EJ97" s="524">
        <v>24.0</v>
      </c>
      <c r="EK97" s="520"/>
      <c r="EL97" s="520"/>
      <c r="EM97" s="520"/>
      <c r="EN97" s="520"/>
      <c r="EO97" s="520"/>
      <c r="EP97" s="520">
        <v>30.0</v>
      </c>
      <c r="EQ97" s="520">
        <v>30.0</v>
      </c>
      <c r="ER97" s="524"/>
      <c r="ES97" s="520"/>
      <c r="ET97" s="520"/>
      <c r="EU97" s="520"/>
      <c r="EV97" s="520"/>
      <c r="EW97" s="520"/>
      <c r="EX97" s="520">
        <v>38.0</v>
      </c>
      <c r="EY97" s="524">
        <v>38.0</v>
      </c>
      <c r="EZ97" s="520"/>
      <c r="FA97" s="520"/>
      <c r="FB97" s="520"/>
      <c r="FC97" s="520"/>
      <c r="FD97" s="520"/>
      <c r="FE97" s="520"/>
      <c r="FF97" s="520"/>
      <c r="FG97" s="520">
        <v>22.0</v>
      </c>
      <c r="FH97" s="524">
        <v>22.0</v>
      </c>
      <c r="FI97" s="445"/>
    </row>
    <row r="98">
      <c r="A98" s="516" t="s">
        <v>2107</v>
      </c>
      <c r="B98" s="517">
        <v>3.0</v>
      </c>
      <c r="C98" s="518" t="str">
        <f t="array" ref="C98">index(Images!$A$1:$K$1, 1, 8)</f>
        <v/>
      </c>
      <c r="D98" s="517" t="s">
        <v>2025</v>
      </c>
      <c r="E98" s="517">
        <v>2.0</v>
      </c>
      <c r="F98" s="517">
        <v>3.0</v>
      </c>
      <c r="G98" s="517" t="s">
        <v>68</v>
      </c>
      <c r="H98" s="517" t="s">
        <v>66</v>
      </c>
      <c r="I98" s="517"/>
      <c r="J98" s="437"/>
      <c r="K98" s="519"/>
      <c r="L98" s="520"/>
      <c r="M98" s="520"/>
      <c r="N98" s="520" t="s">
        <v>96</v>
      </c>
      <c r="O98" s="520"/>
      <c r="P98" s="520"/>
      <c r="Q98" s="520"/>
      <c r="R98" s="520"/>
      <c r="S98" s="519"/>
      <c r="T98" s="519"/>
      <c r="U98" s="519"/>
      <c r="V98" s="519"/>
      <c r="W98" s="519"/>
      <c r="X98" s="519"/>
      <c r="Y98" s="519"/>
      <c r="Z98" s="519"/>
      <c r="AA98" s="519"/>
      <c r="AB98" s="519"/>
      <c r="AC98" s="519"/>
      <c r="AD98" s="519"/>
      <c r="AE98" s="519"/>
      <c r="AF98" s="519"/>
      <c r="AG98" s="519"/>
      <c r="AH98" s="519"/>
      <c r="AI98" s="519"/>
      <c r="AJ98" s="519"/>
      <c r="AK98" s="519"/>
      <c r="AL98" s="519"/>
      <c r="AM98" s="519"/>
      <c r="AN98" s="519"/>
      <c r="AO98" s="519"/>
      <c r="AP98" s="520"/>
      <c r="AQ98" s="519"/>
      <c r="AR98" s="519"/>
      <c r="AS98" s="519"/>
      <c r="AT98" s="520" t="s">
        <v>96</v>
      </c>
      <c r="AU98" s="519"/>
      <c r="AV98" s="519"/>
      <c r="AW98" s="519"/>
      <c r="AX98" s="519"/>
      <c r="AY98" s="519"/>
      <c r="AZ98" s="519"/>
      <c r="BA98" s="519"/>
      <c r="BB98" s="519"/>
      <c r="BC98" s="519"/>
      <c r="BD98" s="519"/>
      <c r="BE98" s="520"/>
      <c r="BF98" s="520"/>
      <c r="BG98" s="519"/>
      <c r="BH98" s="519"/>
      <c r="BI98" s="519"/>
      <c r="BJ98" s="519"/>
      <c r="BK98" s="519"/>
      <c r="BL98" s="519"/>
      <c r="BM98" s="519"/>
      <c r="BN98" s="519"/>
      <c r="BO98" s="519"/>
      <c r="BP98" s="519"/>
      <c r="BQ98" s="519"/>
      <c r="BR98" s="519"/>
      <c r="BS98" s="519"/>
      <c r="BT98" s="519"/>
      <c r="BU98" s="519"/>
      <c r="BV98" s="519"/>
      <c r="BW98" s="519"/>
      <c r="BX98" s="519"/>
      <c r="BY98" s="519"/>
      <c r="BZ98" s="520"/>
      <c r="CA98" s="519"/>
      <c r="CB98" s="520" t="s">
        <v>96</v>
      </c>
      <c r="CC98" s="519"/>
      <c r="CD98" s="519"/>
      <c r="CE98" s="519"/>
      <c r="CF98" s="519"/>
      <c r="CG98" s="519"/>
      <c r="CH98" s="519"/>
      <c r="CI98" s="519"/>
      <c r="CJ98" s="519"/>
      <c r="CK98" s="519"/>
      <c r="CL98" s="519"/>
      <c r="CM98" s="519"/>
      <c r="CN98" s="520"/>
      <c r="CO98" s="519"/>
      <c r="CP98" s="519"/>
      <c r="CQ98" s="519"/>
      <c r="CR98" s="519"/>
      <c r="CS98" s="519"/>
      <c r="CT98" s="520"/>
      <c r="CU98" s="520"/>
      <c r="CV98" s="520"/>
      <c r="CW98" s="520"/>
      <c r="CX98" s="520"/>
      <c r="CY98" s="520"/>
      <c r="CZ98" s="521"/>
      <c r="DA98" s="522">
        <v>90.0</v>
      </c>
      <c r="DB98" s="522"/>
      <c r="DC98" s="522">
        <v>15.0</v>
      </c>
      <c r="DD98" s="522"/>
      <c r="DE98" s="522">
        <v>16.0</v>
      </c>
      <c r="DF98" s="522"/>
      <c r="DG98" s="521"/>
      <c r="DH98" s="520"/>
      <c r="DI98" s="520"/>
      <c r="DJ98" s="520"/>
      <c r="DK98" s="520"/>
      <c r="DL98" s="520"/>
      <c r="DM98" s="523"/>
      <c r="DN98" s="520"/>
      <c r="DO98" s="520"/>
      <c r="DP98" s="520"/>
      <c r="DQ98" s="520"/>
      <c r="DR98" s="524"/>
      <c r="DS98" s="523"/>
      <c r="DT98" s="520"/>
      <c r="DU98" s="520"/>
      <c r="DV98" s="520"/>
      <c r="DW98" s="520"/>
      <c r="DX98" s="524"/>
      <c r="DY98" s="520"/>
      <c r="DZ98" s="520"/>
      <c r="EA98" s="520"/>
      <c r="EB98" s="520"/>
      <c r="EC98" s="520">
        <v>10.0</v>
      </c>
      <c r="ED98" s="520">
        <v>10.0</v>
      </c>
      <c r="EE98" s="523"/>
      <c r="EF98" s="520"/>
      <c r="EG98" s="520"/>
      <c r="EH98" s="520"/>
      <c r="EI98" s="520">
        <v>24.0</v>
      </c>
      <c r="EJ98" s="524">
        <v>24.0</v>
      </c>
      <c r="EK98" s="520"/>
      <c r="EL98" s="520"/>
      <c r="EM98" s="520"/>
      <c r="EN98" s="520"/>
      <c r="EO98" s="520"/>
      <c r="EP98" s="520">
        <v>30.0</v>
      </c>
      <c r="EQ98" s="520">
        <v>30.0</v>
      </c>
      <c r="ER98" s="524"/>
      <c r="ES98" s="520"/>
      <c r="ET98" s="520"/>
      <c r="EU98" s="520"/>
      <c r="EV98" s="520"/>
      <c r="EW98" s="520"/>
      <c r="EX98" s="520">
        <v>38.0</v>
      </c>
      <c r="EY98" s="524">
        <v>38.0</v>
      </c>
      <c r="EZ98" s="520"/>
      <c r="FA98" s="520"/>
      <c r="FB98" s="520"/>
      <c r="FC98" s="520"/>
      <c r="FD98" s="520"/>
      <c r="FE98" s="520"/>
      <c r="FF98" s="520"/>
      <c r="FG98" s="520">
        <v>22.0</v>
      </c>
      <c r="FH98" s="524">
        <v>22.0</v>
      </c>
      <c r="FI98" s="445"/>
    </row>
    <row r="99">
      <c r="A99" s="516" t="s">
        <v>2108</v>
      </c>
      <c r="B99" s="517">
        <v>3.0</v>
      </c>
      <c r="C99" s="518" t="str">
        <f t="array" ref="C99">index(Images!$A$1:$K$1, 1, 8)</f>
        <v/>
      </c>
      <c r="D99" s="517" t="s">
        <v>2025</v>
      </c>
      <c r="E99" s="517">
        <v>2.0</v>
      </c>
      <c r="F99" s="517">
        <v>3.0</v>
      </c>
      <c r="G99" s="517" t="s">
        <v>68</v>
      </c>
      <c r="H99" s="517" t="s">
        <v>66</v>
      </c>
      <c r="I99" s="517"/>
      <c r="J99" s="437"/>
      <c r="K99" s="519"/>
      <c r="L99" s="519"/>
      <c r="M99" s="519"/>
      <c r="N99" s="519"/>
      <c r="O99" s="519"/>
      <c r="P99" s="519"/>
      <c r="Q99" s="519"/>
      <c r="R99" s="519"/>
      <c r="S99" s="519"/>
      <c r="T99" s="519"/>
      <c r="U99" s="519"/>
      <c r="V99" s="519"/>
      <c r="W99" s="519"/>
      <c r="X99" s="519"/>
      <c r="Y99" s="519"/>
      <c r="Z99" s="519"/>
      <c r="AA99" s="520" t="s">
        <v>96</v>
      </c>
      <c r="AB99" s="520"/>
      <c r="AC99" s="519"/>
      <c r="AD99" s="519"/>
      <c r="AE99" s="519"/>
      <c r="AF99" s="519"/>
      <c r="AG99" s="519"/>
      <c r="AH99" s="519"/>
      <c r="AI99" s="519"/>
      <c r="AJ99" s="519"/>
      <c r="AK99" s="519"/>
      <c r="AL99" s="519"/>
      <c r="AM99" s="519"/>
      <c r="AN99" s="519"/>
      <c r="AO99" s="519"/>
      <c r="AP99" s="519"/>
      <c r="AQ99" s="519"/>
      <c r="AR99" s="519"/>
      <c r="AS99" s="519"/>
      <c r="AT99" s="519"/>
      <c r="AU99" s="519"/>
      <c r="AV99" s="519"/>
      <c r="AW99" s="519"/>
      <c r="AX99" s="519"/>
      <c r="AY99" s="519"/>
      <c r="AZ99" s="519"/>
      <c r="BA99" s="519"/>
      <c r="BB99" s="519"/>
      <c r="BC99" s="519"/>
      <c r="BD99" s="519"/>
      <c r="BE99" s="519"/>
      <c r="BF99" s="519"/>
      <c r="BG99" s="519"/>
      <c r="BH99" s="519"/>
      <c r="BI99" s="519"/>
      <c r="BJ99" s="519"/>
      <c r="BK99" s="519"/>
      <c r="BL99" s="519"/>
      <c r="BM99" s="519"/>
      <c r="BN99" s="519"/>
      <c r="BO99" s="519"/>
      <c r="BP99" s="520"/>
      <c r="BQ99" s="519"/>
      <c r="BR99" s="519"/>
      <c r="BS99" s="519"/>
      <c r="BT99" s="519"/>
      <c r="BU99" s="519"/>
      <c r="BV99" s="519"/>
      <c r="BW99" s="519"/>
      <c r="BX99" s="519"/>
      <c r="BY99" s="519"/>
      <c r="BZ99" s="519"/>
      <c r="CA99" s="519"/>
      <c r="CB99" s="520"/>
      <c r="CC99" s="520"/>
      <c r="CD99" s="520"/>
      <c r="CE99" s="520"/>
      <c r="CF99" s="520"/>
      <c r="CG99" s="519"/>
      <c r="CH99" s="519"/>
      <c r="CI99" s="519"/>
      <c r="CJ99" s="519"/>
      <c r="CK99" s="520"/>
      <c r="CL99" s="520"/>
      <c r="CM99" s="519"/>
      <c r="CN99" s="520"/>
      <c r="CO99" s="519"/>
      <c r="CP99" s="519"/>
      <c r="CQ99" s="519"/>
      <c r="CR99" s="519"/>
      <c r="CS99" s="519"/>
      <c r="CT99" s="519"/>
      <c r="CU99" s="520" t="s">
        <v>96</v>
      </c>
      <c r="CV99" s="519"/>
      <c r="CW99" s="519"/>
      <c r="CX99" s="519"/>
      <c r="CY99" s="519"/>
      <c r="CZ99" s="521"/>
      <c r="DA99" s="522">
        <v>90.0</v>
      </c>
      <c r="DB99" s="522"/>
      <c r="DC99" s="522">
        <v>25.0</v>
      </c>
      <c r="DD99" s="522"/>
      <c r="DE99" s="522">
        <v>10.0</v>
      </c>
      <c r="DF99" s="522"/>
      <c r="DG99" s="521"/>
      <c r="DH99" s="520"/>
      <c r="DI99" s="520"/>
      <c r="DJ99" s="520"/>
      <c r="DK99" s="520"/>
      <c r="DL99" s="520"/>
      <c r="DM99" s="523"/>
      <c r="DN99" s="520"/>
      <c r="DO99" s="520"/>
      <c r="DP99" s="520"/>
      <c r="DQ99" s="520"/>
      <c r="DR99" s="524"/>
      <c r="DS99" s="523"/>
      <c r="DT99" s="520"/>
      <c r="DU99" s="520"/>
      <c r="DV99" s="520"/>
      <c r="DW99" s="520"/>
      <c r="DX99" s="524"/>
      <c r="DY99" s="520"/>
      <c r="DZ99" s="520"/>
      <c r="EA99" s="520"/>
      <c r="EB99" s="520"/>
      <c r="EC99" s="520">
        <v>10.0</v>
      </c>
      <c r="ED99" s="520">
        <v>10.0</v>
      </c>
      <c r="EE99" s="523"/>
      <c r="EF99" s="520"/>
      <c r="EG99" s="520"/>
      <c r="EH99" s="520"/>
      <c r="EI99" s="520">
        <v>24.0</v>
      </c>
      <c r="EJ99" s="524">
        <v>24.0</v>
      </c>
      <c r="EK99" s="520"/>
      <c r="EL99" s="520"/>
      <c r="EM99" s="520"/>
      <c r="EN99" s="520"/>
      <c r="EO99" s="520"/>
      <c r="EP99" s="520">
        <v>30.0</v>
      </c>
      <c r="EQ99" s="520">
        <v>30.0</v>
      </c>
      <c r="ER99" s="524"/>
      <c r="ES99" s="520"/>
      <c r="ET99" s="520"/>
      <c r="EU99" s="520"/>
      <c r="EV99" s="520"/>
      <c r="EW99" s="520"/>
      <c r="EX99" s="520">
        <v>38.0</v>
      </c>
      <c r="EY99" s="524">
        <v>38.0</v>
      </c>
      <c r="EZ99" s="520"/>
      <c r="FA99" s="520"/>
      <c r="FB99" s="520"/>
      <c r="FC99" s="520"/>
      <c r="FD99" s="520"/>
      <c r="FE99" s="520"/>
      <c r="FF99" s="520"/>
      <c r="FG99" s="520">
        <v>22.0</v>
      </c>
      <c r="FH99" s="524">
        <v>22.0</v>
      </c>
      <c r="FI99" s="445"/>
    </row>
    <row r="100" ht="15.75" customHeight="1">
      <c r="A100" s="516" t="s">
        <v>1332</v>
      </c>
      <c r="B100" s="517">
        <v>3.0</v>
      </c>
      <c r="C100" s="518" t="str">
        <f t="array" ref="C100">index(Images!$A$1:$K$1, 1, 8)</f>
        <v/>
      </c>
      <c r="D100" s="517" t="s">
        <v>2025</v>
      </c>
      <c r="E100" s="517">
        <v>2.0</v>
      </c>
      <c r="F100" s="517">
        <v>3.0</v>
      </c>
      <c r="G100" s="517" t="s">
        <v>68</v>
      </c>
      <c r="H100" s="517" t="s">
        <v>66</v>
      </c>
      <c r="I100" s="517"/>
      <c r="J100" s="437"/>
      <c r="K100" s="519"/>
      <c r="L100" s="519"/>
      <c r="M100" s="519"/>
      <c r="N100" s="519"/>
      <c r="O100" s="519"/>
      <c r="P100" s="519"/>
      <c r="Q100" s="519"/>
      <c r="R100" s="519"/>
      <c r="S100" s="519"/>
      <c r="T100" s="519"/>
      <c r="U100" s="519"/>
      <c r="V100" s="519"/>
      <c r="W100" s="519"/>
      <c r="X100" s="519"/>
      <c r="Y100" s="519"/>
      <c r="Z100" s="519"/>
      <c r="AA100" s="519"/>
      <c r="AB100" s="519"/>
      <c r="AC100" s="519"/>
      <c r="AD100" s="519"/>
      <c r="AE100" s="519"/>
      <c r="AF100" s="519"/>
      <c r="AG100" s="519"/>
      <c r="AH100" s="519"/>
      <c r="AI100" s="519"/>
      <c r="AJ100" s="519"/>
      <c r="AK100" s="519"/>
      <c r="AL100" s="519"/>
      <c r="AM100" s="519"/>
      <c r="AN100" s="519"/>
      <c r="AO100" s="519"/>
      <c r="AP100" s="519"/>
      <c r="AQ100" s="519"/>
      <c r="AR100" s="519"/>
      <c r="AS100" s="519"/>
      <c r="AT100" s="519"/>
      <c r="AU100" s="519"/>
      <c r="AV100" s="519"/>
      <c r="AW100" s="519"/>
      <c r="AX100" s="519"/>
      <c r="AY100" s="519"/>
      <c r="AZ100" s="519"/>
      <c r="BA100" s="519"/>
      <c r="BB100" s="519"/>
      <c r="BC100" s="519"/>
      <c r="BD100" s="519"/>
      <c r="BE100" s="519"/>
      <c r="BF100" s="519"/>
      <c r="BG100" s="519"/>
      <c r="BH100" s="519"/>
      <c r="BI100" s="519"/>
      <c r="BJ100" s="519"/>
      <c r="BK100" s="519"/>
      <c r="BL100" s="519"/>
      <c r="BM100" s="519"/>
      <c r="BN100" s="519"/>
      <c r="BO100" s="519"/>
      <c r="BP100" s="520" t="s">
        <v>96</v>
      </c>
      <c r="BQ100" s="519"/>
      <c r="BR100" s="519"/>
      <c r="BS100" s="519"/>
      <c r="BT100" s="519"/>
      <c r="BU100" s="519"/>
      <c r="BV100" s="519"/>
      <c r="BW100" s="519"/>
      <c r="BX100" s="519"/>
      <c r="BY100" s="519"/>
      <c r="BZ100" s="519"/>
      <c r="CA100" s="519"/>
      <c r="CB100" s="520"/>
      <c r="CC100" s="520"/>
      <c r="CD100" s="520"/>
      <c r="CE100" s="520"/>
      <c r="CF100" s="520"/>
      <c r="CG100" s="519"/>
      <c r="CH100" s="519"/>
      <c r="CI100" s="519"/>
      <c r="CJ100" s="519"/>
      <c r="CK100" s="520"/>
      <c r="CL100" s="520"/>
      <c r="CM100" s="519"/>
      <c r="CN100" s="520" t="s">
        <v>96</v>
      </c>
      <c r="CO100" s="519"/>
      <c r="CP100" s="519"/>
      <c r="CQ100" s="519"/>
      <c r="CR100" s="519"/>
      <c r="CS100" s="519"/>
      <c r="CT100" s="520"/>
      <c r="CU100" s="520" t="s">
        <v>96</v>
      </c>
      <c r="CV100" s="519"/>
      <c r="CW100" s="519"/>
      <c r="CX100" s="519"/>
      <c r="CY100" s="519"/>
      <c r="CZ100" s="521"/>
      <c r="DA100" s="522">
        <v>90.0</v>
      </c>
      <c r="DB100" s="522"/>
      <c r="DC100" s="522">
        <v>25.0</v>
      </c>
      <c r="DD100" s="522">
        <v>10.0</v>
      </c>
      <c r="DE100" s="522"/>
      <c r="DF100" s="522"/>
      <c r="DG100" s="521"/>
      <c r="DH100" s="520"/>
      <c r="DI100" s="520"/>
      <c r="DJ100" s="520"/>
      <c r="DK100" s="520"/>
      <c r="DL100" s="520"/>
      <c r="DM100" s="523"/>
      <c r="DN100" s="520"/>
      <c r="DO100" s="520"/>
      <c r="DP100" s="520"/>
      <c r="DQ100" s="520"/>
      <c r="DR100" s="524"/>
      <c r="DS100" s="523"/>
      <c r="DT100" s="520"/>
      <c r="DU100" s="520"/>
      <c r="DV100" s="520"/>
      <c r="DW100" s="520"/>
      <c r="DX100" s="524"/>
      <c r="DY100" s="520"/>
      <c r="DZ100" s="520"/>
      <c r="EA100" s="520"/>
      <c r="EB100" s="520"/>
      <c r="EC100" s="520">
        <v>10.0</v>
      </c>
      <c r="ED100" s="520">
        <v>10.0</v>
      </c>
      <c r="EE100" s="523"/>
      <c r="EF100" s="520"/>
      <c r="EG100" s="520"/>
      <c r="EH100" s="520"/>
      <c r="EI100" s="520">
        <v>24.0</v>
      </c>
      <c r="EJ100" s="524">
        <v>24.0</v>
      </c>
      <c r="EK100" s="520"/>
      <c r="EL100" s="520"/>
      <c r="EM100" s="520"/>
      <c r="EN100" s="520"/>
      <c r="EO100" s="520"/>
      <c r="EP100" s="520">
        <v>30.0</v>
      </c>
      <c r="EQ100" s="520">
        <v>30.0</v>
      </c>
      <c r="ER100" s="524"/>
      <c r="ES100" s="520"/>
      <c r="ET100" s="520"/>
      <c r="EU100" s="520"/>
      <c r="EV100" s="520"/>
      <c r="EW100" s="520"/>
      <c r="EX100" s="520">
        <v>38.0</v>
      </c>
      <c r="EY100" s="524">
        <v>38.0</v>
      </c>
      <c r="EZ100" s="520"/>
      <c r="FA100" s="520"/>
      <c r="FB100" s="520"/>
      <c r="FC100" s="520"/>
      <c r="FD100" s="520"/>
      <c r="FE100" s="520"/>
      <c r="FF100" s="520"/>
      <c r="FG100" s="520">
        <v>22.0</v>
      </c>
      <c r="FH100" s="524">
        <v>22.0</v>
      </c>
      <c r="FI100" s="445"/>
    </row>
    <row r="101" ht="15.75" customHeight="1">
      <c r="A101" s="516" t="s">
        <v>814</v>
      </c>
      <c r="B101" s="517">
        <v>3.0</v>
      </c>
      <c r="C101" s="518" t="str">
        <f t="array" ref="C101">index(Images!$A$1:$K$1, 1, 8)</f>
        <v/>
      </c>
      <c r="D101" s="517" t="s">
        <v>2025</v>
      </c>
      <c r="E101" s="517">
        <v>2.0</v>
      </c>
      <c r="F101" s="517">
        <v>3.0</v>
      </c>
      <c r="G101" s="517" t="s">
        <v>66</v>
      </c>
      <c r="H101" s="517" t="s">
        <v>65</v>
      </c>
      <c r="I101" s="517" t="s">
        <v>68</v>
      </c>
      <c r="J101" s="437"/>
      <c r="K101" s="519"/>
      <c r="L101" s="519"/>
      <c r="M101" s="519"/>
      <c r="N101" s="519"/>
      <c r="O101" s="519"/>
      <c r="P101" s="519"/>
      <c r="Q101" s="519"/>
      <c r="R101" s="519"/>
      <c r="S101" s="519"/>
      <c r="T101" s="519"/>
      <c r="U101" s="519"/>
      <c r="V101" s="519"/>
      <c r="W101" s="519"/>
      <c r="X101" s="519"/>
      <c r="Y101" s="519"/>
      <c r="Z101" s="519"/>
      <c r="AA101" s="519"/>
      <c r="AB101" s="519"/>
      <c r="AC101" s="520"/>
      <c r="AD101" s="520"/>
      <c r="AE101" s="519"/>
      <c r="AF101" s="519"/>
      <c r="AG101" s="519"/>
      <c r="AH101" s="519"/>
      <c r="AI101" s="519"/>
      <c r="AJ101" s="519"/>
      <c r="AK101" s="519"/>
      <c r="AL101" s="519"/>
      <c r="AM101" s="520" t="s">
        <v>96</v>
      </c>
      <c r="AN101" s="520"/>
      <c r="AO101" s="519"/>
      <c r="AP101" s="519"/>
      <c r="AQ101" s="519"/>
      <c r="AR101" s="519"/>
      <c r="AS101" s="519"/>
      <c r="AT101" s="519"/>
      <c r="AU101" s="519"/>
      <c r="AV101" s="519"/>
      <c r="AW101" s="519"/>
      <c r="AX101" s="519"/>
      <c r="AY101" s="519"/>
      <c r="AZ101" s="519"/>
      <c r="BA101" s="519"/>
      <c r="BB101" s="519"/>
      <c r="BC101" s="519"/>
      <c r="BD101" s="519"/>
      <c r="BE101" s="519"/>
      <c r="BF101" s="519"/>
      <c r="BG101" s="520"/>
      <c r="BH101" s="520"/>
      <c r="BI101" s="520"/>
      <c r="BJ101" s="519"/>
      <c r="BK101" s="520"/>
      <c r="BL101" s="519"/>
      <c r="BM101" s="519"/>
      <c r="BN101" s="519"/>
      <c r="BO101" s="519"/>
      <c r="BP101" s="519"/>
      <c r="BQ101" s="519"/>
      <c r="BR101" s="519"/>
      <c r="BS101" s="519"/>
      <c r="BT101" s="519"/>
      <c r="BU101" s="519"/>
      <c r="BV101" s="519"/>
      <c r="BW101" s="519"/>
      <c r="BX101" s="519"/>
      <c r="BY101" s="519"/>
      <c r="BZ101" s="519"/>
      <c r="CA101" s="519"/>
      <c r="CB101" s="519"/>
      <c r="CC101" s="519"/>
      <c r="CD101" s="519"/>
      <c r="CE101" s="519"/>
      <c r="CF101" s="519"/>
      <c r="CG101" s="519"/>
      <c r="CH101" s="519"/>
      <c r="CI101" s="519"/>
      <c r="CJ101" s="519"/>
      <c r="CK101" s="519"/>
      <c r="CL101" s="519"/>
      <c r="CM101" s="519"/>
      <c r="CN101" s="519"/>
      <c r="CO101" s="519"/>
      <c r="CP101" s="520"/>
      <c r="CQ101" s="519"/>
      <c r="CR101" s="519"/>
      <c r="CS101" s="519"/>
      <c r="CT101" s="520"/>
      <c r="CU101" s="520"/>
      <c r="CV101" s="519"/>
      <c r="CW101" s="519"/>
      <c r="CX101" s="519"/>
      <c r="CY101" s="519"/>
      <c r="CZ101" s="521"/>
      <c r="DA101" s="522">
        <v>90.0</v>
      </c>
      <c r="DB101" s="522">
        <v>15.0</v>
      </c>
      <c r="DC101" s="522">
        <v>25.0</v>
      </c>
      <c r="DD101" s="522"/>
      <c r="DE101" s="522"/>
      <c r="DF101" s="522"/>
      <c r="DG101" s="521"/>
      <c r="DH101" s="520"/>
      <c r="DI101" s="520"/>
      <c r="DJ101" s="520"/>
      <c r="DK101" s="520"/>
      <c r="DL101" s="520"/>
      <c r="DM101" s="523"/>
      <c r="DN101" s="520"/>
      <c r="DO101" s="520"/>
      <c r="DP101" s="520"/>
      <c r="DQ101" s="520"/>
      <c r="DR101" s="524"/>
      <c r="DS101" s="523"/>
      <c r="DT101" s="520"/>
      <c r="DU101" s="520"/>
      <c r="DV101" s="520"/>
      <c r="DW101" s="520"/>
      <c r="DX101" s="524"/>
      <c r="DY101" s="520"/>
      <c r="DZ101" s="520"/>
      <c r="EA101" s="520"/>
      <c r="EB101" s="520"/>
      <c r="EC101" s="520">
        <v>10.0</v>
      </c>
      <c r="ED101" s="520">
        <v>10.0</v>
      </c>
      <c r="EE101" s="523"/>
      <c r="EF101" s="520"/>
      <c r="EG101" s="520"/>
      <c r="EH101" s="520"/>
      <c r="EI101" s="520">
        <v>24.0</v>
      </c>
      <c r="EJ101" s="524">
        <v>24.0</v>
      </c>
      <c r="EK101" s="520"/>
      <c r="EL101" s="520"/>
      <c r="EM101" s="520"/>
      <c r="EN101" s="520"/>
      <c r="EO101" s="520"/>
      <c r="EP101" s="520">
        <v>30.0</v>
      </c>
      <c r="EQ101" s="520">
        <v>30.0</v>
      </c>
      <c r="ER101" s="524"/>
      <c r="ES101" s="520"/>
      <c r="ET101" s="520"/>
      <c r="EU101" s="520">
        <v>20.0</v>
      </c>
      <c r="EV101" s="520"/>
      <c r="EW101" s="520"/>
      <c r="EX101" s="520">
        <v>38.0</v>
      </c>
      <c r="EY101" s="524">
        <v>18.0</v>
      </c>
      <c r="EZ101" s="520"/>
      <c r="FA101" s="520"/>
      <c r="FB101" s="520"/>
      <c r="FC101" s="520"/>
      <c r="FD101" s="520"/>
      <c r="FE101" s="520"/>
      <c r="FF101" s="520"/>
      <c r="FG101" s="520">
        <v>22.0</v>
      </c>
      <c r="FH101" s="524">
        <v>22.0</v>
      </c>
      <c r="FI101" s="445"/>
    </row>
    <row r="102" ht="15.75" customHeight="1">
      <c r="A102" s="516" t="s">
        <v>1789</v>
      </c>
      <c r="B102" s="517">
        <v>3.0</v>
      </c>
      <c r="C102" s="518" t="str">
        <f t="array" ref="C102">index(Images!$A$1:$K$1, 1, 8)</f>
        <v/>
      </c>
      <c r="D102" s="517" t="s">
        <v>2025</v>
      </c>
      <c r="E102" s="517">
        <v>2.0</v>
      </c>
      <c r="F102" s="517">
        <v>5.0</v>
      </c>
      <c r="G102" s="517" t="s">
        <v>68</v>
      </c>
      <c r="H102" s="517" t="s">
        <v>66</v>
      </c>
      <c r="I102" s="517"/>
      <c r="J102" s="437"/>
      <c r="K102" s="519"/>
      <c r="L102" s="520"/>
      <c r="M102" s="520"/>
      <c r="N102" s="520"/>
      <c r="O102" s="520"/>
      <c r="P102" s="520"/>
      <c r="Q102" s="520"/>
      <c r="R102" s="520"/>
      <c r="S102" s="519"/>
      <c r="T102" s="519"/>
      <c r="U102" s="519"/>
      <c r="V102" s="519"/>
      <c r="W102" s="519"/>
      <c r="X102" s="519"/>
      <c r="Y102" s="519"/>
      <c r="Z102" s="519"/>
      <c r="AA102" s="519"/>
      <c r="AB102" s="519"/>
      <c r="AC102" s="519"/>
      <c r="AD102" s="519"/>
      <c r="AE102" s="519"/>
      <c r="AF102" s="519"/>
      <c r="AG102" s="519"/>
      <c r="AH102" s="519"/>
      <c r="AI102" s="519"/>
      <c r="AJ102" s="519"/>
      <c r="AK102" s="519"/>
      <c r="AL102" s="519"/>
      <c r="AM102" s="519"/>
      <c r="AN102" s="519"/>
      <c r="AO102" s="519"/>
      <c r="AP102" s="520"/>
      <c r="AQ102" s="519"/>
      <c r="AR102" s="519"/>
      <c r="AS102" s="519"/>
      <c r="AT102" s="519"/>
      <c r="AU102" s="519"/>
      <c r="AV102" s="519"/>
      <c r="AW102" s="519"/>
      <c r="AX102" s="519"/>
      <c r="AY102" s="519"/>
      <c r="AZ102" s="519"/>
      <c r="BA102" s="519"/>
      <c r="BB102" s="519"/>
      <c r="BC102" s="519"/>
      <c r="BD102" s="519"/>
      <c r="BE102" s="520"/>
      <c r="BF102" s="520"/>
      <c r="BG102" s="519"/>
      <c r="BH102" s="519"/>
      <c r="BI102" s="519"/>
      <c r="BJ102" s="519"/>
      <c r="BK102" s="519"/>
      <c r="BL102" s="519"/>
      <c r="BM102" s="519"/>
      <c r="BN102" s="519"/>
      <c r="BO102" s="519"/>
      <c r="BP102" s="519"/>
      <c r="BQ102" s="519"/>
      <c r="BR102" s="519"/>
      <c r="BS102" s="519"/>
      <c r="BT102" s="519"/>
      <c r="BU102" s="519"/>
      <c r="BV102" s="519"/>
      <c r="BW102" s="519"/>
      <c r="BX102" s="519"/>
      <c r="BY102" s="519"/>
      <c r="BZ102" s="520"/>
      <c r="CA102" s="519"/>
      <c r="CB102" s="519"/>
      <c r="CC102" s="519"/>
      <c r="CD102" s="519"/>
      <c r="CE102" s="519"/>
      <c r="CF102" s="519"/>
      <c r="CG102" s="519"/>
      <c r="CH102" s="519"/>
      <c r="CI102" s="519"/>
      <c r="CJ102" s="519"/>
      <c r="CK102" s="519"/>
      <c r="CL102" s="519"/>
      <c r="CM102" s="519"/>
      <c r="CN102" s="520"/>
      <c r="CO102" s="519"/>
      <c r="CP102" s="520" t="s">
        <v>96</v>
      </c>
      <c r="CQ102" s="519"/>
      <c r="CR102" s="519"/>
      <c r="CS102" s="519"/>
      <c r="CT102" s="519"/>
      <c r="CU102" s="519"/>
      <c r="CV102" s="519"/>
      <c r="CW102" s="519"/>
      <c r="CX102" s="519"/>
      <c r="CY102" s="519"/>
      <c r="CZ102" s="521"/>
      <c r="DA102" s="522">
        <v>90.0</v>
      </c>
      <c r="DB102" s="522"/>
      <c r="DC102" s="522"/>
      <c r="DD102" s="522">
        <v>16.0</v>
      </c>
      <c r="DE102" s="522">
        <v>10.0</v>
      </c>
      <c r="DF102" s="522"/>
      <c r="DG102" s="521"/>
      <c r="DH102" s="520"/>
      <c r="DI102" s="520"/>
      <c r="DJ102" s="520"/>
      <c r="DK102" s="520"/>
      <c r="DL102" s="520"/>
      <c r="DM102" s="523"/>
      <c r="DN102" s="520"/>
      <c r="DO102" s="520"/>
      <c r="DP102" s="520"/>
      <c r="DQ102" s="520"/>
      <c r="DR102" s="524"/>
      <c r="DS102" s="523"/>
      <c r="DT102" s="520"/>
      <c r="DU102" s="520"/>
      <c r="DV102" s="520"/>
      <c r="DW102" s="520"/>
      <c r="DX102" s="524"/>
      <c r="DY102" s="520"/>
      <c r="DZ102" s="520"/>
      <c r="EA102" s="520">
        <v>10.0</v>
      </c>
      <c r="EB102" s="520"/>
      <c r="EC102" s="520"/>
      <c r="ED102" s="520">
        <v>10.0</v>
      </c>
      <c r="EE102" s="523"/>
      <c r="EF102" s="520"/>
      <c r="EG102" s="520">
        <v>24.0</v>
      </c>
      <c r="EH102" s="520"/>
      <c r="EI102" s="520"/>
      <c r="EJ102" s="524">
        <v>24.0</v>
      </c>
      <c r="EK102" s="520"/>
      <c r="EL102" s="520"/>
      <c r="EM102" s="520"/>
      <c r="EN102" s="520">
        <v>30.0</v>
      </c>
      <c r="EO102" s="520"/>
      <c r="EP102" s="520"/>
      <c r="EQ102" s="520">
        <v>30.0</v>
      </c>
      <c r="ER102" s="524"/>
      <c r="ES102" s="520"/>
      <c r="ET102" s="520"/>
      <c r="EU102" s="520">
        <v>38.0</v>
      </c>
      <c r="EV102" s="520"/>
      <c r="EW102" s="520"/>
      <c r="EX102" s="520"/>
      <c r="EY102" s="524">
        <v>38.0</v>
      </c>
      <c r="EZ102" s="520"/>
      <c r="FA102" s="520"/>
      <c r="FB102" s="520">
        <v>22.0</v>
      </c>
      <c r="FC102" s="520"/>
      <c r="FD102" s="520"/>
      <c r="FE102" s="520"/>
      <c r="FF102" s="520"/>
      <c r="FG102" s="520"/>
      <c r="FH102" s="524">
        <v>22.0</v>
      </c>
      <c r="FI102" s="445"/>
    </row>
    <row r="103">
      <c r="A103" s="526" t="s">
        <v>2109</v>
      </c>
      <c r="B103" s="527">
        <v>1.0</v>
      </c>
      <c r="C103" s="528" t="str">
        <f t="array" ref="C103">index(Images!$A$1:$K$1, 1, 9)</f>
        <v/>
      </c>
      <c r="D103" s="527" t="s">
        <v>2025</v>
      </c>
      <c r="E103" s="527">
        <v>2.0</v>
      </c>
      <c r="F103" s="527">
        <v>3.0</v>
      </c>
      <c r="G103" s="527" t="s">
        <v>66</v>
      </c>
      <c r="H103" s="527"/>
      <c r="I103" s="527"/>
      <c r="J103" s="437"/>
      <c r="K103" s="529"/>
      <c r="L103" s="529"/>
      <c r="M103" s="529"/>
      <c r="N103" s="529"/>
      <c r="O103" s="529"/>
      <c r="P103" s="529"/>
      <c r="Q103" s="529"/>
      <c r="R103" s="529"/>
      <c r="S103" s="529"/>
      <c r="T103" s="529"/>
      <c r="U103" s="529"/>
      <c r="V103" s="529"/>
      <c r="W103" s="530"/>
      <c r="X103" s="530" t="s">
        <v>96</v>
      </c>
      <c r="Y103" s="530"/>
      <c r="Z103" s="529"/>
      <c r="AA103" s="529"/>
      <c r="AB103" s="529"/>
      <c r="AC103" s="530" t="s">
        <v>96</v>
      </c>
      <c r="AD103" s="529"/>
      <c r="AE103" s="529"/>
      <c r="AF103" s="530" t="s">
        <v>96</v>
      </c>
      <c r="AG103" s="529"/>
      <c r="AH103" s="529"/>
      <c r="AI103" s="529"/>
      <c r="AJ103" s="529"/>
      <c r="AK103" s="529"/>
      <c r="AL103" s="529"/>
      <c r="AM103" s="529"/>
      <c r="AN103" s="530" t="s">
        <v>96</v>
      </c>
      <c r="AO103" s="529"/>
      <c r="AP103" s="530" t="s">
        <v>96</v>
      </c>
      <c r="AQ103" s="530"/>
      <c r="AR103" s="530"/>
      <c r="AS103" s="530" t="s">
        <v>96</v>
      </c>
      <c r="AT103" s="530"/>
      <c r="AU103" s="530" t="s">
        <v>96</v>
      </c>
      <c r="AV103" s="529"/>
      <c r="AW103" s="529"/>
      <c r="AX103" s="529"/>
      <c r="AY103" s="529"/>
      <c r="AZ103" s="529"/>
      <c r="BA103" s="529"/>
      <c r="BB103" s="529"/>
      <c r="BC103" s="529"/>
      <c r="BD103" s="529"/>
      <c r="BE103" s="530" t="s">
        <v>96</v>
      </c>
      <c r="BF103" s="530" t="s">
        <v>96</v>
      </c>
      <c r="BG103" s="529"/>
      <c r="BH103" s="529"/>
      <c r="BI103" s="529"/>
      <c r="BJ103" s="529"/>
      <c r="BK103" s="529"/>
      <c r="BL103" s="529"/>
      <c r="BM103" s="529"/>
      <c r="BN103" s="529"/>
      <c r="BO103" s="529"/>
      <c r="BP103" s="529"/>
      <c r="BQ103" s="530" t="s">
        <v>96</v>
      </c>
      <c r="BR103" s="530"/>
      <c r="BS103" s="530"/>
      <c r="BT103" s="529"/>
      <c r="BU103" s="529"/>
      <c r="BV103" s="529"/>
      <c r="BW103" s="529"/>
      <c r="BX103" s="529"/>
      <c r="BY103" s="529"/>
      <c r="BZ103" s="530"/>
      <c r="CA103" s="529"/>
      <c r="CB103" s="529"/>
      <c r="CC103" s="530"/>
      <c r="CD103" s="530"/>
      <c r="CE103" s="530" t="s">
        <v>96</v>
      </c>
      <c r="CF103" s="529"/>
      <c r="CG103" s="529"/>
      <c r="CH103" s="529"/>
      <c r="CI103" s="530"/>
      <c r="CJ103" s="530" t="s">
        <v>96</v>
      </c>
      <c r="CK103" s="530"/>
      <c r="CL103" s="530"/>
      <c r="CM103" s="529"/>
      <c r="CN103" s="529"/>
      <c r="CO103" s="529"/>
      <c r="CP103" s="529"/>
      <c r="CQ103" s="529"/>
      <c r="CR103" s="529"/>
      <c r="CS103" s="529"/>
      <c r="CT103" s="529"/>
      <c r="CU103" s="529"/>
      <c r="CV103" s="530" t="s">
        <v>96</v>
      </c>
      <c r="CW103" s="529"/>
      <c r="CX103" s="529"/>
      <c r="CY103" s="529"/>
      <c r="CZ103" s="531"/>
      <c r="DA103" s="532"/>
      <c r="DB103" s="532"/>
      <c r="DC103" s="532">
        <v>9.0</v>
      </c>
      <c r="DD103" s="532"/>
      <c r="DE103" s="532">
        <v>4.0</v>
      </c>
      <c r="DF103" s="532"/>
      <c r="DG103" s="531"/>
      <c r="DH103" s="530"/>
      <c r="DI103" s="530"/>
      <c r="DJ103" s="530"/>
      <c r="DK103" s="530">
        <v>8.0</v>
      </c>
      <c r="DL103" s="530"/>
      <c r="DM103" s="533"/>
      <c r="DN103" s="530"/>
      <c r="DO103" s="530"/>
      <c r="DP103" s="530"/>
      <c r="DQ103" s="530"/>
      <c r="DR103" s="534"/>
      <c r="DS103" s="533"/>
      <c r="DT103" s="530"/>
      <c r="DU103" s="530"/>
      <c r="DV103" s="530"/>
      <c r="DW103" s="530"/>
      <c r="DX103" s="534"/>
      <c r="DY103" s="530"/>
      <c r="DZ103" s="530"/>
      <c r="EA103" s="530"/>
      <c r="EB103" s="530"/>
      <c r="EC103" s="530"/>
      <c r="ED103" s="530"/>
      <c r="EE103" s="533"/>
      <c r="EF103" s="530"/>
      <c r="EG103" s="530"/>
      <c r="EH103" s="530"/>
      <c r="EI103" s="530"/>
      <c r="EJ103" s="534"/>
      <c r="EK103" s="530"/>
      <c r="EL103" s="530"/>
      <c r="EM103" s="530"/>
      <c r="EN103" s="530"/>
      <c r="EO103" s="530"/>
      <c r="EP103" s="530"/>
      <c r="EQ103" s="530"/>
      <c r="ER103" s="534"/>
      <c r="ES103" s="530"/>
      <c r="ET103" s="530"/>
      <c r="EU103" s="530"/>
      <c r="EV103" s="530"/>
      <c r="EW103" s="530"/>
      <c r="EX103" s="530"/>
      <c r="EY103" s="534"/>
      <c r="EZ103" s="530"/>
      <c r="FA103" s="530"/>
      <c r="FB103" s="530"/>
      <c r="FC103" s="530"/>
      <c r="FD103" s="530"/>
      <c r="FE103" s="530"/>
      <c r="FF103" s="530"/>
      <c r="FG103" s="530"/>
      <c r="FH103" s="534"/>
      <c r="FI103" s="445"/>
    </row>
    <row r="104" ht="15.75" customHeight="1">
      <c r="A104" s="526" t="s">
        <v>1100</v>
      </c>
      <c r="B104" s="527">
        <v>2.0</v>
      </c>
      <c r="C104" s="528" t="str">
        <f t="array" ref="C104">index(Images!$A$1:$K$1, 1, 9)</f>
        <v/>
      </c>
      <c r="D104" s="527" t="s">
        <v>2025</v>
      </c>
      <c r="E104" s="527">
        <v>1.0</v>
      </c>
      <c r="F104" s="527">
        <v>3.0</v>
      </c>
      <c r="G104" s="527" t="s">
        <v>66</v>
      </c>
      <c r="H104" s="527" t="s">
        <v>67</v>
      </c>
      <c r="I104" s="527"/>
      <c r="J104" s="437"/>
      <c r="K104" s="529"/>
      <c r="L104" s="529"/>
      <c r="M104" s="529"/>
      <c r="N104" s="529"/>
      <c r="O104" s="529"/>
      <c r="P104" s="529"/>
      <c r="Q104" s="529"/>
      <c r="R104" s="529"/>
      <c r="S104" s="529"/>
      <c r="T104" s="529"/>
      <c r="U104" s="529"/>
      <c r="V104" s="529"/>
      <c r="W104" s="529"/>
      <c r="X104" s="529"/>
      <c r="Y104" s="529"/>
      <c r="Z104" s="529"/>
      <c r="AA104" s="529"/>
      <c r="AB104" s="529"/>
      <c r="AC104" s="529"/>
      <c r="AD104" s="529"/>
      <c r="AE104" s="529"/>
      <c r="AF104" s="530"/>
      <c r="AG104" s="530"/>
      <c r="AH104" s="529"/>
      <c r="AI104" s="529"/>
      <c r="AJ104" s="529"/>
      <c r="AK104" s="529"/>
      <c r="AL104" s="529"/>
      <c r="AM104" s="529"/>
      <c r="AN104" s="529"/>
      <c r="AO104" s="529"/>
      <c r="AP104" s="529"/>
      <c r="AQ104" s="529"/>
      <c r="AR104" s="529"/>
      <c r="AS104" s="529"/>
      <c r="AT104" s="529"/>
      <c r="AU104" s="529"/>
      <c r="AV104" s="529"/>
      <c r="AW104" s="529"/>
      <c r="AX104" s="529"/>
      <c r="AY104" s="529"/>
      <c r="AZ104" s="529"/>
      <c r="BA104" s="530" t="s">
        <v>96</v>
      </c>
      <c r="BB104" s="530"/>
      <c r="BC104" s="529"/>
      <c r="BD104" s="529"/>
      <c r="BE104" s="529"/>
      <c r="BF104" s="529"/>
      <c r="BG104" s="529"/>
      <c r="BH104" s="529"/>
      <c r="BI104" s="529"/>
      <c r="BJ104" s="529"/>
      <c r="BK104" s="529"/>
      <c r="BL104" s="529"/>
      <c r="BM104" s="529"/>
      <c r="BN104" s="529"/>
      <c r="BO104" s="529"/>
      <c r="BP104" s="529"/>
      <c r="BQ104" s="529"/>
      <c r="BR104" s="529"/>
      <c r="BS104" s="529"/>
      <c r="BT104" s="529"/>
      <c r="BU104" s="529"/>
      <c r="BV104" s="529"/>
      <c r="BW104" s="529"/>
      <c r="BX104" s="529"/>
      <c r="BY104" s="529"/>
      <c r="BZ104" s="529"/>
      <c r="CA104" s="529"/>
      <c r="CB104" s="529"/>
      <c r="CC104" s="529"/>
      <c r="CD104" s="529"/>
      <c r="CE104" s="529"/>
      <c r="CF104" s="529"/>
      <c r="CG104" s="529"/>
      <c r="CH104" s="529"/>
      <c r="CI104" s="529"/>
      <c r="CJ104" s="529"/>
      <c r="CK104" s="529"/>
      <c r="CL104" s="529"/>
      <c r="CM104" s="529"/>
      <c r="CN104" s="529"/>
      <c r="CO104" s="529"/>
      <c r="CP104" s="529"/>
      <c r="CQ104" s="529"/>
      <c r="CR104" s="529"/>
      <c r="CS104" s="529"/>
      <c r="CT104" s="529"/>
      <c r="CU104" s="529"/>
      <c r="CV104" s="529"/>
      <c r="CW104" s="529"/>
      <c r="CX104" s="529"/>
      <c r="CY104" s="529"/>
      <c r="CZ104" s="531"/>
      <c r="DA104" s="532">
        <f>48</f>
        <v>48</v>
      </c>
      <c r="DB104" s="532"/>
      <c r="DC104" s="532">
        <f>12</f>
        <v>12</v>
      </c>
      <c r="DD104" s="532"/>
      <c r="DE104" s="532"/>
      <c r="DF104" s="532"/>
      <c r="DG104" s="531"/>
      <c r="DH104" s="530"/>
      <c r="DI104" s="530"/>
      <c r="DJ104" s="530"/>
      <c r="DK104" s="530">
        <v>3.0</v>
      </c>
      <c r="DL104" s="530">
        <v>3.0</v>
      </c>
      <c r="DM104" s="533"/>
      <c r="DN104" s="530"/>
      <c r="DO104" s="530"/>
      <c r="DP104" s="530"/>
      <c r="DQ104" s="530">
        <v>6.0</v>
      </c>
      <c r="DR104" s="534">
        <v>12.0</v>
      </c>
      <c r="DS104" s="533"/>
      <c r="DT104" s="530"/>
      <c r="DU104" s="530"/>
      <c r="DV104" s="530"/>
      <c r="DW104" s="530">
        <v>16.0</v>
      </c>
      <c r="DX104" s="534">
        <v>16.0</v>
      </c>
      <c r="DY104" s="530"/>
      <c r="DZ104" s="530"/>
      <c r="EA104" s="530"/>
      <c r="EB104" s="530"/>
      <c r="EC104" s="530">
        <v>10.0</v>
      </c>
      <c r="ED104" s="530">
        <v>10.0</v>
      </c>
      <c r="EE104" s="533"/>
      <c r="EF104" s="530"/>
      <c r="EG104" s="530"/>
      <c r="EH104" s="530"/>
      <c r="EI104" s="530"/>
      <c r="EJ104" s="534"/>
      <c r="EK104" s="530"/>
      <c r="EL104" s="530"/>
      <c r="EM104" s="530"/>
      <c r="EN104" s="530"/>
      <c r="EO104" s="530"/>
      <c r="EP104" s="530"/>
      <c r="EQ104" s="530"/>
      <c r="ER104" s="534"/>
      <c r="ES104" s="530"/>
      <c r="ET104" s="530"/>
      <c r="EU104" s="530"/>
      <c r="EV104" s="530"/>
      <c r="EW104" s="530"/>
      <c r="EX104" s="530"/>
      <c r="EY104" s="534"/>
      <c r="EZ104" s="530"/>
      <c r="FA104" s="530"/>
      <c r="FB104" s="530"/>
      <c r="FC104" s="530"/>
      <c r="FD104" s="530"/>
      <c r="FE104" s="530"/>
      <c r="FF104" s="530"/>
      <c r="FG104" s="530"/>
      <c r="FH104" s="534"/>
      <c r="FI104" s="445"/>
    </row>
    <row r="105">
      <c r="A105" s="526" t="s">
        <v>2110</v>
      </c>
      <c r="B105" s="527">
        <v>2.0</v>
      </c>
      <c r="C105" s="528" t="str">
        <f t="array" ref="C105">index(Images!$A$1:$K$1, 1, 9)</f>
        <v/>
      </c>
      <c r="D105" s="527" t="s">
        <v>2025</v>
      </c>
      <c r="E105" s="527">
        <v>2.0</v>
      </c>
      <c r="F105" s="527">
        <v>3.0</v>
      </c>
      <c r="G105" s="527" t="s">
        <v>66</v>
      </c>
      <c r="H105" s="527" t="s">
        <v>68</v>
      </c>
      <c r="I105" s="527"/>
      <c r="J105" s="437"/>
      <c r="K105" s="529"/>
      <c r="L105" s="529"/>
      <c r="M105" s="529"/>
      <c r="N105" s="529"/>
      <c r="O105" s="529"/>
      <c r="P105" s="529"/>
      <c r="Q105" s="529"/>
      <c r="R105" s="529"/>
      <c r="S105" s="529"/>
      <c r="T105" s="529"/>
      <c r="U105" s="529"/>
      <c r="V105" s="529"/>
      <c r="W105" s="530"/>
      <c r="X105" s="530"/>
      <c r="Y105" s="530"/>
      <c r="Z105" s="529"/>
      <c r="AA105" s="529"/>
      <c r="AB105" s="529"/>
      <c r="AC105" s="530" t="s">
        <v>96</v>
      </c>
      <c r="AD105" s="529"/>
      <c r="AE105" s="529"/>
      <c r="AF105" s="530" t="s">
        <v>96</v>
      </c>
      <c r="AG105" s="529"/>
      <c r="AH105" s="529"/>
      <c r="AI105" s="529"/>
      <c r="AJ105" s="529"/>
      <c r="AK105" s="530" t="s">
        <v>96</v>
      </c>
      <c r="AL105" s="529"/>
      <c r="AM105" s="529"/>
      <c r="AN105" s="530" t="s">
        <v>96</v>
      </c>
      <c r="AO105" s="529"/>
      <c r="AP105" s="530" t="s">
        <v>96</v>
      </c>
      <c r="AQ105" s="530"/>
      <c r="AR105" s="530"/>
      <c r="AS105" s="530" t="s">
        <v>96</v>
      </c>
      <c r="AT105" s="530"/>
      <c r="AU105" s="530" t="s">
        <v>96</v>
      </c>
      <c r="AV105" s="529"/>
      <c r="AW105" s="529"/>
      <c r="AX105" s="529"/>
      <c r="AY105" s="529"/>
      <c r="AZ105" s="529"/>
      <c r="BA105" s="529"/>
      <c r="BB105" s="529"/>
      <c r="BC105" s="529"/>
      <c r="BD105" s="529"/>
      <c r="BE105" s="530" t="s">
        <v>96</v>
      </c>
      <c r="BF105" s="530" t="s">
        <v>96</v>
      </c>
      <c r="BG105" s="529"/>
      <c r="BH105" s="529"/>
      <c r="BI105" s="529"/>
      <c r="BJ105" s="529"/>
      <c r="BK105" s="529"/>
      <c r="BL105" s="529"/>
      <c r="BM105" s="529"/>
      <c r="BN105" s="530"/>
      <c r="BO105" s="529"/>
      <c r="BP105" s="529"/>
      <c r="BQ105" s="530" t="s">
        <v>96</v>
      </c>
      <c r="BR105" s="530"/>
      <c r="BS105" s="530"/>
      <c r="BT105" s="529"/>
      <c r="BU105" s="530" t="s">
        <v>96</v>
      </c>
      <c r="BV105" s="529"/>
      <c r="BW105" s="530"/>
      <c r="BX105" s="529"/>
      <c r="BY105" s="529"/>
      <c r="BZ105" s="530"/>
      <c r="CA105" s="529"/>
      <c r="CB105" s="529"/>
      <c r="CC105" s="530"/>
      <c r="CD105" s="530"/>
      <c r="CE105" s="530" t="s">
        <v>96</v>
      </c>
      <c r="CF105" s="529"/>
      <c r="CG105" s="529"/>
      <c r="CH105" s="529"/>
      <c r="CI105" s="530"/>
      <c r="CJ105" s="530" t="s">
        <v>96</v>
      </c>
      <c r="CK105" s="529"/>
      <c r="CL105" s="529"/>
      <c r="CM105" s="529"/>
      <c r="CN105" s="530"/>
      <c r="CO105" s="529"/>
      <c r="CP105" s="530"/>
      <c r="CQ105" s="530"/>
      <c r="CR105" s="530"/>
      <c r="CS105" s="529"/>
      <c r="CT105" s="529"/>
      <c r="CU105" s="529"/>
      <c r="CV105" s="530" t="s">
        <v>96</v>
      </c>
      <c r="CW105" s="529"/>
      <c r="CX105" s="529"/>
      <c r="CY105" s="529"/>
      <c r="CZ105" s="531"/>
      <c r="DA105" s="532">
        <v>48.0</v>
      </c>
      <c r="DB105" s="532"/>
      <c r="DC105" s="532">
        <v>12.0</v>
      </c>
      <c r="DD105" s="532"/>
      <c r="DE105" s="532"/>
      <c r="DF105" s="532"/>
      <c r="DG105" s="531"/>
      <c r="DH105" s="530"/>
      <c r="DI105" s="530"/>
      <c r="DJ105" s="530"/>
      <c r="DK105" s="530">
        <v>3.0</v>
      </c>
      <c r="DL105" s="530">
        <v>3.0</v>
      </c>
      <c r="DM105" s="533"/>
      <c r="DN105" s="530"/>
      <c r="DO105" s="530"/>
      <c r="DP105" s="530"/>
      <c r="DQ105" s="530">
        <v>12.0</v>
      </c>
      <c r="DR105" s="534">
        <v>6.0</v>
      </c>
      <c r="DS105" s="533"/>
      <c r="DT105" s="530"/>
      <c r="DU105" s="530"/>
      <c r="DV105" s="530"/>
      <c r="DW105" s="530">
        <v>16.0</v>
      </c>
      <c r="DX105" s="534">
        <v>16.0</v>
      </c>
      <c r="DY105" s="530"/>
      <c r="DZ105" s="530"/>
      <c r="EA105" s="530"/>
      <c r="EB105" s="530"/>
      <c r="EC105" s="530">
        <v>10.0</v>
      </c>
      <c r="ED105" s="530">
        <v>10.0</v>
      </c>
      <c r="EE105" s="533"/>
      <c r="EF105" s="530"/>
      <c r="EG105" s="530"/>
      <c r="EH105" s="530"/>
      <c r="EI105" s="530"/>
      <c r="EJ105" s="534"/>
      <c r="EK105" s="530"/>
      <c r="EL105" s="530"/>
      <c r="EM105" s="530"/>
      <c r="EN105" s="530"/>
      <c r="EO105" s="530"/>
      <c r="EP105" s="530"/>
      <c r="EQ105" s="530"/>
      <c r="ER105" s="534"/>
      <c r="ES105" s="530"/>
      <c r="ET105" s="530"/>
      <c r="EU105" s="530"/>
      <c r="EV105" s="530"/>
      <c r="EW105" s="530"/>
      <c r="EX105" s="530"/>
      <c r="EY105" s="534"/>
      <c r="EZ105" s="530"/>
      <c r="FA105" s="530"/>
      <c r="FB105" s="530"/>
      <c r="FC105" s="530"/>
      <c r="FD105" s="530"/>
      <c r="FE105" s="530"/>
      <c r="FF105" s="530"/>
      <c r="FG105" s="530"/>
      <c r="FH105" s="534"/>
      <c r="FI105" s="445"/>
    </row>
    <row r="106" ht="15.75" customHeight="1">
      <c r="A106" s="526" t="s">
        <v>1545</v>
      </c>
      <c r="B106" s="527">
        <v>2.0</v>
      </c>
      <c r="C106" s="528" t="str">
        <f t="array" ref="C106">index(Images!$A$1:$K$1, 1, 9)</f>
        <v/>
      </c>
      <c r="D106" s="527" t="s">
        <v>2025</v>
      </c>
      <c r="E106" s="527">
        <v>2.0</v>
      </c>
      <c r="F106" s="527" t="s">
        <v>2097</v>
      </c>
      <c r="G106" s="527" t="s">
        <v>66</v>
      </c>
      <c r="H106" s="527" t="s">
        <v>68</v>
      </c>
      <c r="I106" s="527"/>
      <c r="J106" s="437"/>
      <c r="K106" s="529"/>
      <c r="L106" s="529"/>
      <c r="M106" s="529"/>
      <c r="N106" s="529"/>
      <c r="O106" s="529"/>
      <c r="P106" s="529"/>
      <c r="Q106" s="529"/>
      <c r="R106" s="529"/>
      <c r="S106" s="529"/>
      <c r="T106" s="529"/>
      <c r="U106" s="529"/>
      <c r="V106" s="529"/>
      <c r="W106" s="530"/>
      <c r="X106" s="530"/>
      <c r="Y106" s="530"/>
      <c r="Z106" s="529"/>
      <c r="AA106" s="529"/>
      <c r="AB106" s="529"/>
      <c r="AC106" s="529"/>
      <c r="AD106" s="529"/>
      <c r="AE106" s="529"/>
      <c r="AF106" s="530"/>
      <c r="AG106" s="529"/>
      <c r="AH106" s="529"/>
      <c r="AI106" s="529"/>
      <c r="AJ106" s="529"/>
      <c r="AK106" s="530"/>
      <c r="AL106" s="529"/>
      <c r="AM106" s="529"/>
      <c r="AN106" s="529"/>
      <c r="AO106" s="529"/>
      <c r="AP106" s="530"/>
      <c r="AQ106" s="530"/>
      <c r="AR106" s="530"/>
      <c r="AS106" s="530"/>
      <c r="AT106" s="530"/>
      <c r="AU106" s="530"/>
      <c r="AV106" s="529"/>
      <c r="AW106" s="529"/>
      <c r="AX106" s="529"/>
      <c r="AY106" s="529"/>
      <c r="AZ106" s="529"/>
      <c r="BA106" s="529"/>
      <c r="BB106" s="529"/>
      <c r="BC106" s="529"/>
      <c r="BD106" s="529"/>
      <c r="BE106" s="530"/>
      <c r="BF106" s="530"/>
      <c r="BG106" s="529"/>
      <c r="BH106" s="529"/>
      <c r="BI106" s="529"/>
      <c r="BJ106" s="529"/>
      <c r="BK106" s="529"/>
      <c r="BL106" s="529"/>
      <c r="BM106" s="529"/>
      <c r="BN106" s="530"/>
      <c r="BO106" s="529"/>
      <c r="BP106" s="529"/>
      <c r="BQ106" s="530"/>
      <c r="BR106" s="530"/>
      <c r="BS106" s="530"/>
      <c r="BT106" s="529"/>
      <c r="BU106" s="529"/>
      <c r="BV106" s="529"/>
      <c r="BW106" s="530"/>
      <c r="BX106" s="529"/>
      <c r="BY106" s="529"/>
      <c r="BZ106" s="530"/>
      <c r="CA106" s="529"/>
      <c r="CB106" s="530" t="s">
        <v>96</v>
      </c>
      <c r="CC106" s="529"/>
      <c r="CD106" s="529"/>
      <c r="CE106" s="529"/>
      <c r="CF106" s="529"/>
      <c r="CG106" s="529"/>
      <c r="CH106" s="529"/>
      <c r="CI106" s="530"/>
      <c r="CJ106" s="530"/>
      <c r="CK106" s="529"/>
      <c r="CL106" s="529"/>
      <c r="CM106" s="529"/>
      <c r="CN106" s="530"/>
      <c r="CO106" s="529"/>
      <c r="CP106" s="530"/>
      <c r="CQ106" s="530"/>
      <c r="CR106" s="530"/>
      <c r="CS106" s="529"/>
      <c r="CT106" s="529"/>
      <c r="CU106" s="529"/>
      <c r="CV106" s="529"/>
      <c r="CW106" s="529"/>
      <c r="CX106" s="529"/>
      <c r="CY106" s="529"/>
      <c r="CZ106" s="531"/>
      <c r="DA106" s="532">
        <v>48.0</v>
      </c>
      <c r="DB106" s="532"/>
      <c r="DC106" s="532">
        <v>12.0</v>
      </c>
      <c r="DD106" s="532"/>
      <c r="DE106" s="532"/>
      <c r="DF106" s="532"/>
      <c r="DG106" s="531"/>
      <c r="DH106" s="530"/>
      <c r="DI106" s="530">
        <v>3.0</v>
      </c>
      <c r="DJ106" s="530"/>
      <c r="DK106" s="530">
        <v>3.0</v>
      </c>
      <c r="DL106" s="530"/>
      <c r="DM106" s="533"/>
      <c r="DN106" s="530"/>
      <c r="DO106" s="530"/>
      <c r="DP106" s="530"/>
      <c r="DQ106" s="530">
        <v>12.0</v>
      </c>
      <c r="DR106" s="534">
        <v>6.0</v>
      </c>
      <c r="DS106" s="533"/>
      <c r="DT106" s="530"/>
      <c r="DU106" s="530"/>
      <c r="DV106" s="530"/>
      <c r="DW106" s="530">
        <v>16.0</v>
      </c>
      <c r="DX106" s="534">
        <v>16.0</v>
      </c>
      <c r="DY106" s="530"/>
      <c r="DZ106" s="530"/>
      <c r="EA106" s="530"/>
      <c r="EB106" s="530"/>
      <c r="EC106" s="530">
        <v>10.0</v>
      </c>
      <c r="ED106" s="530">
        <v>10.0</v>
      </c>
      <c r="EE106" s="533"/>
      <c r="EF106" s="530"/>
      <c r="EG106" s="530"/>
      <c r="EH106" s="530"/>
      <c r="EI106" s="530"/>
      <c r="EJ106" s="534"/>
      <c r="EK106" s="530"/>
      <c r="EL106" s="530"/>
      <c r="EM106" s="530"/>
      <c r="EN106" s="530"/>
      <c r="EO106" s="530"/>
      <c r="EP106" s="530"/>
      <c r="EQ106" s="530"/>
      <c r="ER106" s="534"/>
      <c r="ES106" s="530"/>
      <c r="ET106" s="530"/>
      <c r="EU106" s="530"/>
      <c r="EV106" s="530"/>
      <c r="EW106" s="530"/>
      <c r="EX106" s="530"/>
      <c r="EY106" s="534"/>
      <c r="EZ106" s="530"/>
      <c r="FA106" s="530"/>
      <c r="FB106" s="530"/>
      <c r="FC106" s="530"/>
      <c r="FD106" s="530"/>
      <c r="FE106" s="530"/>
      <c r="FF106" s="530"/>
      <c r="FG106" s="530"/>
      <c r="FH106" s="534"/>
      <c r="FI106" s="445"/>
    </row>
    <row r="107" ht="15.75" customHeight="1">
      <c r="A107" s="526" t="s">
        <v>485</v>
      </c>
      <c r="B107" s="527">
        <v>2.0</v>
      </c>
      <c r="C107" s="528" t="str">
        <f t="array" ref="C107">index(Images!$A$1:$K$1, 1, 9)</f>
        <v/>
      </c>
      <c r="D107" s="527" t="s">
        <v>2025</v>
      </c>
      <c r="E107" s="527">
        <v>2.0</v>
      </c>
      <c r="F107" s="527">
        <v>3.0</v>
      </c>
      <c r="G107" s="527" t="s">
        <v>68</v>
      </c>
      <c r="H107" s="527" t="s">
        <v>64</v>
      </c>
      <c r="I107" s="527"/>
      <c r="J107" s="437"/>
      <c r="K107" s="529"/>
      <c r="L107" s="529"/>
      <c r="M107" s="529"/>
      <c r="N107" s="529"/>
      <c r="O107" s="529"/>
      <c r="P107" s="529"/>
      <c r="Q107" s="529"/>
      <c r="R107" s="529"/>
      <c r="S107" s="529"/>
      <c r="T107" s="529"/>
      <c r="U107" s="529"/>
      <c r="V107" s="529"/>
      <c r="W107" s="530"/>
      <c r="X107" s="530" t="s">
        <v>96</v>
      </c>
      <c r="Y107" s="530"/>
      <c r="Z107" s="529"/>
      <c r="AA107" s="529"/>
      <c r="AB107" s="529"/>
      <c r="AC107" s="529"/>
      <c r="AD107" s="529"/>
      <c r="AE107" s="529"/>
      <c r="AF107" s="529"/>
      <c r="AG107" s="529"/>
      <c r="AH107" s="529"/>
      <c r="AI107" s="529"/>
      <c r="AJ107" s="529"/>
      <c r="AK107" s="529"/>
      <c r="AL107" s="529"/>
      <c r="AM107" s="529"/>
      <c r="AN107" s="529"/>
      <c r="AO107" s="529"/>
      <c r="AP107" s="529"/>
      <c r="AQ107" s="529"/>
      <c r="AR107" s="529"/>
      <c r="AS107" s="529"/>
      <c r="AT107" s="529"/>
      <c r="AU107" s="529"/>
      <c r="AV107" s="529"/>
      <c r="AW107" s="529"/>
      <c r="AX107" s="529"/>
      <c r="AY107" s="529"/>
      <c r="AZ107" s="529"/>
      <c r="BA107" s="529"/>
      <c r="BB107" s="529"/>
      <c r="BC107" s="529"/>
      <c r="BD107" s="529"/>
      <c r="BE107" s="529"/>
      <c r="BF107" s="529"/>
      <c r="BG107" s="529"/>
      <c r="BH107" s="529"/>
      <c r="BI107" s="529"/>
      <c r="BJ107" s="529"/>
      <c r="BK107" s="529"/>
      <c r="BL107" s="529"/>
      <c r="BM107" s="529"/>
      <c r="BN107" s="529"/>
      <c r="BO107" s="529"/>
      <c r="BP107" s="529"/>
      <c r="BQ107" s="529"/>
      <c r="BR107" s="529"/>
      <c r="BS107" s="529"/>
      <c r="BT107" s="529"/>
      <c r="BU107" s="529"/>
      <c r="BV107" s="529"/>
      <c r="BW107" s="529"/>
      <c r="BX107" s="529"/>
      <c r="BY107" s="529"/>
      <c r="BZ107" s="529"/>
      <c r="CA107" s="529"/>
      <c r="CB107" s="529"/>
      <c r="CC107" s="529"/>
      <c r="CD107" s="529"/>
      <c r="CE107" s="529"/>
      <c r="CF107" s="529"/>
      <c r="CG107" s="529"/>
      <c r="CH107" s="529"/>
      <c r="CI107" s="529"/>
      <c r="CJ107" s="529"/>
      <c r="CK107" s="529"/>
      <c r="CL107" s="529"/>
      <c r="CM107" s="529"/>
      <c r="CN107" s="529"/>
      <c r="CO107" s="529"/>
      <c r="CP107" s="529"/>
      <c r="CQ107" s="529"/>
      <c r="CR107" s="529"/>
      <c r="CS107" s="529"/>
      <c r="CT107" s="529"/>
      <c r="CU107" s="529"/>
      <c r="CV107" s="529"/>
      <c r="CW107" s="529"/>
      <c r="CX107" s="529"/>
      <c r="CY107" s="529"/>
      <c r="CZ107" s="531"/>
      <c r="DA107" s="532">
        <v>48.0</v>
      </c>
      <c r="DB107" s="532"/>
      <c r="DC107" s="532"/>
      <c r="DD107" s="532"/>
      <c r="DE107" s="532">
        <v>8.0</v>
      </c>
      <c r="DF107" s="532"/>
      <c r="DG107" s="531"/>
      <c r="DH107" s="530">
        <v>3.0</v>
      </c>
      <c r="DI107" s="530"/>
      <c r="DJ107" s="530"/>
      <c r="DK107" s="530">
        <v>3.0</v>
      </c>
      <c r="DL107" s="530"/>
      <c r="DM107" s="533"/>
      <c r="DN107" s="530"/>
      <c r="DO107" s="530"/>
      <c r="DP107" s="530">
        <v>6.0</v>
      </c>
      <c r="DQ107" s="530">
        <v>12.0</v>
      </c>
      <c r="DR107" s="534"/>
      <c r="DS107" s="533"/>
      <c r="DT107" s="530"/>
      <c r="DU107" s="530"/>
      <c r="DV107" s="530"/>
      <c r="DW107" s="530">
        <v>16.0</v>
      </c>
      <c r="DX107" s="534">
        <v>16.0</v>
      </c>
      <c r="DY107" s="530"/>
      <c r="DZ107" s="530"/>
      <c r="EA107" s="530"/>
      <c r="EB107" s="530"/>
      <c r="EC107" s="530">
        <v>10.0</v>
      </c>
      <c r="ED107" s="530">
        <v>10.0</v>
      </c>
      <c r="EE107" s="533"/>
      <c r="EF107" s="530"/>
      <c r="EG107" s="530"/>
      <c r="EH107" s="530"/>
      <c r="EI107" s="530"/>
      <c r="EJ107" s="534"/>
      <c r="EK107" s="530"/>
      <c r="EL107" s="530"/>
      <c r="EM107" s="530"/>
      <c r="EN107" s="530"/>
      <c r="EO107" s="530"/>
      <c r="EP107" s="530"/>
      <c r="EQ107" s="530"/>
      <c r="ER107" s="534"/>
      <c r="ES107" s="530"/>
      <c r="ET107" s="530"/>
      <c r="EU107" s="530"/>
      <c r="EV107" s="530"/>
      <c r="EW107" s="530"/>
      <c r="EX107" s="530"/>
      <c r="EY107" s="534"/>
      <c r="EZ107" s="530"/>
      <c r="FA107" s="530"/>
      <c r="FB107" s="530"/>
      <c r="FC107" s="530"/>
      <c r="FD107" s="530"/>
      <c r="FE107" s="530"/>
      <c r="FF107" s="530"/>
      <c r="FG107" s="530"/>
      <c r="FH107" s="534"/>
      <c r="FI107" s="445"/>
    </row>
    <row r="108" ht="15.75" customHeight="1">
      <c r="A108" s="526" t="s">
        <v>1140</v>
      </c>
      <c r="B108" s="527">
        <v>2.0</v>
      </c>
      <c r="C108" s="528" t="str">
        <f t="array" ref="C108">index(Images!$A$1:$K$1, 1, 9)</f>
        <v/>
      </c>
      <c r="D108" s="527" t="s">
        <v>2025</v>
      </c>
      <c r="E108" s="527">
        <v>2.0</v>
      </c>
      <c r="F108" s="527" t="s">
        <v>2097</v>
      </c>
      <c r="G108" s="527" t="s">
        <v>66</v>
      </c>
      <c r="H108" s="527" t="s">
        <v>68</v>
      </c>
      <c r="I108" s="527"/>
      <c r="J108" s="437"/>
      <c r="K108" s="529"/>
      <c r="L108" s="530"/>
      <c r="M108" s="530"/>
      <c r="N108" s="530"/>
      <c r="O108" s="529"/>
      <c r="P108" s="529"/>
      <c r="Q108" s="529"/>
      <c r="R108" s="529"/>
      <c r="S108" s="529"/>
      <c r="T108" s="529"/>
      <c r="U108" s="529"/>
      <c r="V108" s="529"/>
      <c r="W108" s="529"/>
      <c r="X108" s="529"/>
      <c r="Y108" s="529"/>
      <c r="Z108" s="529"/>
      <c r="AA108" s="530"/>
      <c r="AB108" s="530"/>
      <c r="AC108" s="529"/>
      <c r="AD108" s="529"/>
      <c r="AE108" s="529"/>
      <c r="AF108" s="529"/>
      <c r="AG108" s="529"/>
      <c r="AH108" s="529"/>
      <c r="AI108" s="529"/>
      <c r="AJ108" s="529"/>
      <c r="AK108" s="530"/>
      <c r="AL108" s="530"/>
      <c r="AM108" s="529"/>
      <c r="AN108" s="530"/>
      <c r="AO108" s="529"/>
      <c r="AP108" s="529"/>
      <c r="AQ108" s="530"/>
      <c r="AR108" s="530"/>
      <c r="AS108" s="530"/>
      <c r="AT108" s="530"/>
      <c r="AU108" s="530"/>
      <c r="AV108" s="529"/>
      <c r="AW108" s="529"/>
      <c r="AX108" s="529"/>
      <c r="AY108" s="529"/>
      <c r="AZ108" s="529"/>
      <c r="BA108" s="529"/>
      <c r="BB108" s="529"/>
      <c r="BC108" s="530" t="s">
        <v>96</v>
      </c>
      <c r="BD108" s="529"/>
      <c r="BE108" s="529"/>
      <c r="BF108" s="529"/>
      <c r="BG108" s="529"/>
      <c r="BH108" s="529"/>
      <c r="BI108" s="529"/>
      <c r="BJ108" s="529"/>
      <c r="BK108" s="530"/>
      <c r="BL108" s="529"/>
      <c r="BM108" s="529"/>
      <c r="BN108" s="529"/>
      <c r="BO108" s="529"/>
      <c r="BP108" s="530"/>
      <c r="BQ108" s="529"/>
      <c r="BR108" s="529"/>
      <c r="BS108" s="529"/>
      <c r="BT108" s="530"/>
      <c r="BU108" s="529"/>
      <c r="BV108" s="529"/>
      <c r="BW108" s="529"/>
      <c r="BX108" s="529"/>
      <c r="BY108" s="529"/>
      <c r="BZ108" s="529"/>
      <c r="CA108" s="529"/>
      <c r="CB108" s="529"/>
      <c r="CC108" s="529"/>
      <c r="CD108" s="529"/>
      <c r="CE108" s="529"/>
      <c r="CF108" s="529"/>
      <c r="CG108" s="529"/>
      <c r="CH108" s="529"/>
      <c r="CI108" s="529"/>
      <c r="CJ108" s="529"/>
      <c r="CK108" s="529"/>
      <c r="CL108" s="529"/>
      <c r="CM108" s="530"/>
      <c r="CN108" s="530"/>
      <c r="CO108" s="529"/>
      <c r="CP108" s="530"/>
      <c r="CQ108" s="529"/>
      <c r="CR108" s="529"/>
      <c r="CS108" s="529"/>
      <c r="CT108" s="529"/>
      <c r="CU108" s="529"/>
      <c r="CV108" s="529"/>
      <c r="CW108" s="529"/>
      <c r="CX108" s="529"/>
      <c r="CY108" s="529"/>
      <c r="CZ108" s="531"/>
      <c r="DA108" s="532">
        <v>48.0</v>
      </c>
      <c r="DB108" s="532"/>
      <c r="DC108" s="532">
        <v>12.0</v>
      </c>
      <c r="DD108" s="532"/>
      <c r="DE108" s="532"/>
      <c r="DF108" s="532"/>
      <c r="DG108" s="531"/>
      <c r="DH108" s="530"/>
      <c r="DI108" s="530"/>
      <c r="DJ108" s="530"/>
      <c r="DK108" s="530"/>
      <c r="DL108" s="530"/>
      <c r="DM108" s="533"/>
      <c r="DN108" s="530"/>
      <c r="DO108" s="530"/>
      <c r="DP108" s="530"/>
      <c r="DQ108" s="530"/>
      <c r="DR108" s="534"/>
      <c r="DS108" s="533"/>
      <c r="DT108" s="530"/>
      <c r="DU108" s="530"/>
      <c r="DV108" s="530"/>
      <c r="DW108" s="530"/>
      <c r="DX108" s="534"/>
      <c r="DY108" s="530"/>
      <c r="DZ108" s="530"/>
      <c r="EA108" s="530"/>
      <c r="EB108" s="530"/>
      <c r="EC108" s="530"/>
      <c r="ED108" s="530"/>
      <c r="EE108" s="533"/>
      <c r="EF108" s="530"/>
      <c r="EG108" s="530"/>
      <c r="EH108" s="530"/>
      <c r="EI108" s="530"/>
      <c r="EJ108" s="534"/>
      <c r="EK108" s="530"/>
      <c r="EL108" s="530"/>
      <c r="EM108" s="530"/>
      <c r="EN108" s="530"/>
      <c r="EO108" s="530"/>
      <c r="EP108" s="530"/>
      <c r="EQ108" s="530"/>
      <c r="ER108" s="534"/>
      <c r="ES108" s="530"/>
      <c r="ET108" s="530"/>
      <c r="EU108" s="530"/>
      <c r="EV108" s="530"/>
      <c r="EW108" s="530"/>
      <c r="EX108" s="530"/>
      <c r="EY108" s="534"/>
      <c r="EZ108" s="530"/>
      <c r="FA108" s="530"/>
      <c r="FB108" s="530"/>
      <c r="FC108" s="530"/>
      <c r="FD108" s="530"/>
      <c r="FE108" s="530"/>
      <c r="FF108" s="530"/>
      <c r="FG108" s="530"/>
      <c r="FH108" s="534"/>
      <c r="FI108" s="445"/>
    </row>
    <row r="109">
      <c r="A109" s="526" t="s">
        <v>2111</v>
      </c>
      <c r="B109" s="527">
        <v>2.0</v>
      </c>
      <c r="C109" s="528" t="str">
        <f t="array" ref="C109">index(Images!$A$1:$K$1, 1, 9)</f>
        <v/>
      </c>
      <c r="D109" s="527" t="s">
        <v>2025</v>
      </c>
      <c r="E109" s="527">
        <v>2.0</v>
      </c>
      <c r="F109" s="527">
        <v>3.0</v>
      </c>
      <c r="G109" s="527" t="s">
        <v>64</v>
      </c>
      <c r="H109" s="527" t="s">
        <v>68</v>
      </c>
      <c r="I109" s="527"/>
      <c r="J109" s="437"/>
      <c r="K109" s="529"/>
      <c r="L109" s="529"/>
      <c r="M109" s="529"/>
      <c r="N109" s="529"/>
      <c r="O109" s="529"/>
      <c r="P109" s="529"/>
      <c r="Q109" s="535" t="s">
        <v>96</v>
      </c>
      <c r="R109" s="529"/>
      <c r="S109" s="530" t="s">
        <v>96</v>
      </c>
      <c r="T109" s="530"/>
      <c r="U109" s="530"/>
      <c r="V109" s="529"/>
      <c r="W109" s="530"/>
      <c r="X109" s="530" t="s">
        <v>96</v>
      </c>
      <c r="Y109" s="530"/>
      <c r="Z109" s="529"/>
      <c r="AA109" s="529"/>
      <c r="AB109" s="529"/>
      <c r="AC109" s="529"/>
      <c r="AD109" s="529"/>
      <c r="AE109" s="529"/>
      <c r="AF109" s="530" t="s">
        <v>96</v>
      </c>
      <c r="AG109" s="529"/>
      <c r="AH109" s="529"/>
      <c r="AI109" s="529"/>
      <c r="AJ109" s="529"/>
      <c r="AK109" s="529"/>
      <c r="AL109" s="529"/>
      <c r="AM109" s="529"/>
      <c r="AN109" s="530" t="s">
        <v>96</v>
      </c>
      <c r="AO109" s="529"/>
      <c r="AP109" s="529"/>
      <c r="AQ109" s="529"/>
      <c r="AR109" s="529"/>
      <c r="AS109" s="529"/>
      <c r="AT109" s="529"/>
      <c r="AU109" s="529"/>
      <c r="AV109" s="529"/>
      <c r="AW109" s="529"/>
      <c r="AX109" s="529"/>
      <c r="AY109" s="529"/>
      <c r="AZ109" s="529"/>
      <c r="BA109" s="529"/>
      <c r="BB109" s="529"/>
      <c r="BC109" s="529"/>
      <c r="BD109" s="529"/>
      <c r="BE109" s="530"/>
      <c r="BF109" s="530" t="s">
        <v>96</v>
      </c>
      <c r="BG109" s="529"/>
      <c r="BH109" s="529"/>
      <c r="BI109" s="529"/>
      <c r="BJ109" s="529"/>
      <c r="BK109" s="529"/>
      <c r="BL109" s="529"/>
      <c r="BM109" s="529"/>
      <c r="BN109" s="529"/>
      <c r="BO109" s="530"/>
      <c r="BP109" s="530" t="s">
        <v>96</v>
      </c>
      <c r="BQ109" s="530" t="s">
        <v>96</v>
      </c>
      <c r="BR109" s="530"/>
      <c r="BS109" s="530"/>
      <c r="BT109" s="529"/>
      <c r="BU109" s="529"/>
      <c r="BV109" s="529"/>
      <c r="BW109" s="529"/>
      <c r="BX109" s="529"/>
      <c r="BY109" s="529"/>
      <c r="BZ109" s="530"/>
      <c r="CA109" s="529"/>
      <c r="CB109" s="530"/>
      <c r="CC109" s="530"/>
      <c r="CD109" s="530"/>
      <c r="CE109" s="530"/>
      <c r="CF109" s="530"/>
      <c r="CG109" s="529"/>
      <c r="CH109" s="529"/>
      <c r="CI109" s="529"/>
      <c r="CJ109" s="529"/>
      <c r="CK109" s="529"/>
      <c r="CL109" s="529"/>
      <c r="CM109" s="529"/>
      <c r="CN109" s="529"/>
      <c r="CO109" s="529"/>
      <c r="CP109" s="529"/>
      <c r="CQ109" s="530"/>
      <c r="CR109" s="530"/>
      <c r="CS109" s="529"/>
      <c r="CT109" s="529"/>
      <c r="CU109" s="529"/>
      <c r="CV109" s="529"/>
      <c r="CW109" s="529"/>
      <c r="CX109" s="529"/>
      <c r="CY109" s="529"/>
      <c r="CZ109" s="531"/>
      <c r="DA109" s="532">
        <v>80.0</v>
      </c>
      <c r="DB109" s="532"/>
      <c r="DC109" s="532"/>
      <c r="DD109" s="532">
        <v>5.0</v>
      </c>
      <c r="DE109" s="532"/>
      <c r="DF109" s="532"/>
      <c r="DG109" s="531"/>
      <c r="DH109" s="530"/>
      <c r="DI109" s="530"/>
      <c r="DJ109" s="530"/>
      <c r="DK109" s="530">
        <v>3.0</v>
      </c>
      <c r="DL109" s="530">
        <v>3.0</v>
      </c>
      <c r="DM109" s="533"/>
      <c r="DN109" s="530"/>
      <c r="DO109" s="530"/>
      <c r="DP109" s="530"/>
      <c r="DQ109" s="530">
        <v>12.0</v>
      </c>
      <c r="DR109" s="534">
        <v>6.0</v>
      </c>
      <c r="DS109" s="533"/>
      <c r="DT109" s="530">
        <v>16.0</v>
      </c>
      <c r="DU109" s="530"/>
      <c r="DV109" s="530"/>
      <c r="DW109" s="530">
        <v>16.0</v>
      </c>
      <c r="DX109" s="534"/>
      <c r="DY109" s="530"/>
      <c r="DZ109" s="530"/>
      <c r="EA109" s="530"/>
      <c r="EB109" s="530"/>
      <c r="EC109" s="530">
        <v>10.0</v>
      </c>
      <c r="ED109" s="530">
        <v>10.0</v>
      </c>
      <c r="EE109" s="533"/>
      <c r="EF109" s="530"/>
      <c r="EG109" s="530"/>
      <c r="EH109" s="530"/>
      <c r="EI109" s="530"/>
      <c r="EJ109" s="534"/>
      <c r="EK109" s="530"/>
      <c r="EL109" s="530"/>
      <c r="EM109" s="530"/>
      <c r="EN109" s="530"/>
      <c r="EO109" s="530"/>
      <c r="EP109" s="530"/>
      <c r="EQ109" s="530"/>
      <c r="ER109" s="534"/>
      <c r="ES109" s="530"/>
      <c r="ET109" s="530"/>
      <c r="EU109" s="530"/>
      <c r="EV109" s="530"/>
      <c r="EW109" s="530"/>
      <c r="EX109" s="530"/>
      <c r="EY109" s="534"/>
      <c r="EZ109" s="530"/>
      <c r="FA109" s="530"/>
      <c r="FB109" s="530"/>
      <c r="FC109" s="530"/>
      <c r="FD109" s="530"/>
      <c r="FE109" s="530"/>
      <c r="FF109" s="530"/>
      <c r="FG109" s="530"/>
      <c r="FH109" s="534"/>
      <c r="FI109" s="445"/>
    </row>
    <row r="110">
      <c r="A110" s="526" t="s">
        <v>2112</v>
      </c>
      <c r="B110" s="527">
        <v>2.0</v>
      </c>
      <c r="C110" s="528" t="str">
        <f t="array" ref="C110">index(Images!$A$1:$K$1, 1, 9)</f>
        <v/>
      </c>
      <c r="D110" s="527" t="s">
        <v>2025</v>
      </c>
      <c r="E110" s="527">
        <v>2.0</v>
      </c>
      <c r="F110" s="527">
        <v>5.0</v>
      </c>
      <c r="G110" s="527" t="s">
        <v>66</v>
      </c>
      <c r="H110" s="527" t="s">
        <v>68</v>
      </c>
      <c r="I110" s="527"/>
      <c r="J110" s="437"/>
      <c r="K110" s="529"/>
      <c r="L110" s="530"/>
      <c r="M110" s="530"/>
      <c r="N110" s="530"/>
      <c r="O110" s="529"/>
      <c r="P110" s="529"/>
      <c r="Q110" s="529"/>
      <c r="R110" s="529"/>
      <c r="S110" s="529"/>
      <c r="T110" s="529"/>
      <c r="U110" s="529"/>
      <c r="V110" s="529"/>
      <c r="W110" s="529"/>
      <c r="X110" s="529"/>
      <c r="Y110" s="529"/>
      <c r="Z110" s="529"/>
      <c r="AA110" s="530"/>
      <c r="AB110" s="530"/>
      <c r="AC110" s="529"/>
      <c r="AD110" s="529"/>
      <c r="AE110" s="529"/>
      <c r="AF110" s="529"/>
      <c r="AG110" s="529"/>
      <c r="AH110" s="529"/>
      <c r="AI110" s="529"/>
      <c r="AJ110" s="529"/>
      <c r="AK110" s="530"/>
      <c r="AL110" s="530" t="s">
        <v>96</v>
      </c>
      <c r="AM110" s="529"/>
      <c r="AN110" s="529"/>
      <c r="AO110" s="529"/>
      <c r="AP110" s="529"/>
      <c r="AQ110" s="530"/>
      <c r="AR110" s="530"/>
      <c r="AS110" s="530"/>
      <c r="AT110" s="530" t="s">
        <v>96</v>
      </c>
      <c r="AU110" s="530"/>
      <c r="AV110" s="529"/>
      <c r="AW110" s="529"/>
      <c r="AX110" s="529"/>
      <c r="AY110" s="529"/>
      <c r="AZ110" s="529"/>
      <c r="BA110" s="529"/>
      <c r="BB110" s="530" t="s">
        <v>96</v>
      </c>
      <c r="BC110" s="529"/>
      <c r="BD110" s="529"/>
      <c r="BE110" s="529"/>
      <c r="BF110" s="529"/>
      <c r="BG110" s="529"/>
      <c r="BH110" s="529"/>
      <c r="BI110" s="529"/>
      <c r="BJ110" s="529"/>
      <c r="BK110" s="530"/>
      <c r="BL110" s="529"/>
      <c r="BM110" s="529"/>
      <c r="BN110" s="529"/>
      <c r="BO110" s="529"/>
      <c r="BP110" s="530"/>
      <c r="BQ110" s="529"/>
      <c r="BR110" s="529"/>
      <c r="BS110" s="529"/>
      <c r="BT110" s="530" t="s">
        <v>96</v>
      </c>
      <c r="BU110" s="529"/>
      <c r="BV110" s="529"/>
      <c r="BW110" s="529"/>
      <c r="BX110" s="529"/>
      <c r="BY110" s="529"/>
      <c r="BZ110" s="529"/>
      <c r="CA110" s="529"/>
      <c r="CB110" s="529"/>
      <c r="CC110" s="529"/>
      <c r="CD110" s="529"/>
      <c r="CE110" s="529"/>
      <c r="CF110" s="529"/>
      <c r="CG110" s="529"/>
      <c r="CH110" s="529"/>
      <c r="CI110" s="529"/>
      <c r="CJ110" s="529"/>
      <c r="CK110" s="529"/>
      <c r="CL110" s="529"/>
      <c r="CM110" s="530" t="s">
        <v>96</v>
      </c>
      <c r="CN110" s="530"/>
      <c r="CO110" s="529"/>
      <c r="CP110" s="530" t="s">
        <v>96</v>
      </c>
      <c r="CQ110" s="529"/>
      <c r="CR110" s="529"/>
      <c r="CS110" s="529"/>
      <c r="CT110" s="529"/>
      <c r="CU110" s="529"/>
      <c r="CV110" s="529"/>
      <c r="CW110" s="529"/>
      <c r="CX110" s="529"/>
      <c r="CY110" s="529"/>
      <c r="CZ110" s="531"/>
      <c r="DA110" s="532"/>
      <c r="DB110" s="532"/>
      <c r="DC110" s="532">
        <v>12.0</v>
      </c>
      <c r="DD110" s="532"/>
      <c r="DE110" s="532">
        <v>5.0</v>
      </c>
      <c r="DF110" s="532"/>
      <c r="DG110" s="531"/>
      <c r="DH110" s="530"/>
      <c r="DI110" s="530"/>
      <c r="DJ110" s="530">
        <v>3.0</v>
      </c>
      <c r="DK110" s="530"/>
      <c r="DL110" s="530">
        <v>3.0</v>
      </c>
      <c r="DM110" s="533"/>
      <c r="DN110" s="530"/>
      <c r="DO110" s="530">
        <v>6.0</v>
      </c>
      <c r="DP110" s="530">
        <v>6.0</v>
      </c>
      <c r="DQ110" s="530">
        <v>6.0</v>
      </c>
      <c r="DR110" s="534"/>
      <c r="DS110" s="533"/>
      <c r="DT110" s="530"/>
      <c r="DU110" s="530">
        <v>16.0</v>
      </c>
      <c r="DV110" s="530"/>
      <c r="DW110" s="530">
        <v>16.0</v>
      </c>
      <c r="DX110" s="534"/>
      <c r="DY110" s="530">
        <v>10.0</v>
      </c>
      <c r="DZ110" s="530"/>
      <c r="EA110" s="530">
        <v>10.0</v>
      </c>
      <c r="EB110" s="530"/>
      <c r="EC110" s="530"/>
      <c r="ED110" s="530"/>
      <c r="EE110" s="533"/>
      <c r="EF110" s="530"/>
      <c r="EG110" s="530"/>
      <c r="EH110" s="530"/>
      <c r="EI110" s="530"/>
      <c r="EJ110" s="534"/>
      <c r="EK110" s="530"/>
      <c r="EL110" s="530"/>
      <c r="EM110" s="530"/>
      <c r="EN110" s="530"/>
      <c r="EO110" s="530"/>
      <c r="EP110" s="530"/>
      <c r="EQ110" s="530"/>
      <c r="ER110" s="534"/>
      <c r="ES110" s="530"/>
      <c r="ET110" s="530"/>
      <c r="EU110" s="530"/>
      <c r="EV110" s="530"/>
      <c r="EW110" s="530"/>
      <c r="EX110" s="530"/>
      <c r="EY110" s="534"/>
      <c r="EZ110" s="530"/>
      <c r="FA110" s="530"/>
      <c r="FB110" s="530"/>
      <c r="FC110" s="530"/>
      <c r="FD110" s="530"/>
      <c r="FE110" s="530"/>
      <c r="FF110" s="530"/>
      <c r="FG110" s="530"/>
      <c r="FH110" s="534"/>
      <c r="FI110" s="445"/>
    </row>
    <row r="111" ht="15.75" customHeight="1">
      <c r="A111" s="526" t="s">
        <v>1101</v>
      </c>
      <c r="B111" s="527">
        <v>3.0</v>
      </c>
      <c r="C111" s="528" t="str">
        <f t="array" ref="C111">index(Images!$A$1:$K$1, 1, 9)</f>
        <v/>
      </c>
      <c r="D111" s="527" t="s">
        <v>2025</v>
      </c>
      <c r="E111" s="527">
        <v>1.0</v>
      </c>
      <c r="F111" s="527">
        <v>3.0</v>
      </c>
      <c r="G111" s="527" t="s">
        <v>66</v>
      </c>
      <c r="H111" s="527" t="s">
        <v>67</v>
      </c>
      <c r="I111" s="527"/>
      <c r="J111" s="437"/>
      <c r="K111" s="529"/>
      <c r="L111" s="529"/>
      <c r="M111" s="529"/>
      <c r="N111" s="529"/>
      <c r="O111" s="529"/>
      <c r="P111" s="529"/>
      <c r="Q111" s="529"/>
      <c r="R111" s="529"/>
      <c r="S111" s="529"/>
      <c r="T111" s="529"/>
      <c r="U111" s="529"/>
      <c r="V111" s="529"/>
      <c r="W111" s="529"/>
      <c r="X111" s="529"/>
      <c r="Y111" s="529"/>
      <c r="Z111" s="529"/>
      <c r="AA111" s="529"/>
      <c r="AB111" s="529"/>
      <c r="AC111" s="529"/>
      <c r="AD111" s="529"/>
      <c r="AE111" s="529"/>
      <c r="AF111" s="530"/>
      <c r="AG111" s="530"/>
      <c r="AH111" s="529"/>
      <c r="AI111" s="529"/>
      <c r="AJ111" s="529"/>
      <c r="AK111" s="529"/>
      <c r="AL111" s="529"/>
      <c r="AM111" s="529"/>
      <c r="AN111" s="529"/>
      <c r="AO111" s="529"/>
      <c r="AP111" s="529"/>
      <c r="AQ111" s="529"/>
      <c r="AR111" s="529"/>
      <c r="AS111" s="529"/>
      <c r="AT111" s="529"/>
      <c r="AU111" s="529"/>
      <c r="AV111" s="529"/>
      <c r="AW111" s="529"/>
      <c r="AX111" s="529"/>
      <c r="AY111" s="529"/>
      <c r="AZ111" s="529"/>
      <c r="BA111" s="530" t="s">
        <v>96</v>
      </c>
      <c r="BB111" s="530"/>
      <c r="BC111" s="529"/>
      <c r="BD111" s="529"/>
      <c r="BE111" s="529"/>
      <c r="BF111" s="529"/>
      <c r="BG111" s="529"/>
      <c r="BH111" s="529"/>
      <c r="BI111" s="529"/>
      <c r="BJ111" s="529"/>
      <c r="BK111" s="529"/>
      <c r="BL111" s="529"/>
      <c r="BM111" s="529"/>
      <c r="BN111" s="529"/>
      <c r="BO111" s="529"/>
      <c r="BP111" s="529"/>
      <c r="BQ111" s="529"/>
      <c r="BR111" s="529"/>
      <c r="BS111" s="529"/>
      <c r="BT111" s="529"/>
      <c r="BU111" s="529"/>
      <c r="BV111" s="529"/>
      <c r="BW111" s="529"/>
      <c r="BX111" s="529"/>
      <c r="BY111" s="529"/>
      <c r="BZ111" s="529"/>
      <c r="CA111" s="529"/>
      <c r="CB111" s="529"/>
      <c r="CC111" s="529"/>
      <c r="CD111" s="529"/>
      <c r="CE111" s="529"/>
      <c r="CF111" s="529"/>
      <c r="CG111" s="529"/>
      <c r="CH111" s="529"/>
      <c r="CI111" s="529"/>
      <c r="CJ111" s="529"/>
      <c r="CK111" s="529"/>
      <c r="CL111" s="529"/>
      <c r="CM111" s="529"/>
      <c r="CN111" s="529"/>
      <c r="CO111" s="529"/>
      <c r="CP111" s="529"/>
      <c r="CQ111" s="529"/>
      <c r="CR111" s="529"/>
      <c r="CS111" s="529"/>
      <c r="CT111" s="529"/>
      <c r="CU111" s="529"/>
      <c r="CV111" s="529"/>
      <c r="CW111" s="529"/>
      <c r="CX111" s="529"/>
      <c r="CY111" s="529"/>
      <c r="CZ111" s="531"/>
      <c r="DA111" s="532">
        <f>90</f>
        <v>90</v>
      </c>
      <c r="DB111" s="532"/>
      <c r="DC111" s="532">
        <f>25</f>
        <v>25</v>
      </c>
      <c r="DD111" s="532"/>
      <c r="DE111" s="532">
        <f>10</f>
        <v>10</v>
      </c>
      <c r="DF111" s="532"/>
      <c r="DG111" s="531"/>
      <c r="DH111" s="530"/>
      <c r="DI111" s="530"/>
      <c r="DJ111" s="530"/>
      <c r="DK111" s="530"/>
      <c r="DL111" s="530"/>
      <c r="DM111" s="533"/>
      <c r="DN111" s="530"/>
      <c r="DO111" s="530"/>
      <c r="DP111" s="530"/>
      <c r="DQ111" s="530"/>
      <c r="DR111" s="534"/>
      <c r="DS111" s="533"/>
      <c r="DT111" s="530"/>
      <c r="DU111" s="530"/>
      <c r="DV111" s="530"/>
      <c r="DW111" s="530"/>
      <c r="DX111" s="534"/>
      <c r="DY111" s="530"/>
      <c r="DZ111" s="530"/>
      <c r="EA111" s="530"/>
      <c r="EB111" s="530"/>
      <c r="EC111" s="530">
        <v>10.0</v>
      </c>
      <c r="ED111" s="530">
        <v>10.0</v>
      </c>
      <c r="EE111" s="533"/>
      <c r="EF111" s="530"/>
      <c r="EG111" s="530"/>
      <c r="EH111" s="530"/>
      <c r="EI111" s="530">
        <v>24.0</v>
      </c>
      <c r="EJ111" s="534">
        <v>24.0</v>
      </c>
      <c r="EK111" s="530"/>
      <c r="EL111" s="530"/>
      <c r="EM111" s="530"/>
      <c r="EN111" s="530"/>
      <c r="EO111" s="530"/>
      <c r="EP111" s="530">
        <v>30.0</v>
      </c>
      <c r="EQ111" s="530">
        <v>30.0</v>
      </c>
      <c r="ER111" s="534"/>
      <c r="ES111" s="530"/>
      <c r="ET111" s="530"/>
      <c r="EU111" s="530"/>
      <c r="EV111" s="530"/>
      <c r="EW111" s="530"/>
      <c r="EX111" s="530">
        <v>38.0</v>
      </c>
      <c r="EY111" s="534">
        <v>38.0</v>
      </c>
      <c r="EZ111" s="530"/>
      <c r="FA111" s="530"/>
      <c r="FB111" s="530"/>
      <c r="FC111" s="530"/>
      <c r="FD111" s="530"/>
      <c r="FE111" s="530"/>
      <c r="FF111" s="530"/>
      <c r="FG111" s="530">
        <v>22.0</v>
      </c>
      <c r="FH111" s="534">
        <v>22.0</v>
      </c>
      <c r="FI111" s="445"/>
    </row>
    <row r="112" ht="15.75" customHeight="1">
      <c r="A112" s="526" t="s">
        <v>1550</v>
      </c>
      <c r="B112" s="527">
        <v>3.0</v>
      </c>
      <c r="C112" s="528" t="str">
        <f t="array" ref="C112">index(Images!$A$1:$K$1, 1, 9)</f>
        <v/>
      </c>
      <c r="D112" s="527" t="s">
        <v>2025</v>
      </c>
      <c r="E112" s="527">
        <v>2.0</v>
      </c>
      <c r="F112" s="527" t="s">
        <v>2097</v>
      </c>
      <c r="G112" s="527" t="s">
        <v>66</v>
      </c>
      <c r="H112" s="527" t="s">
        <v>68</v>
      </c>
      <c r="I112" s="527"/>
      <c r="J112" s="437"/>
      <c r="K112" s="529"/>
      <c r="L112" s="529"/>
      <c r="M112" s="529"/>
      <c r="N112" s="529"/>
      <c r="O112" s="529"/>
      <c r="P112" s="529"/>
      <c r="Q112" s="529"/>
      <c r="R112" s="529"/>
      <c r="S112" s="529"/>
      <c r="T112" s="529"/>
      <c r="U112" s="529"/>
      <c r="V112" s="529"/>
      <c r="W112" s="529"/>
      <c r="X112" s="529"/>
      <c r="Y112" s="529"/>
      <c r="Z112" s="529"/>
      <c r="AA112" s="529"/>
      <c r="AB112" s="529"/>
      <c r="AC112" s="529"/>
      <c r="AD112" s="529"/>
      <c r="AE112" s="529"/>
      <c r="AF112" s="529"/>
      <c r="AG112" s="529"/>
      <c r="AH112" s="529"/>
      <c r="AI112" s="529"/>
      <c r="AJ112" s="529"/>
      <c r="AK112" s="529"/>
      <c r="AL112" s="529"/>
      <c r="AM112" s="529"/>
      <c r="AN112" s="529"/>
      <c r="AO112" s="529"/>
      <c r="AP112" s="529"/>
      <c r="AQ112" s="530"/>
      <c r="AR112" s="530"/>
      <c r="AS112" s="530"/>
      <c r="AT112" s="529"/>
      <c r="AU112" s="529"/>
      <c r="AV112" s="529"/>
      <c r="AW112" s="529"/>
      <c r="AX112" s="529"/>
      <c r="AY112" s="529"/>
      <c r="AZ112" s="529"/>
      <c r="BA112" s="529"/>
      <c r="BB112" s="529"/>
      <c r="BC112" s="529"/>
      <c r="BD112" s="529"/>
      <c r="BE112" s="529"/>
      <c r="BF112" s="529"/>
      <c r="BG112" s="529"/>
      <c r="BH112" s="529"/>
      <c r="BI112" s="529"/>
      <c r="BJ112" s="530"/>
      <c r="BK112" s="529"/>
      <c r="BL112" s="529"/>
      <c r="BM112" s="529"/>
      <c r="BN112" s="529"/>
      <c r="BO112" s="529"/>
      <c r="BP112" s="529"/>
      <c r="BQ112" s="529"/>
      <c r="BR112" s="529"/>
      <c r="BS112" s="529"/>
      <c r="BT112" s="529"/>
      <c r="BU112" s="530"/>
      <c r="BV112" s="530"/>
      <c r="BW112" s="529"/>
      <c r="BX112" s="529"/>
      <c r="BY112" s="529"/>
      <c r="BZ112" s="529"/>
      <c r="CA112" s="529"/>
      <c r="CB112" s="530" t="s">
        <v>96</v>
      </c>
      <c r="CC112" s="529"/>
      <c r="CD112" s="529"/>
      <c r="CE112" s="529"/>
      <c r="CF112" s="529"/>
      <c r="CG112" s="529"/>
      <c r="CH112" s="529"/>
      <c r="CI112" s="529"/>
      <c r="CJ112" s="529"/>
      <c r="CK112" s="529"/>
      <c r="CL112" s="529"/>
      <c r="CM112" s="529"/>
      <c r="CN112" s="529"/>
      <c r="CO112" s="529"/>
      <c r="CP112" s="529"/>
      <c r="CQ112" s="529"/>
      <c r="CR112" s="529"/>
      <c r="CS112" s="529"/>
      <c r="CT112" s="529"/>
      <c r="CU112" s="529"/>
      <c r="CV112" s="529"/>
      <c r="CW112" s="529"/>
      <c r="CX112" s="529"/>
      <c r="CY112" s="529"/>
      <c r="CZ112" s="531"/>
      <c r="DA112" s="532">
        <v>90.0</v>
      </c>
      <c r="DB112" s="532"/>
      <c r="DC112" s="532">
        <v>25.0</v>
      </c>
      <c r="DD112" s="532"/>
      <c r="DE112" s="532">
        <v>10.0</v>
      </c>
      <c r="DF112" s="532"/>
      <c r="DG112" s="531"/>
      <c r="DH112" s="530"/>
      <c r="DI112" s="530"/>
      <c r="DJ112" s="530"/>
      <c r="DK112" s="530"/>
      <c r="DL112" s="530"/>
      <c r="DM112" s="533"/>
      <c r="DN112" s="530"/>
      <c r="DO112" s="530"/>
      <c r="DP112" s="530"/>
      <c r="DQ112" s="530"/>
      <c r="DR112" s="534"/>
      <c r="DS112" s="533"/>
      <c r="DT112" s="530"/>
      <c r="DU112" s="530"/>
      <c r="DV112" s="530"/>
      <c r="DW112" s="530"/>
      <c r="DX112" s="534"/>
      <c r="DY112" s="530"/>
      <c r="DZ112" s="530"/>
      <c r="EA112" s="530"/>
      <c r="EB112" s="530"/>
      <c r="EC112" s="530">
        <v>10.0</v>
      </c>
      <c r="ED112" s="530">
        <v>10.0</v>
      </c>
      <c r="EE112" s="533"/>
      <c r="EF112" s="530"/>
      <c r="EG112" s="530"/>
      <c r="EH112" s="530"/>
      <c r="EI112" s="530">
        <v>24.0</v>
      </c>
      <c r="EJ112" s="534">
        <v>24.0</v>
      </c>
      <c r="EK112" s="530"/>
      <c r="EL112" s="530"/>
      <c r="EM112" s="530"/>
      <c r="EN112" s="530"/>
      <c r="EO112" s="530"/>
      <c r="EP112" s="530">
        <v>30.0</v>
      </c>
      <c r="EQ112" s="530"/>
      <c r="ER112" s="534">
        <v>30.0</v>
      </c>
      <c r="ES112" s="530"/>
      <c r="ET112" s="530"/>
      <c r="EU112" s="530"/>
      <c r="EV112" s="530"/>
      <c r="EW112" s="530">
        <v>20.0</v>
      </c>
      <c r="EX112" s="530">
        <v>38.0</v>
      </c>
      <c r="EY112" s="534">
        <v>18.0</v>
      </c>
      <c r="EZ112" s="530"/>
      <c r="FA112" s="530"/>
      <c r="FB112" s="530"/>
      <c r="FC112" s="530"/>
      <c r="FD112" s="530"/>
      <c r="FE112" s="530"/>
      <c r="FF112" s="530">
        <v>22.0</v>
      </c>
      <c r="FG112" s="530">
        <v>22.0</v>
      </c>
      <c r="FH112" s="534"/>
      <c r="FI112" s="445"/>
    </row>
    <row r="113" ht="15.75" customHeight="1">
      <c r="A113" s="526" t="s">
        <v>658</v>
      </c>
      <c r="B113" s="527">
        <v>3.0</v>
      </c>
      <c r="C113" s="528" t="str">
        <f t="array" ref="C113">index(Images!$A$1:$K$1, 1, 9)</f>
        <v/>
      </c>
      <c r="D113" s="527" t="s">
        <v>2025</v>
      </c>
      <c r="E113" s="527">
        <v>2.0</v>
      </c>
      <c r="F113" s="527">
        <v>3.0</v>
      </c>
      <c r="G113" s="527" t="s">
        <v>64</v>
      </c>
      <c r="H113" s="527" t="s">
        <v>66</v>
      </c>
      <c r="I113" s="527" t="s">
        <v>68</v>
      </c>
      <c r="J113" s="437"/>
      <c r="K113" s="529"/>
      <c r="L113" s="529"/>
      <c r="M113" s="529"/>
      <c r="N113" s="529"/>
      <c r="O113" s="529"/>
      <c r="P113" s="529"/>
      <c r="Q113" s="529"/>
      <c r="R113" s="529"/>
      <c r="S113" s="529"/>
      <c r="T113" s="529"/>
      <c r="U113" s="529"/>
      <c r="V113" s="529"/>
      <c r="W113" s="529"/>
      <c r="X113" s="529"/>
      <c r="Y113" s="529"/>
      <c r="Z113" s="529"/>
      <c r="AA113" s="529"/>
      <c r="AB113" s="529"/>
      <c r="AC113" s="529"/>
      <c r="AD113" s="529"/>
      <c r="AE113" s="529"/>
      <c r="AF113" s="530" t="s">
        <v>96</v>
      </c>
      <c r="AG113" s="530"/>
      <c r="AH113" s="529"/>
      <c r="AI113" s="529"/>
      <c r="AJ113" s="529"/>
      <c r="AK113" s="529"/>
      <c r="AL113" s="529"/>
      <c r="AM113" s="529"/>
      <c r="AN113" s="529"/>
      <c r="AO113" s="529"/>
      <c r="AP113" s="529"/>
      <c r="AQ113" s="529"/>
      <c r="AR113" s="529"/>
      <c r="AS113" s="529"/>
      <c r="AT113" s="529"/>
      <c r="AU113" s="529"/>
      <c r="AV113" s="529"/>
      <c r="AW113" s="529"/>
      <c r="AX113" s="529"/>
      <c r="AY113" s="529"/>
      <c r="AZ113" s="529"/>
      <c r="BA113" s="529"/>
      <c r="BB113" s="529"/>
      <c r="BC113" s="529"/>
      <c r="BD113" s="529"/>
      <c r="BE113" s="529"/>
      <c r="BF113" s="529"/>
      <c r="BG113" s="529"/>
      <c r="BH113" s="529"/>
      <c r="BI113" s="529"/>
      <c r="BJ113" s="529"/>
      <c r="BK113" s="529"/>
      <c r="BL113" s="529"/>
      <c r="BM113" s="529"/>
      <c r="BN113" s="529"/>
      <c r="BO113" s="529"/>
      <c r="BP113" s="529"/>
      <c r="BQ113" s="529"/>
      <c r="BR113" s="529"/>
      <c r="BS113" s="529"/>
      <c r="BT113" s="529"/>
      <c r="BU113" s="529"/>
      <c r="BV113" s="529"/>
      <c r="BW113" s="529"/>
      <c r="BX113" s="529"/>
      <c r="BY113" s="529"/>
      <c r="BZ113" s="529"/>
      <c r="CA113" s="529"/>
      <c r="CB113" s="529"/>
      <c r="CC113" s="529"/>
      <c r="CD113" s="529"/>
      <c r="CE113" s="529"/>
      <c r="CF113" s="529"/>
      <c r="CG113" s="529"/>
      <c r="CH113" s="529"/>
      <c r="CI113" s="529"/>
      <c r="CJ113" s="529"/>
      <c r="CK113" s="529"/>
      <c r="CL113" s="529"/>
      <c r="CM113" s="529"/>
      <c r="CN113" s="529"/>
      <c r="CO113" s="529"/>
      <c r="CP113" s="529"/>
      <c r="CQ113" s="529"/>
      <c r="CR113" s="529"/>
      <c r="CS113" s="529"/>
      <c r="CT113" s="529"/>
      <c r="CU113" s="529"/>
      <c r="CV113" s="529"/>
      <c r="CW113" s="529"/>
      <c r="CX113" s="529"/>
      <c r="CY113" s="529"/>
      <c r="CZ113" s="531"/>
      <c r="DA113" s="532">
        <v>90.0</v>
      </c>
      <c r="DB113" s="532"/>
      <c r="DC113" s="532">
        <v>25.0</v>
      </c>
      <c r="DD113" s="532">
        <v>10.0</v>
      </c>
      <c r="DE113" s="532"/>
      <c r="DF113" s="532"/>
      <c r="DG113" s="531"/>
      <c r="DH113" s="530"/>
      <c r="DI113" s="530"/>
      <c r="DJ113" s="530"/>
      <c r="DK113" s="530"/>
      <c r="DL113" s="530"/>
      <c r="DM113" s="533"/>
      <c r="DN113" s="530"/>
      <c r="DO113" s="530"/>
      <c r="DP113" s="530"/>
      <c r="DQ113" s="530"/>
      <c r="DR113" s="534"/>
      <c r="DS113" s="533"/>
      <c r="DT113" s="530"/>
      <c r="DU113" s="530"/>
      <c r="DV113" s="530"/>
      <c r="DW113" s="530"/>
      <c r="DX113" s="534"/>
      <c r="DY113" s="530"/>
      <c r="DZ113" s="530"/>
      <c r="EA113" s="530"/>
      <c r="EB113" s="530"/>
      <c r="EC113" s="530">
        <v>10.0</v>
      </c>
      <c r="ED113" s="530">
        <v>10.0</v>
      </c>
      <c r="EE113" s="533"/>
      <c r="EF113" s="530"/>
      <c r="EG113" s="530"/>
      <c r="EH113" s="530"/>
      <c r="EI113" s="530">
        <v>24.0</v>
      </c>
      <c r="EJ113" s="534">
        <v>24.0</v>
      </c>
      <c r="EK113" s="530"/>
      <c r="EL113" s="530"/>
      <c r="EM113" s="530"/>
      <c r="EN113" s="530"/>
      <c r="EO113" s="530">
        <v>30.0</v>
      </c>
      <c r="EP113" s="530">
        <v>30.0</v>
      </c>
      <c r="EQ113" s="530"/>
      <c r="ER113" s="534"/>
      <c r="ES113" s="530"/>
      <c r="ET113" s="530"/>
      <c r="EU113" s="530"/>
      <c r="EV113" s="530"/>
      <c r="EW113" s="530">
        <v>20.0</v>
      </c>
      <c r="EX113" s="530">
        <v>38.0</v>
      </c>
      <c r="EY113" s="534">
        <v>18.0</v>
      </c>
      <c r="EZ113" s="530"/>
      <c r="FA113" s="530"/>
      <c r="FB113" s="530"/>
      <c r="FC113" s="530"/>
      <c r="FD113" s="530"/>
      <c r="FE113" s="530"/>
      <c r="FF113" s="530">
        <v>22.0</v>
      </c>
      <c r="FG113" s="530">
        <v>22.0</v>
      </c>
      <c r="FH113" s="534"/>
      <c r="FI113" s="445"/>
    </row>
    <row r="114" ht="15.75" customHeight="1">
      <c r="A114" s="526" t="s">
        <v>486</v>
      </c>
      <c r="B114" s="527">
        <v>3.0</v>
      </c>
      <c r="C114" s="528" t="str">
        <f t="array" ref="C114">index(Images!$A$1:$K$1, 1, 9)</f>
        <v/>
      </c>
      <c r="D114" s="527" t="s">
        <v>2025</v>
      </c>
      <c r="E114" s="527">
        <v>2.0</v>
      </c>
      <c r="F114" s="527">
        <v>3.0</v>
      </c>
      <c r="G114" s="527" t="s">
        <v>68</v>
      </c>
      <c r="H114" s="527" t="s">
        <v>64</v>
      </c>
      <c r="I114" s="527"/>
      <c r="J114" s="437"/>
      <c r="K114" s="529"/>
      <c r="L114" s="529"/>
      <c r="M114" s="529"/>
      <c r="N114" s="529"/>
      <c r="O114" s="529"/>
      <c r="P114" s="529"/>
      <c r="Q114" s="529"/>
      <c r="R114" s="529"/>
      <c r="S114" s="529"/>
      <c r="T114" s="529"/>
      <c r="U114" s="529"/>
      <c r="V114" s="529"/>
      <c r="W114" s="530"/>
      <c r="X114" s="530" t="s">
        <v>96</v>
      </c>
      <c r="Y114" s="530"/>
      <c r="Z114" s="529"/>
      <c r="AA114" s="529"/>
      <c r="AB114" s="529"/>
      <c r="AC114" s="529"/>
      <c r="AD114" s="529"/>
      <c r="AE114" s="529"/>
      <c r="AF114" s="529"/>
      <c r="AG114" s="529"/>
      <c r="AH114" s="529"/>
      <c r="AI114" s="529"/>
      <c r="AJ114" s="529"/>
      <c r="AK114" s="529"/>
      <c r="AL114" s="529"/>
      <c r="AM114" s="529"/>
      <c r="AN114" s="529"/>
      <c r="AO114" s="529"/>
      <c r="AP114" s="529"/>
      <c r="AQ114" s="529"/>
      <c r="AR114" s="529"/>
      <c r="AS114" s="529"/>
      <c r="AT114" s="529"/>
      <c r="AU114" s="529"/>
      <c r="AV114" s="529"/>
      <c r="AW114" s="529"/>
      <c r="AX114" s="529"/>
      <c r="AY114" s="529"/>
      <c r="AZ114" s="530"/>
      <c r="BA114" s="530"/>
      <c r="BB114" s="530"/>
      <c r="BC114" s="529"/>
      <c r="BD114" s="529"/>
      <c r="BE114" s="529"/>
      <c r="BF114" s="529"/>
      <c r="BG114" s="529"/>
      <c r="BH114" s="529"/>
      <c r="BI114" s="529"/>
      <c r="BJ114" s="529"/>
      <c r="BK114" s="529"/>
      <c r="BL114" s="529"/>
      <c r="BM114" s="529"/>
      <c r="BN114" s="529"/>
      <c r="BO114" s="529"/>
      <c r="BP114" s="529"/>
      <c r="BQ114" s="529"/>
      <c r="BR114" s="529"/>
      <c r="BS114" s="529"/>
      <c r="BT114" s="529"/>
      <c r="BU114" s="529"/>
      <c r="BV114" s="529"/>
      <c r="BW114" s="530"/>
      <c r="BX114" s="529"/>
      <c r="BY114" s="529"/>
      <c r="BZ114" s="529"/>
      <c r="CA114" s="529"/>
      <c r="CB114" s="530"/>
      <c r="CC114" s="530"/>
      <c r="CD114" s="530"/>
      <c r="CE114" s="530"/>
      <c r="CF114" s="530"/>
      <c r="CG114" s="529"/>
      <c r="CH114" s="529"/>
      <c r="CI114" s="529"/>
      <c r="CJ114" s="529"/>
      <c r="CK114" s="529"/>
      <c r="CL114" s="529"/>
      <c r="CM114" s="529"/>
      <c r="CN114" s="529"/>
      <c r="CO114" s="529"/>
      <c r="CP114" s="529"/>
      <c r="CQ114" s="529"/>
      <c r="CR114" s="529"/>
      <c r="CS114" s="529"/>
      <c r="CT114" s="529"/>
      <c r="CU114" s="529"/>
      <c r="CV114" s="529"/>
      <c r="CW114" s="529"/>
      <c r="CX114" s="529"/>
      <c r="CY114" s="529"/>
      <c r="CZ114" s="531"/>
      <c r="DA114" s="532">
        <v>90.0</v>
      </c>
      <c r="DB114" s="532"/>
      <c r="DC114" s="532"/>
      <c r="DD114" s="532">
        <v>10.0</v>
      </c>
      <c r="DE114" s="532">
        <v>16.0</v>
      </c>
      <c r="DF114" s="532"/>
      <c r="DG114" s="531"/>
      <c r="DH114" s="530"/>
      <c r="DI114" s="530"/>
      <c r="DJ114" s="530"/>
      <c r="DK114" s="530"/>
      <c r="DL114" s="530"/>
      <c r="DM114" s="533"/>
      <c r="DN114" s="530"/>
      <c r="DO114" s="530"/>
      <c r="DP114" s="530"/>
      <c r="DQ114" s="530"/>
      <c r="DR114" s="534"/>
      <c r="DS114" s="533"/>
      <c r="DT114" s="530"/>
      <c r="DU114" s="530"/>
      <c r="DV114" s="530"/>
      <c r="DW114" s="530"/>
      <c r="DX114" s="534"/>
      <c r="DY114" s="530"/>
      <c r="DZ114" s="530"/>
      <c r="EA114" s="530"/>
      <c r="EB114" s="530"/>
      <c r="EC114" s="530">
        <v>10.0</v>
      </c>
      <c r="ED114" s="530">
        <v>10.0</v>
      </c>
      <c r="EE114" s="533"/>
      <c r="EF114" s="530"/>
      <c r="EG114" s="530"/>
      <c r="EH114" s="530"/>
      <c r="EI114" s="530">
        <v>24.0</v>
      </c>
      <c r="EJ114" s="534">
        <v>24.0</v>
      </c>
      <c r="EK114" s="530"/>
      <c r="EL114" s="530"/>
      <c r="EM114" s="530"/>
      <c r="EN114" s="530"/>
      <c r="EO114" s="530">
        <v>30.0</v>
      </c>
      <c r="EP114" s="530"/>
      <c r="EQ114" s="530"/>
      <c r="ER114" s="534">
        <v>30.0</v>
      </c>
      <c r="ES114" s="530"/>
      <c r="ET114" s="530"/>
      <c r="EU114" s="530"/>
      <c r="EV114" s="530"/>
      <c r="EW114" s="530">
        <v>38.0</v>
      </c>
      <c r="EX114" s="530">
        <v>38.0</v>
      </c>
      <c r="EY114" s="534"/>
      <c r="EZ114" s="530"/>
      <c r="FA114" s="530"/>
      <c r="FB114" s="530">
        <v>22.0</v>
      </c>
      <c r="FC114" s="530"/>
      <c r="FD114" s="530"/>
      <c r="FE114" s="530"/>
      <c r="FF114" s="530">
        <v>22.0</v>
      </c>
      <c r="FG114" s="530"/>
      <c r="FH114" s="534"/>
      <c r="FI114" s="445"/>
    </row>
    <row r="115" ht="15.75" customHeight="1">
      <c r="A115" s="526" t="s">
        <v>1183</v>
      </c>
      <c r="B115" s="527">
        <v>3.0</v>
      </c>
      <c r="C115" s="528" t="str">
        <f t="array" ref="C115">index(Images!$A$1:$K$1, 1, 9)</f>
        <v/>
      </c>
      <c r="D115" s="527" t="s">
        <v>2025</v>
      </c>
      <c r="E115" s="527">
        <v>2.0</v>
      </c>
      <c r="F115" s="527">
        <v>3.0</v>
      </c>
      <c r="G115" s="527" t="s">
        <v>66</v>
      </c>
      <c r="H115" s="527" t="s">
        <v>68</v>
      </c>
      <c r="I115" s="527"/>
      <c r="J115" s="437"/>
      <c r="K115" s="529"/>
      <c r="L115" s="529"/>
      <c r="M115" s="529"/>
      <c r="N115" s="529"/>
      <c r="O115" s="529"/>
      <c r="P115" s="529"/>
      <c r="Q115" s="529"/>
      <c r="R115" s="529"/>
      <c r="S115" s="529"/>
      <c r="T115" s="529"/>
      <c r="U115" s="529"/>
      <c r="V115" s="529"/>
      <c r="W115" s="530"/>
      <c r="X115" s="530"/>
      <c r="Y115" s="530"/>
      <c r="Z115" s="529"/>
      <c r="AA115" s="529"/>
      <c r="AB115" s="529"/>
      <c r="AC115" s="529"/>
      <c r="AD115" s="529"/>
      <c r="AE115" s="529"/>
      <c r="AF115" s="529"/>
      <c r="AG115" s="529"/>
      <c r="AH115" s="529"/>
      <c r="AI115" s="529"/>
      <c r="AJ115" s="529"/>
      <c r="AK115" s="529"/>
      <c r="AL115" s="529"/>
      <c r="AM115" s="529"/>
      <c r="AN115" s="529"/>
      <c r="AO115" s="529"/>
      <c r="AP115" s="529"/>
      <c r="AQ115" s="529"/>
      <c r="AR115" s="529"/>
      <c r="AS115" s="529"/>
      <c r="AT115" s="529"/>
      <c r="AU115" s="529"/>
      <c r="AV115" s="529"/>
      <c r="AW115" s="529"/>
      <c r="AX115" s="529"/>
      <c r="AY115" s="529"/>
      <c r="AZ115" s="529"/>
      <c r="BA115" s="529"/>
      <c r="BB115" s="529"/>
      <c r="BC115" s="529"/>
      <c r="BD115" s="529"/>
      <c r="BE115" s="530"/>
      <c r="BF115" s="530" t="s">
        <v>96</v>
      </c>
      <c r="BG115" s="529"/>
      <c r="BH115" s="529"/>
      <c r="BI115" s="529"/>
      <c r="BJ115" s="529"/>
      <c r="BK115" s="529"/>
      <c r="BL115" s="529"/>
      <c r="BM115" s="529"/>
      <c r="BN115" s="529"/>
      <c r="BO115" s="529"/>
      <c r="BP115" s="529"/>
      <c r="BQ115" s="529"/>
      <c r="BR115" s="529"/>
      <c r="BS115" s="529"/>
      <c r="BT115" s="529"/>
      <c r="BU115" s="529"/>
      <c r="BV115" s="529"/>
      <c r="BW115" s="529"/>
      <c r="BX115" s="529"/>
      <c r="BY115" s="529"/>
      <c r="BZ115" s="530"/>
      <c r="CA115" s="529"/>
      <c r="CB115" s="529"/>
      <c r="CC115" s="529"/>
      <c r="CD115" s="529"/>
      <c r="CE115" s="529"/>
      <c r="CF115" s="529"/>
      <c r="CG115" s="529"/>
      <c r="CH115" s="529"/>
      <c r="CI115" s="529"/>
      <c r="CJ115" s="529"/>
      <c r="CK115" s="529"/>
      <c r="CL115" s="529"/>
      <c r="CM115" s="529"/>
      <c r="CN115" s="529"/>
      <c r="CO115" s="529"/>
      <c r="CP115" s="529"/>
      <c r="CQ115" s="529"/>
      <c r="CR115" s="529"/>
      <c r="CS115" s="529"/>
      <c r="CT115" s="529"/>
      <c r="CU115" s="529"/>
      <c r="CV115" s="529"/>
      <c r="CW115" s="529"/>
      <c r="CX115" s="529"/>
      <c r="CY115" s="529"/>
      <c r="CZ115" s="531"/>
      <c r="DA115" s="532">
        <v>90.0</v>
      </c>
      <c r="DB115" s="532"/>
      <c r="DC115" s="532">
        <v>25.0</v>
      </c>
      <c r="DD115" s="532"/>
      <c r="DE115" s="532">
        <v>10.0</v>
      </c>
      <c r="DF115" s="532"/>
      <c r="DG115" s="531"/>
      <c r="DH115" s="530"/>
      <c r="DI115" s="530"/>
      <c r="DJ115" s="530"/>
      <c r="DK115" s="530"/>
      <c r="DL115" s="530"/>
      <c r="DM115" s="533"/>
      <c r="DN115" s="530"/>
      <c r="DO115" s="530"/>
      <c r="DP115" s="530"/>
      <c r="DQ115" s="530"/>
      <c r="DR115" s="534"/>
      <c r="DS115" s="533"/>
      <c r="DT115" s="530"/>
      <c r="DU115" s="530"/>
      <c r="DV115" s="530"/>
      <c r="DW115" s="530"/>
      <c r="DX115" s="534"/>
      <c r="DY115" s="530"/>
      <c r="DZ115" s="530"/>
      <c r="EA115" s="530"/>
      <c r="EB115" s="530"/>
      <c r="EC115" s="530">
        <v>10.0</v>
      </c>
      <c r="ED115" s="530">
        <v>10.0</v>
      </c>
      <c r="EE115" s="533"/>
      <c r="EF115" s="530"/>
      <c r="EG115" s="530"/>
      <c r="EH115" s="530"/>
      <c r="EI115" s="530">
        <v>24.0</v>
      </c>
      <c r="EJ115" s="534">
        <v>24.0</v>
      </c>
      <c r="EK115" s="530"/>
      <c r="EL115" s="530"/>
      <c r="EM115" s="530"/>
      <c r="EN115" s="530"/>
      <c r="EO115" s="530">
        <v>30.0</v>
      </c>
      <c r="EP115" s="530">
        <v>30.0</v>
      </c>
      <c r="EQ115" s="530"/>
      <c r="ER115" s="534"/>
      <c r="ES115" s="530"/>
      <c r="ET115" s="530"/>
      <c r="EU115" s="530"/>
      <c r="EV115" s="530"/>
      <c r="EW115" s="530">
        <v>20.0</v>
      </c>
      <c r="EX115" s="530">
        <v>38.0</v>
      </c>
      <c r="EY115" s="534">
        <v>18.0</v>
      </c>
      <c r="EZ115" s="530"/>
      <c r="FA115" s="530"/>
      <c r="FB115" s="530"/>
      <c r="FC115" s="530"/>
      <c r="FD115" s="530"/>
      <c r="FE115" s="530"/>
      <c r="FF115" s="530">
        <v>22.0</v>
      </c>
      <c r="FG115" s="530">
        <v>22.0</v>
      </c>
      <c r="FH115" s="534"/>
      <c r="FI115" s="445"/>
    </row>
    <row r="116">
      <c r="A116" s="526" t="s">
        <v>2113</v>
      </c>
      <c r="B116" s="527">
        <v>3.0</v>
      </c>
      <c r="C116" s="528" t="str">
        <f t="array" ref="C116">index(Images!$A$1:$K$1, 1, 9)</f>
        <v/>
      </c>
      <c r="D116" s="527" t="s">
        <v>2025</v>
      </c>
      <c r="E116" s="527">
        <v>2.0</v>
      </c>
      <c r="F116" s="527">
        <v>3.0</v>
      </c>
      <c r="G116" s="527" t="s">
        <v>64</v>
      </c>
      <c r="H116" s="527" t="s">
        <v>66</v>
      </c>
      <c r="I116" s="527" t="s">
        <v>68</v>
      </c>
      <c r="J116" s="437"/>
      <c r="K116" s="529"/>
      <c r="L116" s="529"/>
      <c r="M116" s="529"/>
      <c r="N116" s="529"/>
      <c r="O116" s="529"/>
      <c r="P116" s="529"/>
      <c r="Q116" s="535" t="s">
        <v>96</v>
      </c>
      <c r="R116" s="529"/>
      <c r="S116" s="529"/>
      <c r="T116" s="529"/>
      <c r="U116" s="529"/>
      <c r="V116" s="529"/>
      <c r="W116" s="530"/>
      <c r="X116" s="530"/>
      <c r="Y116" s="530"/>
      <c r="Z116" s="529"/>
      <c r="AA116" s="529"/>
      <c r="AB116" s="529"/>
      <c r="AC116" s="529"/>
      <c r="AD116" s="529"/>
      <c r="AE116" s="529"/>
      <c r="AF116" s="530" t="s">
        <v>96</v>
      </c>
      <c r="AG116" s="529"/>
      <c r="AH116" s="529"/>
      <c r="AI116" s="529"/>
      <c r="AJ116" s="529"/>
      <c r="AK116" s="529"/>
      <c r="AL116" s="529"/>
      <c r="AM116" s="529"/>
      <c r="AN116" s="530" t="s">
        <v>96</v>
      </c>
      <c r="AO116" s="529"/>
      <c r="AP116" s="529"/>
      <c r="AQ116" s="529"/>
      <c r="AR116" s="529"/>
      <c r="AS116" s="529"/>
      <c r="AT116" s="529"/>
      <c r="AU116" s="529"/>
      <c r="AV116" s="529"/>
      <c r="AW116" s="529"/>
      <c r="AX116" s="529"/>
      <c r="AY116" s="529"/>
      <c r="AZ116" s="529"/>
      <c r="BA116" s="529"/>
      <c r="BB116" s="529"/>
      <c r="BC116" s="529"/>
      <c r="BD116" s="529"/>
      <c r="BE116" s="530"/>
      <c r="BF116" s="530"/>
      <c r="BG116" s="529"/>
      <c r="BH116" s="529"/>
      <c r="BI116" s="529"/>
      <c r="BJ116" s="529"/>
      <c r="BK116" s="529"/>
      <c r="BL116" s="529"/>
      <c r="BM116" s="529"/>
      <c r="BN116" s="529"/>
      <c r="BO116" s="529"/>
      <c r="BP116" s="530" t="s">
        <v>96</v>
      </c>
      <c r="BQ116" s="530" t="s">
        <v>96</v>
      </c>
      <c r="BR116" s="530"/>
      <c r="BS116" s="529"/>
      <c r="BT116" s="529"/>
      <c r="BU116" s="529"/>
      <c r="BV116" s="529"/>
      <c r="BW116" s="529"/>
      <c r="BX116" s="529"/>
      <c r="BY116" s="529"/>
      <c r="BZ116" s="530"/>
      <c r="CA116" s="529"/>
      <c r="CB116" s="529"/>
      <c r="CC116" s="529"/>
      <c r="CD116" s="529"/>
      <c r="CE116" s="529"/>
      <c r="CF116" s="529"/>
      <c r="CG116" s="529"/>
      <c r="CH116" s="529"/>
      <c r="CI116" s="529"/>
      <c r="CJ116" s="529"/>
      <c r="CK116" s="529"/>
      <c r="CL116" s="529"/>
      <c r="CM116" s="529"/>
      <c r="CN116" s="529"/>
      <c r="CO116" s="529"/>
      <c r="CP116" s="529"/>
      <c r="CQ116" s="529"/>
      <c r="CR116" s="529"/>
      <c r="CS116" s="529"/>
      <c r="CT116" s="529"/>
      <c r="CU116" s="529"/>
      <c r="CV116" s="529"/>
      <c r="CW116" s="529"/>
      <c r="CX116" s="529"/>
      <c r="CY116" s="529"/>
      <c r="CZ116" s="531"/>
      <c r="DA116" s="532">
        <v>150.0</v>
      </c>
      <c r="DB116" s="532"/>
      <c r="DC116" s="532"/>
      <c r="DD116" s="532">
        <v>10.0</v>
      </c>
      <c r="DE116" s="532">
        <v>10.0</v>
      </c>
      <c r="DF116" s="532"/>
      <c r="DG116" s="531"/>
      <c r="DH116" s="530"/>
      <c r="DI116" s="530"/>
      <c r="DJ116" s="530"/>
      <c r="DK116" s="530"/>
      <c r="DL116" s="530"/>
      <c r="DM116" s="533"/>
      <c r="DN116" s="530"/>
      <c r="DO116" s="530"/>
      <c r="DP116" s="530"/>
      <c r="DQ116" s="530"/>
      <c r="DR116" s="534"/>
      <c r="DS116" s="533"/>
      <c r="DT116" s="530"/>
      <c r="DU116" s="530"/>
      <c r="DV116" s="530"/>
      <c r="DW116" s="530"/>
      <c r="DX116" s="534"/>
      <c r="DY116" s="530"/>
      <c r="DZ116" s="530"/>
      <c r="EA116" s="530"/>
      <c r="EB116" s="530"/>
      <c r="EC116" s="530">
        <v>10.0</v>
      </c>
      <c r="ED116" s="530">
        <v>10.0</v>
      </c>
      <c r="EE116" s="533"/>
      <c r="EF116" s="530"/>
      <c r="EG116" s="530"/>
      <c r="EH116" s="530"/>
      <c r="EI116" s="530">
        <v>24.0</v>
      </c>
      <c r="EJ116" s="534">
        <v>24.0</v>
      </c>
      <c r="EK116" s="530"/>
      <c r="EL116" s="530"/>
      <c r="EM116" s="530"/>
      <c r="EN116" s="530"/>
      <c r="EO116" s="530"/>
      <c r="EP116" s="530">
        <v>30.0</v>
      </c>
      <c r="EQ116" s="530"/>
      <c r="ER116" s="534">
        <v>30.0</v>
      </c>
      <c r="ES116" s="530"/>
      <c r="ET116" s="530"/>
      <c r="EU116" s="530"/>
      <c r="EV116" s="530"/>
      <c r="EW116" s="530">
        <v>20.0</v>
      </c>
      <c r="EX116" s="530">
        <v>38.0</v>
      </c>
      <c r="EY116" s="534">
        <v>18.0</v>
      </c>
      <c r="EZ116" s="530"/>
      <c r="FA116" s="530"/>
      <c r="FB116" s="530"/>
      <c r="FC116" s="530"/>
      <c r="FD116" s="530"/>
      <c r="FE116" s="530"/>
      <c r="FF116" s="530">
        <v>22.0</v>
      </c>
      <c r="FG116" s="530">
        <v>22.0</v>
      </c>
      <c r="FH116" s="534"/>
      <c r="FI116" s="445"/>
    </row>
    <row r="117" ht="15.75" customHeight="1">
      <c r="A117" s="526" t="s">
        <v>1419</v>
      </c>
      <c r="B117" s="527">
        <v>3.0</v>
      </c>
      <c r="C117" s="528" t="str">
        <f t="array" ref="C117">index(Images!$A$1:$K$1, 1, 9)</f>
        <v/>
      </c>
      <c r="D117" s="527" t="s">
        <v>2025</v>
      </c>
      <c r="E117" s="527">
        <v>2.0</v>
      </c>
      <c r="F117" s="527">
        <v>3.0</v>
      </c>
      <c r="G117" s="527"/>
      <c r="H117" s="527"/>
      <c r="I117" s="527"/>
      <c r="J117" s="437"/>
      <c r="K117" s="529"/>
      <c r="L117" s="529"/>
      <c r="M117" s="529"/>
      <c r="N117" s="529"/>
      <c r="O117" s="529"/>
      <c r="P117" s="529"/>
      <c r="Q117" s="529"/>
      <c r="R117" s="529"/>
      <c r="S117" s="529"/>
      <c r="T117" s="529"/>
      <c r="U117" s="529"/>
      <c r="V117" s="529"/>
      <c r="W117" s="529"/>
      <c r="X117" s="529"/>
      <c r="Y117" s="529"/>
      <c r="Z117" s="529"/>
      <c r="AA117" s="530"/>
      <c r="AB117" s="530"/>
      <c r="AC117" s="529"/>
      <c r="AD117" s="529"/>
      <c r="AE117" s="529"/>
      <c r="AF117" s="529"/>
      <c r="AG117" s="529"/>
      <c r="AH117" s="529"/>
      <c r="AI117" s="529"/>
      <c r="AJ117" s="529"/>
      <c r="AK117" s="529"/>
      <c r="AL117" s="529"/>
      <c r="AM117" s="529"/>
      <c r="AN117" s="529"/>
      <c r="AO117" s="529"/>
      <c r="AP117" s="530"/>
      <c r="AQ117" s="529"/>
      <c r="AR117" s="529"/>
      <c r="AS117" s="529"/>
      <c r="AT117" s="530"/>
      <c r="AU117" s="530"/>
      <c r="AV117" s="529"/>
      <c r="AW117" s="529"/>
      <c r="AX117" s="529"/>
      <c r="AY117" s="529"/>
      <c r="AZ117" s="529"/>
      <c r="BA117" s="529"/>
      <c r="BB117" s="529"/>
      <c r="BC117" s="530"/>
      <c r="BD117" s="529"/>
      <c r="BE117" s="530"/>
      <c r="BF117" s="529"/>
      <c r="BG117" s="529"/>
      <c r="BH117" s="529"/>
      <c r="BI117" s="529"/>
      <c r="BJ117" s="529"/>
      <c r="BK117" s="529"/>
      <c r="BL117" s="529"/>
      <c r="BM117" s="529"/>
      <c r="BN117" s="529"/>
      <c r="BO117" s="529"/>
      <c r="BP117" s="529"/>
      <c r="BQ117" s="530"/>
      <c r="BR117" s="530"/>
      <c r="BS117" s="530"/>
      <c r="BT117" s="529"/>
      <c r="BU117" s="530" t="s">
        <v>96</v>
      </c>
      <c r="BV117" s="529"/>
      <c r="BW117" s="529"/>
      <c r="BX117" s="529"/>
      <c r="BY117" s="529"/>
      <c r="BZ117" s="529"/>
      <c r="CA117" s="529"/>
      <c r="CB117" s="529"/>
      <c r="CC117" s="529"/>
      <c r="CD117" s="529"/>
      <c r="CE117" s="529"/>
      <c r="CF117" s="529"/>
      <c r="CG117" s="529"/>
      <c r="CH117" s="529"/>
      <c r="CI117" s="530"/>
      <c r="CJ117" s="530"/>
      <c r="CK117" s="529"/>
      <c r="CL117" s="529"/>
      <c r="CM117" s="529"/>
      <c r="CN117" s="529"/>
      <c r="CO117" s="529"/>
      <c r="CP117" s="529"/>
      <c r="CQ117" s="530"/>
      <c r="CR117" s="530"/>
      <c r="CS117" s="529"/>
      <c r="CT117" s="529"/>
      <c r="CU117" s="529"/>
      <c r="CV117" s="529"/>
      <c r="CW117" s="529"/>
      <c r="CX117" s="529"/>
      <c r="CY117" s="529"/>
      <c r="CZ117" s="531"/>
      <c r="DA117" s="532"/>
      <c r="DB117" s="532"/>
      <c r="DC117" s="532"/>
      <c r="DD117" s="532"/>
      <c r="DE117" s="532"/>
      <c r="DF117" s="532"/>
      <c r="DG117" s="531"/>
      <c r="DH117" s="530"/>
      <c r="DI117" s="530"/>
      <c r="DJ117" s="530"/>
      <c r="DK117" s="530"/>
      <c r="DL117" s="530"/>
      <c r="DM117" s="533"/>
      <c r="DN117" s="530"/>
      <c r="DO117" s="530"/>
      <c r="DP117" s="530"/>
      <c r="DQ117" s="530"/>
      <c r="DR117" s="534"/>
      <c r="DS117" s="533"/>
      <c r="DT117" s="530"/>
      <c r="DU117" s="530"/>
      <c r="DV117" s="530"/>
      <c r="DW117" s="530"/>
      <c r="DX117" s="534"/>
      <c r="DY117" s="530"/>
      <c r="DZ117" s="530"/>
      <c r="EA117" s="530"/>
      <c r="EB117" s="530"/>
      <c r="EC117" s="530"/>
      <c r="ED117" s="530"/>
      <c r="EE117" s="533"/>
      <c r="EF117" s="530"/>
      <c r="EG117" s="530"/>
      <c r="EH117" s="530"/>
      <c r="EI117" s="530"/>
      <c r="EJ117" s="534"/>
      <c r="EK117" s="530"/>
      <c r="EL117" s="530"/>
      <c r="EM117" s="530"/>
      <c r="EN117" s="530"/>
      <c r="EO117" s="530"/>
      <c r="EP117" s="530"/>
      <c r="EQ117" s="530"/>
      <c r="ER117" s="534"/>
      <c r="ES117" s="530"/>
      <c r="ET117" s="530"/>
      <c r="EU117" s="530"/>
      <c r="EV117" s="530"/>
      <c r="EW117" s="530"/>
      <c r="EX117" s="530"/>
      <c r="EY117" s="534"/>
      <c r="EZ117" s="530"/>
      <c r="FA117" s="530"/>
      <c r="FB117" s="530"/>
      <c r="FC117" s="530"/>
      <c r="FD117" s="530"/>
      <c r="FE117" s="530"/>
      <c r="FF117" s="530"/>
      <c r="FG117" s="530"/>
      <c r="FH117" s="534"/>
      <c r="FI117" s="445"/>
    </row>
    <row r="118" ht="15.75" customHeight="1">
      <c r="A118" s="526" t="s">
        <v>1141</v>
      </c>
      <c r="B118" s="527">
        <v>3.0</v>
      </c>
      <c r="C118" s="528" t="str">
        <f t="array" ref="C118">index(Images!$A$1:$K$1, 1, 9)</f>
        <v/>
      </c>
      <c r="D118" s="527" t="s">
        <v>2025</v>
      </c>
      <c r="E118" s="527">
        <v>2.0</v>
      </c>
      <c r="F118" s="527">
        <v>3.0</v>
      </c>
      <c r="G118" s="527" t="s">
        <v>66</v>
      </c>
      <c r="H118" s="527" t="s">
        <v>68</v>
      </c>
      <c r="I118" s="527"/>
      <c r="J118" s="437"/>
      <c r="K118" s="529"/>
      <c r="L118" s="529"/>
      <c r="M118" s="529"/>
      <c r="N118" s="529"/>
      <c r="O118" s="529"/>
      <c r="P118" s="529"/>
      <c r="Q118" s="529"/>
      <c r="R118" s="529"/>
      <c r="S118" s="529"/>
      <c r="T118" s="529"/>
      <c r="U118" s="529"/>
      <c r="V118" s="529"/>
      <c r="W118" s="529"/>
      <c r="X118" s="529"/>
      <c r="Y118" s="529"/>
      <c r="Z118" s="529"/>
      <c r="AA118" s="530"/>
      <c r="AB118" s="530"/>
      <c r="AC118" s="529"/>
      <c r="AD118" s="529"/>
      <c r="AE118" s="529"/>
      <c r="AF118" s="529"/>
      <c r="AG118" s="529"/>
      <c r="AH118" s="529"/>
      <c r="AI118" s="529"/>
      <c r="AJ118" s="529"/>
      <c r="AK118" s="529"/>
      <c r="AL118" s="529"/>
      <c r="AM118" s="529"/>
      <c r="AN118" s="529"/>
      <c r="AO118" s="529"/>
      <c r="AP118" s="530"/>
      <c r="AQ118" s="529"/>
      <c r="AR118" s="529"/>
      <c r="AS118" s="529"/>
      <c r="AT118" s="530"/>
      <c r="AU118" s="530"/>
      <c r="AV118" s="529"/>
      <c r="AW118" s="529"/>
      <c r="AX118" s="529"/>
      <c r="AY118" s="529"/>
      <c r="AZ118" s="529"/>
      <c r="BA118" s="529"/>
      <c r="BB118" s="529"/>
      <c r="BC118" s="530" t="s">
        <v>96</v>
      </c>
      <c r="BD118" s="529"/>
      <c r="BE118" s="530"/>
      <c r="BF118" s="529"/>
      <c r="BG118" s="529"/>
      <c r="BH118" s="529"/>
      <c r="BI118" s="529"/>
      <c r="BJ118" s="529"/>
      <c r="BK118" s="529"/>
      <c r="BL118" s="529"/>
      <c r="BM118" s="529"/>
      <c r="BN118" s="529"/>
      <c r="BO118" s="529"/>
      <c r="BP118" s="529"/>
      <c r="BQ118" s="530"/>
      <c r="BR118" s="530"/>
      <c r="BS118" s="530"/>
      <c r="BT118" s="529"/>
      <c r="BU118" s="529"/>
      <c r="BV118" s="529"/>
      <c r="BW118" s="529"/>
      <c r="BX118" s="529"/>
      <c r="BY118" s="529"/>
      <c r="BZ118" s="529"/>
      <c r="CA118" s="529"/>
      <c r="CB118" s="529"/>
      <c r="CC118" s="529"/>
      <c r="CD118" s="529"/>
      <c r="CE118" s="529"/>
      <c r="CF118" s="529"/>
      <c r="CG118" s="529"/>
      <c r="CH118" s="529"/>
      <c r="CI118" s="530"/>
      <c r="CJ118" s="530"/>
      <c r="CK118" s="529"/>
      <c r="CL118" s="529"/>
      <c r="CM118" s="529"/>
      <c r="CN118" s="529"/>
      <c r="CO118" s="529"/>
      <c r="CP118" s="529"/>
      <c r="CQ118" s="530"/>
      <c r="CR118" s="530"/>
      <c r="CS118" s="529"/>
      <c r="CT118" s="529"/>
      <c r="CU118" s="529"/>
      <c r="CV118" s="529"/>
      <c r="CW118" s="529"/>
      <c r="CX118" s="529"/>
      <c r="CY118" s="529"/>
      <c r="CZ118" s="531"/>
      <c r="DA118" s="532">
        <v>90.0</v>
      </c>
      <c r="DB118" s="532"/>
      <c r="DC118" s="532">
        <v>25.0</v>
      </c>
      <c r="DD118" s="532"/>
      <c r="DE118" s="532">
        <v>10.0</v>
      </c>
      <c r="DF118" s="532"/>
      <c r="DG118" s="531"/>
      <c r="DH118" s="530"/>
      <c r="DI118" s="530"/>
      <c r="DJ118" s="530"/>
      <c r="DK118" s="530"/>
      <c r="DL118" s="530"/>
      <c r="DM118" s="533"/>
      <c r="DN118" s="530"/>
      <c r="DO118" s="530"/>
      <c r="DP118" s="530"/>
      <c r="DQ118" s="530"/>
      <c r="DR118" s="534"/>
      <c r="DS118" s="533"/>
      <c r="DT118" s="530"/>
      <c r="DU118" s="530"/>
      <c r="DV118" s="530"/>
      <c r="DW118" s="530"/>
      <c r="DX118" s="534"/>
      <c r="DY118" s="530"/>
      <c r="DZ118" s="530"/>
      <c r="EA118" s="530"/>
      <c r="EB118" s="530"/>
      <c r="EC118" s="530"/>
      <c r="ED118" s="530"/>
      <c r="EE118" s="533"/>
      <c r="EF118" s="530"/>
      <c r="EG118" s="530"/>
      <c r="EH118" s="530"/>
      <c r="EI118" s="530"/>
      <c r="EJ118" s="534"/>
      <c r="EK118" s="530"/>
      <c r="EL118" s="530"/>
      <c r="EM118" s="530"/>
      <c r="EN118" s="530"/>
      <c r="EO118" s="530"/>
      <c r="EP118" s="530"/>
      <c r="EQ118" s="530"/>
      <c r="ER118" s="534"/>
      <c r="ES118" s="530"/>
      <c r="ET118" s="530"/>
      <c r="EU118" s="530"/>
      <c r="EV118" s="530"/>
      <c r="EW118" s="530"/>
      <c r="EX118" s="530"/>
      <c r="EY118" s="534"/>
      <c r="EZ118" s="530"/>
      <c r="FA118" s="530"/>
      <c r="FB118" s="530"/>
      <c r="FC118" s="530"/>
      <c r="FD118" s="530"/>
      <c r="FE118" s="530"/>
      <c r="FF118" s="530"/>
      <c r="FG118" s="530"/>
      <c r="FH118" s="534"/>
      <c r="FI118" s="445"/>
    </row>
    <row r="119">
      <c r="A119" s="526" t="s">
        <v>2114</v>
      </c>
      <c r="B119" s="527">
        <v>3.0</v>
      </c>
      <c r="C119" s="528" t="str">
        <f t="array" ref="C119">index(Images!$A$1:$K$1, 1, 9)</f>
        <v/>
      </c>
      <c r="D119" s="527" t="s">
        <v>2025</v>
      </c>
      <c r="E119" s="527">
        <v>2.0</v>
      </c>
      <c r="F119" s="527">
        <v>3.0</v>
      </c>
      <c r="G119" s="527" t="s">
        <v>66</v>
      </c>
      <c r="H119" s="527" t="s">
        <v>68</v>
      </c>
      <c r="I119" s="527"/>
      <c r="J119" s="437"/>
      <c r="K119" s="529"/>
      <c r="L119" s="529"/>
      <c r="M119" s="529"/>
      <c r="N119" s="529"/>
      <c r="O119" s="529"/>
      <c r="P119" s="529"/>
      <c r="Q119" s="529"/>
      <c r="R119" s="529"/>
      <c r="S119" s="529"/>
      <c r="T119" s="529"/>
      <c r="U119" s="529"/>
      <c r="V119" s="529"/>
      <c r="W119" s="529"/>
      <c r="X119" s="529"/>
      <c r="Y119" s="529"/>
      <c r="Z119" s="529"/>
      <c r="AA119" s="530"/>
      <c r="AB119" s="530"/>
      <c r="AC119" s="530" t="s">
        <v>96</v>
      </c>
      <c r="AD119" s="529"/>
      <c r="AE119" s="529"/>
      <c r="AF119" s="529"/>
      <c r="AG119" s="529"/>
      <c r="AH119" s="529"/>
      <c r="AI119" s="529"/>
      <c r="AJ119" s="529"/>
      <c r="AK119" s="529"/>
      <c r="AL119" s="529"/>
      <c r="AM119" s="529"/>
      <c r="AN119" s="529"/>
      <c r="AO119" s="529"/>
      <c r="AP119" s="530" t="s">
        <v>96</v>
      </c>
      <c r="AQ119" s="529"/>
      <c r="AR119" s="529"/>
      <c r="AS119" s="530" t="s">
        <v>96</v>
      </c>
      <c r="AT119" s="530"/>
      <c r="AU119" s="530" t="s">
        <v>96</v>
      </c>
      <c r="AV119" s="529"/>
      <c r="AW119" s="529"/>
      <c r="AX119" s="529"/>
      <c r="AY119" s="529"/>
      <c r="AZ119" s="529"/>
      <c r="BA119" s="529"/>
      <c r="BB119" s="529"/>
      <c r="BC119" s="529"/>
      <c r="BD119" s="529"/>
      <c r="BE119" s="530" t="s">
        <v>96</v>
      </c>
      <c r="BF119" s="529"/>
      <c r="BG119" s="529"/>
      <c r="BH119" s="529"/>
      <c r="BI119" s="529"/>
      <c r="BJ119" s="529"/>
      <c r="BK119" s="529"/>
      <c r="BL119" s="529"/>
      <c r="BM119" s="529"/>
      <c r="BN119" s="529"/>
      <c r="BO119" s="529"/>
      <c r="BP119" s="529"/>
      <c r="BQ119" s="530" t="s">
        <v>96</v>
      </c>
      <c r="BR119" s="530"/>
      <c r="BS119" s="530"/>
      <c r="BT119" s="529"/>
      <c r="BU119" s="529"/>
      <c r="BV119" s="529"/>
      <c r="BW119" s="529"/>
      <c r="BX119" s="529"/>
      <c r="BY119" s="529"/>
      <c r="BZ119" s="529"/>
      <c r="CA119" s="529"/>
      <c r="CB119" s="529"/>
      <c r="CC119" s="529"/>
      <c r="CD119" s="529"/>
      <c r="CE119" s="530" t="s">
        <v>96</v>
      </c>
      <c r="CF119" s="529"/>
      <c r="CG119" s="529"/>
      <c r="CH119" s="529"/>
      <c r="CI119" s="530"/>
      <c r="CJ119" s="530" t="s">
        <v>96</v>
      </c>
      <c r="CK119" s="529"/>
      <c r="CL119" s="529"/>
      <c r="CM119" s="529"/>
      <c r="CN119" s="529"/>
      <c r="CO119" s="529"/>
      <c r="CP119" s="529"/>
      <c r="CQ119" s="530"/>
      <c r="CR119" s="530"/>
      <c r="CS119" s="529"/>
      <c r="CT119" s="529"/>
      <c r="CU119" s="529"/>
      <c r="CV119" s="530" t="s">
        <v>96</v>
      </c>
      <c r="CW119" s="529"/>
      <c r="CX119" s="529"/>
      <c r="CY119" s="529"/>
      <c r="CZ119" s="531"/>
      <c r="DA119" s="532">
        <v>90.0</v>
      </c>
      <c r="DB119" s="532"/>
      <c r="DC119" s="532">
        <v>25.0</v>
      </c>
      <c r="DD119" s="532"/>
      <c r="DE119" s="532">
        <v>10.0</v>
      </c>
      <c r="DF119" s="532"/>
      <c r="DG119" s="531"/>
      <c r="DH119" s="530"/>
      <c r="DI119" s="530"/>
      <c r="DJ119" s="530"/>
      <c r="DK119" s="530"/>
      <c r="DL119" s="530"/>
      <c r="DM119" s="533"/>
      <c r="DN119" s="530"/>
      <c r="DO119" s="530"/>
      <c r="DP119" s="530"/>
      <c r="DQ119" s="530"/>
      <c r="DR119" s="534"/>
      <c r="DS119" s="533"/>
      <c r="DT119" s="530"/>
      <c r="DU119" s="530"/>
      <c r="DV119" s="530"/>
      <c r="DW119" s="530"/>
      <c r="DX119" s="534"/>
      <c r="DY119" s="530"/>
      <c r="DZ119" s="530"/>
      <c r="EA119" s="530"/>
      <c r="EB119" s="530"/>
      <c r="EC119" s="530">
        <v>10.0</v>
      </c>
      <c r="ED119" s="530">
        <v>10.0</v>
      </c>
      <c r="EE119" s="533"/>
      <c r="EF119" s="530"/>
      <c r="EG119" s="530"/>
      <c r="EH119" s="530"/>
      <c r="EI119" s="530">
        <v>24.0</v>
      </c>
      <c r="EJ119" s="534">
        <v>24.0</v>
      </c>
      <c r="EK119" s="530"/>
      <c r="EL119" s="530"/>
      <c r="EM119" s="530"/>
      <c r="EN119" s="530"/>
      <c r="EO119" s="530">
        <v>30.0</v>
      </c>
      <c r="EP119" s="530">
        <v>30.0</v>
      </c>
      <c r="EQ119" s="530"/>
      <c r="ER119" s="534"/>
      <c r="ES119" s="530"/>
      <c r="ET119" s="530"/>
      <c r="EU119" s="530"/>
      <c r="EV119" s="530">
        <v>20.0</v>
      </c>
      <c r="EW119" s="530">
        <v>20.0</v>
      </c>
      <c r="EX119" s="530">
        <v>18.0</v>
      </c>
      <c r="EY119" s="534">
        <v>18.0</v>
      </c>
      <c r="EZ119" s="530"/>
      <c r="FA119" s="530"/>
      <c r="FB119" s="530"/>
      <c r="FC119" s="530"/>
      <c r="FD119" s="530"/>
      <c r="FE119" s="530">
        <v>22.0</v>
      </c>
      <c r="FF119" s="530"/>
      <c r="FG119" s="530">
        <v>22.0</v>
      </c>
      <c r="FH119" s="534"/>
      <c r="FI119" s="445"/>
    </row>
    <row r="120">
      <c r="A120" s="526" t="s">
        <v>2115</v>
      </c>
      <c r="B120" s="527">
        <v>3.0</v>
      </c>
      <c r="C120" s="528" t="str">
        <f t="array" ref="C120">index(Images!$A$1:$K$1, 1, 9)</f>
        <v/>
      </c>
      <c r="D120" s="527" t="s">
        <v>2025</v>
      </c>
      <c r="E120" s="527">
        <v>2.0</v>
      </c>
      <c r="F120" s="527">
        <v>5.0</v>
      </c>
      <c r="G120" s="527" t="s">
        <v>66</v>
      </c>
      <c r="H120" s="527" t="s">
        <v>68</v>
      </c>
      <c r="I120" s="527"/>
      <c r="J120" s="437"/>
      <c r="K120" s="529"/>
      <c r="L120" s="529"/>
      <c r="M120" s="529"/>
      <c r="N120" s="529"/>
      <c r="O120" s="529"/>
      <c r="P120" s="529"/>
      <c r="Q120" s="529"/>
      <c r="R120" s="529"/>
      <c r="S120" s="529"/>
      <c r="T120" s="529"/>
      <c r="U120" s="529"/>
      <c r="V120" s="529"/>
      <c r="W120" s="529"/>
      <c r="X120" s="529"/>
      <c r="Y120" s="529"/>
      <c r="Z120" s="529"/>
      <c r="AA120" s="530"/>
      <c r="AB120" s="530"/>
      <c r="AC120" s="529"/>
      <c r="AD120" s="529"/>
      <c r="AE120" s="529"/>
      <c r="AF120" s="529"/>
      <c r="AG120" s="530"/>
      <c r="AH120" s="530"/>
      <c r="AI120" s="530"/>
      <c r="AJ120" s="530"/>
      <c r="AK120" s="529"/>
      <c r="AL120" s="529"/>
      <c r="AM120" s="529"/>
      <c r="AN120" s="529"/>
      <c r="AO120" s="529"/>
      <c r="AP120" s="529"/>
      <c r="AQ120" s="529"/>
      <c r="AR120" s="529"/>
      <c r="AS120" s="529"/>
      <c r="AT120" s="530" t="s">
        <v>96</v>
      </c>
      <c r="AU120" s="529"/>
      <c r="AV120" s="529"/>
      <c r="AW120" s="529"/>
      <c r="AX120" s="529"/>
      <c r="AY120" s="529"/>
      <c r="AZ120" s="529"/>
      <c r="BA120" s="529"/>
      <c r="BB120" s="530" t="s">
        <v>96</v>
      </c>
      <c r="BC120" s="530"/>
      <c r="BD120" s="530"/>
      <c r="BE120" s="529"/>
      <c r="BF120" s="529"/>
      <c r="BG120" s="529"/>
      <c r="BH120" s="529"/>
      <c r="BI120" s="529"/>
      <c r="BJ120" s="529"/>
      <c r="BK120" s="529"/>
      <c r="BL120" s="529"/>
      <c r="BM120" s="529"/>
      <c r="BN120" s="529"/>
      <c r="BO120" s="529"/>
      <c r="BP120" s="529"/>
      <c r="BQ120" s="529"/>
      <c r="BR120" s="529"/>
      <c r="BS120" s="529"/>
      <c r="BT120" s="529"/>
      <c r="BU120" s="529"/>
      <c r="BV120" s="529"/>
      <c r="BW120" s="529"/>
      <c r="BX120" s="529"/>
      <c r="BY120" s="529"/>
      <c r="BZ120" s="529"/>
      <c r="CA120" s="529"/>
      <c r="CB120" s="529"/>
      <c r="CC120" s="529"/>
      <c r="CD120" s="529"/>
      <c r="CE120" s="529"/>
      <c r="CF120" s="529"/>
      <c r="CG120" s="529"/>
      <c r="CH120" s="529"/>
      <c r="CI120" s="529"/>
      <c r="CJ120" s="529"/>
      <c r="CK120" s="529"/>
      <c r="CL120" s="529"/>
      <c r="CM120" s="530" t="s">
        <v>96</v>
      </c>
      <c r="CN120" s="529"/>
      <c r="CO120" s="529"/>
      <c r="CP120" s="530" t="s">
        <v>96</v>
      </c>
      <c r="CQ120" s="529"/>
      <c r="CR120" s="529"/>
      <c r="CS120" s="529"/>
      <c r="CT120" s="529"/>
      <c r="CU120" s="529"/>
      <c r="CV120" s="529"/>
      <c r="CW120" s="529"/>
      <c r="CX120" s="529"/>
      <c r="CY120" s="529"/>
      <c r="CZ120" s="531"/>
      <c r="DA120" s="532"/>
      <c r="DB120" s="532"/>
      <c r="DC120" s="532">
        <v>25.0</v>
      </c>
      <c r="DD120" s="532">
        <v>10.0</v>
      </c>
      <c r="DE120" s="532">
        <v>10.0</v>
      </c>
      <c r="DF120" s="532"/>
      <c r="DG120" s="531"/>
      <c r="DH120" s="530"/>
      <c r="DI120" s="530"/>
      <c r="DJ120" s="530"/>
      <c r="DK120" s="530"/>
      <c r="DL120" s="530"/>
      <c r="DM120" s="533"/>
      <c r="DN120" s="530"/>
      <c r="DO120" s="530"/>
      <c r="DP120" s="530"/>
      <c r="DQ120" s="530"/>
      <c r="DR120" s="534"/>
      <c r="DS120" s="533"/>
      <c r="DT120" s="530"/>
      <c r="DU120" s="530"/>
      <c r="DV120" s="530"/>
      <c r="DW120" s="530"/>
      <c r="DX120" s="534"/>
      <c r="DY120" s="530"/>
      <c r="DZ120" s="530"/>
      <c r="EA120" s="530">
        <v>10.0</v>
      </c>
      <c r="EB120" s="530"/>
      <c r="EC120" s="530">
        <v>10.0</v>
      </c>
      <c r="ED120" s="530"/>
      <c r="EE120" s="533">
        <v>24.0</v>
      </c>
      <c r="EF120" s="530"/>
      <c r="EG120" s="530"/>
      <c r="EH120" s="530"/>
      <c r="EI120" s="530">
        <v>24.0</v>
      </c>
      <c r="EJ120" s="534"/>
      <c r="EK120" s="530">
        <v>30.0</v>
      </c>
      <c r="EL120" s="530"/>
      <c r="EM120" s="530"/>
      <c r="EN120" s="530"/>
      <c r="EO120" s="530">
        <v>30.0</v>
      </c>
      <c r="EP120" s="530"/>
      <c r="EQ120" s="530"/>
      <c r="ER120" s="534"/>
      <c r="ES120" s="530">
        <v>38.0</v>
      </c>
      <c r="ET120" s="530">
        <v>38.0</v>
      </c>
      <c r="EU120" s="530"/>
      <c r="EV120" s="530"/>
      <c r="EW120" s="530"/>
      <c r="EX120" s="530"/>
      <c r="EY120" s="534"/>
      <c r="EZ120" s="530"/>
      <c r="FA120" s="530"/>
      <c r="FB120" s="530"/>
      <c r="FC120" s="530"/>
      <c r="FD120" s="530">
        <v>22.0</v>
      </c>
      <c r="FE120" s="530"/>
      <c r="FF120" s="530"/>
      <c r="FG120" s="530">
        <v>22.0</v>
      </c>
      <c r="FH120" s="534"/>
      <c r="FI120" s="445"/>
    </row>
    <row r="121" ht="15.75" customHeight="1">
      <c r="A121" s="536" t="s">
        <v>754</v>
      </c>
      <c r="B121" s="537">
        <v>1.0</v>
      </c>
      <c r="C121" s="538" t="str">
        <f t="array" ref="C121">index(Images!$A$1:$K$1, 1, 10)</f>
        <v/>
      </c>
      <c r="D121" s="537" t="s">
        <v>2071</v>
      </c>
      <c r="E121" s="537">
        <v>2.0</v>
      </c>
      <c r="F121" s="537">
        <v>3.0</v>
      </c>
      <c r="G121" s="537" t="s">
        <v>65</v>
      </c>
      <c r="H121" s="537" t="s">
        <v>69</v>
      </c>
      <c r="I121" s="537"/>
      <c r="J121" s="437"/>
      <c r="K121" s="539"/>
      <c r="L121" s="540"/>
      <c r="M121" s="540"/>
      <c r="N121" s="540"/>
      <c r="O121" s="540"/>
      <c r="P121" s="540"/>
      <c r="Q121" s="540"/>
      <c r="R121" s="540"/>
      <c r="S121" s="539"/>
      <c r="T121" s="539"/>
      <c r="U121" s="539"/>
      <c r="V121" s="539"/>
      <c r="W121" s="539"/>
      <c r="X121" s="539"/>
      <c r="Y121" s="539"/>
      <c r="Z121" s="539"/>
      <c r="AA121" s="539"/>
      <c r="AB121" s="539"/>
      <c r="AC121" s="539"/>
      <c r="AD121" s="539"/>
      <c r="AE121" s="539"/>
      <c r="AF121" s="539"/>
      <c r="AG121" s="539"/>
      <c r="AH121" s="539"/>
      <c r="AI121" s="539"/>
      <c r="AJ121" s="539"/>
      <c r="AK121" s="540" t="s">
        <v>96</v>
      </c>
      <c r="AL121" s="539"/>
      <c r="AM121" s="539"/>
      <c r="AN121" s="539"/>
      <c r="AO121" s="539"/>
      <c r="AP121" s="540"/>
      <c r="AQ121" s="539"/>
      <c r="AR121" s="539"/>
      <c r="AS121" s="539"/>
      <c r="AT121" s="539"/>
      <c r="AU121" s="539"/>
      <c r="AV121" s="539"/>
      <c r="AW121" s="539"/>
      <c r="AX121" s="539"/>
      <c r="AY121" s="539"/>
      <c r="AZ121" s="539"/>
      <c r="BA121" s="539"/>
      <c r="BB121" s="539"/>
      <c r="BC121" s="539"/>
      <c r="BD121" s="539"/>
      <c r="BE121" s="540"/>
      <c r="BF121" s="540"/>
      <c r="BG121" s="539"/>
      <c r="BH121" s="539"/>
      <c r="BI121" s="539"/>
      <c r="BJ121" s="539"/>
      <c r="BK121" s="539"/>
      <c r="BL121" s="539"/>
      <c r="BM121" s="539"/>
      <c r="BN121" s="539"/>
      <c r="BO121" s="539"/>
      <c r="BP121" s="539"/>
      <c r="BQ121" s="539"/>
      <c r="BR121" s="539"/>
      <c r="BS121" s="539"/>
      <c r="BT121" s="539"/>
      <c r="BU121" s="539"/>
      <c r="BV121" s="539"/>
      <c r="BW121" s="539"/>
      <c r="BX121" s="539"/>
      <c r="BY121" s="539"/>
      <c r="BZ121" s="540"/>
      <c r="CA121" s="539"/>
      <c r="CB121" s="540"/>
      <c r="CC121" s="539"/>
      <c r="CD121" s="539"/>
      <c r="CE121" s="539"/>
      <c r="CF121" s="539"/>
      <c r="CG121" s="539"/>
      <c r="CH121" s="539"/>
      <c r="CI121" s="539"/>
      <c r="CJ121" s="539"/>
      <c r="CK121" s="539"/>
      <c r="CL121" s="539"/>
      <c r="CM121" s="539"/>
      <c r="CN121" s="540"/>
      <c r="CO121" s="539"/>
      <c r="CP121" s="539"/>
      <c r="CQ121" s="539"/>
      <c r="CR121" s="539"/>
      <c r="CS121" s="539"/>
      <c r="CT121" s="539"/>
      <c r="CU121" s="539"/>
      <c r="CV121" s="539"/>
      <c r="CW121" s="539"/>
      <c r="CX121" s="539"/>
      <c r="CY121" s="539"/>
      <c r="CZ121" s="541"/>
      <c r="DA121" s="542"/>
      <c r="DB121" s="542">
        <v>5.0</v>
      </c>
      <c r="DC121" s="542"/>
      <c r="DD121" s="542"/>
      <c r="DE121" s="542"/>
      <c r="DF121" s="542">
        <v>6.0</v>
      </c>
      <c r="DG121" s="541"/>
      <c r="DH121" s="540"/>
      <c r="DI121" s="540">
        <v>8.0</v>
      </c>
      <c r="DJ121" s="540"/>
      <c r="DK121" s="540"/>
      <c r="DL121" s="540"/>
      <c r="DM121" s="543"/>
      <c r="DN121" s="540"/>
      <c r="DO121" s="540"/>
      <c r="DP121" s="540"/>
      <c r="DQ121" s="540"/>
      <c r="DR121" s="544"/>
      <c r="DS121" s="543"/>
      <c r="DT121" s="540"/>
      <c r="DU121" s="540"/>
      <c r="DV121" s="540"/>
      <c r="DW121" s="540"/>
      <c r="DX121" s="544"/>
      <c r="DY121" s="540"/>
      <c r="DZ121" s="540"/>
      <c r="EA121" s="540"/>
      <c r="EB121" s="540"/>
      <c r="EC121" s="540"/>
      <c r="ED121" s="540"/>
      <c r="EE121" s="543"/>
      <c r="EF121" s="540"/>
      <c r="EG121" s="540"/>
      <c r="EH121" s="540"/>
      <c r="EI121" s="540"/>
      <c r="EJ121" s="544"/>
      <c r="EK121" s="540"/>
      <c r="EL121" s="540"/>
      <c r="EM121" s="540"/>
      <c r="EN121" s="540"/>
      <c r="EO121" s="540"/>
      <c r="EP121" s="540"/>
      <c r="EQ121" s="540"/>
      <c r="ER121" s="544"/>
      <c r="ES121" s="540"/>
      <c r="ET121" s="540"/>
      <c r="EU121" s="540"/>
      <c r="EV121" s="540"/>
      <c r="EW121" s="540"/>
      <c r="EX121" s="540"/>
      <c r="EY121" s="544"/>
      <c r="EZ121" s="540"/>
      <c r="FA121" s="540"/>
      <c r="FB121" s="540"/>
      <c r="FC121" s="540"/>
      <c r="FD121" s="540"/>
      <c r="FE121" s="540"/>
      <c r="FF121" s="540"/>
      <c r="FG121" s="540"/>
      <c r="FH121" s="544"/>
      <c r="FI121" s="445"/>
    </row>
    <row r="122" ht="15.75" customHeight="1">
      <c r="A122" s="536" t="s">
        <v>1381</v>
      </c>
      <c r="B122" s="537">
        <v>1.0</v>
      </c>
      <c r="C122" s="538" t="str">
        <f t="array" ref="C122">index(Images!$A$1:$K$1, 1, 10)</f>
        <v/>
      </c>
      <c r="D122" s="537" t="s">
        <v>2025</v>
      </c>
      <c r="E122" s="537">
        <v>1.0</v>
      </c>
      <c r="F122" s="537">
        <v>3.0</v>
      </c>
      <c r="G122" s="537" t="s">
        <v>68</v>
      </c>
      <c r="H122" s="537" t="s">
        <v>64</v>
      </c>
      <c r="I122" s="537"/>
      <c r="J122" s="437"/>
      <c r="K122" s="539"/>
      <c r="L122" s="540"/>
      <c r="M122" s="540"/>
      <c r="N122" s="540"/>
      <c r="O122" s="539"/>
      <c r="P122" s="539"/>
      <c r="Q122" s="539"/>
      <c r="R122" s="539"/>
      <c r="S122" s="540"/>
      <c r="T122" s="540"/>
      <c r="U122" s="540"/>
      <c r="V122" s="539"/>
      <c r="W122" s="539"/>
      <c r="X122" s="539"/>
      <c r="Y122" s="539"/>
      <c r="Z122" s="539"/>
      <c r="AA122" s="540"/>
      <c r="AB122" s="540"/>
      <c r="AC122" s="539"/>
      <c r="AD122" s="539"/>
      <c r="AE122" s="539"/>
      <c r="AF122" s="539"/>
      <c r="AG122" s="539"/>
      <c r="AH122" s="539"/>
      <c r="AI122" s="539"/>
      <c r="AJ122" s="539"/>
      <c r="AK122" s="539"/>
      <c r="AL122" s="539"/>
      <c r="AM122" s="539"/>
      <c r="AN122" s="539"/>
      <c r="AO122" s="539"/>
      <c r="AP122" s="539"/>
      <c r="AQ122" s="540"/>
      <c r="AR122" s="540"/>
      <c r="AS122" s="540"/>
      <c r="AT122" s="540"/>
      <c r="AU122" s="540"/>
      <c r="AV122" s="539"/>
      <c r="AW122" s="539"/>
      <c r="AX122" s="539"/>
      <c r="AY122" s="539"/>
      <c r="AZ122" s="539"/>
      <c r="BA122" s="539"/>
      <c r="BB122" s="539"/>
      <c r="BC122" s="539"/>
      <c r="BD122" s="539"/>
      <c r="BE122" s="539"/>
      <c r="BF122" s="539"/>
      <c r="BG122" s="539"/>
      <c r="BH122" s="539"/>
      <c r="BI122" s="539"/>
      <c r="BJ122" s="539"/>
      <c r="BK122" s="540"/>
      <c r="BL122" s="539"/>
      <c r="BM122" s="539"/>
      <c r="BN122" s="539"/>
      <c r="BO122" s="539"/>
      <c r="BP122" s="540"/>
      <c r="BQ122" s="539"/>
      <c r="BR122" s="539"/>
      <c r="BS122" s="540" t="s">
        <v>96</v>
      </c>
      <c r="BT122" s="540"/>
      <c r="BU122" s="539"/>
      <c r="BV122" s="539"/>
      <c r="BW122" s="539"/>
      <c r="BX122" s="539"/>
      <c r="BY122" s="539"/>
      <c r="BZ122" s="539"/>
      <c r="CA122" s="539"/>
      <c r="CB122" s="539"/>
      <c r="CC122" s="539"/>
      <c r="CD122" s="539"/>
      <c r="CE122" s="539"/>
      <c r="CF122" s="539"/>
      <c r="CG122" s="539"/>
      <c r="CH122" s="539"/>
      <c r="CI122" s="540"/>
      <c r="CJ122" s="540"/>
      <c r="CK122" s="539"/>
      <c r="CL122" s="539"/>
      <c r="CM122" s="539"/>
      <c r="CN122" s="540"/>
      <c r="CO122" s="539"/>
      <c r="CP122" s="540"/>
      <c r="CQ122" s="539"/>
      <c r="CR122" s="539"/>
      <c r="CS122" s="539"/>
      <c r="CT122" s="539"/>
      <c r="CU122" s="539"/>
      <c r="CV122" s="539"/>
      <c r="CW122" s="539"/>
      <c r="CX122" s="539"/>
      <c r="CY122" s="539"/>
      <c r="CZ122" s="541"/>
      <c r="DA122" s="542">
        <v>36.0</v>
      </c>
      <c r="DB122" s="542"/>
      <c r="DC122" s="542"/>
      <c r="DD122" s="542"/>
      <c r="DE122" s="542">
        <v>6.0</v>
      </c>
      <c r="DF122" s="542"/>
      <c r="DG122" s="541"/>
      <c r="DH122" s="540"/>
      <c r="DI122" s="540"/>
      <c r="DJ122" s="540"/>
      <c r="DK122" s="540"/>
      <c r="DL122" s="540">
        <v>8.0</v>
      </c>
      <c r="DM122" s="543"/>
      <c r="DN122" s="540"/>
      <c r="DO122" s="540"/>
      <c r="DP122" s="540"/>
      <c r="DQ122" s="540"/>
      <c r="DR122" s="544"/>
      <c r="DS122" s="543"/>
      <c r="DT122" s="540"/>
      <c r="DU122" s="540"/>
      <c r="DV122" s="540"/>
      <c r="DW122" s="540"/>
      <c r="DX122" s="544"/>
      <c r="DY122" s="540"/>
      <c r="DZ122" s="540"/>
      <c r="EA122" s="540"/>
      <c r="EB122" s="540"/>
      <c r="EC122" s="540"/>
      <c r="ED122" s="540"/>
      <c r="EE122" s="543"/>
      <c r="EF122" s="540"/>
      <c r="EG122" s="540"/>
      <c r="EH122" s="540"/>
      <c r="EI122" s="540"/>
      <c r="EJ122" s="544"/>
      <c r="EK122" s="540"/>
      <c r="EL122" s="540"/>
      <c r="EM122" s="540"/>
      <c r="EN122" s="540"/>
      <c r="EO122" s="540"/>
      <c r="EP122" s="540"/>
      <c r="EQ122" s="540"/>
      <c r="ER122" s="544"/>
      <c r="ES122" s="540"/>
      <c r="ET122" s="540"/>
      <c r="EU122" s="540"/>
      <c r="EV122" s="540"/>
      <c r="EW122" s="540"/>
      <c r="EX122" s="540"/>
      <c r="EY122" s="544"/>
      <c r="EZ122" s="540"/>
      <c r="FA122" s="540"/>
      <c r="FB122" s="540"/>
      <c r="FC122" s="540"/>
      <c r="FD122" s="540"/>
      <c r="FE122" s="540"/>
      <c r="FF122" s="540"/>
      <c r="FG122" s="540"/>
      <c r="FH122" s="544"/>
      <c r="FI122" s="445"/>
    </row>
    <row r="123" ht="15.75" customHeight="1">
      <c r="A123" s="536" t="s">
        <v>1135</v>
      </c>
      <c r="B123" s="537">
        <v>1.0</v>
      </c>
      <c r="C123" s="538" t="str">
        <f t="array" ref="C123">index(Images!$A$1:$K$1, 1, 10)</f>
        <v/>
      </c>
      <c r="D123" s="537" t="s">
        <v>2025</v>
      </c>
      <c r="E123" s="537">
        <v>2.0</v>
      </c>
      <c r="F123" s="537">
        <v>3.0</v>
      </c>
      <c r="G123" s="537" t="s">
        <v>66</v>
      </c>
      <c r="H123" s="537"/>
      <c r="I123" s="537"/>
      <c r="J123" s="437"/>
      <c r="K123" s="539"/>
      <c r="L123" s="539"/>
      <c r="M123" s="539"/>
      <c r="N123" s="539"/>
      <c r="O123" s="539"/>
      <c r="P123" s="539"/>
      <c r="Q123" s="539"/>
      <c r="R123" s="539"/>
      <c r="S123" s="539"/>
      <c r="T123" s="539"/>
      <c r="U123" s="539"/>
      <c r="V123" s="539"/>
      <c r="W123" s="539"/>
      <c r="X123" s="539"/>
      <c r="Y123" s="539"/>
      <c r="Z123" s="539"/>
      <c r="AA123" s="539"/>
      <c r="AB123" s="539"/>
      <c r="AC123" s="539"/>
      <c r="AD123" s="539"/>
      <c r="AE123" s="540"/>
      <c r="AF123" s="539"/>
      <c r="AG123" s="539"/>
      <c r="AH123" s="539"/>
      <c r="AI123" s="539"/>
      <c r="AJ123" s="539"/>
      <c r="AK123" s="540"/>
      <c r="AL123" s="539"/>
      <c r="AM123" s="539"/>
      <c r="AN123" s="539"/>
      <c r="AO123" s="539"/>
      <c r="AP123" s="539"/>
      <c r="AQ123" s="540"/>
      <c r="AR123" s="540"/>
      <c r="AS123" s="540"/>
      <c r="AT123" s="539"/>
      <c r="AU123" s="539"/>
      <c r="AV123" s="540"/>
      <c r="AW123" s="539"/>
      <c r="AX123" s="539"/>
      <c r="AY123" s="539"/>
      <c r="AZ123" s="539"/>
      <c r="BA123" s="539"/>
      <c r="BB123" s="539"/>
      <c r="BC123" s="540" t="s">
        <v>96</v>
      </c>
      <c r="BD123" s="539"/>
      <c r="BE123" s="539"/>
      <c r="BF123" s="539"/>
      <c r="BG123" s="539"/>
      <c r="BH123" s="539"/>
      <c r="BI123" s="539"/>
      <c r="BJ123" s="539"/>
      <c r="BK123" s="539"/>
      <c r="BL123" s="539"/>
      <c r="BM123" s="539"/>
      <c r="BN123" s="539"/>
      <c r="BO123" s="539"/>
      <c r="BP123" s="539"/>
      <c r="BQ123" s="539"/>
      <c r="BR123" s="539"/>
      <c r="BS123" s="539"/>
      <c r="BT123" s="539"/>
      <c r="BU123" s="539"/>
      <c r="BV123" s="539"/>
      <c r="BW123" s="539"/>
      <c r="BX123" s="539"/>
      <c r="BY123" s="539"/>
      <c r="BZ123" s="539"/>
      <c r="CA123" s="539"/>
      <c r="CB123" s="539"/>
      <c r="CC123" s="539"/>
      <c r="CD123" s="539"/>
      <c r="CE123" s="539"/>
      <c r="CF123" s="539"/>
      <c r="CG123" s="539"/>
      <c r="CH123" s="539"/>
      <c r="CI123" s="539"/>
      <c r="CJ123" s="539"/>
      <c r="CK123" s="539"/>
      <c r="CL123" s="539"/>
      <c r="CM123" s="539"/>
      <c r="CN123" s="539"/>
      <c r="CO123" s="539"/>
      <c r="CP123" s="539"/>
      <c r="CQ123" s="539"/>
      <c r="CR123" s="539"/>
      <c r="CS123" s="539"/>
      <c r="CT123" s="539"/>
      <c r="CU123" s="539"/>
      <c r="CV123" s="539"/>
      <c r="CW123" s="539"/>
      <c r="CX123" s="540"/>
      <c r="CY123" s="539"/>
      <c r="CZ123" s="541"/>
      <c r="DA123" s="542"/>
      <c r="DB123" s="542"/>
      <c r="DC123" s="542">
        <f>9</f>
        <v>9</v>
      </c>
      <c r="DD123" s="542"/>
      <c r="DE123" s="542">
        <f>4</f>
        <v>4</v>
      </c>
      <c r="DF123" s="542"/>
      <c r="DG123" s="541"/>
      <c r="DH123" s="540"/>
      <c r="DI123" s="540"/>
      <c r="DJ123" s="540"/>
      <c r="DK123" s="540"/>
      <c r="DL123" s="540"/>
      <c r="DM123" s="543"/>
      <c r="DN123" s="540"/>
      <c r="DO123" s="540"/>
      <c r="DP123" s="540"/>
      <c r="DQ123" s="540"/>
      <c r="DR123" s="544"/>
      <c r="DS123" s="543"/>
      <c r="DT123" s="540"/>
      <c r="DU123" s="540"/>
      <c r="DV123" s="540"/>
      <c r="DW123" s="540"/>
      <c r="DX123" s="544"/>
      <c r="DY123" s="540"/>
      <c r="DZ123" s="540"/>
      <c r="EA123" s="540"/>
      <c r="EB123" s="540"/>
      <c r="EC123" s="540"/>
      <c r="ED123" s="540"/>
      <c r="EE123" s="543"/>
      <c r="EF123" s="540"/>
      <c r="EG123" s="540"/>
      <c r="EH123" s="540"/>
      <c r="EI123" s="540"/>
      <c r="EJ123" s="544"/>
      <c r="EK123" s="540"/>
      <c r="EL123" s="540"/>
      <c r="EM123" s="540"/>
      <c r="EN123" s="540"/>
      <c r="EO123" s="540"/>
      <c r="EP123" s="540"/>
      <c r="EQ123" s="540"/>
      <c r="ER123" s="544"/>
      <c r="ES123" s="540"/>
      <c r="ET123" s="540"/>
      <c r="EU123" s="540"/>
      <c r="EV123" s="540"/>
      <c r="EW123" s="540"/>
      <c r="EX123" s="540"/>
      <c r="EY123" s="544"/>
      <c r="EZ123" s="540"/>
      <c r="FA123" s="540"/>
      <c r="FB123" s="540"/>
      <c r="FC123" s="540"/>
      <c r="FD123" s="540"/>
      <c r="FE123" s="540"/>
      <c r="FF123" s="540"/>
      <c r="FG123" s="540"/>
      <c r="FH123" s="544"/>
      <c r="FI123" s="445"/>
    </row>
    <row r="124" ht="15.75" customHeight="1">
      <c r="A124" s="536" t="s">
        <v>1916</v>
      </c>
      <c r="B124" s="537">
        <v>2.0</v>
      </c>
      <c r="C124" s="538" t="str">
        <f t="array" ref="C124">index(Images!$A$1:$K$1, 1, 10)</f>
        <v/>
      </c>
      <c r="D124" s="537" t="s">
        <v>2071</v>
      </c>
      <c r="E124" s="537">
        <v>1.0</v>
      </c>
      <c r="F124" s="537">
        <v>3.0</v>
      </c>
      <c r="G124" s="537" t="s">
        <v>65</v>
      </c>
      <c r="H124" s="537" t="s">
        <v>64</v>
      </c>
      <c r="I124" s="537"/>
      <c r="J124" s="437"/>
      <c r="K124" s="539"/>
      <c r="L124" s="539"/>
      <c r="M124" s="539"/>
      <c r="N124" s="539"/>
      <c r="O124" s="539"/>
      <c r="P124" s="539"/>
      <c r="Q124" s="539"/>
      <c r="R124" s="539"/>
      <c r="S124" s="539"/>
      <c r="T124" s="539"/>
      <c r="U124" s="539"/>
      <c r="V124" s="539"/>
      <c r="W124" s="539"/>
      <c r="X124" s="539"/>
      <c r="Y124" s="539"/>
      <c r="Z124" s="539"/>
      <c r="AA124" s="539"/>
      <c r="AB124" s="539"/>
      <c r="AC124" s="539"/>
      <c r="AD124" s="539"/>
      <c r="AE124" s="540"/>
      <c r="AF124" s="539"/>
      <c r="AG124" s="539"/>
      <c r="AH124" s="539"/>
      <c r="AI124" s="539"/>
      <c r="AJ124" s="539"/>
      <c r="AK124" s="540"/>
      <c r="AL124" s="539"/>
      <c r="AM124" s="539"/>
      <c r="AN124" s="539"/>
      <c r="AO124" s="539"/>
      <c r="AP124" s="539"/>
      <c r="AQ124" s="540"/>
      <c r="AR124" s="540"/>
      <c r="AS124" s="540"/>
      <c r="AT124" s="539"/>
      <c r="AU124" s="539"/>
      <c r="AV124" s="540"/>
      <c r="AW124" s="539"/>
      <c r="AX124" s="539"/>
      <c r="AY124" s="539"/>
      <c r="AZ124" s="539"/>
      <c r="BA124" s="539"/>
      <c r="BB124" s="539"/>
      <c r="BC124" s="539"/>
      <c r="BD124" s="539"/>
      <c r="BE124" s="539"/>
      <c r="BF124" s="539"/>
      <c r="BG124" s="539"/>
      <c r="BH124" s="539"/>
      <c r="BI124" s="539"/>
      <c r="BJ124" s="539"/>
      <c r="BK124" s="539"/>
      <c r="BL124" s="539"/>
      <c r="BM124" s="539"/>
      <c r="BN124" s="539"/>
      <c r="BO124" s="539"/>
      <c r="BP124" s="539"/>
      <c r="BQ124" s="539"/>
      <c r="BR124" s="539"/>
      <c r="BS124" s="539"/>
      <c r="BT124" s="539"/>
      <c r="BU124" s="539"/>
      <c r="BV124" s="539"/>
      <c r="BW124" s="539"/>
      <c r="BX124" s="539"/>
      <c r="BY124" s="539"/>
      <c r="BZ124" s="539"/>
      <c r="CA124" s="539"/>
      <c r="CB124" s="539"/>
      <c r="CC124" s="539"/>
      <c r="CD124" s="539"/>
      <c r="CE124" s="539"/>
      <c r="CF124" s="539"/>
      <c r="CG124" s="539"/>
      <c r="CH124" s="539"/>
      <c r="CI124" s="539"/>
      <c r="CJ124" s="539"/>
      <c r="CK124" s="539"/>
      <c r="CL124" s="539"/>
      <c r="CM124" s="539"/>
      <c r="CN124" s="539"/>
      <c r="CO124" s="539"/>
      <c r="CP124" s="539"/>
      <c r="CQ124" s="539"/>
      <c r="CR124" s="539"/>
      <c r="CS124" s="539"/>
      <c r="CT124" s="539"/>
      <c r="CU124" s="539"/>
      <c r="CV124" s="539"/>
      <c r="CW124" s="539"/>
      <c r="CX124" s="540" t="s">
        <v>96</v>
      </c>
      <c r="CY124" s="539"/>
      <c r="CZ124" s="541"/>
      <c r="DA124" s="542">
        <f>80</f>
        <v>80</v>
      </c>
      <c r="DB124" s="542"/>
      <c r="DC124" s="542"/>
      <c r="DD124" s="542"/>
      <c r="DE124" s="542"/>
      <c r="DF124" s="542">
        <f>5</f>
        <v>5</v>
      </c>
      <c r="DG124" s="541"/>
      <c r="DH124" s="540">
        <v>3.0</v>
      </c>
      <c r="DI124" s="540">
        <v>3.0</v>
      </c>
      <c r="DJ124" s="540"/>
      <c r="DK124" s="540"/>
      <c r="DL124" s="540"/>
      <c r="DM124" s="543">
        <v>12.0</v>
      </c>
      <c r="DN124" s="540">
        <v>6.0</v>
      </c>
      <c r="DO124" s="540"/>
      <c r="DP124" s="540"/>
      <c r="DQ124" s="540"/>
      <c r="DR124" s="544"/>
      <c r="DS124" s="543">
        <v>16.0</v>
      </c>
      <c r="DT124" s="540">
        <v>16.0</v>
      </c>
      <c r="DU124" s="540"/>
      <c r="DV124" s="540"/>
      <c r="DW124" s="540"/>
      <c r="DX124" s="544"/>
      <c r="DY124" s="540">
        <v>10.0</v>
      </c>
      <c r="DZ124" s="540">
        <v>10.0</v>
      </c>
      <c r="EA124" s="540"/>
      <c r="EB124" s="540"/>
      <c r="EC124" s="540"/>
      <c r="ED124" s="540"/>
      <c r="EE124" s="543"/>
      <c r="EF124" s="540"/>
      <c r="EG124" s="540"/>
      <c r="EH124" s="540"/>
      <c r="EI124" s="540"/>
      <c r="EJ124" s="544"/>
      <c r="EK124" s="540"/>
      <c r="EL124" s="540"/>
      <c r="EM124" s="540"/>
      <c r="EN124" s="540"/>
      <c r="EO124" s="540"/>
      <c r="EP124" s="540"/>
      <c r="EQ124" s="540"/>
      <c r="ER124" s="544"/>
      <c r="ES124" s="540"/>
      <c r="ET124" s="540"/>
      <c r="EU124" s="540"/>
      <c r="EV124" s="540"/>
      <c r="EW124" s="540"/>
      <c r="EX124" s="540"/>
      <c r="EY124" s="544"/>
      <c r="EZ124" s="540"/>
      <c r="FA124" s="540"/>
      <c r="FB124" s="540"/>
      <c r="FC124" s="540"/>
      <c r="FD124" s="540"/>
      <c r="FE124" s="540"/>
      <c r="FF124" s="540"/>
      <c r="FG124" s="540"/>
      <c r="FH124" s="544"/>
      <c r="FI124" s="445"/>
    </row>
    <row r="125" ht="15.75" customHeight="1">
      <c r="A125" s="536" t="s">
        <v>1808</v>
      </c>
      <c r="B125" s="537">
        <v>2.0</v>
      </c>
      <c r="C125" s="538" t="str">
        <f t="array" ref="C125">index(Images!$A$1:$K$1, 1, 10)</f>
        <v/>
      </c>
      <c r="D125" s="537" t="s">
        <v>2071</v>
      </c>
      <c r="E125" s="537">
        <v>1.0</v>
      </c>
      <c r="F125" s="537">
        <v>5.0</v>
      </c>
      <c r="G125" s="537" t="s">
        <v>65</v>
      </c>
      <c r="H125" s="537"/>
      <c r="I125" s="537"/>
      <c r="J125" s="437"/>
      <c r="K125" s="539"/>
      <c r="L125" s="539"/>
      <c r="M125" s="539"/>
      <c r="N125" s="539"/>
      <c r="O125" s="539"/>
      <c r="P125" s="539"/>
      <c r="Q125" s="539"/>
      <c r="R125" s="539"/>
      <c r="S125" s="539"/>
      <c r="T125" s="539"/>
      <c r="U125" s="539"/>
      <c r="V125" s="539"/>
      <c r="W125" s="539"/>
      <c r="X125" s="539"/>
      <c r="Y125" s="539"/>
      <c r="Z125" s="539"/>
      <c r="AA125" s="539"/>
      <c r="AB125" s="539"/>
      <c r="AC125" s="539"/>
      <c r="AD125" s="539"/>
      <c r="AE125" s="540"/>
      <c r="AF125" s="539"/>
      <c r="AG125" s="539"/>
      <c r="AH125" s="539"/>
      <c r="AI125" s="539"/>
      <c r="AJ125" s="539"/>
      <c r="AK125" s="540"/>
      <c r="AL125" s="539"/>
      <c r="AM125" s="539"/>
      <c r="AN125" s="539"/>
      <c r="AO125" s="539"/>
      <c r="AP125" s="539"/>
      <c r="AQ125" s="540"/>
      <c r="AR125" s="540"/>
      <c r="AS125" s="540"/>
      <c r="AT125" s="539"/>
      <c r="AU125" s="539"/>
      <c r="AV125" s="540"/>
      <c r="AW125" s="539"/>
      <c r="AX125" s="539"/>
      <c r="AY125" s="539"/>
      <c r="AZ125" s="539"/>
      <c r="BA125" s="539"/>
      <c r="BB125" s="539"/>
      <c r="BC125" s="539"/>
      <c r="BD125" s="539"/>
      <c r="BE125" s="539"/>
      <c r="BF125" s="539"/>
      <c r="BG125" s="539"/>
      <c r="BH125" s="539"/>
      <c r="BI125" s="539"/>
      <c r="BJ125" s="539"/>
      <c r="BK125" s="539"/>
      <c r="BL125" s="539"/>
      <c r="BM125" s="539"/>
      <c r="BN125" s="539"/>
      <c r="BO125" s="539"/>
      <c r="BP125" s="539"/>
      <c r="BQ125" s="539"/>
      <c r="BR125" s="539"/>
      <c r="BS125" s="539"/>
      <c r="BT125" s="539"/>
      <c r="BU125" s="539"/>
      <c r="BV125" s="539"/>
      <c r="BW125" s="539"/>
      <c r="BX125" s="539"/>
      <c r="BY125" s="539"/>
      <c r="BZ125" s="539"/>
      <c r="CA125" s="539"/>
      <c r="CB125" s="539"/>
      <c r="CC125" s="539"/>
      <c r="CD125" s="539"/>
      <c r="CE125" s="539"/>
      <c r="CF125" s="539"/>
      <c r="CG125" s="539"/>
      <c r="CH125" s="539"/>
      <c r="CI125" s="539"/>
      <c r="CJ125" s="539"/>
      <c r="CK125" s="539"/>
      <c r="CL125" s="539"/>
      <c r="CM125" s="539"/>
      <c r="CN125" s="539"/>
      <c r="CO125" s="539"/>
      <c r="CP125" s="539"/>
      <c r="CQ125" s="540" t="s">
        <v>96</v>
      </c>
      <c r="CR125" s="539"/>
      <c r="CS125" s="539"/>
      <c r="CT125" s="539"/>
      <c r="CU125" s="539"/>
      <c r="CV125" s="539"/>
      <c r="CW125" s="539"/>
      <c r="CX125" s="539"/>
      <c r="CY125" s="539"/>
      <c r="CZ125" s="541"/>
      <c r="DA125" s="542">
        <f>48</f>
        <v>48</v>
      </c>
      <c r="DB125" s="542">
        <f t="shared" ref="DB125:DB126" si="3">12</f>
        <v>12</v>
      </c>
      <c r="DC125" s="542"/>
      <c r="DD125" s="542"/>
      <c r="DE125" s="542"/>
      <c r="DF125" s="542"/>
      <c r="DG125" s="541"/>
      <c r="DH125" s="540">
        <v>3.0</v>
      </c>
      <c r="DI125" s="540"/>
      <c r="DJ125" s="540">
        <v>3.0</v>
      </c>
      <c r="DK125" s="540"/>
      <c r="DL125" s="540"/>
      <c r="DM125" s="543">
        <v>6.0</v>
      </c>
      <c r="DN125" s="540"/>
      <c r="DO125" s="540">
        <v>12.0</v>
      </c>
      <c r="DP125" s="540"/>
      <c r="DQ125" s="540"/>
      <c r="DR125" s="544"/>
      <c r="DS125" s="543"/>
      <c r="DT125" s="540"/>
      <c r="DU125" s="540">
        <v>16.0</v>
      </c>
      <c r="DV125" s="540">
        <v>16.0</v>
      </c>
      <c r="DW125" s="540"/>
      <c r="DX125" s="544"/>
      <c r="DY125" s="540">
        <v>10.0</v>
      </c>
      <c r="DZ125" s="540"/>
      <c r="EA125" s="540">
        <v>10.0</v>
      </c>
      <c r="EB125" s="540"/>
      <c r="EC125" s="540"/>
      <c r="ED125" s="540"/>
      <c r="EE125" s="543"/>
      <c r="EF125" s="540"/>
      <c r="EG125" s="540"/>
      <c r="EH125" s="540"/>
      <c r="EI125" s="540"/>
      <c r="EJ125" s="544"/>
      <c r="EK125" s="540"/>
      <c r="EL125" s="540"/>
      <c r="EM125" s="540"/>
      <c r="EN125" s="540"/>
      <c r="EO125" s="540"/>
      <c r="EP125" s="540"/>
      <c r="EQ125" s="540"/>
      <c r="ER125" s="544"/>
      <c r="ES125" s="540"/>
      <c r="ET125" s="540"/>
      <c r="EU125" s="540"/>
      <c r="EV125" s="540"/>
      <c r="EW125" s="540"/>
      <c r="EX125" s="540"/>
      <c r="EY125" s="544"/>
      <c r="EZ125" s="540"/>
      <c r="FA125" s="540"/>
      <c r="FB125" s="540"/>
      <c r="FC125" s="540"/>
      <c r="FD125" s="540"/>
      <c r="FE125" s="540"/>
      <c r="FF125" s="540"/>
      <c r="FG125" s="540"/>
      <c r="FH125" s="544"/>
      <c r="FI125" s="445"/>
    </row>
    <row r="126" ht="15.75" customHeight="1">
      <c r="A126" s="536" t="s">
        <v>999</v>
      </c>
      <c r="B126" s="537">
        <v>2.0</v>
      </c>
      <c r="C126" s="538" t="str">
        <f t="array" ref="C126">index(Images!$A$1:$K$1, 1, 10)</f>
        <v/>
      </c>
      <c r="D126" s="537" t="s">
        <v>2071</v>
      </c>
      <c r="E126" s="537">
        <v>2.0</v>
      </c>
      <c r="F126" s="537">
        <v>3.0</v>
      </c>
      <c r="G126" s="537" t="s">
        <v>65</v>
      </c>
      <c r="H126" s="537" t="s">
        <v>69</v>
      </c>
      <c r="I126" s="537"/>
      <c r="J126" s="437"/>
      <c r="K126" s="539"/>
      <c r="L126" s="539"/>
      <c r="M126" s="539"/>
      <c r="N126" s="539"/>
      <c r="O126" s="539"/>
      <c r="P126" s="539"/>
      <c r="Q126" s="539"/>
      <c r="R126" s="539"/>
      <c r="S126" s="539"/>
      <c r="T126" s="539"/>
      <c r="U126" s="539"/>
      <c r="V126" s="539"/>
      <c r="W126" s="539"/>
      <c r="X126" s="539"/>
      <c r="Y126" s="539"/>
      <c r="Z126" s="539"/>
      <c r="AA126" s="539"/>
      <c r="AB126" s="539"/>
      <c r="AC126" s="539"/>
      <c r="AD126" s="539"/>
      <c r="AE126" s="540"/>
      <c r="AF126" s="539"/>
      <c r="AG126" s="539"/>
      <c r="AH126" s="539"/>
      <c r="AI126" s="539"/>
      <c r="AJ126" s="539"/>
      <c r="AK126" s="540"/>
      <c r="AL126" s="539"/>
      <c r="AM126" s="539"/>
      <c r="AN126" s="539"/>
      <c r="AO126" s="539"/>
      <c r="AP126" s="539"/>
      <c r="AQ126" s="540"/>
      <c r="AR126" s="540"/>
      <c r="AS126" s="540"/>
      <c r="AT126" s="539"/>
      <c r="AU126" s="539"/>
      <c r="AV126" s="540" t="s">
        <v>96</v>
      </c>
      <c r="AW126" s="539"/>
      <c r="AX126" s="539"/>
      <c r="AY126" s="539"/>
      <c r="AZ126" s="539"/>
      <c r="BA126" s="539"/>
      <c r="BB126" s="539"/>
      <c r="BC126" s="539"/>
      <c r="BD126" s="539"/>
      <c r="BE126" s="539"/>
      <c r="BF126" s="539"/>
      <c r="BG126" s="539"/>
      <c r="BH126" s="539"/>
      <c r="BI126" s="539"/>
      <c r="BJ126" s="539"/>
      <c r="BK126" s="539"/>
      <c r="BL126" s="539"/>
      <c r="BM126" s="539"/>
      <c r="BN126" s="539"/>
      <c r="BO126" s="539"/>
      <c r="BP126" s="539"/>
      <c r="BQ126" s="539"/>
      <c r="BR126" s="539"/>
      <c r="BS126" s="539"/>
      <c r="BT126" s="539"/>
      <c r="BU126" s="539"/>
      <c r="BV126" s="539"/>
      <c r="BW126" s="539"/>
      <c r="BX126" s="539"/>
      <c r="BY126" s="539"/>
      <c r="BZ126" s="539"/>
      <c r="CA126" s="539"/>
      <c r="CB126" s="539"/>
      <c r="CC126" s="539"/>
      <c r="CD126" s="539"/>
      <c r="CE126" s="539"/>
      <c r="CF126" s="539"/>
      <c r="CG126" s="539"/>
      <c r="CH126" s="539"/>
      <c r="CI126" s="539"/>
      <c r="CJ126" s="539"/>
      <c r="CK126" s="539"/>
      <c r="CL126" s="539"/>
      <c r="CM126" s="539"/>
      <c r="CN126" s="539"/>
      <c r="CO126" s="539"/>
      <c r="CP126" s="539"/>
      <c r="CQ126" s="539"/>
      <c r="CR126" s="539"/>
      <c r="CS126" s="539"/>
      <c r="CT126" s="539"/>
      <c r="CU126" s="539"/>
      <c r="CV126" s="539"/>
      <c r="CW126" s="539"/>
      <c r="CX126" s="539"/>
      <c r="CY126" s="539"/>
      <c r="CZ126" s="541"/>
      <c r="DA126" s="542"/>
      <c r="DB126" s="542">
        <f t="shared" si="3"/>
        <v>12</v>
      </c>
      <c r="DC126" s="542"/>
      <c r="DD126" s="542"/>
      <c r="DE126" s="542"/>
      <c r="DF126" s="542">
        <f>5</f>
        <v>5</v>
      </c>
      <c r="DG126" s="541"/>
      <c r="DH126" s="540">
        <v>3.0</v>
      </c>
      <c r="DI126" s="540">
        <v>3.0</v>
      </c>
      <c r="DJ126" s="540"/>
      <c r="DK126" s="540"/>
      <c r="DL126" s="540"/>
      <c r="DM126" s="543"/>
      <c r="DN126" s="540"/>
      <c r="DO126" s="540">
        <v>6.0</v>
      </c>
      <c r="DP126" s="540">
        <v>12.0</v>
      </c>
      <c r="DQ126" s="540"/>
      <c r="DR126" s="544"/>
      <c r="DS126" s="543">
        <v>16.0</v>
      </c>
      <c r="DT126" s="540"/>
      <c r="DU126" s="540"/>
      <c r="DV126" s="540">
        <v>16.0</v>
      </c>
      <c r="DW126" s="540"/>
      <c r="DX126" s="544"/>
      <c r="DY126" s="540">
        <v>10.0</v>
      </c>
      <c r="DZ126" s="540"/>
      <c r="EA126" s="540"/>
      <c r="EB126" s="540">
        <v>10.0</v>
      </c>
      <c r="EC126" s="540"/>
      <c r="ED126" s="540"/>
      <c r="EE126" s="543"/>
      <c r="EF126" s="540"/>
      <c r="EG126" s="540"/>
      <c r="EH126" s="540"/>
      <c r="EI126" s="540"/>
      <c r="EJ126" s="544"/>
      <c r="EK126" s="540"/>
      <c r="EL126" s="540"/>
      <c r="EM126" s="540"/>
      <c r="EN126" s="540"/>
      <c r="EO126" s="540"/>
      <c r="EP126" s="540"/>
      <c r="EQ126" s="540"/>
      <c r="ER126" s="544"/>
      <c r="ES126" s="540"/>
      <c r="ET126" s="540"/>
      <c r="EU126" s="540"/>
      <c r="EV126" s="540"/>
      <c r="EW126" s="540"/>
      <c r="EX126" s="540"/>
      <c r="EY126" s="544"/>
      <c r="EZ126" s="540"/>
      <c r="FA126" s="540"/>
      <c r="FB126" s="540"/>
      <c r="FC126" s="540"/>
      <c r="FD126" s="540"/>
      <c r="FE126" s="540"/>
      <c r="FF126" s="540"/>
      <c r="FG126" s="540"/>
      <c r="FH126" s="544"/>
      <c r="FI126" s="445"/>
    </row>
    <row r="127" ht="15.75" customHeight="1">
      <c r="A127" s="536" t="s">
        <v>765</v>
      </c>
      <c r="B127" s="537">
        <v>2.0</v>
      </c>
      <c r="C127" s="538" t="str">
        <f t="array" ref="C127">index(Images!$A$1:$K$1, 1, 10)</f>
        <v/>
      </c>
      <c r="D127" s="537" t="s">
        <v>2071</v>
      </c>
      <c r="E127" s="537">
        <v>2.0</v>
      </c>
      <c r="F127" s="537" t="s">
        <v>2097</v>
      </c>
      <c r="G127" s="537" t="s">
        <v>65</v>
      </c>
      <c r="H127" s="537" t="s">
        <v>69</v>
      </c>
      <c r="I127" s="537"/>
      <c r="J127" s="437"/>
      <c r="K127" s="539"/>
      <c r="L127" s="539"/>
      <c r="M127" s="539"/>
      <c r="N127" s="539"/>
      <c r="O127" s="539"/>
      <c r="P127" s="539"/>
      <c r="Q127" s="539"/>
      <c r="R127" s="539"/>
      <c r="S127" s="539"/>
      <c r="T127" s="539"/>
      <c r="U127" s="539"/>
      <c r="V127" s="539"/>
      <c r="W127" s="539"/>
      <c r="X127" s="539"/>
      <c r="Y127" s="539"/>
      <c r="Z127" s="539"/>
      <c r="AA127" s="539"/>
      <c r="AB127" s="539"/>
      <c r="AC127" s="539"/>
      <c r="AD127" s="539"/>
      <c r="AE127" s="540"/>
      <c r="AF127" s="539"/>
      <c r="AG127" s="539"/>
      <c r="AH127" s="539"/>
      <c r="AI127" s="539"/>
      <c r="AJ127" s="539"/>
      <c r="AK127" s="540" t="s">
        <v>96</v>
      </c>
      <c r="AL127" s="539"/>
      <c r="AM127" s="539"/>
      <c r="AN127" s="539"/>
      <c r="AO127" s="539"/>
      <c r="AP127" s="539"/>
      <c r="AQ127" s="540"/>
      <c r="AR127" s="540"/>
      <c r="AS127" s="540"/>
      <c r="AT127" s="539"/>
      <c r="AU127" s="539"/>
      <c r="AV127" s="539"/>
      <c r="AW127" s="539"/>
      <c r="AX127" s="539"/>
      <c r="AY127" s="539"/>
      <c r="AZ127" s="539"/>
      <c r="BA127" s="539"/>
      <c r="BB127" s="539"/>
      <c r="BC127" s="539"/>
      <c r="BD127" s="539"/>
      <c r="BE127" s="539"/>
      <c r="BF127" s="539"/>
      <c r="BG127" s="539"/>
      <c r="BH127" s="539"/>
      <c r="BI127" s="539"/>
      <c r="BJ127" s="539"/>
      <c r="BK127" s="539"/>
      <c r="BL127" s="539"/>
      <c r="BM127" s="539"/>
      <c r="BN127" s="539"/>
      <c r="BO127" s="539"/>
      <c r="BP127" s="539"/>
      <c r="BQ127" s="539"/>
      <c r="BR127" s="539"/>
      <c r="BS127" s="539"/>
      <c r="BT127" s="539"/>
      <c r="BU127" s="539"/>
      <c r="BV127" s="539"/>
      <c r="BW127" s="539"/>
      <c r="BX127" s="539"/>
      <c r="BY127" s="539"/>
      <c r="BZ127" s="539"/>
      <c r="CA127" s="539"/>
      <c r="CB127" s="539"/>
      <c r="CC127" s="539"/>
      <c r="CD127" s="539"/>
      <c r="CE127" s="539"/>
      <c r="CF127" s="539"/>
      <c r="CG127" s="539"/>
      <c r="CH127" s="539"/>
      <c r="CI127" s="539"/>
      <c r="CJ127" s="539"/>
      <c r="CK127" s="539"/>
      <c r="CL127" s="539"/>
      <c r="CM127" s="539"/>
      <c r="CN127" s="539"/>
      <c r="CO127" s="539"/>
      <c r="CP127" s="539"/>
      <c r="CQ127" s="539"/>
      <c r="CR127" s="539"/>
      <c r="CS127" s="539"/>
      <c r="CT127" s="539"/>
      <c r="CU127" s="539"/>
      <c r="CV127" s="539"/>
      <c r="CW127" s="539"/>
      <c r="CX127" s="539"/>
      <c r="CY127" s="539"/>
      <c r="CZ127" s="541"/>
      <c r="DA127" s="542"/>
      <c r="DB127" s="542">
        <v>12.0</v>
      </c>
      <c r="DC127" s="542"/>
      <c r="DD127" s="542"/>
      <c r="DE127" s="542"/>
      <c r="DF127" s="542">
        <v>5.0</v>
      </c>
      <c r="DG127" s="541"/>
      <c r="DH127" s="540">
        <v>3.0</v>
      </c>
      <c r="DI127" s="540">
        <v>3.0</v>
      </c>
      <c r="DJ127" s="540"/>
      <c r="DK127" s="540"/>
      <c r="DL127" s="540"/>
      <c r="DM127" s="543"/>
      <c r="DN127" s="540"/>
      <c r="DO127" s="540">
        <v>6.0</v>
      </c>
      <c r="DP127" s="540">
        <v>12.0</v>
      </c>
      <c r="DQ127" s="540"/>
      <c r="DR127" s="544"/>
      <c r="DS127" s="543">
        <v>16.0</v>
      </c>
      <c r="DT127" s="540"/>
      <c r="DU127" s="540"/>
      <c r="DV127" s="540">
        <v>16.0</v>
      </c>
      <c r="DW127" s="540"/>
      <c r="DX127" s="544"/>
      <c r="DY127" s="540">
        <v>10.0</v>
      </c>
      <c r="DZ127" s="540"/>
      <c r="EA127" s="540"/>
      <c r="EB127" s="540">
        <v>10.0</v>
      </c>
      <c r="EC127" s="540"/>
      <c r="ED127" s="540"/>
      <c r="EE127" s="543"/>
      <c r="EF127" s="540"/>
      <c r="EG127" s="540"/>
      <c r="EH127" s="540"/>
      <c r="EI127" s="540"/>
      <c r="EJ127" s="544"/>
      <c r="EK127" s="540"/>
      <c r="EL127" s="540"/>
      <c r="EM127" s="540"/>
      <c r="EN127" s="540"/>
      <c r="EO127" s="540"/>
      <c r="EP127" s="540"/>
      <c r="EQ127" s="540"/>
      <c r="ER127" s="544"/>
      <c r="ES127" s="540"/>
      <c r="ET127" s="540"/>
      <c r="EU127" s="540"/>
      <c r="EV127" s="540"/>
      <c r="EW127" s="540"/>
      <c r="EX127" s="540"/>
      <c r="EY127" s="544"/>
      <c r="EZ127" s="540"/>
      <c r="FA127" s="540"/>
      <c r="FB127" s="540"/>
      <c r="FC127" s="540"/>
      <c r="FD127" s="540"/>
      <c r="FE127" s="540"/>
      <c r="FF127" s="540"/>
      <c r="FG127" s="540"/>
      <c r="FH127" s="544"/>
      <c r="FI127" s="445"/>
    </row>
    <row r="128">
      <c r="A128" s="536" t="s">
        <v>2116</v>
      </c>
      <c r="B128" s="537">
        <v>2.0</v>
      </c>
      <c r="C128" s="538" t="str">
        <f t="array" ref="C128">index(Images!$A$1:$K$1, 1, 10)</f>
        <v/>
      </c>
      <c r="D128" s="537" t="s">
        <v>2071</v>
      </c>
      <c r="E128" s="537">
        <v>2.0</v>
      </c>
      <c r="F128" s="537">
        <v>3.0</v>
      </c>
      <c r="G128" s="537" t="s">
        <v>65</v>
      </c>
      <c r="H128" s="537" t="s">
        <v>68</v>
      </c>
      <c r="I128" s="537" t="s">
        <v>69</v>
      </c>
      <c r="J128" s="437"/>
      <c r="K128" s="539"/>
      <c r="L128" s="539"/>
      <c r="M128" s="539"/>
      <c r="N128" s="539"/>
      <c r="O128" s="539"/>
      <c r="P128" s="539"/>
      <c r="Q128" s="539"/>
      <c r="R128" s="539"/>
      <c r="S128" s="539"/>
      <c r="T128" s="539"/>
      <c r="U128" s="539"/>
      <c r="V128" s="539"/>
      <c r="W128" s="539"/>
      <c r="X128" s="539"/>
      <c r="Y128" s="539"/>
      <c r="Z128" s="539"/>
      <c r="AA128" s="540"/>
      <c r="AB128" s="540"/>
      <c r="AC128" s="539"/>
      <c r="AD128" s="539"/>
      <c r="AE128" s="539"/>
      <c r="AF128" s="539"/>
      <c r="AG128" s="539"/>
      <c r="AH128" s="539"/>
      <c r="AI128" s="539"/>
      <c r="AJ128" s="539"/>
      <c r="AK128" s="539"/>
      <c r="AL128" s="539"/>
      <c r="AM128" s="539"/>
      <c r="AN128" s="539"/>
      <c r="AO128" s="539"/>
      <c r="AP128" s="540"/>
      <c r="AQ128" s="540" t="s">
        <v>96</v>
      </c>
      <c r="AR128" s="539"/>
      <c r="AS128" s="539"/>
      <c r="AT128" s="540"/>
      <c r="AU128" s="540"/>
      <c r="AV128" s="539"/>
      <c r="AW128" s="539"/>
      <c r="AX128" s="539"/>
      <c r="AY128" s="539"/>
      <c r="AZ128" s="539"/>
      <c r="BA128" s="539"/>
      <c r="BB128" s="539"/>
      <c r="BC128" s="539"/>
      <c r="BD128" s="539"/>
      <c r="BE128" s="539"/>
      <c r="BF128" s="539"/>
      <c r="BG128" s="539"/>
      <c r="BH128" s="539"/>
      <c r="BI128" s="539"/>
      <c r="BJ128" s="539"/>
      <c r="BK128" s="539"/>
      <c r="BL128" s="539"/>
      <c r="BM128" s="539"/>
      <c r="BN128" s="539"/>
      <c r="BO128" s="539"/>
      <c r="BP128" s="539"/>
      <c r="BQ128" s="540"/>
      <c r="BR128" s="540"/>
      <c r="BS128" s="540"/>
      <c r="BT128" s="539"/>
      <c r="BU128" s="539"/>
      <c r="BV128" s="539"/>
      <c r="BW128" s="539"/>
      <c r="BX128" s="539"/>
      <c r="BY128" s="539"/>
      <c r="BZ128" s="539"/>
      <c r="CA128" s="539"/>
      <c r="CB128" s="539"/>
      <c r="CC128" s="539"/>
      <c r="CD128" s="539"/>
      <c r="CE128" s="539"/>
      <c r="CF128" s="539"/>
      <c r="CG128" s="539"/>
      <c r="CH128" s="539"/>
      <c r="CI128" s="540"/>
      <c r="CJ128" s="540"/>
      <c r="CK128" s="539"/>
      <c r="CL128" s="539"/>
      <c r="CM128" s="539"/>
      <c r="CN128" s="539"/>
      <c r="CO128" s="539"/>
      <c r="CP128" s="539"/>
      <c r="CQ128" s="540"/>
      <c r="CR128" s="540"/>
      <c r="CS128" s="539"/>
      <c r="CT128" s="540"/>
      <c r="CU128" s="540"/>
      <c r="CV128" s="540"/>
      <c r="CW128" s="540"/>
      <c r="CX128" s="540"/>
      <c r="CY128" s="540" t="s">
        <v>96</v>
      </c>
      <c r="CZ128" s="541"/>
      <c r="DA128" s="542"/>
      <c r="DB128" s="542">
        <v>12.0</v>
      </c>
      <c r="DC128" s="542"/>
      <c r="DD128" s="542">
        <v>5.0</v>
      </c>
      <c r="DE128" s="542">
        <v>5.0</v>
      </c>
      <c r="DF128" s="542"/>
      <c r="DG128" s="541"/>
      <c r="DH128" s="540">
        <v>3.0</v>
      </c>
      <c r="DI128" s="540"/>
      <c r="DJ128" s="540"/>
      <c r="DK128" s="540">
        <v>3.0</v>
      </c>
      <c r="DL128" s="540"/>
      <c r="DM128" s="543">
        <v>12.0</v>
      </c>
      <c r="DN128" s="540"/>
      <c r="DO128" s="540"/>
      <c r="DP128" s="540"/>
      <c r="DQ128" s="540"/>
      <c r="DR128" s="544">
        <v>6.0</v>
      </c>
      <c r="DS128" s="543"/>
      <c r="DT128" s="540">
        <v>16.0</v>
      </c>
      <c r="DU128" s="540"/>
      <c r="DV128" s="540"/>
      <c r="DW128" s="540">
        <v>16.0</v>
      </c>
      <c r="DX128" s="544"/>
      <c r="DY128" s="540">
        <v>10.0</v>
      </c>
      <c r="DZ128" s="540"/>
      <c r="EA128" s="540"/>
      <c r="EB128" s="540"/>
      <c r="EC128" s="540">
        <v>10.0</v>
      </c>
      <c r="ED128" s="540"/>
      <c r="EE128" s="543"/>
      <c r="EF128" s="540"/>
      <c r="EG128" s="540"/>
      <c r="EH128" s="540"/>
      <c r="EI128" s="540"/>
      <c r="EJ128" s="544"/>
      <c r="EK128" s="540"/>
      <c r="EL128" s="540"/>
      <c r="EM128" s="540"/>
      <c r="EN128" s="540"/>
      <c r="EO128" s="540"/>
      <c r="EP128" s="540"/>
      <c r="EQ128" s="540"/>
      <c r="ER128" s="544"/>
      <c r="ES128" s="540"/>
      <c r="ET128" s="540"/>
      <c r="EU128" s="540"/>
      <c r="EV128" s="540"/>
      <c r="EW128" s="540"/>
      <c r="EX128" s="540"/>
      <c r="EY128" s="544"/>
      <c r="EZ128" s="540"/>
      <c r="FA128" s="540"/>
      <c r="FB128" s="540"/>
      <c r="FC128" s="540"/>
      <c r="FD128" s="540"/>
      <c r="FE128" s="540"/>
      <c r="FF128" s="540"/>
      <c r="FG128" s="540"/>
      <c r="FH128" s="544"/>
      <c r="FI128" s="445"/>
    </row>
    <row r="129" ht="15.75" customHeight="1">
      <c r="A129" s="536" t="s">
        <v>1388</v>
      </c>
      <c r="B129" s="537">
        <v>2.0</v>
      </c>
      <c r="C129" s="538" t="str">
        <f t="array" ref="C129">index(Images!$A$1:$K$1, 1, 10)</f>
        <v/>
      </c>
      <c r="D129" s="537" t="s">
        <v>2025</v>
      </c>
      <c r="E129" s="537">
        <v>1.0</v>
      </c>
      <c r="F129" s="537">
        <v>3.0</v>
      </c>
      <c r="G129" s="537" t="s">
        <v>68</v>
      </c>
      <c r="H129" s="537" t="s">
        <v>64</v>
      </c>
      <c r="I129" s="537"/>
      <c r="J129" s="437"/>
      <c r="K129" s="539"/>
      <c r="L129" s="539"/>
      <c r="M129" s="539"/>
      <c r="N129" s="539"/>
      <c r="O129" s="540"/>
      <c r="P129" s="540"/>
      <c r="Q129" s="540"/>
      <c r="R129" s="540"/>
      <c r="S129" s="539"/>
      <c r="T129" s="539"/>
      <c r="U129" s="539"/>
      <c r="V129" s="539"/>
      <c r="W129" s="539"/>
      <c r="X129" s="539"/>
      <c r="Y129" s="539"/>
      <c r="Z129" s="539"/>
      <c r="AA129" s="539"/>
      <c r="AB129" s="539"/>
      <c r="AC129" s="539"/>
      <c r="AD129" s="539"/>
      <c r="AE129" s="540"/>
      <c r="AF129" s="539"/>
      <c r="AG129" s="539"/>
      <c r="AH129" s="540"/>
      <c r="AI129" s="540"/>
      <c r="AJ129" s="540"/>
      <c r="AK129" s="539"/>
      <c r="AL129" s="539"/>
      <c r="AM129" s="540"/>
      <c r="AN129" s="540"/>
      <c r="AO129" s="540"/>
      <c r="AP129" s="539"/>
      <c r="AQ129" s="539"/>
      <c r="AR129" s="539"/>
      <c r="AS129" s="539"/>
      <c r="AT129" s="539"/>
      <c r="AU129" s="539"/>
      <c r="AV129" s="539"/>
      <c r="AW129" s="539"/>
      <c r="AX129" s="539"/>
      <c r="AY129" s="539"/>
      <c r="AZ129" s="539"/>
      <c r="BA129" s="539"/>
      <c r="BB129" s="539"/>
      <c r="BC129" s="540"/>
      <c r="BD129" s="540"/>
      <c r="BE129" s="539"/>
      <c r="BF129" s="539"/>
      <c r="BG129" s="539"/>
      <c r="BH129" s="539"/>
      <c r="BI129" s="539"/>
      <c r="BJ129" s="539"/>
      <c r="BK129" s="539"/>
      <c r="BL129" s="539"/>
      <c r="BM129" s="539"/>
      <c r="BN129" s="539"/>
      <c r="BO129" s="539"/>
      <c r="BP129" s="539"/>
      <c r="BQ129" s="539"/>
      <c r="BR129" s="539"/>
      <c r="BS129" s="539"/>
      <c r="BT129" s="540"/>
      <c r="BU129" s="539"/>
      <c r="BV129" s="539"/>
      <c r="BW129" s="539"/>
      <c r="BX129" s="539"/>
      <c r="BY129" s="539"/>
      <c r="BZ129" s="539"/>
      <c r="CA129" s="539"/>
      <c r="CB129" s="539"/>
      <c r="CC129" s="539"/>
      <c r="CD129" s="539"/>
      <c r="CE129" s="539"/>
      <c r="CF129" s="539"/>
      <c r="CG129" s="539"/>
      <c r="CH129" s="539"/>
      <c r="CI129" s="539"/>
      <c r="CJ129" s="539"/>
      <c r="CK129" s="539"/>
      <c r="CL129" s="539"/>
      <c r="CM129" s="539"/>
      <c r="CN129" s="539"/>
      <c r="CO129" s="539"/>
      <c r="CP129" s="539"/>
      <c r="CQ129" s="539"/>
      <c r="CR129" s="539"/>
      <c r="CS129" s="539"/>
      <c r="CT129" s="539"/>
      <c r="CU129" s="539"/>
      <c r="CV129" s="539"/>
      <c r="CW129" s="539"/>
      <c r="CX129" s="539"/>
      <c r="CY129" s="539"/>
      <c r="CZ129" s="541"/>
      <c r="DA129" s="542"/>
      <c r="DB129" s="542"/>
      <c r="DC129" s="542"/>
      <c r="DD129" s="542"/>
      <c r="DE129" s="542">
        <v>8.0</v>
      </c>
      <c r="DF129" s="542">
        <v>5.0</v>
      </c>
      <c r="DG129" s="541"/>
      <c r="DH129" s="540">
        <v>3.0</v>
      </c>
      <c r="DI129" s="540"/>
      <c r="DJ129" s="540"/>
      <c r="DK129" s="540"/>
      <c r="DL129" s="540">
        <v>3.0</v>
      </c>
      <c r="DM129" s="543">
        <v>12.0</v>
      </c>
      <c r="DN129" s="540"/>
      <c r="DO129" s="540"/>
      <c r="DP129" s="540"/>
      <c r="DQ129" s="540"/>
      <c r="DR129" s="544">
        <v>6.0</v>
      </c>
      <c r="DS129" s="543">
        <v>16.0</v>
      </c>
      <c r="DT129" s="540"/>
      <c r="DU129" s="540"/>
      <c r="DV129" s="540"/>
      <c r="DW129" s="540"/>
      <c r="DX129" s="544">
        <v>16.0</v>
      </c>
      <c r="DY129" s="540">
        <v>10.0</v>
      </c>
      <c r="DZ129" s="540"/>
      <c r="EA129" s="540"/>
      <c r="EB129" s="540"/>
      <c r="EC129" s="540"/>
      <c r="ED129" s="540">
        <v>10.0</v>
      </c>
      <c r="EE129" s="543"/>
      <c r="EF129" s="540"/>
      <c r="EG129" s="540"/>
      <c r="EH129" s="540"/>
      <c r="EI129" s="540"/>
      <c r="EJ129" s="544"/>
      <c r="EK129" s="540"/>
      <c r="EL129" s="540"/>
      <c r="EM129" s="540"/>
      <c r="EN129" s="540"/>
      <c r="EO129" s="540"/>
      <c r="EP129" s="540"/>
      <c r="EQ129" s="540"/>
      <c r="ER129" s="544"/>
      <c r="ES129" s="540"/>
      <c r="ET129" s="540"/>
      <c r="EU129" s="540"/>
      <c r="EV129" s="540"/>
      <c r="EW129" s="540"/>
      <c r="EX129" s="540"/>
      <c r="EY129" s="544"/>
      <c r="EZ129" s="540"/>
      <c r="FA129" s="540"/>
      <c r="FB129" s="540"/>
      <c r="FC129" s="540"/>
      <c r="FD129" s="540"/>
      <c r="FE129" s="540"/>
      <c r="FF129" s="540"/>
      <c r="FG129" s="540"/>
      <c r="FH129" s="544"/>
      <c r="FI129" s="445"/>
    </row>
    <row r="130" ht="15.75" customHeight="1">
      <c r="A130" s="536" t="s">
        <v>1383</v>
      </c>
      <c r="B130" s="537">
        <v>2.0</v>
      </c>
      <c r="C130" s="538" t="str">
        <f t="array" ref="C130">index(Images!$A$1:$K$1, 1, 10)</f>
        <v/>
      </c>
      <c r="D130" s="537" t="s">
        <v>2025</v>
      </c>
      <c r="E130" s="537">
        <v>1.0</v>
      </c>
      <c r="F130" s="537" t="s">
        <v>2117</v>
      </c>
      <c r="G130" s="537" t="s">
        <v>67</v>
      </c>
      <c r="H130" s="537" t="s">
        <v>64</v>
      </c>
      <c r="I130" s="537"/>
      <c r="J130" s="437"/>
      <c r="K130" s="539"/>
      <c r="L130" s="539"/>
      <c r="M130" s="539"/>
      <c r="N130" s="539"/>
      <c r="O130" s="539"/>
      <c r="P130" s="539"/>
      <c r="Q130" s="539"/>
      <c r="R130" s="539"/>
      <c r="S130" s="539"/>
      <c r="T130" s="539"/>
      <c r="U130" s="539"/>
      <c r="V130" s="539"/>
      <c r="W130" s="540"/>
      <c r="X130" s="540"/>
      <c r="Y130" s="540"/>
      <c r="Z130" s="539"/>
      <c r="AA130" s="539"/>
      <c r="AB130" s="539"/>
      <c r="AC130" s="539"/>
      <c r="AD130" s="539"/>
      <c r="AE130" s="539"/>
      <c r="AF130" s="539"/>
      <c r="AG130" s="539"/>
      <c r="AH130" s="539"/>
      <c r="AI130" s="539"/>
      <c r="AJ130" s="539"/>
      <c r="AK130" s="539"/>
      <c r="AL130" s="539"/>
      <c r="AM130" s="539"/>
      <c r="AN130" s="539"/>
      <c r="AO130" s="539"/>
      <c r="AP130" s="539"/>
      <c r="AQ130" s="539"/>
      <c r="AR130" s="539"/>
      <c r="AS130" s="539"/>
      <c r="AT130" s="539"/>
      <c r="AU130" s="539"/>
      <c r="AV130" s="539"/>
      <c r="AW130" s="539"/>
      <c r="AX130" s="539"/>
      <c r="AY130" s="539"/>
      <c r="AZ130" s="539"/>
      <c r="BA130" s="539"/>
      <c r="BB130" s="539"/>
      <c r="BC130" s="539"/>
      <c r="BD130" s="539"/>
      <c r="BE130" s="539"/>
      <c r="BF130" s="539"/>
      <c r="BG130" s="539"/>
      <c r="BH130" s="539"/>
      <c r="BI130" s="539"/>
      <c r="BJ130" s="539"/>
      <c r="BK130" s="539"/>
      <c r="BL130" s="539"/>
      <c r="BM130" s="539"/>
      <c r="BN130" s="539"/>
      <c r="BO130" s="539"/>
      <c r="BP130" s="539"/>
      <c r="BQ130" s="539"/>
      <c r="BR130" s="539"/>
      <c r="BS130" s="540" t="s">
        <v>96</v>
      </c>
      <c r="BT130" s="539"/>
      <c r="BU130" s="539"/>
      <c r="BV130" s="539"/>
      <c r="BW130" s="540"/>
      <c r="BX130" s="539"/>
      <c r="BY130" s="539"/>
      <c r="BZ130" s="539"/>
      <c r="CA130" s="539"/>
      <c r="CB130" s="539"/>
      <c r="CC130" s="539"/>
      <c r="CD130" s="539"/>
      <c r="CE130" s="539"/>
      <c r="CF130" s="539"/>
      <c r="CG130" s="539"/>
      <c r="CH130" s="539"/>
      <c r="CI130" s="539"/>
      <c r="CJ130" s="539"/>
      <c r="CK130" s="539"/>
      <c r="CL130" s="539"/>
      <c r="CM130" s="539"/>
      <c r="CN130" s="539"/>
      <c r="CO130" s="539"/>
      <c r="CP130" s="539"/>
      <c r="CQ130" s="539"/>
      <c r="CR130" s="539"/>
      <c r="CS130" s="539"/>
      <c r="CT130" s="539"/>
      <c r="CU130" s="539"/>
      <c r="CV130" s="539"/>
      <c r="CW130" s="539"/>
      <c r="CX130" s="539"/>
      <c r="CY130" s="539"/>
      <c r="CZ130" s="541"/>
      <c r="DA130" s="542"/>
      <c r="DB130" s="542"/>
      <c r="DC130" s="542"/>
      <c r="DD130" s="542">
        <v>8.0</v>
      </c>
      <c r="DE130" s="542"/>
      <c r="DF130" s="542">
        <v>5.0</v>
      </c>
      <c r="DG130" s="541"/>
      <c r="DH130" s="540"/>
      <c r="DI130" s="540"/>
      <c r="DJ130" s="540"/>
      <c r="DK130" s="540">
        <v>3.0</v>
      </c>
      <c r="DL130" s="540">
        <v>3.0</v>
      </c>
      <c r="DM130" s="543"/>
      <c r="DN130" s="540"/>
      <c r="DO130" s="540"/>
      <c r="DP130" s="540"/>
      <c r="DQ130" s="540">
        <v>6.0</v>
      </c>
      <c r="DR130" s="544">
        <v>12.0</v>
      </c>
      <c r="DS130" s="543"/>
      <c r="DT130" s="540"/>
      <c r="DU130" s="540"/>
      <c r="DV130" s="540"/>
      <c r="DW130" s="540">
        <v>16.0</v>
      </c>
      <c r="DX130" s="544">
        <v>16.0</v>
      </c>
      <c r="DY130" s="540"/>
      <c r="DZ130" s="540"/>
      <c r="EA130" s="540"/>
      <c r="EB130" s="540"/>
      <c r="EC130" s="540">
        <v>10.0</v>
      </c>
      <c r="ED130" s="540">
        <v>10.0</v>
      </c>
      <c r="EE130" s="543"/>
      <c r="EF130" s="540"/>
      <c r="EG130" s="540"/>
      <c r="EH130" s="540"/>
      <c r="EI130" s="540"/>
      <c r="EJ130" s="544"/>
      <c r="EK130" s="540"/>
      <c r="EL130" s="540"/>
      <c r="EM130" s="540"/>
      <c r="EN130" s="540"/>
      <c r="EO130" s="540"/>
      <c r="EP130" s="540"/>
      <c r="EQ130" s="540"/>
      <c r="ER130" s="544"/>
      <c r="ES130" s="540"/>
      <c r="ET130" s="540"/>
      <c r="EU130" s="540"/>
      <c r="EV130" s="540"/>
      <c r="EW130" s="540"/>
      <c r="EX130" s="540"/>
      <c r="EY130" s="544"/>
      <c r="EZ130" s="540"/>
      <c r="FA130" s="540"/>
      <c r="FB130" s="540"/>
      <c r="FC130" s="540"/>
      <c r="FD130" s="540"/>
      <c r="FE130" s="540"/>
      <c r="FF130" s="540"/>
      <c r="FG130" s="540"/>
      <c r="FH130" s="544"/>
      <c r="FI130" s="445"/>
    </row>
    <row r="131" ht="15.75" customHeight="1">
      <c r="A131" s="536" t="s">
        <v>480</v>
      </c>
      <c r="B131" s="537">
        <v>2.0</v>
      </c>
      <c r="C131" s="538" t="str">
        <f t="array" ref="C131">index(Images!$A$1:$K$1, 1, 10)</f>
        <v/>
      </c>
      <c r="D131" s="537" t="s">
        <v>2025</v>
      </c>
      <c r="E131" s="537">
        <v>2.0</v>
      </c>
      <c r="F131" s="537" t="s">
        <v>2097</v>
      </c>
      <c r="G131" s="537" t="s">
        <v>68</v>
      </c>
      <c r="H131" s="537" t="s">
        <v>64</v>
      </c>
      <c r="I131" s="537"/>
      <c r="J131" s="437"/>
      <c r="K131" s="539"/>
      <c r="L131" s="539"/>
      <c r="M131" s="539"/>
      <c r="N131" s="539"/>
      <c r="O131" s="539"/>
      <c r="P131" s="539"/>
      <c r="Q131" s="539"/>
      <c r="R131" s="539"/>
      <c r="S131" s="539"/>
      <c r="T131" s="539"/>
      <c r="U131" s="539"/>
      <c r="V131" s="539"/>
      <c r="W131" s="540"/>
      <c r="X131" s="540" t="s">
        <v>96</v>
      </c>
      <c r="Y131" s="540"/>
      <c r="Z131" s="539"/>
      <c r="AA131" s="539"/>
      <c r="AB131" s="539"/>
      <c r="AC131" s="539"/>
      <c r="AD131" s="539"/>
      <c r="AE131" s="539"/>
      <c r="AF131" s="540"/>
      <c r="AG131" s="539"/>
      <c r="AH131" s="539"/>
      <c r="AI131" s="539"/>
      <c r="AJ131" s="539"/>
      <c r="AK131" s="539"/>
      <c r="AL131" s="539"/>
      <c r="AM131" s="539"/>
      <c r="AN131" s="539"/>
      <c r="AO131" s="539"/>
      <c r="AP131" s="539"/>
      <c r="AQ131" s="539"/>
      <c r="AR131" s="539"/>
      <c r="AS131" s="539"/>
      <c r="AT131" s="539"/>
      <c r="AU131" s="539"/>
      <c r="AV131" s="539"/>
      <c r="AW131" s="539"/>
      <c r="AX131" s="539"/>
      <c r="AY131" s="539"/>
      <c r="AZ131" s="539"/>
      <c r="BA131" s="539"/>
      <c r="BB131" s="539"/>
      <c r="BC131" s="539"/>
      <c r="BD131" s="539"/>
      <c r="BE131" s="540"/>
      <c r="BF131" s="540"/>
      <c r="BG131" s="539"/>
      <c r="BH131" s="539"/>
      <c r="BI131" s="539"/>
      <c r="BJ131" s="539"/>
      <c r="BK131" s="539"/>
      <c r="BL131" s="539"/>
      <c r="BM131" s="539"/>
      <c r="BN131" s="539"/>
      <c r="BO131" s="539"/>
      <c r="BP131" s="539"/>
      <c r="BQ131" s="539"/>
      <c r="BR131" s="539"/>
      <c r="BS131" s="540" t="s">
        <v>96</v>
      </c>
      <c r="BT131" s="539"/>
      <c r="BU131" s="540"/>
      <c r="BV131" s="540"/>
      <c r="BW131" s="539"/>
      <c r="BX131" s="539"/>
      <c r="BY131" s="539"/>
      <c r="BZ131" s="540"/>
      <c r="CA131" s="539"/>
      <c r="CB131" s="539"/>
      <c r="CC131" s="539"/>
      <c r="CD131" s="539"/>
      <c r="CE131" s="539"/>
      <c r="CF131" s="539"/>
      <c r="CG131" s="539"/>
      <c r="CH131" s="539"/>
      <c r="CI131" s="539"/>
      <c r="CJ131" s="539"/>
      <c r="CK131" s="539"/>
      <c r="CL131" s="539"/>
      <c r="CM131" s="539"/>
      <c r="CN131" s="539"/>
      <c r="CO131" s="539"/>
      <c r="CP131" s="539"/>
      <c r="CQ131" s="539"/>
      <c r="CR131" s="539"/>
      <c r="CS131" s="539"/>
      <c r="CT131" s="539"/>
      <c r="CU131" s="539"/>
      <c r="CV131" s="539"/>
      <c r="CW131" s="539"/>
      <c r="CX131" s="539"/>
      <c r="CY131" s="539"/>
      <c r="CZ131" s="541"/>
      <c r="DA131" s="542">
        <v>80.0</v>
      </c>
      <c r="DB131" s="542"/>
      <c r="DC131" s="542"/>
      <c r="DD131" s="542">
        <v>5.0</v>
      </c>
      <c r="DE131" s="542"/>
      <c r="DF131" s="542"/>
      <c r="DG131" s="541"/>
      <c r="DH131" s="540">
        <v>3.0</v>
      </c>
      <c r="DI131" s="540"/>
      <c r="DJ131" s="540"/>
      <c r="DK131" s="540">
        <v>3.0</v>
      </c>
      <c r="DL131" s="540"/>
      <c r="DM131" s="543"/>
      <c r="DN131" s="540"/>
      <c r="DO131" s="540"/>
      <c r="DP131" s="540">
        <v>6.0</v>
      </c>
      <c r="DQ131" s="540">
        <v>12.0</v>
      </c>
      <c r="DR131" s="544"/>
      <c r="DS131" s="543"/>
      <c r="DT131" s="540"/>
      <c r="DU131" s="540"/>
      <c r="DV131" s="540"/>
      <c r="DW131" s="540">
        <v>16.0</v>
      </c>
      <c r="DX131" s="544">
        <v>16.0</v>
      </c>
      <c r="DY131" s="540"/>
      <c r="DZ131" s="540"/>
      <c r="EA131" s="540"/>
      <c r="EB131" s="540"/>
      <c r="EC131" s="540">
        <v>10.0</v>
      </c>
      <c r="ED131" s="540">
        <v>10.0</v>
      </c>
      <c r="EE131" s="543"/>
      <c r="EF131" s="540"/>
      <c r="EG131" s="540"/>
      <c r="EH131" s="540"/>
      <c r="EI131" s="540"/>
      <c r="EJ131" s="544"/>
      <c r="EK131" s="540"/>
      <c r="EL131" s="540"/>
      <c r="EM131" s="540"/>
      <c r="EN131" s="540"/>
      <c r="EO131" s="540"/>
      <c r="EP131" s="540"/>
      <c r="EQ131" s="540"/>
      <c r="ER131" s="544"/>
      <c r="ES131" s="540"/>
      <c r="ET131" s="540"/>
      <c r="EU131" s="540"/>
      <c r="EV131" s="540"/>
      <c r="EW131" s="540"/>
      <c r="EX131" s="540"/>
      <c r="EY131" s="544"/>
      <c r="EZ131" s="540"/>
      <c r="FA131" s="540"/>
      <c r="FB131" s="540"/>
      <c r="FC131" s="540"/>
      <c r="FD131" s="540"/>
      <c r="FE131" s="540"/>
      <c r="FF131" s="540"/>
      <c r="FG131" s="540"/>
      <c r="FH131" s="544"/>
      <c r="FI131" s="445"/>
    </row>
    <row r="132" ht="15.75" customHeight="1">
      <c r="A132" s="536" t="s">
        <v>1348</v>
      </c>
      <c r="B132" s="537">
        <v>2.0</v>
      </c>
      <c r="C132" s="538" t="str">
        <f t="array" ref="C132">index(Images!$A$1:$K$1, 1, 10)</f>
        <v/>
      </c>
      <c r="D132" s="537" t="s">
        <v>2025</v>
      </c>
      <c r="E132" s="537">
        <v>2.0</v>
      </c>
      <c r="F132" s="537" t="s">
        <v>2097</v>
      </c>
      <c r="G132" s="537"/>
      <c r="H132" s="537"/>
      <c r="I132" s="537"/>
      <c r="J132" s="437"/>
      <c r="K132" s="539"/>
      <c r="L132" s="539"/>
      <c r="M132" s="539"/>
      <c r="N132" s="539"/>
      <c r="O132" s="539"/>
      <c r="P132" s="539"/>
      <c r="Q132" s="539"/>
      <c r="R132" s="539"/>
      <c r="S132" s="539"/>
      <c r="T132" s="539"/>
      <c r="U132" s="539"/>
      <c r="V132" s="539"/>
      <c r="W132" s="540"/>
      <c r="X132" s="540"/>
      <c r="Y132" s="540"/>
      <c r="Z132" s="539"/>
      <c r="AA132" s="539"/>
      <c r="AB132" s="539"/>
      <c r="AC132" s="539"/>
      <c r="AD132" s="539"/>
      <c r="AE132" s="539"/>
      <c r="AF132" s="540"/>
      <c r="AG132" s="539"/>
      <c r="AH132" s="539"/>
      <c r="AI132" s="539"/>
      <c r="AJ132" s="539"/>
      <c r="AK132" s="539"/>
      <c r="AL132" s="539"/>
      <c r="AM132" s="539"/>
      <c r="AN132" s="539"/>
      <c r="AO132" s="539"/>
      <c r="AP132" s="539"/>
      <c r="AQ132" s="539"/>
      <c r="AR132" s="539"/>
      <c r="AS132" s="539"/>
      <c r="AT132" s="539"/>
      <c r="AU132" s="539"/>
      <c r="AV132" s="539"/>
      <c r="AW132" s="539"/>
      <c r="AX132" s="539"/>
      <c r="AY132" s="539"/>
      <c r="AZ132" s="539"/>
      <c r="BA132" s="539"/>
      <c r="BB132" s="539"/>
      <c r="BC132" s="539"/>
      <c r="BD132" s="539"/>
      <c r="BE132" s="540"/>
      <c r="BF132" s="540"/>
      <c r="BG132" s="539"/>
      <c r="BH132" s="539"/>
      <c r="BI132" s="539"/>
      <c r="BJ132" s="539"/>
      <c r="BK132" s="539"/>
      <c r="BL132" s="539"/>
      <c r="BM132" s="539"/>
      <c r="BN132" s="539"/>
      <c r="BO132" s="539"/>
      <c r="BP132" s="539"/>
      <c r="BQ132" s="539"/>
      <c r="BR132" s="540" t="s">
        <v>96</v>
      </c>
      <c r="BS132" s="540"/>
      <c r="BT132" s="539"/>
      <c r="BU132" s="540"/>
      <c r="BV132" s="540"/>
      <c r="BW132" s="539"/>
      <c r="BX132" s="539"/>
      <c r="BY132" s="539"/>
      <c r="BZ132" s="540"/>
      <c r="CA132" s="539"/>
      <c r="CB132" s="539"/>
      <c r="CC132" s="540"/>
      <c r="CD132" s="540"/>
      <c r="CE132" s="540"/>
      <c r="CF132" s="539"/>
      <c r="CG132" s="539"/>
      <c r="CH132" s="539"/>
      <c r="CI132" s="539"/>
      <c r="CJ132" s="539"/>
      <c r="CK132" s="539"/>
      <c r="CL132" s="539"/>
      <c r="CM132" s="539"/>
      <c r="CN132" s="539"/>
      <c r="CO132" s="539"/>
      <c r="CP132" s="539"/>
      <c r="CQ132" s="539"/>
      <c r="CR132" s="539"/>
      <c r="CS132" s="539"/>
      <c r="CT132" s="539"/>
      <c r="CU132" s="539"/>
      <c r="CV132" s="539"/>
      <c r="CW132" s="539"/>
      <c r="CX132" s="539"/>
      <c r="CY132" s="539"/>
      <c r="CZ132" s="541"/>
      <c r="DA132" s="542"/>
      <c r="DB132" s="542"/>
      <c r="DC132" s="542">
        <v>12.0</v>
      </c>
      <c r="DD132" s="542"/>
      <c r="DE132" s="542">
        <v>5.0</v>
      </c>
      <c r="DF132" s="542"/>
      <c r="DG132" s="541"/>
      <c r="DH132" s="540">
        <v>3.0</v>
      </c>
      <c r="DI132" s="540"/>
      <c r="DJ132" s="540"/>
      <c r="DK132" s="540"/>
      <c r="DL132" s="540">
        <v>3.0</v>
      </c>
      <c r="DM132" s="543">
        <v>12.0</v>
      </c>
      <c r="DN132" s="540"/>
      <c r="DO132" s="540"/>
      <c r="DP132" s="540"/>
      <c r="DQ132" s="540"/>
      <c r="DR132" s="544">
        <v>6.0</v>
      </c>
      <c r="DS132" s="543">
        <v>16.0</v>
      </c>
      <c r="DT132" s="540"/>
      <c r="DU132" s="540"/>
      <c r="DV132" s="540"/>
      <c r="DW132" s="540"/>
      <c r="DX132" s="544">
        <v>16.0</v>
      </c>
      <c r="DY132" s="540">
        <v>10.0</v>
      </c>
      <c r="DZ132" s="540"/>
      <c r="EA132" s="540"/>
      <c r="EB132" s="540"/>
      <c r="EC132" s="540"/>
      <c r="ED132" s="540">
        <v>10.0</v>
      </c>
      <c r="EE132" s="543"/>
      <c r="EF132" s="540"/>
      <c r="EG132" s="540"/>
      <c r="EH132" s="540"/>
      <c r="EI132" s="540"/>
      <c r="EJ132" s="544"/>
      <c r="EK132" s="540"/>
      <c r="EL132" s="540"/>
      <c r="EM132" s="540"/>
      <c r="EN132" s="540"/>
      <c r="EO132" s="540"/>
      <c r="EP132" s="540"/>
      <c r="EQ132" s="540"/>
      <c r="ER132" s="544"/>
      <c r="ES132" s="540"/>
      <c r="ET132" s="540"/>
      <c r="EU132" s="540"/>
      <c r="EV132" s="540"/>
      <c r="EW132" s="540"/>
      <c r="EX132" s="540"/>
      <c r="EY132" s="544"/>
      <c r="EZ132" s="540"/>
      <c r="FA132" s="540"/>
      <c r="FB132" s="540"/>
      <c r="FC132" s="540"/>
      <c r="FD132" s="540"/>
      <c r="FE132" s="540"/>
      <c r="FF132" s="540"/>
      <c r="FG132" s="540"/>
      <c r="FH132" s="544"/>
      <c r="FI132" s="445"/>
    </row>
    <row r="133" ht="15.75" customHeight="1">
      <c r="A133" s="536" t="s">
        <v>1610</v>
      </c>
      <c r="B133" s="537">
        <v>2.0</v>
      </c>
      <c r="C133" s="538" t="str">
        <f t="array" ref="C133">index(Images!$A$1:$K$1, 1, 10)</f>
        <v/>
      </c>
      <c r="D133" s="537" t="s">
        <v>2025</v>
      </c>
      <c r="E133" s="537">
        <v>2.0</v>
      </c>
      <c r="F133" s="537">
        <v>3.0</v>
      </c>
      <c r="G133" s="537" t="s">
        <v>66</v>
      </c>
      <c r="H133" s="537" t="s">
        <v>68</v>
      </c>
      <c r="I133" s="537"/>
      <c r="J133" s="437"/>
      <c r="K133" s="539"/>
      <c r="L133" s="539"/>
      <c r="M133" s="539"/>
      <c r="N133" s="539"/>
      <c r="O133" s="539"/>
      <c r="P133" s="539"/>
      <c r="Q133" s="539"/>
      <c r="R133" s="539"/>
      <c r="S133" s="539"/>
      <c r="T133" s="539"/>
      <c r="U133" s="539"/>
      <c r="V133" s="539"/>
      <c r="W133" s="540"/>
      <c r="X133" s="540"/>
      <c r="Y133" s="540"/>
      <c r="Z133" s="539"/>
      <c r="AA133" s="539"/>
      <c r="AB133" s="539"/>
      <c r="AC133" s="539"/>
      <c r="AD133" s="539"/>
      <c r="AE133" s="539"/>
      <c r="AF133" s="540"/>
      <c r="AG133" s="539"/>
      <c r="AH133" s="539"/>
      <c r="AI133" s="539"/>
      <c r="AJ133" s="539"/>
      <c r="AK133" s="539"/>
      <c r="AL133" s="539"/>
      <c r="AM133" s="539"/>
      <c r="AN133" s="539"/>
      <c r="AO133" s="539"/>
      <c r="AP133" s="539"/>
      <c r="AQ133" s="539"/>
      <c r="AR133" s="539"/>
      <c r="AS133" s="539"/>
      <c r="AT133" s="539"/>
      <c r="AU133" s="539"/>
      <c r="AV133" s="539"/>
      <c r="AW133" s="539"/>
      <c r="AX133" s="539"/>
      <c r="AY133" s="539"/>
      <c r="AZ133" s="539"/>
      <c r="BA133" s="539"/>
      <c r="BB133" s="539"/>
      <c r="BC133" s="539"/>
      <c r="BD133" s="539"/>
      <c r="BE133" s="540"/>
      <c r="BF133" s="540"/>
      <c r="BG133" s="539"/>
      <c r="BH133" s="539"/>
      <c r="BI133" s="539"/>
      <c r="BJ133" s="539"/>
      <c r="BK133" s="539"/>
      <c r="BL133" s="539"/>
      <c r="BM133" s="539"/>
      <c r="BN133" s="539"/>
      <c r="BO133" s="539"/>
      <c r="BP133" s="539"/>
      <c r="BQ133" s="539"/>
      <c r="BR133" s="539"/>
      <c r="BS133" s="540"/>
      <c r="BT133" s="539"/>
      <c r="BU133" s="540"/>
      <c r="BV133" s="540"/>
      <c r="BW133" s="539"/>
      <c r="BX133" s="539"/>
      <c r="BY133" s="539"/>
      <c r="BZ133" s="540"/>
      <c r="CA133" s="539"/>
      <c r="CB133" s="539"/>
      <c r="CC133" s="540"/>
      <c r="CD133" s="540"/>
      <c r="CE133" s="540" t="s">
        <v>96</v>
      </c>
      <c r="CF133" s="539"/>
      <c r="CG133" s="539"/>
      <c r="CH133" s="539"/>
      <c r="CI133" s="539"/>
      <c r="CJ133" s="539"/>
      <c r="CK133" s="539"/>
      <c r="CL133" s="539"/>
      <c r="CM133" s="539"/>
      <c r="CN133" s="539"/>
      <c r="CO133" s="539"/>
      <c r="CP133" s="539"/>
      <c r="CQ133" s="539"/>
      <c r="CR133" s="539"/>
      <c r="CS133" s="539"/>
      <c r="CT133" s="539"/>
      <c r="CU133" s="539"/>
      <c r="CV133" s="539"/>
      <c r="CW133" s="539"/>
      <c r="CX133" s="539"/>
      <c r="CY133" s="539"/>
      <c r="CZ133" s="541"/>
      <c r="DA133" s="542"/>
      <c r="DB133" s="542"/>
      <c r="DC133" s="542">
        <v>12.0</v>
      </c>
      <c r="DD133" s="542"/>
      <c r="DE133" s="542">
        <v>5.0</v>
      </c>
      <c r="DF133" s="542"/>
      <c r="DG133" s="541"/>
      <c r="DH133" s="540">
        <v>3.0</v>
      </c>
      <c r="DI133" s="540"/>
      <c r="DJ133" s="540"/>
      <c r="DK133" s="540"/>
      <c r="DL133" s="540">
        <v>3.0</v>
      </c>
      <c r="DM133" s="543">
        <v>12.0</v>
      </c>
      <c r="DN133" s="540"/>
      <c r="DO133" s="540"/>
      <c r="DP133" s="540"/>
      <c r="DQ133" s="540"/>
      <c r="DR133" s="544">
        <v>6.0</v>
      </c>
      <c r="DS133" s="543">
        <v>16.0</v>
      </c>
      <c r="DT133" s="540"/>
      <c r="DU133" s="540"/>
      <c r="DV133" s="540"/>
      <c r="DW133" s="540"/>
      <c r="DX133" s="544">
        <v>16.0</v>
      </c>
      <c r="DY133" s="540">
        <v>10.0</v>
      </c>
      <c r="DZ133" s="540"/>
      <c r="EA133" s="540"/>
      <c r="EB133" s="540"/>
      <c r="EC133" s="540"/>
      <c r="ED133" s="540">
        <v>10.0</v>
      </c>
      <c r="EE133" s="543"/>
      <c r="EF133" s="540"/>
      <c r="EG133" s="540"/>
      <c r="EH133" s="540"/>
      <c r="EI133" s="540"/>
      <c r="EJ133" s="544"/>
      <c r="EK133" s="540"/>
      <c r="EL133" s="540"/>
      <c r="EM133" s="540"/>
      <c r="EN133" s="540"/>
      <c r="EO133" s="540"/>
      <c r="EP133" s="540"/>
      <c r="EQ133" s="540"/>
      <c r="ER133" s="544"/>
      <c r="ES133" s="540"/>
      <c r="ET133" s="540"/>
      <c r="EU133" s="540"/>
      <c r="EV133" s="540"/>
      <c r="EW133" s="540"/>
      <c r="EX133" s="540"/>
      <c r="EY133" s="544"/>
      <c r="EZ133" s="540"/>
      <c r="FA133" s="540"/>
      <c r="FB133" s="540"/>
      <c r="FC133" s="540"/>
      <c r="FD133" s="540"/>
      <c r="FE133" s="540"/>
      <c r="FF133" s="540"/>
      <c r="FG133" s="540"/>
      <c r="FH133" s="544"/>
      <c r="FI133" s="445"/>
    </row>
    <row r="134" ht="15.75" customHeight="1">
      <c r="A134" s="536" t="s">
        <v>829</v>
      </c>
      <c r="B134" s="537">
        <v>2.0</v>
      </c>
      <c r="C134" s="538" t="str">
        <f t="array" ref="C134">index(Images!$A$1:$K$1, 1, 10)</f>
        <v/>
      </c>
      <c r="D134" s="537" t="s">
        <v>2025</v>
      </c>
      <c r="E134" s="537">
        <v>2.0</v>
      </c>
      <c r="F134" s="537">
        <v>3.0</v>
      </c>
      <c r="G134" s="537" t="s">
        <v>66</v>
      </c>
      <c r="H134" s="537" t="s">
        <v>68</v>
      </c>
      <c r="I134" s="537"/>
      <c r="J134" s="437"/>
      <c r="K134" s="539"/>
      <c r="L134" s="539"/>
      <c r="M134" s="539"/>
      <c r="N134" s="539"/>
      <c r="O134" s="539"/>
      <c r="P134" s="539"/>
      <c r="Q134" s="539"/>
      <c r="R134" s="539"/>
      <c r="S134" s="539"/>
      <c r="T134" s="539"/>
      <c r="U134" s="539"/>
      <c r="V134" s="539"/>
      <c r="W134" s="540"/>
      <c r="X134" s="540"/>
      <c r="Y134" s="540"/>
      <c r="Z134" s="539"/>
      <c r="AA134" s="539"/>
      <c r="AB134" s="539"/>
      <c r="AC134" s="539"/>
      <c r="AD134" s="539"/>
      <c r="AE134" s="539"/>
      <c r="AF134" s="540"/>
      <c r="AG134" s="539"/>
      <c r="AH134" s="539"/>
      <c r="AI134" s="539"/>
      <c r="AJ134" s="539"/>
      <c r="AK134" s="539"/>
      <c r="AL134" s="539"/>
      <c r="AM134" s="539"/>
      <c r="AN134" s="540" t="s">
        <v>96</v>
      </c>
      <c r="AO134" s="539"/>
      <c r="AP134" s="539"/>
      <c r="AQ134" s="539"/>
      <c r="AR134" s="539"/>
      <c r="AS134" s="539"/>
      <c r="AT134" s="539"/>
      <c r="AU134" s="539"/>
      <c r="AV134" s="539"/>
      <c r="AW134" s="539"/>
      <c r="AX134" s="539"/>
      <c r="AY134" s="539"/>
      <c r="AZ134" s="539"/>
      <c r="BA134" s="539"/>
      <c r="BB134" s="539"/>
      <c r="BC134" s="539"/>
      <c r="BD134" s="539"/>
      <c r="BE134" s="540"/>
      <c r="BF134" s="540"/>
      <c r="BG134" s="539"/>
      <c r="BH134" s="539"/>
      <c r="BI134" s="539"/>
      <c r="BJ134" s="539"/>
      <c r="BK134" s="539"/>
      <c r="BL134" s="539"/>
      <c r="BM134" s="539"/>
      <c r="BN134" s="539"/>
      <c r="BO134" s="539"/>
      <c r="BP134" s="539"/>
      <c r="BQ134" s="539"/>
      <c r="BR134" s="539"/>
      <c r="BS134" s="540"/>
      <c r="BT134" s="539"/>
      <c r="BU134" s="540"/>
      <c r="BV134" s="540"/>
      <c r="BW134" s="539"/>
      <c r="BX134" s="539"/>
      <c r="BY134" s="539"/>
      <c r="BZ134" s="540"/>
      <c r="CA134" s="539"/>
      <c r="CB134" s="539"/>
      <c r="CC134" s="540"/>
      <c r="CD134" s="540"/>
      <c r="CE134" s="540"/>
      <c r="CF134" s="539"/>
      <c r="CG134" s="539"/>
      <c r="CH134" s="539"/>
      <c r="CI134" s="539"/>
      <c r="CJ134" s="539"/>
      <c r="CK134" s="539"/>
      <c r="CL134" s="539"/>
      <c r="CM134" s="539"/>
      <c r="CN134" s="539"/>
      <c r="CO134" s="539"/>
      <c r="CP134" s="539"/>
      <c r="CQ134" s="539"/>
      <c r="CR134" s="539"/>
      <c r="CS134" s="539"/>
      <c r="CT134" s="539"/>
      <c r="CU134" s="539"/>
      <c r="CV134" s="539"/>
      <c r="CW134" s="539"/>
      <c r="CX134" s="539"/>
      <c r="CY134" s="539"/>
      <c r="CZ134" s="541"/>
      <c r="DA134" s="542">
        <v>48.0</v>
      </c>
      <c r="DB134" s="542"/>
      <c r="DC134" s="542">
        <v>12.0</v>
      </c>
      <c r="DD134" s="542"/>
      <c r="DE134" s="542"/>
      <c r="DF134" s="542"/>
      <c r="DG134" s="541"/>
      <c r="DH134" s="540"/>
      <c r="DI134" s="540"/>
      <c r="DJ134" s="540"/>
      <c r="DK134" s="540">
        <v>3.0</v>
      </c>
      <c r="DL134" s="540">
        <v>3.0</v>
      </c>
      <c r="DM134" s="543"/>
      <c r="DN134" s="540"/>
      <c r="DO134" s="540"/>
      <c r="DP134" s="540"/>
      <c r="DQ134" s="540">
        <v>12.0</v>
      </c>
      <c r="DR134" s="544">
        <v>6.0</v>
      </c>
      <c r="DS134" s="543"/>
      <c r="DT134" s="540"/>
      <c r="DU134" s="540"/>
      <c r="DV134" s="540"/>
      <c r="DW134" s="540">
        <v>16.0</v>
      </c>
      <c r="DX134" s="544">
        <v>16.0</v>
      </c>
      <c r="DY134" s="540"/>
      <c r="DZ134" s="540"/>
      <c r="EA134" s="540"/>
      <c r="EB134" s="540"/>
      <c r="EC134" s="540">
        <v>10.0</v>
      </c>
      <c r="ED134" s="540">
        <v>10.0</v>
      </c>
      <c r="EE134" s="543"/>
      <c r="EF134" s="540"/>
      <c r="EG134" s="540"/>
      <c r="EH134" s="540"/>
      <c r="EI134" s="540"/>
      <c r="EJ134" s="544"/>
      <c r="EK134" s="540"/>
      <c r="EL134" s="540"/>
      <c r="EM134" s="540"/>
      <c r="EN134" s="540"/>
      <c r="EO134" s="540"/>
      <c r="EP134" s="540"/>
      <c r="EQ134" s="540"/>
      <c r="ER134" s="544"/>
      <c r="ES134" s="540"/>
      <c r="ET134" s="540"/>
      <c r="EU134" s="540"/>
      <c r="EV134" s="540"/>
      <c r="EW134" s="540"/>
      <c r="EX134" s="540"/>
      <c r="EY134" s="544"/>
      <c r="EZ134" s="540"/>
      <c r="FA134" s="540"/>
      <c r="FB134" s="540"/>
      <c r="FC134" s="540"/>
      <c r="FD134" s="540"/>
      <c r="FE134" s="540"/>
      <c r="FF134" s="540"/>
      <c r="FG134" s="540"/>
      <c r="FH134" s="544"/>
      <c r="FI134" s="445"/>
    </row>
    <row r="135" ht="15.75" customHeight="1">
      <c r="A135" s="536" t="s">
        <v>1137</v>
      </c>
      <c r="B135" s="537">
        <v>2.0</v>
      </c>
      <c r="C135" s="538" t="str">
        <f t="array" ref="C135">index(Images!$A$1:$K$1, 1, 10)</f>
        <v/>
      </c>
      <c r="D135" s="537" t="s">
        <v>2025</v>
      </c>
      <c r="E135" s="537">
        <v>2.0</v>
      </c>
      <c r="F135" s="537">
        <v>3.0</v>
      </c>
      <c r="G135" s="537" t="s">
        <v>66</v>
      </c>
      <c r="H135" s="537" t="s">
        <v>68</v>
      </c>
      <c r="I135" s="537"/>
      <c r="J135" s="437"/>
      <c r="K135" s="539"/>
      <c r="L135" s="539"/>
      <c r="M135" s="539"/>
      <c r="N135" s="539"/>
      <c r="O135" s="539"/>
      <c r="P135" s="539"/>
      <c r="Q135" s="539"/>
      <c r="R135" s="539"/>
      <c r="S135" s="539"/>
      <c r="T135" s="539"/>
      <c r="U135" s="539"/>
      <c r="V135" s="539"/>
      <c r="W135" s="540"/>
      <c r="X135" s="540"/>
      <c r="Y135" s="540"/>
      <c r="Z135" s="539"/>
      <c r="AA135" s="539"/>
      <c r="AB135" s="539"/>
      <c r="AC135" s="539"/>
      <c r="AD135" s="539"/>
      <c r="AE135" s="539"/>
      <c r="AF135" s="539"/>
      <c r="AG135" s="539"/>
      <c r="AH135" s="539"/>
      <c r="AI135" s="539"/>
      <c r="AJ135" s="539"/>
      <c r="AK135" s="539"/>
      <c r="AL135" s="539"/>
      <c r="AM135" s="540"/>
      <c r="AN135" s="540"/>
      <c r="AO135" s="539"/>
      <c r="AP135" s="539"/>
      <c r="AQ135" s="539"/>
      <c r="AR135" s="539"/>
      <c r="AS135" s="539"/>
      <c r="AT135" s="539"/>
      <c r="AU135" s="539"/>
      <c r="AV135" s="540"/>
      <c r="AW135" s="539"/>
      <c r="AX135" s="539"/>
      <c r="AY135" s="539"/>
      <c r="AZ135" s="539"/>
      <c r="BA135" s="539"/>
      <c r="BB135" s="539"/>
      <c r="BC135" s="540" t="s">
        <v>96</v>
      </c>
      <c r="BD135" s="539"/>
      <c r="BE135" s="539"/>
      <c r="BF135" s="539"/>
      <c r="BG135" s="539"/>
      <c r="BH135" s="539"/>
      <c r="BI135" s="539"/>
      <c r="BJ135" s="539"/>
      <c r="BK135" s="539"/>
      <c r="BL135" s="539"/>
      <c r="BM135" s="539"/>
      <c r="BN135" s="539"/>
      <c r="BO135" s="539"/>
      <c r="BP135" s="539"/>
      <c r="BQ135" s="539"/>
      <c r="BR135" s="539"/>
      <c r="BS135" s="539"/>
      <c r="BT135" s="539"/>
      <c r="BU135" s="539"/>
      <c r="BV135" s="539"/>
      <c r="BW135" s="539"/>
      <c r="BX135" s="539"/>
      <c r="BY135" s="539"/>
      <c r="BZ135" s="539"/>
      <c r="CA135" s="539"/>
      <c r="CB135" s="539"/>
      <c r="CC135" s="539"/>
      <c r="CD135" s="539"/>
      <c r="CE135" s="539"/>
      <c r="CF135" s="539"/>
      <c r="CG135" s="539"/>
      <c r="CH135" s="539"/>
      <c r="CI135" s="539"/>
      <c r="CJ135" s="539"/>
      <c r="CK135" s="539"/>
      <c r="CL135" s="539"/>
      <c r="CM135" s="539"/>
      <c r="CN135" s="539"/>
      <c r="CO135" s="539"/>
      <c r="CP135" s="539"/>
      <c r="CQ135" s="539"/>
      <c r="CR135" s="539"/>
      <c r="CS135" s="539"/>
      <c r="CT135" s="540"/>
      <c r="CU135" s="540"/>
      <c r="CV135" s="540"/>
      <c r="CW135" s="540"/>
      <c r="CX135" s="540"/>
      <c r="CY135" s="540"/>
      <c r="CZ135" s="541"/>
      <c r="DA135" s="542">
        <v>48.0</v>
      </c>
      <c r="DB135" s="542"/>
      <c r="DC135" s="542">
        <v>12.0</v>
      </c>
      <c r="DD135" s="542"/>
      <c r="DE135" s="542"/>
      <c r="DF135" s="542"/>
      <c r="DG135" s="541"/>
      <c r="DH135" s="540">
        <v>3.0</v>
      </c>
      <c r="DI135" s="540"/>
      <c r="DJ135" s="540"/>
      <c r="DK135" s="540"/>
      <c r="DL135" s="540">
        <v>3.0</v>
      </c>
      <c r="DM135" s="543">
        <v>12.0</v>
      </c>
      <c r="DN135" s="540"/>
      <c r="DO135" s="540"/>
      <c r="DP135" s="540"/>
      <c r="DQ135" s="540"/>
      <c r="DR135" s="544">
        <v>6.0</v>
      </c>
      <c r="DS135" s="543">
        <v>16.0</v>
      </c>
      <c r="DT135" s="540"/>
      <c r="DU135" s="540"/>
      <c r="DV135" s="540"/>
      <c r="DW135" s="540"/>
      <c r="DX135" s="544">
        <v>16.0</v>
      </c>
      <c r="DY135" s="540">
        <v>10.0</v>
      </c>
      <c r="DZ135" s="540"/>
      <c r="EA135" s="540"/>
      <c r="EB135" s="540"/>
      <c r="EC135" s="540"/>
      <c r="ED135" s="540">
        <v>10.0</v>
      </c>
      <c r="EE135" s="543"/>
      <c r="EF135" s="540"/>
      <c r="EG135" s="540"/>
      <c r="EH135" s="540"/>
      <c r="EI135" s="540"/>
      <c r="EJ135" s="544"/>
      <c r="EK135" s="540"/>
      <c r="EL135" s="540"/>
      <c r="EM135" s="540"/>
      <c r="EN135" s="540"/>
      <c r="EO135" s="540"/>
      <c r="EP135" s="540"/>
      <c r="EQ135" s="540"/>
      <c r="ER135" s="544"/>
      <c r="ES135" s="540"/>
      <c r="ET135" s="540"/>
      <c r="EU135" s="540"/>
      <c r="EV135" s="540"/>
      <c r="EW135" s="540"/>
      <c r="EX135" s="540"/>
      <c r="EY135" s="544"/>
      <c r="EZ135" s="540"/>
      <c r="FA135" s="540"/>
      <c r="FB135" s="540"/>
      <c r="FC135" s="540"/>
      <c r="FD135" s="540"/>
      <c r="FE135" s="540"/>
      <c r="FF135" s="540"/>
      <c r="FG135" s="540"/>
      <c r="FH135" s="544"/>
      <c r="FI135" s="445"/>
    </row>
    <row r="136" ht="15.75" customHeight="1">
      <c r="A136" s="536" t="s">
        <v>1918</v>
      </c>
      <c r="B136" s="537">
        <v>3.0</v>
      </c>
      <c r="C136" s="538" t="str">
        <f t="array" ref="C136">index(Images!$A$1:$K$1, 1, 10)</f>
        <v/>
      </c>
      <c r="D136" s="537" t="s">
        <v>2071</v>
      </c>
      <c r="E136" s="537">
        <v>1.0</v>
      </c>
      <c r="F136" s="537">
        <v>3.0</v>
      </c>
      <c r="G136" s="537" t="s">
        <v>65</v>
      </c>
      <c r="H136" s="537" t="s">
        <v>64</v>
      </c>
      <c r="I136" s="537"/>
      <c r="J136" s="437"/>
      <c r="K136" s="539"/>
      <c r="L136" s="539"/>
      <c r="M136" s="539"/>
      <c r="N136" s="539"/>
      <c r="O136" s="539"/>
      <c r="P136" s="539"/>
      <c r="Q136" s="539"/>
      <c r="R136" s="539"/>
      <c r="S136" s="539"/>
      <c r="T136" s="539"/>
      <c r="U136" s="539"/>
      <c r="V136" s="539"/>
      <c r="W136" s="540"/>
      <c r="X136" s="540"/>
      <c r="Y136" s="540"/>
      <c r="Z136" s="539"/>
      <c r="AA136" s="539"/>
      <c r="AB136" s="539"/>
      <c r="AC136" s="539"/>
      <c r="AD136" s="539"/>
      <c r="AE136" s="539"/>
      <c r="AF136" s="539"/>
      <c r="AG136" s="539"/>
      <c r="AH136" s="539"/>
      <c r="AI136" s="539"/>
      <c r="AJ136" s="539"/>
      <c r="AK136" s="539"/>
      <c r="AL136" s="539"/>
      <c r="AM136" s="540"/>
      <c r="AN136" s="540"/>
      <c r="AO136" s="539"/>
      <c r="AP136" s="539"/>
      <c r="AQ136" s="539"/>
      <c r="AR136" s="539"/>
      <c r="AS136" s="539"/>
      <c r="AT136" s="539"/>
      <c r="AU136" s="539"/>
      <c r="AV136" s="540"/>
      <c r="AW136" s="539"/>
      <c r="AX136" s="539"/>
      <c r="AY136" s="539"/>
      <c r="AZ136" s="539"/>
      <c r="BA136" s="539"/>
      <c r="BB136" s="539"/>
      <c r="BC136" s="539"/>
      <c r="BD136" s="539"/>
      <c r="BE136" s="539"/>
      <c r="BF136" s="539"/>
      <c r="BG136" s="539"/>
      <c r="BH136" s="539"/>
      <c r="BI136" s="539"/>
      <c r="BJ136" s="539"/>
      <c r="BK136" s="539"/>
      <c r="BL136" s="539"/>
      <c r="BM136" s="539"/>
      <c r="BN136" s="539"/>
      <c r="BO136" s="539"/>
      <c r="BP136" s="539"/>
      <c r="BQ136" s="539"/>
      <c r="BR136" s="539"/>
      <c r="BS136" s="539"/>
      <c r="BT136" s="539"/>
      <c r="BU136" s="539"/>
      <c r="BV136" s="539"/>
      <c r="BW136" s="539"/>
      <c r="BX136" s="539"/>
      <c r="BY136" s="539"/>
      <c r="BZ136" s="539"/>
      <c r="CA136" s="539"/>
      <c r="CB136" s="539"/>
      <c r="CC136" s="539"/>
      <c r="CD136" s="539"/>
      <c r="CE136" s="539"/>
      <c r="CF136" s="539"/>
      <c r="CG136" s="539"/>
      <c r="CH136" s="539"/>
      <c r="CI136" s="539"/>
      <c r="CJ136" s="539"/>
      <c r="CK136" s="539"/>
      <c r="CL136" s="539"/>
      <c r="CM136" s="539"/>
      <c r="CN136" s="539"/>
      <c r="CO136" s="539"/>
      <c r="CP136" s="539"/>
      <c r="CQ136" s="539"/>
      <c r="CR136" s="539"/>
      <c r="CS136" s="539"/>
      <c r="CT136" s="540"/>
      <c r="CU136" s="540"/>
      <c r="CV136" s="540"/>
      <c r="CW136" s="540"/>
      <c r="CX136" s="540" t="s">
        <v>96</v>
      </c>
      <c r="CY136" s="540"/>
      <c r="CZ136" s="541"/>
      <c r="DA136" s="542"/>
      <c r="DB136" s="542">
        <f t="shared" ref="DB136:DB138" si="5">25</f>
        <v>25</v>
      </c>
      <c r="DC136" s="542"/>
      <c r="DD136" s="542">
        <f t="shared" ref="DD136:DE136" si="4">10</f>
        <v>10</v>
      </c>
      <c r="DE136" s="542">
        <f t="shared" si="4"/>
        <v>10</v>
      </c>
      <c r="DF136" s="542"/>
      <c r="DG136" s="541"/>
      <c r="DH136" s="540"/>
      <c r="DI136" s="540"/>
      <c r="DJ136" s="540"/>
      <c r="DK136" s="540"/>
      <c r="DL136" s="540"/>
      <c r="DM136" s="543"/>
      <c r="DN136" s="540"/>
      <c r="DO136" s="540"/>
      <c r="DP136" s="540"/>
      <c r="DQ136" s="540"/>
      <c r="DR136" s="544"/>
      <c r="DS136" s="543"/>
      <c r="DT136" s="540"/>
      <c r="DU136" s="540"/>
      <c r="DV136" s="540"/>
      <c r="DW136" s="540"/>
      <c r="DX136" s="544"/>
      <c r="DY136" s="540">
        <v>10.0</v>
      </c>
      <c r="DZ136" s="540"/>
      <c r="EA136" s="540"/>
      <c r="EB136" s="540">
        <v>10.0</v>
      </c>
      <c r="EC136" s="540"/>
      <c r="ED136" s="540"/>
      <c r="EE136" s="543">
        <v>24.0</v>
      </c>
      <c r="EF136" s="540"/>
      <c r="EG136" s="540"/>
      <c r="EH136" s="540">
        <v>24.0</v>
      </c>
      <c r="EI136" s="540"/>
      <c r="EJ136" s="544"/>
      <c r="EK136" s="540">
        <v>30.0</v>
      </c>
      <c r="EL136" s="540"/>
      <c r="EM136" s="540"/>
      <c r="EN136" s="540">
        <v>30.0</v>
      </c>
      <c r="EO136" s="540"/>
      <c r="EP136" s="540"/>
      <c r="EQ136" s="540"/>
      <c r="ER136" s="544"/>
      <c r="ES136" s="540">
        <v>38.0</v>
      </c>
      <c r="ET136" s="540"/>
      <c r="EU136" s="540"/>
      <c r="EV136" s="540"/>
      <c r="EW136" s="540">
        <v>38.0</v>
      </c>
      <c r="EX136" s="540"/>
      <c r="EY136" s="544"/>
      <c r="EZ136" s="540">
        <v>22.0</v>
      </c>
      <c r="FA136" s="540"/>
      <c r="FB136" s="540"/>
      <c r="FC136" s="540">
        <v>22.0</v>
      </c>
      <c r="FD136" s="540"/>
      <c r="FE136" s="540"/>
      <c r="FF136" s="540"/>
      <c r="FG136" s="540"/>
      <c r="FH136" s="544"/>
      <c r="FI136" s="445"/>
    </row>
    <row r="137" ht="15.75" customHeight="1">
      <c r="A137" s="536" t="s">
        <v>1809</v>
      </c>
      <c r="B137" s="537">
        <v>3.0</v>
      </c>
      <c r="C137" s="538" t="str">
        <f t="array" ref="C137">index(Images!$A$1:$K$1, 1, 10)</f>
        <v/>
      </c>
      <c r="D137" s="537" t="s">
        <v>2071</v>
      </c>
      <c r="E137" s="537">
        <v>1.0</v>
      </c>
      <c r="F137" s="537">
        <v>5.0</v>
      </c>
      <c r="G137" s="537" t="s">
        <v>65</v>
      </c>
      <c r="H137" s="537"/>
      <c r="I137" s="537"/>
      <c r="J137" s="437"/>
      <c r="K137" s="539"/>
      <c r="L137" s="539"/>
      <c r="M137" s="539"/>
      <c r="N137" s="539"/>
      <c r="O137" s="539"/>
      <c r="P137" s="539"/>
      <c r="Q137" s="539"/>
      <c r="R137" s="539"/>
      <c r="S137" s="539"/>
      <c r="T137" s="539"/>
      <c r="U137" s="539"/>
      <c r="V137" s="539"/>
      <c r="W137" s="540"/>
      <c r="X137" s="540"/>
      <c r="Y137" s="540"/>
      <c r="Z137" s="539"/>
      <c r="AA137" s="539"/>
      <c r="AB137" s="539"/>
      <c r="AC137" s="539"/>
      <c r="AD137" s="539"/>
      <c r="AE137" s="539"/>
      <c r="AF137" s="539"/>
      <c r="AG137" s="539"/>
      <c r="AH137" s="539"/>
      <c r="AI137" s="539"/>
      <c r="AJ137" s="539"/>
      <c r="AK137" s="539"/>
      <c r="AL137" s="539"/>
      <c r="AM137" s="540"/>
      <c r="AN137" s="540"/>
      <c r="AO137" s="539"/>
      <c r="AP137" s="539"/>
      <c r="AQ137" s="539"/>
      <c r="AR137" s="539"/>
      <c r="AS137" s="539"/>
      <c r="AT137" s="539"/>
      <c r="AU137" s="539"/>
      <c r="AV137" s="540"/>
      <c r="AW137" s="539"/>
      <c r="AX137" s="539"/>
      <c r="AY137" s="539"/>
      <c r="AZ137" s="539"/>
      <c r="BA137" s="539"/>
      <c r="BB137" s="539"/>
      <c r="BC137" s="539"/>
      <c r="BD137" s="539"/>
      <c r="BE137" s="539"/>
      <c r="BF137" s="539"/>
      <c r="BG137" s="539"/>
      <c r="BH137" s="539"/>
      <c r="BI137" s="539"/>
      <c r="BJ137" s="539"/>
      <c r="BK137" s="539"/>
      <c r="BL137" s="539"/>
      <c r="BM137" s="539"/>
      <c r="BN137" s="539"/>
      <c r="BO137" s="539"/>
      <c r="BP137" s="539"/>
      <c r="BQ137" s="539"/>
      <c r="BR137" s="539"/>
      <c r="BS137" s="539"/>
      <c r="BT137" s="539"/>
      <c r="BU137" s="539"/>
      <c r="BV137" s="539"/>
      <c r="BW137" s="539"/>
      <c r="BX137" s="539"/>
      <c r="BY137" s="539"/>
      <c r="BZ137" s="539"/>
      <c r="CA137" s="539"/>
      <c r="CB137" s="539"/>
      <c r="CC137" s="539"/>
      <c r="CD137" s="539"/>
      <c r="CE137" s="539"/>
      <c r="CF137" s="539"/>
      <c r="CG137" s="539"/>
      <c r="CH137" s="539"/>
      <c r="CI137" s="539"/>
      <c r="CJ137" s="539"/>
      <c r="CK137" s="539"/>
      <c r="CL137" s="539"/>
      <c r="CM137" s="539"/>
      <c r="CN137" s="539"/>
      <c r="CO137" s="539"/>
      <c r="CP137" s="539"/>
      <c r="CQ137" s="540" t="s">
        <v>96</v>
      </c>
      <c r="CR137" s="539"/>
      <c r="CS137" s="539"/>
      <c r="CT137" s="540"/>
      <c r="CU137" s="540"/>
      <c r="CV137" s="540"/>
      <c r="CW137" s="540"/>
      <c r="CX137" s="540"/>
      <c r="CY137" s="540"/>
      <c r="CZ137" s="541"/>
      <c r="DA137" s="542">
        <f>90</f>
        <v>90</v>
      </c>
      <c r="DB137" s="542">
        <f t="shared" si="5"/>
        <v>25</v>
      </c>
      <c r="DC137" s="542"/>
      <c r="DD137" s="542">
        <f t="shared" ref="DD137:DD138" si="6">10</f>
        <v>10</v>
      </c>
      <c r="DE137" s="542"/>
      <c r="DF137" s="542"/>
      <c r="DG137" s="541"/>
      <c r="DH137" s="540"/>
      <c r="DI137" s="540"/>
      <c r="DJ137" s="540"/>
      <c r="DK137" s="540"/>
      <c r="DL137" s="540"/>
      <c r="DM137" s="543"/>
      <c r="DN137" s="540"/>
      <c r="DO137" s="540"/>
      <c r="DP137" s="540"/>
      <c r="DQ137" s="540"/>
      <c r="DR137" s="544"/>
      <c r="DS137" s="543"/>
      <c r="DT137" s="540"/>
      <c r="DU137" s="540"/>
      <c r="DV137" s="540"/>
      <c r="DW137" s="540"/>
      <c r="DX137" s="544"/>
      <c r="DY137" s="540">
        <v>10.0</v>
      </c>
      <c r="DZ137" s="540"/>
      <c r="EA137" s="540">
        <v>10.0</v>
      </c>
      <c r="EB137" s="540"/>
      <c r="EC137" s="540"/>
      <c r="ED137" s="540"/>
      <c r="EE137" s="543">
        <v>24.0</v>
      </c>
      <c r="EF137" s="540"/>
      <c r="EG137" s="540">
        <v>24.0</v>
      </c>
      <c r="EH137" s="540"/>
      <c r="EI137" s="540"/>
      <c r="EJ137" s="544"/>
      <c r="EK137" s="540">
        <v>30.0</v>
      </c>
      <c r="EL137" s="540"/>
      <c r="EM137" s="540">
        <v>30.0</v>
      </c>
      <c r="EN137" s="540"/>
      <c r="EO137" s="540"/>
      <c r="EP137" s="540"/>
      <c r="EQ137" s="540"/>
      <c r="ER137" s="544"/>
      <c r="ES137" s="540"/>
      <c r="ET137" s="540">
        <v>38.0</v>
      </c>
      <c r="EU137" s="540">
        <v>38.0</v>
      </c>
      <c r="EV137" s="540"/>
      <c r="EW137" s="540"/>
      <c r="EX137" s="540"/>
      <c r="EY137" s="544"/>
      <c r="EZ137" s="540"/>
      <c r="FA137" s="540"/>
      <c r="FB137" s="540"/>
      <c r="FC137" s="540">
        <v>22.0</v>
      </c>
      <c r="FD137" s="540">
        <v>22.0</v>
      </c>
      <c r="FE137" s="540"/>
      <c r="FF137" s="540"/>
      <c r="FG137" s="540"/>
      <c r="FH137" s="544"/>
      <c r="FI137" s="445"/>
    </row>
    <row r="138" ht="15.75" customHeight="1">
      <c r="A138" s="536" t="s">
        <v>1001</v>
      </c>
      <c r="B138" s="537">
        <v>3.0</v>
      </c>
      <c r="C138" s="538" t="str">
        <f t="array" ref="C138">index(Images!$A$1:$K$1, 1, 10)</f>
        <v/>
      </c>
      <c r="D138" s="537" t="s">
        <v>2071</v>
      </c>
      <c r="E138" s="537">
        <v>2.0</v>
      </c>
      <c r="F138" s="537">
        <v>3.0</v>
      </c>
      <c r="G138" s="537" t="s">
        <v>65</v>
      </c>
      <c r="H138" s="537" t="s">
        <v>69</v>
      </c>
      <c r="I138" s="537"/>
      <c r="J138" s="437"/>
      <c r="K138" s="539"/>
      <c r="L138" s="539"/>
      <c r="M138" s="539"/>
      <c r="N138" s="539"/>
      <c r="O138" s="539"/>
      <c r="P138" s="539"/>
      <c r="Q138" s="539"/>
      <c r="R138" s="539"/>
      <c r="S138" s="539"/>
      <c r="T138" s="539"/>
      <c r="U138" s="539"/>
      <c r="V138" s="539"/>
      <c r="W138" s="540"/>
      <c r="X138" s="540"/>
      <c r="Y138" s="540"/>
      <c r="Z138" s="539"/>
      <c r="AA138" s="539"/>
      <c r="AB138" s="539"/>
      <c r="AC138" s="539"/>
      <c r="AD138" s="539"/>
      <c r="AE138" s="539"/>
      <c r="AF138" s="539"/>
      <c r="AG138" s="539"/>
      <c r="AH138" s="539"/>
      <c r="AI138" s="539"/>
      <c r="AJ138" s="539"/>
      <c r="AK138" s="539"/>
      <c r="AL138" s="539"/>
      <c r="AM138" s="540"/>
      <c r="AN138" s="540"/>
      <c r="AO138" s="539"/>
      <c r="AP138" s="539"/>
      <c r="AQ138" s="539"/>
      <c r="AR138" s="539"/>
      <c r="AS138" s="539"/>
      <c r="AT138" s="539"/>
      <c r="AU138" s="539"/>
      <c r="AV138" s="540" t="s">
        <v>96</v>
      </c>
      <c r="AW138" s="539"/>
      <c r="AX138" s="539"/>
      <c r="AY138" s="539"/>
      <c r="AZ138" s="539"/>
      <c r="BA138" s="539"/>
      <c r="BB138" s="539"/>
      <c r="BC138" s="539"/>
      <c r="BD138" s="539"/>
      <c r="BE138" s="539"/>
      <c r="BF138" s="539"/>
      <c r="BG138" s="539"/>
      <c r="BH138" s="539"/>
      <c r="BI138" s="539"/>
      <c r="BJ138" s="539"/>
      <c r="BK138" s="539"/>
      <c r="BL138" s="539"/>
      <c r="BM138" s="539"/>
      <c r="BN138" s="539"/>
      <c r="BO138" s="539"/>
      <c r="BP138" s="539"/>
      <c r="BQ138" s="539"/>
      <c r="BR138" s="539"/>
      <c r="BS138" s="539"/>
      <c r="BT138" s="539"/>
      <c r="BU138" s="539"/>
      <c r="BV138" s="539"/>
      <c r="BW138" s="539"/>
      <c r="BX138" s="539"/>
      <c r="BY138" s="539"/>
      <c r="BZ138" s="539"/>
      <c r="CA138" s="539"/>
      <c r="CB138" s="539"/>
      <c r="CC138" s="539"/>
      <c r="CD138" s="539"/>
      <c r="CE138" s="539"/>
      <c r="CF138" s="539"/>
      <c r="CG138" s="539"/>
      <c r="CH138" s="539"/>
      <c r="CI138" s="539"/>
      <c r="CJ138" s="539"/>
      <c r="CK138" s="539"/>
      <c r="CL138" s="539"/>
      <c r="CM138" s="539"/>
      <c r="CN138" s="539"/>
      <c r="CO138" s="539"/>
      <c r="CP138" s="539"/>
      <c r="CQ138" s="539"/>
      <c r="CR138" s="539"/>
      <c r="CS138" s="539"/>
      <c r="CT138" s="540"/>
      <c r="CU138" s="540"/>
      <c r="CV138" s="540"/>
      <c r="CW138" s="540"/>
      <c r="CX138" s="540"/>
      <c r="CY138" s="540"/>
      <c r="CZ138" s="541"/>
      <c r="DA138" s="542"/>
      <c r="DB138" s="542">
        <f t="shared" si="5"/>
        <v>25</v>
      </c>
      <c r="DC138" s="542"/>
      <c r="DD138" s="542">
        <f t="shared" si="6"/>
        <v>10</v>
      </c>
      <c r="DE138" s="542"/>
      <c r="DF138" s="542">
        <f>10</f>
        <v>10</v>
      </c>
      <c r="DG138" s="541"/>
      <c r="DH138" s="540"/>
      <c r="DI138" s="540"/>
      <c r="DJ138" s="540"/>
      <c r="DK138" s="540"/>
      <c r="DL138" s="540"/>
      <c r="DM138" s="543"/>
      <c r="DN138" s="540"/>
      <c r="DO138" s="540"/>
      <c r="DP138" s="540"/>
      <c r="DQ138" s="540"/>
      <c r="DR138" s="544"/>
      <c r="DS138" s="543"/>
      <c r="DT138" s="540"/>
      <c r="DU138" s="540"/>
      <c r="DV138" s="540"/>
      <c r="DW138" s="540"/>
      <c r="DX138" s="544"/>
      <c r="DY138" s="540">
        <v>10.0</v>
      </c>
      <c r="DZ138" s="540"/>
      <c r="EA138" s="540"/>
      <c r="EB138" s="540">
        <v>10.0</v>
      </c>
      <c r="EC138" s="540"/>
      <c r="ED138" s="540"/>
      <c r="EE138" s="543">
        <v>24.0</v>
      </c>
      <c r="EF138" s="540"/>
      <c r="EG138" s="540"/>
      <c r="EH138" s="540">
        <v>24.0</v>
      </c>
      <c r="EI138" s="540"/>
      <c r="EJ138" s="544"/>
      <c r="EK138" s="540"/>
      <c r="EL138" s="540"/>
      <c r="EM138" s="540"/>
      <c r="EN138" s="540">
        <v>30.0</v>
      </c>
      <c r="EO138" s="540">
        <v>30.0</v>
      </c>
      <c r="EP138" s="540"/>
      <c r="EQ138" s="540"/>
      <c r="ER138" s="544"/>
      <c r="ES138" s="540"/>
      <c r="ET138" s="540"/>
      <c r="EU138" s="540"/>
      <c r="EV138" s="540">
        <v>38.0</v>
      </c>
      <c r="EW138" s="540"/>
      <c r="EX138" s="540">
        <v>38.0</v>
      </c>
      <c r="EY138" s="544"/>
      <c r="EZ138" s="540"/>
      <c r="FA138" s="540"/>
      <c r="FB138" s="540"/>
      <c r="FC138" s="540">
        <v>22.0</v>
      </c>
      <c r="FD138" s="540"/>
      <c r="FE138" s="540">
        <v>22.0</v>
      </c>
      <c r="FF138" s="540"/>
      <c r="FG138" s="540"/>
      <c r="FH138" s="544"/>
      <c r="FI138" s="445"/>
    </row>
    <row r="139">
      <c r="A139" s="536" t="s">
        <v>2118</v>
      </c>
      <c r="B139" s="537">
        <v>3.0</v>
      </c>
      <c r="C139" s="538" t="str">
        <f t="array" ref="C139">index(Images!$A$1:$K$1, 1, 10)</f>
        <v/>
      </c>
      <c r="D139" s="537" t="s">
        <v>2071</v>
      </c>
      <c r="E139" s="537">
        <v>2.0</v>
      </c>
      <c r="F139" s="537">
        <v>3.0</v>
      </c>
      <c r="G139" s="537" t="s">
        <v>65</v>
      </c>
      <c r="H139" s="537" t="s">
        <v>68</v>
      </c>
      <c r="I139" s="537" t="s">
        <v>69</v>
      </c>
      <c r="J139" s="437"/>
      <c r="K139" s="539"/>
      <c r="L139" s="539"/>
      <c r="M139" s="539"/>
      <c r="N139" s="539"/>
      <c r="O139" s="539"/>
      <c r="P139" s="539"/>
      <c r="Q139" s="539"/>
      <c r="R139" s="539"/>
      <c r="S139" s="539"/>
      <c r="T139" s="539"/>
      <c r="U139" s="539"/>
      <c r="V139" s="539"/>
      <c r="W139" s="540"/>
      <c r="X139" s="540"/>
      <c r="Y139" s="540"/>
      <c r="Z139" s="539"/>
      <c r="AA139" s="539"/>
      <c r="AB139" s="539"/>
      <c r="AC139" s="539"/>
      <c r="AD139" s="539"/>
      <c r="AE139" s="539"/>
      <c r="AF139" s="539"/>
      <c r="AG139" s="539"/>
      <c r="AH139" s="539"/>
      <c r="AI139" s="539"/>
      <c r="AJ139" s="539"/>
      <c r="AK139" s="539"/>
      <c r="AL139" s="539"/>
      <c r="AM139" s="540"/>
      <c r="AN139" s="540"/>
      <c r="AO139" s="539"/>
      <c r="AP139" s="539"/>
      <c r="AQ139" s="540" t="s">
        <v>96</v>
      </c>
      <c r="AR139" s="539"/>
      <c r="AS139" s="539"/>
      <c r="AT139" s="539"/>
      <c r="AU139" s="539"/>
      <c r="AV139" s="539"/>
      <c r="AW139" s="539"/>
      <c r="AX139" s="539"/>
      <c r="AY139" s="539"/>
      <c r="AZ139" s="539"/>
      <c r="BA139" s="539"/>
      <c r="BB139" s="539"/>
      <c r="BC139" s="539"/>
      <c r="BD139" s="539"/>
      <c r="BE139" s="539"/>
      <c r="BF139" s="539"/>
      <c r="BG139" s="539"/>
      <c r="BH139" s="539"/>
      <c r="BI139" s="539"/>
      <c r="BJ139" s="539"/>
      <c r="BK139" s="539"/>
      <c r="BL139" s="539"/>
      <c r="BM139" s="539"/>
      <c r="BN139" s="539"/>
      <c r="BO139" s="539"/>
      <c r="BP139" s="539"/>
      <c r="BQ139" s="539"/>
      <c r="BR139" s="539"/>
      <c r="BS139" s="539"/>
      <c r="BT139" s="539"/>
      <c r="BU139" s="539"/>
      <c r="BV139" s="539"/>
      <c r="BW139" s="539"/>
      <c r="BX139" s="539"/>
      <c r="BY139" s="539"/>
      <c r="BZ139" s="539"/>
      <c r="CA139" s="539"/>
      <c r="CB139" s="539"/>
      <c r="CC139" s="539"/>
      <c r="CD139" s="539"/>
      <c r="CE139" s="539"/>
      <c r="CF139" s="539"/>
      <c r="CG139" s="539"/>
      <c r="CH139" s="539"/>
      <c r="CI139" s="539"/>
      <c r="CJ139" s="539"/>
      <c r="CK139" s="539"/>
      <c r="CL139" s="539"/>
      <c r="CM139" s="539"/>
      <c r="CN139" s="539"/>
      <c r="CO139" s="539"/>
      <c r="CP139" s="539"/>
      <c r="CQ139" s="539"/>
      <c r="CR139" s="539"/>
      <c r="CS139" s="539"/>
      <c r="CT139" s="540"/>
      <c r="CU139" s="540"/>
      <c r="CV139" s="540"/>
      <c r="CW139" s="540"/>
      <c r="CX139" s="540"/>
      <c r="CY139" s="540" t="s">
        <v>96</v>
      </c>
      <c r="CZ139" s="541"/>
      <c r="DA139" s="542"/>
      <c r="DB139" s="542">
        <v>15.0</v>
      </c>
      <c r="DC139" s="542"/>
      <c r="DD139" s="542"/>
      <c r="DE139" s="542">
        <v>16.0</v>
      </c>
      <c r="DF139" s="542">
        <v>10.0</v>
      </c>
      <c r="DG139" s="541"/>
      <c r="DH139" s="540"/>
      <c r="DI139" s="540"/>
      <c r="DJ139" s="540"/>
      <c r="DK139" s="540"/>
      <c r="DL139" s="540"/>
      <c r="DM139" s="543"/>
      <c r="DN139" s="540"/>
      <c r="DO139" s="540"/>
      <c r="DP139" s="540"/>
      <c r="DQ139" s="540"/>
      <c r="DR139" s="544"/>
      <c r="DS139" s="543"/>
      <c r="DT139" s="540"/>
      <c r="DU139" s="540"/>
      <c r="DV139" s="540"/>
      <c r="DW139" s="540"/>
      <c r="DX139" s="544"/>
      <c r="DY139" s="540">
        <v>10.0</v>
      </c>
      <c r="DZ139" s="540"/>
      <c r="EA139" s="540"/>
      <c r="EB139" s="540">
        <v>10.0</v>
      </c>
      <c r="EC139" s="540"/>
      <c r="ED139" s="540"/>
      <c r="EE139" s="543">
        <v>24.0</v>
      </c>
      <c r="EF139" s="540"/>
      <c r="EG139" s="540"/>
      <c r="EH139" s="540"/>
      <c r="EI139" s="540">
        <v>24.0</v>
      </c>
      <c r="EJ139" s="544"/>
      <c r="EK139" s="540"/>
      <c r="EL139" s="540">
        <v>30.0</v>
      </c>
      <c r="EM139" s="540"/>
      <c r="EN139" s="540"/>
      <c r="EO139" s="540">
        <v>30.0</v>
      </c>
      <c r="EP139" s="540"/>
      <c r="EQ139" s="540"/>
      <c r="ER139" s="544"/>
      <c r="ES139" s="540"/>
      <c r="ET139" s="540"/>
      <c r="EU139" s="540"/>
      <c r="EV139" s="540"/>
      <c r="EW139" s="540">
        <v>38.0</v>
      </c>
      <c r="EX139" s="540">
        <v>38.0</v>
      </c>
      <c r="EY139" s="544"/>
      <c r="EZ139" s="540"/>
      <c r="FA139" s="540"/>
      <c r="FB139" s="540">
        <v>22.0</v>
      </c>
      <c r="FC139" s="540"/>
      <c r="FD139" s="540"/>
      <c r="FE139" s="540"/>
      <c r="FF139" s="540">
        <v>22.0</v>
      </c>
      <c r="FG139" s="540"/>
      <c r="FH139" s="544"/>
      <c r="FI139" s="445"/>
    </row>
    <row r="140" ht="15.75" customHeight="1">
      <c r="A140" s="536" t="s">
        <v>767</v>
      </c>
      <c r="B140" s="537">
        <v>3.0</v>
      </c>
      <c r="C140" s="538" t="str">
        <f t="array" ref="C140">index(Images!$A$1:$K$1, 1, 10)</f>
        <v/>
      </c>
      <c r="D140" s="537" t="s">
        <v>2071</v>
      </c>
      <c r="E140" s="537">
        <v>2.0</v>
      </c>
      <c r="F140" s="537" t="s">
        <v>2097</v>
      </c>
      <c r="G140" s="537" t="s">
        <v>65</v>
      </c>
      <c r="H140" s="537" t="s">
        <v>69</v>
      </c>
      <c r="I140" s="537"/>
      <c r="J140" s="437"/>
      <c r="K140" s="539"/>
      <c r="L140" s="539"/>
      <c r="M140" s="539"/>
      <c r="N140" s="539"/>
      <c r="O140" s="539"/>
      <c r="P140" s="539"/>
      <c r="Q140" s="539"/>
      <c r="R140" s="539"/>
      <c r="S140" s="539"/>
      <c r="T140" s="539"/>
      <c r="U140" s="539"/>
      <c r="V140" s="539"/>
      <c r="W140" s="539"/>
      <c r="X140" s="539"/>
      <c r="Y140" s="539"/>
      <c r="Z140" s="539"/>
      <c r="AA140" s="540"/>
      <c r="AB140" s="540"/>
      <c r="AC140" s="539"/>
      <c r="AD140" s="539"/>
      <c r="AE140" s="539"/>
      <c r="AF140" s="539"/>
      <c r="AG140" s="539"/>
      <c r="AH140" s="539"/>
      <c r="AI140" s="539"/>
      <c r="AJ140" s="539"/>
      <c r="AK140" s="540" t="s">
        <v>96</v>
      </c>
      <c r="AL140" s="539"/>
      <c r="AM140" s="539"/>
      <c r="AN140" s="539"/>
      <c r="AO140" s="539"/>
      <c r="AP140" s="540"/>
      <c r="AQ140" s="539"/>
      <c r="AR140" s="539"/>
      <c r="AS140" s="539"/>
      <c r="AT140" s="540"/>
      <c r="AU140" s="540"/>
      <c r="AV140" s="539"/>
      <c r="AW140" s="539"/>
      <c r="AX140" s="539"/>
      <c r="AY140" s="539"/>
      <c r="AZ140" s="539"/>
      <c r="BA140" s="539"/>
      <c r="BB140" s="539"/>
      <c r="BC140" s="539"/>
      <c r="BD140" s="539"/>
      <c r="BE140" s="539"/>
      <c r="BF140" s="539"/>
      <c r="BG140" s="539"/>
      <c r="BH140" s="539"/>
      <c r="BI140" s="539"/>
      <c r="BJ140" s="539"/>
      <c r="BK140" s="539"/>
      <c r="BL140" s="539"/>
      <c r="BM140" s="539"/>
      <c r="BN140" s="539"/>
      <c r="BO140" s="539"/>
      <c r="BP140" s="539"/>
      <c r="BQ140" s="540"/>
      <c r="BR140" s="540"/>
      <c r="BS140" s="540"/>
      <c r="BT140" s="539"/>
      <c r="BU140" s="539"/>
      <c r="BV140" s="539"/>
      <c r="BW140" s="539"/>
      <c r="BX140" s="539"/>
      <c r="BY140" s="539"/>
      <c r="BZ140" s="539"/>
      <c r="CA140" s="539"/>
      <c r="CB140" s="539"/>
      <c r="CC140" s="539"/>
      <c r="CD140" s="539"/>
      <c r="CE140" s="539"/>
      <c r="CF140" s="539"/>
      <c r="CG140" s="539"/>
      <c r="CH140" s="539"/>
      <c r="CI140" s="540"/>
      <c r="CJ140" s="540"/>
      <c r="CK140" s="539"/>
      <c r="CL140" s="539"/>
      <c r="CM140" s="539"/>
      <c r="CN140" s="539"/>
      <c r="CO140" s="539"/>
      <c r="CP140" s="539"/>
      <c r="CQ140" s="540"/>
      <c r="CR140" s="540"/>
      <c r="CS140" s="539"/>
      <c r="CT140" s="539"/>
      <c r="CU140" s="539"/>
      <c r="CV140" s="539"/>
      <c r="CW140" s="539"/>
      <c r="CX140" s="539"/>
      <c r="CY140" s="539"/>
      <c r="CZ140" s="541"/>
      <c r="DA140" s="542"/>
      <c r="DB140" s="542">
        <v>25.0</v>
      </c>
      <c r="DC140" s="542"/>
      <c r="DD140" s="542">
        <v>10.0</v>
      </c>
      <c r="DE140" s="542"/>
      <c r="DF140" s="542">
        <v>10.0</v>
      </c>
      <c r="DG140" s="541"/>
      <c r="DH140" s="540"/>
      <c r="DI140" s="540"/>
      <c r="DJ140" s="540"/>
      <c r="DK140" s="540"/>
      <c r="DL140" s="540"/>
      <c r="DM140" s="543"/>
      <c r="DN140" s="540"/>
      <c r="DO140" s="540"/>
      <c r="DP140" s="540"/>
      <c r="DQ140" s="540"/>
      <c r="DR140" s="544"/>
      <c r="DS140" s="543"/>
      <c r="DT140" s="540"/>
      <c r="DU140" s="540"/>
      <c r="DV140" s="540"/>
      <c r="DW140" s="540"/>
      <c r="DX140" s="544"/>
      <c r="DY140" s="540">
        <v>10.0</v>
      </c>
      <c r="DZ140" s="540"/>
      <c r="EA140" s="540"/>
      <c r="EB140" s="540">
        <v>10.0</v>
      </c>
      <c r="EC140" s="540"/>
      <c r="ED140" s="540"/>
      <c r="EE140" s="543">
        <v>24.0</v>
      </c>
      <c r="EF140" s="540"/>
      <c r="EG140" s="540"/>
      <c r="EH140" s="540">
        <v>24.0</v>
      </c>
      <c r="EI140" s="540"/>
      <c r="EJ140" s="544"/>
      <c r="EK140" s="540"/>
      <c r="EL140" s="540"/>
      <c r="EM140" s="540"/>
      <c r="EN140" s="540">
        <v>30.0</v>
      </c>
      <c r="EO140" s="540">
        <v>30.0</v>
      </c>
      <c r="EP140" s="540"/>
      <c r="EQ140" s="540"/>
      <c r="ER140" s="544"/>
      <c r="ES140" s="540"/>
      <c r="ET140" s="540"/>
      <c r="EU140" s="540"/>
      <c r="EV140" s="540">
        <v>38.0</v>
      </c>
      <c r="EW140" s="540"/>
      <c r="EX140" s="540">
        <v>38.0</v>
      </c>
      <c r="EY140" s="544"/>
      <c r="EZ140" s="540"/>
      <c r="FA140" s="540"/>
      <c r="FB140" s="540"/>
      <c r="FC140" s="540">
        <v>22.0</v>
      </c>
      <c r="FD140" s="540"/>
      <c r="FE140" s="540"/>
      <c r="FF140" s="540">
        <v>22.0</v>
      </c>
      <c r="FG140" s="540"/>
      <c r="FH140" s="544"/>
      <c r="FI140" s="445"/>
    </row>
    <row r="141" ht="15.75" customHeight="1">
      <c r="A141" s="536" t="s">
        <v>1389</v>
      </c>
      <c r="B141" s="537">
        <v>3.0</v>
      </c>
      <c r="C141" s="538" t="str">
        <f t="array" ref="C141">index(Images!$A$1:$K$1, 1, 10)</f>
        <v/>
      </c>
      <c r="D141" s="537" t="s">
        <v>2025</v>
      </c>
      <c r="E141" s="537">
        <v>1.0</v>
      </c>
      <c r="F141" s="537">
        <v>3.0</v>
      </c>
      <c r="G141" s="537" t="s">
        <v>68</v>
      </c>
      <c r="H141" s="537" t="s">
        <v>64</v>
      </c>
      <c r="I141" s="537"/>
      <c r="J141" s="437"/>
      <c r="K141" s="539"/>
      <c r="L141" s="540"/>
      <c r="M141" s="540"/>
      <c r="N141" s="540"/>
      <c r="O141" s="539"/>
      <c r="P141" s="539"/>
      <c r="Q141" s="539"/>
      <c r="R141" s="539"/>
      <c r="S141" s="540"/>
      <c r="T141" s="540"/>
      <c r="U141" s="540"/>
      <c r="V141" s="539"/>
      <c r="W141" s="539"/>
      <c r="X141" s="539"/>
      <c r="Y141" s="539"/>
      <c r="Z141" s="539"/>
      <c r="AA141" s="540"/>
      <c r="AB141" s="540"/>
      <c r="AC141" s="539"/>
      <c r="AD141" s="539"/>
      <c r="AE141" s="539"/>
      <c r="AF141" s="539"/>
      <c r="AG141" s="539"/>
      <c r="AH141" s="539"/>
      <c r="AI141" s="539"/>
      <c r="AJ141" s="539"/>
      <c r="AK141" s="539"/>
      <c r="AL141" s="539"/>
      <c r="AM141" s="539"/>
      <c r="AN141" s="539"/>
      <c r="AO141" s="539"/>
      <c r="AP141" s="539"/>
      <c r="AQ141" s="540"/>
      <c r="AR141" s="540"/>
      <c r="AS141" s="540"/>
      <c r="AT141" s="540"/>
      <c r="AU141" s="540"/>
      <c r="AV141" s="539"/>
      <c r="AW141" s="539"/>
      <c r="AX141" s="539"/>
      <c r="AY141" s="539"/>
      <c r="AZ141" s="539"/>
      <c r="BA141" s="539"/>
      <c r="BB141" s="539"/>
      <c r="BC141" s="539"/>
      <c r="BD141" s="539"/>
      <c r="BE141" s="539"/>
      <c r="BF141" s="539"/>
      <c r="BG141" s="539"/>
      <c r="BH141" s="539"/>
      <c r="BI141" s="539"/>
      <c r="BJ141" s="539"/>
      <c r="BK141" s="540"/>
      <c r="BL141" s="539"/>
      <c r="BM141" s="539"/>
      <c r="BN141" s="539"/>
      <c r="BO141" s="539"/>
      <c r="BP141" s="540"/>
      <c r="BQ141" s="539"/>
      <c r="BR141" s="539"/>
      <c r="BS141" s="540" t="s">
        <v>96</v>
      </c>
      <c r="BT141" s="540"/>
      <c r="BU141" s="539"/>
      <c r="BV141" s="539"/>
      <c r="BW141" s="539"/>
      <c r="BX141" s="539"/>
      <c r="BY141" s="539"/>
      <c r="BZ141" s="539"/>
      <c r="CA141" s="539"/>
      <c r="CB141" s="539"/>
      <c r="CC141" s="539"/>
      <c r="CD141" s="539"/>
      <c r="CE141" s="539"/>
      <c r="CF141" s="539"/>
      <c r="CG141" s="539"/>
      <c r="CH141" s="539"/>
      <c r="CI141" s="540"/>
      <c r="CJ141" s="540"/>
      <c r="CK141" s="539"/>
      <c r="CL141" s="539"/>
      <c r="CM141" s="539"/>
      <c r="CN141" s="540"/>
      <c r="CO141" s="539"/>
      <c r="CP141" s="540"/>
      <c r="CQ141" s="539"/>
      <c r="CR141" s="539"/>
      <c r="CS141" s="539"/>
      <c r="CT141" s="539"/>
      <c r="CU141" s="539"/>
      <c r="CV141" s="539"/>
      <c r="CW141" s="539"/>
      <c r="CX141" s="539"/>
      <c r="CY141" s="539"/>
      <c r="CZ141" s="541"/>
      <c r="DA141" s="542">
        <v>90.0</v>
      </c>
      <c r="DB141" s="542"/>
      <c r="DC141" s="542"/>
      <c r="DD141" s="542">
        <v>10.0</v>
      </c>
      <c r="DE141" s="542">
        <v>16.0</v>
      </c>
      <c r="DF141" s="542"/>
      <c r="DG141" s="541"/>
      <c r="DH141" s="540"/>
      <c r="DI141" s="540"/>
      <c r="DJ141" s="540"/>
      <c r="DK141" s="540"/>
      <c r="DL141" s="540"/>
      <c r="DM141" s="543"/>
      <c r="DN141" s="540"/>
      <c r="DO141" s="540"/>
      <c r="DP141" s="540"/>
      <c r="DQ141" s="540"/>
      <c r="DR141" s="544"/>
      <c r="DS141" s="543"/>
      <c r="DT141" s="540"/>
      <c r="DU141" s="540"/>
      <c r="DV141" s="540"/>
      <c r="DW141" s="540"/>
      <c r="DX141" s="544"/>
      <c r="DY141" s="540"/>
      <c r="DZ141" s="540"/>
      <c r="EA141" s="540"/>
      <c r="EB141" s="540"/>
      <c r="EC141" s="540">
        <v>10.0</v>
      </c>
      <c r="ED141" s="540">
        <v>10.0</v>
      </c>
      <c r="EE141" s="543">
        <v>24.0</v>
      </c>
      <c r="EF141" s="540"/>
      <c r="EG141" s="540"/>
      <c r="EH141" s="540"/>
      <c r="EI141" s="540"/>
      <c r="EJ141" s="544">
        <v>24.0</v>
      </c>
      <c r="EK141" s="540"/>
      <c r="EL141" s="540"/>
      <c r="EM141" s="540"/>
      <c r="EN141" s="540"/>
      <c r="EO141" s="540"/>
      <c r="EP141" s="540">
        <v>30.0</v>
      </c>
      <c r="EQ141" s="540"/>
      <c r="ER141" s="544">
        <v>30.0</v>
      </c>
      <c r="ES141" s="540"/>
      <c r="ET141" s="540">
        <v>18.0</v>
      </c>
      <c r="EU141" s="540"/>
      <c r="EV141" s="540"/>
      <c r="EW141" s="540"/>
      <c r="EX141" s="540">
        <v>20.0</v>
      </c>
      <c r="EY141" s="544">
        <v>38.0</v>
      </c>
      <c r="EZ141" s="540">
        <v>22.0</v>
      </c>
      <c r="FA141" s="540"/>
      <c r="FB141" s="540"/>
      <c r="FC141" s="540"/>
      <c r="FD141" s="540"/>
      <c r="FE141" s="540"/>
      <c r="FF141" s="540"/>
      <c r="FG141" s="540"/>
      <c r="FH141" s="544">
        <v>22.0</v>
      </c>
      <c r="FI141" s="445"/>
    </row>
    <row r="142" ht="15.75" customHeight="1">
      <c r="A142" s="536" t="s">
        <v>1385</v>
      </c>
      <c r="B142" s="537">
        <v>3.0</v>
      </c>
      <c r="C142" s="538" t="str">
        <f t="array" ref="C142">index(Images!$A$1:$K$1, 1, 10)</f>
        <v/>
      </c>
      <c r="D142" s="537" t="s">
        <v>2025</v>
      </c>
      <c r="E142" s="537">
        <v>1.0</v>
      </c>
      <c r="F142" s="537" t="s">
        <v>2117</v>
      </c>
      <c r="G142" s="537" t="s">
        <v>67</v>
      </c>
      <c r="H142" s="537" t="s">
        <v>64</v>
      </c>
      <c r="I142" s="537"/>
      <c r="J142" s="437"/>
      <c r="K142" s="539"/>
      <c r="L142" s="539"/>
      <c r="M142" s="539"/>
      <c r="N142" s="539"/>
      <c r="O142" s="539"/>
      <c r="P142" s="539"/>
      <c r="Q142" s="539"/>
      <c r="R142" s="539"/>
      <c r="S142" s="539"/>
      <c r="T142" s="539"/>
      <c r="U142" s="539"/>
      <c r="V142" s="539"/>
      <c r="W142" s="540"/>
      <c r="X142" s="540"/>
      <c r="Y142" s="540"/>
      <c r="Z142" s="539"/>
      <c r="AA142" s="539"/>
      <c r="AB142" s="539"/>
      <c r="AC142" s="539"/>
      <c r="AD142" s="539"/>
      <c r="AE142" s="539"/>
      <c r="AF142" s="539"/>
      <c r="AG142" s="539"/>
      <c r="AH142" s="539"/>
      <c r="AI142" s="539"/>
      <c r="AJ142" s="539"/>
      <c r="AK142" s="539"/>
      <c r="AL142" s="539"/>
      <c r="AM142" s="539"/>
      <c r="AN142" s="539"/>
      <c r="AO142" s="539"/>
      <c r="AP142" s="539"/>
      <c r="AQ142" s="539"/>
      <c r="AR142" s="539"/>
      <c r="AS142" s="539"/>
      <c r="AT142" s="539"/>
      <c r="AU142" s="539"/>
      <c r="AV142" s="539"/>
      <c r="AW142" s="539"/>
      <c r="AX142" s="539"/>
      <c r="AY142" s="539"/>
      <c r="AZ142" s="539"/>
      <c r="BA142" s="539"/>
      <c r="BB142" s="539"/>
      <c r="BC142" s="539"/>
      <c r="BD142" s="539"/>
      <c r="BE142" s="539"/>
      <c r="BF142" s="539"/>
      <c r="BG142" s="539"/>
      <c r="BH142" s="539"/>
      <c r="BI142" s="539"/>
      <c r="BJ142" s="539"/>
      <c r="BK142" s="539"/>
      <c r="BL142" s="539"/>
      <c r="BM142" s="539"/>
      <c r="BN142" s="539"/>
      <c r="BO142" s="539"/>
      <c r="BP142" s="539"/>
      <c r="BQ142" s="539"/>
      <c r="BR142" s="539"/>
      <c r="BS142" s="540" t="s">
        <v>96</v>
      </c>
      <c r="BT142" s="539"/>
      <c r="BU142" s="539"/>
      <c r="BV142" s="539"/>
      <c r="BW142" s="540"/>
      <c r="BX142" s="539"/>
      <c r="BY142" s="539"/>
      <c r="BZ142" s="539"/>
      <c r="CA142" s="539"/>
      <c r="CB142" s="539"/>
      <c r="CC142" s="539"/>
      <c r="CD142" s="539"/>
      <c r="CE142" s="539"/>
      <c r="CF142" s="539"/>
      <c r="CG142" s="539"/>
      <c r="CH142" s="539"/>
      <c r="CI142" s="539"/>
      <c r="CJ142" s="539"/>
      <c r="CK142" s="539"/>
      <c r="CL142" s="539"/>
      <c r="CM142" s="539"/>
      <c r="CN142" s="539"/>
      <c r="CO142" s="539"/>
      <c r="CP142" s="539"/>
      <c r="CQ142" s="539"/>
      <c r="CR142" s="539"/>
      <c r="CS142" s="539"/>
      <c r="CT142" s="539"/>
      <c r="CU142" s="539"/>
      <c r="CV142" s="539"/>
      <c r="CW142" s="539"/>
      <c r="CX142" s="539"/>
      <c r="CY142" s="539"/>
      <c r="CZ142" s="541"/>
      <c r="DA142" s="542">
        <v>90.0</v>
      </c>
      <c r="DB142" s="542"/>
      <c r="DC142" s="542"/>
      <c r="DD142" s="542">
        <v>16.0</v>
      </c>
      <c r="DE142" s="542">
        <v>10.0</v>
      </c>
      <c r="DF142" s="542"/>
      <c r="DG142" s="541"/>
      <c r="DH142" s="540"/>
      <c r="DI142" s="540"/>
      <c r="DJ142" s="540"/>
      <c r="DK142" s="540"/>
      <c r="DL142" s="540"/>
      <c r="DM142" s="543"/>
      <c r="DN142" s="540"/>
      <c r="DO142" s="540"/>
      <c r="DP142" s="540"/>
      <c r="DQ142" s="540"/>
      <c r="DR142" s="544"/>
      <c r="DS142" s="543"/>
      <c r="DT142" s="540"/>
      <c r="DU142" s="540"/>
      <c r="DV142" s="540"/>
      <c r="DW142" s="540"/>
      <c r="DX142" s="544"/>
      <c r="DY142" s="540"/>
      <c r="DZ142" s="540"/>
      <c r="EA142" s="540"/>
      <c r="EB142" s="540"/>
      <c r="EC142" s="540">
        <v>10.0</v>
      </c>
      <c r="ED142" s="540">
        <v>10.0</v>
      </c>
      <c r="EE142" s="543"/>
      <c r="EF142" s="540"/>
      <c r="EG142" s="540"/>
      <c r="EH142" s="540"/>
      <c r="EI142" s="540">
        <v>24.0</v>
      </c>
      <c r="EJ142" s="544">
        <v>24.0</v>
      </c>
      <c r="EK142" s="540"/>
      <c r="EL142" s="540"/>
      <c r="EM142" s="540"/>
      <c r="EN142" s="540"/>
      <c r="EO142" s="540"/>
      <c r="EP142" s="540">
        <v>30.0</v>
      </c>
      <c r="EQ142" s="540">
        <v>30.0</v>
      </c>
      <c r="ER142" s="544"/>
      <c r="ES142" s="540"/>
      <c r="ET142" s="540"/>
      <c r="EU142" s="540"/>
      <c r="EV142" s="540"/>
      <c r="EW142" s="540"/>
      <c r="EX142" s="540">
        <v>38.0</v>
      </c>
      <c r="EY142" s="544">
        <v>38.0</v>
      </c>
      <c r="EZ142" s="540"/>
      <c r="FA142" s="540"/>
      <c r="FB142" s="540"/>
      <c r="FC142" s="540"/>
      <c r="FD142" s="540"/>
      <c r="FE142" s="540"/>
      <c r="FF142" s="540"/>
      <c r="FG142" s="540">
        <v>22.0</v>
      </c>
      <c r="FH142" s="544">
        <v>22.0</v>
      </c>
      <c r="FI142" s="445"/>
    </row>
    <row r="143">
      <c r="A143" s="536" t="s">
        <v>2119</v>
      </c>
      <c r="B143" s="537">
        <v>3.0</v>
      </c>
      <c r="C143" s="538" t="str">
        <f t="array" ref="C143">index(Images!$A$1:$K$1, 1, 10)</f>
        <v/>
      </c>
      <c r="D143" s="537" t="s">
        <v>2025</v>
      </c>
      <c r="E143" s="537">
        <v>2.0</v>
      </c>
      <c r="F143" s="537">
        <v>3.0</v>
      </c>
      <c r="G143" s="537" t="s">
        <v>66</v>
      </c>
      <c r="H143" s="537" t="s">
        <v>68</v>
      </c>
      <c r="I143" s="537"/>
      <c r="J143" s="437"/>
      <c r="K143" s="539"/>
      <c r="L143" s="539"/>
      <c r="M143" s="539"/>
      <c r="N143" s="539"/>
      <c r="O143" s="539"/>
      <c r="P143" s="539"/>
      <c r="Q143" s="539"/>
      <c r="R143" s="539"/>
      <c r="S143" s="539"/>
      <c r="T143" s="539"/>
      <c r="U143" s="539"/>
      <c r="V143" s="539"/>
      <c r="W143" s="540"/>
      <c r="X143" s="540"/>
      <c r="Y143" s="540"/>
      <c r="Z143" s="539"/>
      <c r="AA143" s="539"/>
      <c r="AB143" s="539"/>
      <c r="AC143" s="539"/>
      <c r="AD143" s="539"/>
      <c r="AE143" s="539"/>
      <c r="AF143" s="539"/>
      <c r="AG143" s="539"/>
      <c r="AH143" s="539"/>
      <c r="AI143" s="539"/>
      <c r="AJ143" s="539"/>
      <c r="AK143" s="539"/>
      <c r="AL143" s="539"/>
      <c r="AM143" s="539"/>
      <c r="AN143" s="539"/>
      <c r="AO143" s="539"/>
      <c r="AP143" s="539"/>
      <c r="AQ143" s="539"/>
      <c r="AR143" s="539"/>
      <c r="AS143" s="539"/>
      <c r="AT143" s="539"/>
      <c r="AU143" s="539"/>
      <c r="AV143" s="539"/>
      <c r="AW143" s="539"/>
      <c r="AX143" s="539"/>
      <c r="AY143" s="539"/>
      <c r="AZ143" s="539"/>
      <c r="BA143" s="539"/>
      <c r="BB143" s="539"/>
      <c r="BC143" s="540" t="s">
        <v>96</v>
      </c>
      <c r="BD143" s="539"/>
      <c r="BE143" s="539"/>
      <c r="BF143" s="539"/>
      <c r="BG143" s="539"/>
      <c r="BH143" s="539"/>
      <c r="BI143" s="539"/>
      <c r="BJ143" s="539"/>
      <c r="BK143" s="539"/>
      <c r="BL143" s="539"/>
      <c r="BM143" s="539"/>
      <c r="BN143" s="539"/>
      <c r="BO143" s="539"/>
      <c r="BP143" s="539"/>
      <c r="BQ143" s="539"/>
      <c r="BR143" s="539"/>
      <c r="BS143" s="539"/>
      <c r="BT143" s="539"/>
      <c r="BU143" s="539"/>
      <c r="BV143" s="539"/>
      <c r="BW143" s="540"/>
      <c r="BX143" s="539"/>
      <c r="BY143" s="539"/>
      <c r="BZ143" s="539"/>
      <c r="CA143" s="539"/>
      <c r="CB143" s="539"/>
      <c r="CC143" s="540"/>
      <c r="CD143" s="540"/>
      <c r="CE143" s="540" t="s">
        <v>96</v>
      </c>
      <c r="CF143" s="539"/>
      <c r="CG143" s="539"/>
      <c r="CH143" s="539"/>
      <c r="CI143" s="539"/>
      <c r="CJ143" s="539"/>
      <c r="CK143" s="539"/>
      <c r="CL143" s="539"/>
      <c r="CM143" s="539"/>
      <c r="CN143" s="539"/>
      <c r="CO143" s="539"/>
      <c r="CP143" s="539"/>
      <c r="CQ143" s="539"/>
      <c r="CR143" s="539"/>
      <c r="CS143" s="539"/>
      <c r="CT143" s="539"/>
      <c r="CU143" s="539"/>
      <c r="CV143" s="539"/>
      <c r="CW143" s="539"/>
      <c r="CX143" s="539"/>
      <c r="CY143" s="539"/>
      <c r="CZ143" s="541"/>
      <c r="DA143" s="542">
        <v>90.0</v>
      </c>
      <c r="DB143" s="542"/>
      <c r="DC143" s="542">
        <v>25.0</v>
      </c>
      <c r="DD143" s="542">
        <v>10.0</v>
      </c>
      <c r="DE143" s="542"/>
      <c r="DF143" s="542"/>
      <c r="DG143" s="541"/>
      <c r="DH143" s="540"/>
      <c r="DI143" s="540"/>
      <c r="DJ143" s="540"/>
      <c r="DK143" s="540"/>
      <c r="DL143" s="540"/>
      <c r="DM143" s="543"/>
      <c r="DN143" s="540"/>
      <c r="DO143" s="540"/>
      <c r="DP143" s="540"/>
      <c r="DQ143" s="540"/>
      <c r="DR143" s="544"/>
      <c r="DS143" s="543"/>
      <c r="DT143" s="540"/>
      <c r="DU143" s="540"/>
      <c r="DV143" s="540"/>
      <c r="DW143" s="540"/>
      <c r="DX143" s="544"/>
      <c r="DY143" s="540">
        <v>10.0</v>
      </c>
      <c r="DZ143" s="540"/>
      <c r="EA143" s="540"/>
      <c r="EB143" s="540"/>
      <c r="EC143" s="540"/>
      <c r="ED143" s="540">
        <v>10.0</v>
      </c>
      <c r="EE143" s="543">
        <v>24.0</v>
      </c>
      <c r="EF143" s="540"/>
      <c r="EG143" s="540"/>
      <c r="EH143" s="540"/>
      <c r="EI143" s="540"/>
      <c r="EJ143" s="544">
        <v>24.0</v>
      </c>
      <c r="EK143" s="540"/>
      <c r="EL143" s="540"/>
      <c r="EM143" s="540"/>
      <c r="EN143" s="540"/>
      <c r="EO143" s="540"/>
      <c r="EP143" s="540">
        <v>30.0</v>
      </c>
      <c r="EQ143" s="540"/>
      <c r="ER143" s="544">
        <v>30.0</v>
      </c>
      <c r="ES143" s="540"/>
      <c r="ET143" s="540">
        <v>18.0</v>
      </c>
      <c r="EU143" s="540"/>
      <c r="EV143" s="540"/>
      <c r="EW143" s="540"/>
      <c r="EX143" s="540">
        <v>20.0</v>
      </c>
      <c r="EY143" s="544">
        <v>38.0</v>
      </c>
      <c r="EZ143" s="540">
        <v>22.0</v>
      </c>
      <c r="FA143" s="540"/>
      <c r="FB143" s="540"/>
      <c r="FC143" s="540"/>
      <c r="FD143" s="540"/>
      <c r="FE143" s="540"/>
      <c r="FF143" s="540"/>
      <c r="FG143" s="540"/>
      <c r="FH143" s="544">
        <v>22.0</v>
      </c>
      <c r="FI143" s="445"/>
    </row>
    <row r="144">
      <c r="A144" s="536" t="s">
        <v>1350</v>
      </c>
      <c r="B144" s="537">
        <v>3.0</v>
      </c>
      <c r="C144" s="538" t="str">
        <f t="array" ref="C144">index(Images!$A$1:$K$1, 1, 10)</f>
        <v/>
      </c>
      <c r="D144" s="537" t="s">
        <v>2025</v>
      </c>
      <c r="E144" s="537">
        <v>2.0</v>
      </c>
      <c r="F144" s="537">
        <v>3.0</v>
      </c>
      <c r="G144" s="537"/>
      <c r="H144" s="537"/>
      <c r="I144" s="537"/>
      <c r="J144" s="437"/>
      <c r="K144" s="539"/>
      <c r="L144" s="539"/>
      <c r="M144" s="539"/>
      <c r="N144" s="539"/>
      <c r="O144" s="539"/>
      <c r="P144" s="539"/>
      <c r="Q144" s="539"/>
      <c r="R144" s="539"/>
      <c r="S144" s="539"/>
      <c r="T144" s="539"/>
      <c r="U144" s="539"/>
      <c r="V144" s="539"/>
      <c r="W144" s="540"/>
      <c r="X144" s="540"/>
      <c r="Y144" s="540"/>
      <c r="Z144" s="539"/>
      <c r="AA144" s="539"/>
      <c r="AB144" s="539"/>
      <c r="AC144" s="539"/>
      <c r="AD144" s="539"/>
      <c r="AE144" s="539"/>
      <c r="AF144" s="539"/>
      <c r="AG144" s="539"/>
      <c r="AH144" s="539"/>
      <c r="AI144" s="539"/>
      <c r="AJ144" s="539"/>
      <c r="AK144" s="539"/>
      <c r="AL144" s="539"/>
      <c r="AM144" s="539"/>
      <c r="AN144" s="539"/>
      <c r="AO144" s="539"/>
      <c r="AP144" s="539"/>
      <c r="AQ144" s="539"/>
      <c r="AR144" s="539"/>
      <c r="AS144" s="539"/>
      <c r="AT144" s="539"/>
      <c r="AU144" s="539"/>
      <c r="AV144" s="539"/>
      <c r="AW144" s="539"/>
      <c r="AX144" s="539"/>
      <c r="AY144" s="539"/>
      <c r="AZ144" s="539"/>
      <c r="BA144" s="539"/>
      <c r="BB144" s="539"/>
      <c r="BC144" s="540"/>
      <c r="BD144" s="539"/>
      <c r="BE144" s="539"/>
      <c r="BF144" s="539"/>
      <c r="BG144" s="539"/>
      <c r="BH144" s="539"/>
      <c r="BI144" s="539"/>
      <c r="BJ144" s="539"/>
      <c r="BK144" s="539"/>
      <c r="BL144" s="539"/>
      <c r="BM144" s="539"/>
      <c r="BN144" s="539"/>
      <c r="BO144" s="539"/>
      <c r="BP144" s="539"/>
      <c r="BQ144" s="539"/>
      <c r="BR144" s="540" t="s">
        <v>96</v>
      </c>
      <c r="BS144" s="539"/>
      <c r="BT144" s="539"/>
      <c r="BU144" s="539"/>
      <c r="BV144" s="539"/>
      <c r="BW144" s="540"/>
      <c r="BX144" s="539"/>
      <c r="BY144" s="539"/>
      <c r="BZ144" s="539"/>
      <c r="CA144" s="539"/>
      <c r="CB144" s="539"/>
      <c r="CC144" s="540"/>
      <c r="CD144" s="540"/>
      <c r="CE144" s="540"/>
      <c r="CF144" s="539"/>
      <c r="CG144" s="539"/>
      <c r="CH144" s="539"/>
      <c r="CI144" s="539"/>
      <c r="CJ144" s="539"/>
      <c r="CK144" s="539"/>
      <c r="CL144" s="539"/>
      <c r="CM144" s="539"/>
      <c r="CN144" s="539"/>
      <c r="CO144" s="539"/>
      <c r="CP144" s="539"/>
      <c r="CQ144" s="539"/>
      <c r="CR144" s="539"/>
      <c r="CS144" s="539"/>
      <c r="CT144" s="539"/>
      <c r="CU144" s="539"/>
      <c r="CV144" s="539"/>
      <c r="CW144" s="539"/>
      <c r="CX144" s="539"/>
      <c r="CY144" s="539"/>
      <c r="CZ144" s="541"/>
      <c r="DA144" s="542">
        <v>90.0</v>
      </c>
      <c r="DB144" s="542"/>
      <c r="DC144" s="542">
        <v>25.0</v>
      </c>
      <c r="DD144" s="542">
        <v>10.0</v>
      </c>
      <c r="DE144" s="542"/>
      <c r="DF144" s="542"/>
      <c r="DG144" s="541"/>
      <c r="DH144" s="540"/>
      <c r="DI144" s="540"/>
      <c r="DJ144" s="540"/>
      <c r="DK144" s="540"/>
      <c r="DL144" s="540"/>
      <c r="DM144" s="543"/>
      <c r="DN144" s="540"/>
      <c r="DO144" s="540"/>
      <c r="DP144" s="540"/>
      <c r="DQ144" s="540"/>
      <c r="DR144" s="544"/>
      <c r="DS144" s="543"/>
      <c r="DT144" s="540"/>
      <c r="DU144" s="540"/>
      <c r="DV144" s="540"/>
      <c r="DW144" s="540"/>
      <c r="DX144" s="544"/>
      <c r="DY144" s="540">
        <v>10.0</v>
      </c>
      <c r="DZ144" s="540"/>
      <c r="EA144" s="540"/>
      <c r="EB144" s="540"/>
      <c r="EC144" s="540"/>
      <c r="ED144" s="540">
        <v>10.0</v>
      </c>
      <c r="EE144" s="543">
        <v>24.0</v>
      </c>
      <c r="EF144" s="540"/>
      <c r="EG144" s="540"/>
      <c r="EH144" s="540"/>
      <c r="EI144" s="540"/>
      <c r="EJ144" s="544">
        <v>24.0</v>
      </c>
      <c r="EK144" s="540"/>
      <c r="EL144" s="540"/>
      <c r="EM144" s="540"/>
      <c r="EN144" s="540"/>
      <c r="EO144" s="540"/>
      <c r="EP144" s="540">
        <v>30.0</v>
      </c>
      <c r="EQ144" s="540"/>
      <c r="ER144" s="544">
        <v>30.0</v>
      </c>
      <c r="ES144" s="540"/>
      <c r="ET144" s="540">
        <v>18.0</v>
      </c>
      <c r="EU144" s="540"/>
      <c r="EV144" s="540"/>
      <c r="EW144" s="540"/>
      <c r="EX144" s="540">
        <v>20.0</v>
      </c>
      <c r="EY144" s="544">
        <v>38.0</v>
      </c>
      <c r="EZ144" s="540">
        <v>22.0</v>
      </c>
      <c r="FA144" s="540"/>
      <c r="FB144" s="540"/>
      <c r="FC144" s="540"/>
      <c r="FD144" s="540"/>
      <c r="FE144" s="540"/>
      <c r="FF144" s="540"/>
      <c r="FG144" s="540"/>
      <c r="FH144" s="544">
        <v>22.0</v>
      </c>
      <c r="FI144" s="445"/>
    </row>
    <row r="145" ht="15.75" customHeight="1">
      <c r="A145" s="536" t="s">
        <v>482</v>
      </c>
      <c r="B145" s="537">
        <v>3.0</v>
      </c>
      <c r="C145" s="538" t="str">
        <f t="array" ref="C145">index(Images!$A$1:$K$1, 1, 10)</f>
        <v/>
      </c>
      <c r="D145" s="537" t="s">
        <v>2025</v>
      </c>
      <c r="E145" s="537">
        <v>2.0</v>
      </c>
      <c r="F145" s="537" t="s">
        <v>2097</v>
      </c>
      <c r="G145" s="537" t="s">
        <v>68</v>
      </c>
      <c r="H145" s="537" t="s">
        <v>64</v>
      </c>
      <c r="I145" s="537"/>
      <c r="J145" s="437"/>
      <c r="K145" s="539"/>
      <c r="L145" s="539"/>
      <c r="M145" s="539"/>
      <c r="N145" s="539"/>
      <c r="O145" s="539"/>
      <c r="P145" s="539"/>
      <c r="Q145" s="539"/>
      <c r="R145" s="539"/>
      <c r="S145" s="539"/>
      <c r="T145" s="539"/>
      <c r="U145" s="539"/>
      <c r="V145" s="539"/>
      <c r="W145" s="540"/>
      <c r="X145" s="540" t="s">
        <v>96</v>
      </c>
      <c r="Y145" s="540"/>
      <c r="Z145" s="539"/>
      <c r="AA145" s="539"/>
      <c r="AB145" s="539"/>
      <c r="AC145" s="539"/>
      <c r="AD145" s="539"/>
      <c r="AE145" s="539"/>
      <c r="AF145" s="539"/>
      <c r="AG145" s="539"/>
      <c r="AH145" s="539"/>
      <c r="AI145" s="539"/>
      <c r="AJ145" s="539"/>
      <c r="AK145" s="539"/>
      <c r="AL145" s="539"/>
      <c r="AM145" s="539"/>
      <c r="AN145" s="539"/>
      <c r="AO145" s="539"/>
      <c r="AP145" s="539"/>
      <c r="AQ145" s="539"/>
      <c r="AR145" s="539"/>
      <c r="AS145" s="539"/>
      <c r="AT145" s="539"/>
      <c r="AU145" s="539"/>
      <c r="AV145" s="539"/>
      <c r="AW145" s="539"/>
      <c r="AX145" s="539"/>
      <c r="AY145" s="539"/>
      <c r="AZ145" s="539"/>
      <c r="BA145" s="539"/>
      <c r="BB145" s="539"/>
      <c r="BC145" s="539"/>
      <c r="BD145" s="539"/>
      <c r="BE145" s="539"/>
      <c r="BF145" s="539"/>
      <c r="BG145" s="539"/>
      <c r="BH145" s="539"/>
      <c r="BI145" s="539"/>
      <c r="BJ145" s="539"/>
      <c r="BK145" s="539"/>
      <c r="BL145" s="539"/>
      <c r="BM145" s="539"/>
      <c r="BN145" s="539"/>
      <c r="BO145" s="539"/>
      <c r="BP145" s="539"/>
      <c r="BQ145" s="539"/>
      <c r="BR145" s="539"/>
      <c r="BS145" s="539"/>
      <c r="BT145" s="539"/>
      <c r="BU145" s="539"/>
      <c r="BV145" s="539"/>
      <c r="BW145" s="540"/>
      <c r="BX145" s="539"/>
      <c r="BY145" s="539"/>
      <c r="BZ145" s="539"/>
      <c r="CA145" s="539"/>
      <c r="CB145" s="539"/>
      <c r="CC145" s="539"/>
      <c r="CD145" s="539"/>
      <c r="CE145" s="539"/>
      <c r="CF145" s="539"/>
      <c r="CG145" s="539"/>
      <c r="CH145" s="539"/>
      <c r="CI145" s="539"/>
      <c r="CJ145" s="539"/>
      <c r="CK145" s="539"/>
      <c r="CL145" s="539"/>
      <c r="CM145" s="539"/>
      <c r="CN145" s="539"/>
      <c r="CO145" s="539"/>
      <c r="CP145" s="539"/>
      <c r="CQ145" s="539"/>
      <c r="CR145" s="539"/>
      <c r="CS145" s="539"/>
      <c r="CT145" s="539"/>
      <c r="CU145" s="539"/>
      <c r="CV145" s="539"/>
      <c r="CW145" s="539"/>
      <c r="CX145" s="539"/>
      <c r="CY145" s="539"/>
      <c r="CZ145" s="541"/>
      <c r="DA145" s="542">
        <v>150.0</v>
      </c>
      <c r="DB145" s="542"/>
      <c r="DC145" s="542"/>
      <c r="DD145" s="542">
        <v>10.0</v>
      </c>
      <c r="DE145" s="542">
        <v>10.0</v>
      </c>
      <c r="DF145" s="542"/>
      <c r="DG145" s="541"/>
      <c r="DH145" s="540"/>
      <c r="DI145" s="540"/>
      <c r="DJ145" s="540"/>
      <c r="DK145" s="540"/>
      <c r="DL145" s="540"/>
      <c r="DM145" s="543"/>
      <c r="DN145" s="540"/>
      <c r="DO145" s="540"/>
      <c r="DP145" s="540"/>
      <c r="DQ145" s="540"/>
      <c r="DR145" s="544"/>
      <c r="DS145" s="543"/>
      <c r="DT145" s="540"/>
      <c r="DU145" s="540"/>
      <c r="DV145" s="540"/>
      <c r="DW145" s="540"/>
      <c r="DX145" s="544"/>
      <c r="DY145" s="540"/>
      <c r="DZ145" s="540"/>
      <c r="EA145" s="540"/>
      <c r="EB145" s="540"/>
      <c r="EC145" s="540">
        <v>10.0</v>
      </c>
      <c r="ED145" s="540">
        <v>10.0</v>
      </c>
      <c r="EE145" s="543"/>
      <c r="EF145" s="540"/>
      <c r="EG145" s="540"/>
      <c r="EH145" s="540"/>
      <c r="EI145" s="540">
        <v>24.0</v>
      </c>
      <c r="EJ145" s="544">
        <v>24.0</v>
      </c>
      <c r="EK145" s="540"/>
      <c r="EL145" s="540"/>
      <c r="EM145" s="540"/>
      <c r="EN145" s="540"/>
      <c r="EO145" s="540">
        <v>30.0</v>
      </c>
      <c r="EP145" s="540"/>
      <c r="EQ145" s="540"/>
      <c r="ER145" s="544">
        <v>30.0</v>
      </c>
      <c r="ES145" s="540"/>
      <c r="ET145" s="540"/>
      <c r="EU145" s="540"/>
      <c r="EV145" s="540"/>
      <c r="EW145" s="540">
        <v>38.0</v>
      </c>
      <c r="EX145" s="540">
        <v>38.0</v>
      </c>
      <c r="EY145" s="544"/>
      <c r="EZ145" s="540"/>
      <c r="FA145" s="540"/>
      <c r="FB145" s="540">
        <v>22.0</v>
      </c>
      <c r="FC145" s="540"/>
      <c r="FD145" s="540"/>
      <c r="FE145" s="540"/>
      <c r="FF145" s="540">
        <v>22.0</v>
      </c>
      <c r="FG145" s="540"/>
      <c r="FH145" s="544"/>
      <c r="FI145" s="445"/>
    </row>
    <row r="146" ht="15.75" customHeight="1">
      <c r="A146" s="536" t="s">
        <v>830</v>
      </c>
      <c r="B146" s="537">
        <v>3.0</v>
      </c>
      <c r="C146" s="538" t="str">
        <f t="array" ref="C146">index(Images!$A$1:$K$1, 1, 10)</f>
        <v/>
      </c>
      <c r="D146" s="537" t="s">
        <v>2025</v>
      </c>
      <c r="E146" s="537">
        <v>2.0</v>
      </c>
      <c r="F146" s="537">
        <v>3.0</v>
      </c>
      <c r="G146" s="537" t="s">
        <v>66</v>
      </c>
      <c r="H146" s="537" t="s">
        <v>68</v>
      </c>
      <c r="I146" s="537"/>
      <c r="J146" s="437"/>
      <c r="K146" s="539"/>
      <c r="L146" s="539"/>
      <c r="M146" s="539"/>
      <c r="N146" s="539"/>
      <c r="O146" s="539"/>
      <c r="P146" s="539"/>
      <c r="Q146" s="539"/>
      <c r="R146" s="539"/>
      <c r="S146" s="539"/>
      <c r="T146" s="539"/>
      <c r="U146" s="539"/>
      <c r="V146" s="539"/>
      <c r="W146" s="540"/>
      <c r="X146" s="540"/>
      <c r="Y146" s="540"/>
      <c r="Z146" s="539"/>
      <c r="AA146" s="539"/>
      <c r="AB146" s="539"/>
      <c r="AC146" s="539"/>
      <c r="AD146" s="539"/>
      <c r="AE146" s="539"/>
      <c r="AF146" s="539"/>
      <c r="AG146" s="539"/>
      <c r="AH146" s="539"/>
      <c r="AI146" s="539"/>
      <c r="AJ146" s="539"/>
      <c r="AK146" s="539"/>
      <c r="AL146" s="539"/>
      <c r="AM146" s="539"/>
      <c r="AN146" s="540" t="s">
        <v>96</v>
      </c>
      <c r="AO146" s="539"/>
      <c r="AP146" s="539"/>
      <c r="AQ146" s="539"/>
      <c r="AR146" s="539"/>
      <c r="AS146" s="539"/>
      <c r="AT146" s="539"/>
      <c r="AU146" s="539"/>
      <c r="AV146" s="539"/>
      <c r="AW146" s="539"/>
      <c r="AX146" s="539"/>
      <c r="AY146" s="539"/>
      <c r="AZ146" s="539"/>
      <c r="BA146" s="539"/>
      <c r="BB146" s="539"/>
      <c r="BC146" s="539"/>
      <c r="BD146" s="539"/>
      <c r="BE146" s="539"/>
      <c r="BF146" s="539"/>
      <c r="BG146" s="539"/>
      <c r="BH146" s="539"/>
      <c r="BI146" s="539"/>
      <c r="BJ146" s="539"/>
      <c r="BK146" s="539"/>
      <c r="BL146" s="539"/>
      <c r="BM146" s="539"/>
      <c r="BN146" s="539"/>
      <c r="BO146" s="539"/>
      <c r="BP146" s="539"/>
      <c r="BQ146" s="539"/>
      <c r="BR146" s="539"/>
      <c r="BS146" s="539"/>
      <c r="BT146" s="539"/>
      <c r="BU146" s="539"/>
      <c r="BV146" s="539"/>
      <c r="BW146" s="540"/>
      <c r="BX146" s="539"/>
      <c r="BY146" s="539"/>
      <c r="BZ146" s="539"/>
      <c r="CA146" s="539"/>
      <c r="CB146" s="539"/>
      <c r="CC146" s="539"/>
      <c r="CD146" s="539"/>
      <c r="CE146" s="539"/>
      <c r="CF146" s="539"/>
      <c r="CG146" s="539"/>
      <c r="CH146" s="539"/>
      <c r="CI146" s="539"/>
      <c r="CJ146" s="539"/>
      <c r="CK146" s="539"/>
      <c r="CL146" s="539"/>
      <c r="CM146" s="539"/>
      <c r="CN146" s="539"/>
      <c r="CO146" s="539"/>
      <c r="CP146" s="539"/>
      <c r="CQ146" s="539"/>
      <c r="CR146" s="539"/>
      <c r="CS146" s="539"/>
      <c r="CT146" s="539"/>
      <c r="CU146" s="539"/>
      <c r="CV146" s="539"/>
      <c r="CW146" s="539"/>
      <c r="CX146" s="539"/>
      <c r="CY146" s="539"/>
      <c r="CZ146" s="541"/>
      <c r="DA146" s="542">
        <v>90.0</v>
      </c>
      <c r="DB146" s="542"/>
      <c r="DC146" s="542">
        <v>25.0</v>
      </c>
      <c r="DD146" s="542"/>
      <c r="DE146" s="542">
        <v>10.0</v>
      </c>
      <c r="DF146" s="542"/>
      <c r="DG146" s="541"/>
      <c r="DH146" s="540"/>
      <c r="DI146" s="540"/>
      <c r="DJ146" s="540"/>
      <c r="DK146" s="540"/>
      <c r="DL146" s="540"/>
      <c r="DM146" s="543"/>
      <c r="DN146" s="540"/>
      <c r="DO146" s="540"/>
      <c r="DP146" s="540"/>
      <c r="DQ146" s="540"/>
      <c r="DR146" s="544"/>
      <c r="DS146" s="543"/>
      <c r="DT146" s="540"/>
      <c r="DU146" s="540"/>
      <c r="DV146" s="540"/>
      <c r="DW146" s="540"/>
      <c r="DX146" s="544"/>
      <c r="DY146" s="540"/>
      <c r="DZ146" s="540"/>
      <c r="EA146" s="540"/>
      <c r="EB146" s="540"/>
      <c r="EC146" s="540">
        <v>10.0</v>
      </c>
      <c r="ED146" s="540">
        <v>10.0</v>
      </c>
      <c r="EE146" s="543"/>
      <c r="EF146" s="540"/>
      <c r="EG146" s="540"/>
      <c r="EH146" s="540"/>
      <c r="EI146" s="540">
        <v>24.0</v>
      </c>
      <c r="EJ146" s="544">
        <v>24.0</v>
      </c>
      <c r="EK146" s="540"/>
      <c r="EL146" s="540"/>
      <c r="EM146" s="540"/>
      <c r="EN146" s="540"/>
      <c r="EO146" s="540">
        <v>30.0</v>
      </c>
      <c r="EP146" s="540">
        <v>30.0</v>
      </c>
      <c r="EQ146" s="540"/>
      <c r="ER146" s="544"/>
      <c r="ES146" s="540"/>
      <c r="ET146" s="540"/>
      <c r="EU146" s="540"/>
      <c r="EV146" s="540">
        <v>20.0</v>
      </c>
      <c r="EW146" s="540">
        <v>20.0</v>
      </c>
      <c r="EX146" s="540">
        <v>18.0</v>
      </c>
      <c r="EY146" s="544">
        <v>18.0</v>
      </c>
      <c r="EZ146" s="540"/>
      <c r="FA146" s="540"/>
      <c r="FB146" s="540"/>
      <c r="FC146" s="540"/>
      <c r="FD146" s="540"/>
      <c r="FE146" s="540">
        <v>22.0</v>
      </c>
      <c r="FF146" s="540"/>
      <c r="FG146" s="540">
        <v>22.0</v>
      </c>
      <c r="FH146" s="544"/>
      <c r="FI146" s="445"/>
    </row>
    <row r="147" ht="15.75" customHeight="1">
      <c r="A147" s="387" t="s">
        <v>1029</v>
      </c>
      <c r="B147" s="388">
        <v>2.0</v>
      </c>
      <c r="C147" s="421" t="str">
        <f t="array" ref="C147">index(Images!$A$1:$K$1, 1, 11)</f>
        <v/>
      </c>
      <c r="D147" s="388" t="s">
        <v>2071</v>
      </c>
      <c r="E147" s="388">
        <v>1.0</v>
      </c>
      <c r="F147" s="388">
        <v>3.0</v>
      </c>
      <c r="G147" s="388" t="s">
        <v>64</v>
      </c>
      <c r="H147" s="388" t="s">
        <v>68</v>
      </c>
      <c r="I147" s="388"/>
      <c r="J147" s="437"/>
      <c r="K147" s="545"/>
      <c r="L147" s="545"/>
      <c r="M147" s="545"/>
      <c r="N147" s="545"/>
      <c r="O147" s="545"/>
      <c r="P147" s="545"/>
      <c r="Q147" s="545"/>
      <c r="R147" s="545"/>
      <c r="S147" s="545"/>
      <c r="T147" s="545"/>
      <c r="U147" s="545"/>
      <c r="V147" s="545"/>
      <c r="W147" s="545"/>
      <c r="X147" s="545"/>
      <c r="Y147" s="545"/>
      <c r="Z147" s="545"/>
      <c r="AA147" s="545"/>
      <c r="AB147" s="545"/>
      <c r="AC147" s="545"/>
      <c r="AD147" s="545"/>
      <c r="AE147" s="546"/>
      <c r="AF147" s="545"/>
      <c r="AG147" s="545"/>
      <c r="AH147" s="545"/>
      <c r="AI147" s="545"/>
      <c r="AJ147" s="545"/>
      <c r="AK147" s="545"/>
      <c r="AL147" s="545"/>
      <c r="AM147" s="545"/>
      <c r="AN147" s="545"/>
      <c r="AO147" s="545"/>
      <c r="AP147" s="545"/>
      <c r="AQ147" s="545"/>
      <c r="AR147" s="545"/>
      <c r="AS147" s="545"/>
      <c r="AT147" s="545"/>
      <c r="AU147" s="545"/>
      <c r="AV147" s="546"/>
      <c r="AW147" s="546" t="s">
        <v>96</v>
      </c>
      <c r="AX147" s="546"/>
      <c r="AY147" s="546"/>
      <c r="AZ147" s="545"/>
      <c r="BA147" s="545"/>
      <c r="BB147" s="545"/>
      <c r="BC147" s="545"/>
      <c r="BD147" s="545"/>
      <c r="BE147" s="545"/>
      <c r="BF147" s="545"/>
      <c r="BG147" s="545"/>
      <c r="BH147" s="545"/>
      <c r="BI147" s="545"/>
      <c r="BJ147" s="546"/>
      <c r="BK147" s="545"/>
      <c r="BL147" s="546"/>
      <c r="BM147" s="546"/>
      <c r="BN147" s="545"/>
      <c r="BO147" s="545"/>
      <c r="BP147" s="545"/>
      <c r="BQ147" s="545"/>
      <c r="BR147" s="545"/>
      <c r="BS147" s="545"/>
      <c r="BT147" s="545"/>
      <c r="BU147" s="545"/>
      <c r="BV147" s="545"/>
      <c r="BW147" s="545"/>
      <c r="BX147" s="546"/>
      <c r="BY147" s="546"/>
      <c r="BZ147" s="545"/>
      <c r="CA147" s="546"/>
      <c r="CB147" s="545"/>
      <c r="CC147" s="545"/>
      <c r="CD147" s="545"/>
      <c r="CE147" s="545"/>
      <c r="CF147" s="545"/>
      <c r="CG147" s="545"/>
      <c r="CH147" s="545"/>
      <c r="CI147" s="545"/>
      <c r="CJ147" s="545"/>
      <c r="CK147" s="545"/>
      <c r="CL147" s="545"/>
      <c r="CM147" s="545"/>
      <c r="CN147" s="545"/>
      <c r="CO147" s="546"/>
      <c r="CP147" s="545"/>
      <c r="CQ147" s="545"/>
      <c r="CR147" s="545"/>
      <c r="CS147" s="545"/>
      <c r="CT147" s="545"/>
      <c r="CU147" s="545"/>
      <c r="CV147" s="545"/>
      <c r="CW147" s="545"/>
      <c r="CX147" s="545"/>
      <c r="CY147" s="545"/>
      <c r="CZ147" s="547"/>
      <c r="DA147" s="548"/>
      <c r="DB147" s="548"/>
      <c r="DC147" s="548"/>
      <c r="DD147" s="548"/>
      <c r="DE147" s="548">
        <v>8.0</v>
      </c>
      <c r="DF147" s="548">
        <v>5.0</v>
      </c>
      <c r="DG147" s="547"/>
      <c r="DH147" s="546">
        <v>3.0</v>
      </c>
      <c r="DI147" s="546"/>
      <c r="DJ147" s="546">
        <v>3.0</v>
      </c>
      <c r="DK147" s="546"/>
      <c r="DL147" s="546"/>
      <c r="DM147" s="549"/>
      <c r="DN147" s="546">
        <v>6.0</v>
      </c>
      <c r="DO147" s="546">
        <v>12.0</v>
      </c>
      <c r="DP147" s="546"/>
      <c r="DQ147" s="546"/>
      <c r="DR147" s="550"/>
      <c r="DS147" s="549"/>
      <c r="DT147" s="546"/>
      <c r="DU147" s="546">
        <v>16.0</v>
      </c>
      <c r="DV147" s="546">
        <v>16.0</v>
      </c>
      <c r="DW147" s="546"/>
      <c r="DX147" s="550"/>
      <c r="DY147" s="546"/>
      <c r="DZ147" s="546"/>
      <c r="EA147" s="546">
        <v>10.0</v>
      </c>
      <c r="EB147" s="546">
        <v>10.0</v>
      </c>
      <c r="EC147" s="546"/>
      <c r="ED147" s="546"/>
      <c r="EE147" s="549"/>
      <c r="EF147" s="546"/>
      <c r="EG147" s="546"/>
      <c r="EH147" s="546"/>
      <c r="EI147" s="546"/>
      <c r="EJ147" s="550"/>
      <c r="EK147" s="546"/>
      <c r="EL147" s="546"/>
      <c r="EM147" s="546"/>
      <c r="EN147" s="546"/>
      <c r="EO147" s="546"/>
      <c r="EP147" s="546"/>
      <c r="EQ147" s="546"/>
      <c r="ER147" s="550"/>
      <c r="ES147" s="546"/>
      <c r="ET147" s="546"/>
      <c r="EU147" s="546"/>
      <c r="EV147" s="546"/>
      <c r="EW147" s="546"/>
      <c r="EX147" s="546"/>
      <c r="EY147" s="550"/>
      <c r="EZ147" s="546"/>
      <c r="FA147" s="546"/>
      <c r="FB147" s="546"/>
      <c r="FC147" s="546"/>
      <c r="FD147" s="546"/>
      <c r="FE147" s="546"/>
      <c r="FF147" s="546"/>
      <c r="FG147" s="546"/>
      <c r="FH147" s="550"/>
      <c r="FI147" s="445"/>
    </row>
    <row r="148" ht="15.75" customHeight="1">
      <c r="A148" s="387" t="s">
        <v>1031</v>
      </c>
      <c r="B148" s="388">
        <v>3.0</v>
      </c>
      <c r="C148" s="421" t="str">
        <f t="array" ref="C148">index(Images!$A$1:$K$1, 1, 11)</f>
        <v/>
      </c>
      <c r="D148" s="388" t="s">
        <v>2071</v>
      </c>
      <c r="E148" s="388">
        <v>1.0</v>
      </c>
      <c r="F148" s="388">
        <v>3.0</v>
      </c>
      <c r="G148" s="388" t="s">
        <v>64</v>
      </c>
      <c r="H148" s="388" t="s">
        <v>68</v>
      </c>
      <c r="I148" s="388"/>
      <c r="J148" s="437"/>
      <c r="K148" s="545"/>
      <c r="L148" s="545"/>
      <c r="M148" s="545"/>
      <c r="N148" s="545"/>
      <c r="O148" s="545"/>
      <c r="P148" s="545"/>
      <c r="Q148" s="545"/>
      <c r="R148" s="545"/>
      <c r="S148" s="545"/>
      <c r="T148" s="545"/>
      <c r="U148" s="545"/>
      <c r="V148" s="545"/>
      <c r="W148" s="545"/>
      <c r="X148" s="545"/>
      <c r="Y148" s="545"/>
      <c r="Z148" s="546"/>
      <c r="AA148" s="545"/>
      <c r="AB148" s="545"/>
      <c r="AC148" s="545"/>
      <c r="AD148" s="545"/>
      <c r="AE148" s="545"/>
      <c r="AF148" s="545"/>
      <c r="AG148" s="545"/>
      <c r="AH148" s="545"/>
      <c r="AI148" s="545"/>
      <c r="AJ148" s="545"/>
      <c r="AK148" s="545"/>
      <c r="AL148" s="545"/>
      <c r="AM148" s="545"/>
      <c r="AN148" s="545"/>
      <c r="AO148" s="545"/>
      <c r="AP148" s="545"/>
      <c r="AQ148" s="545"/>
      <c r="AR148" s="545"/>
      <c r="AS148" s="545"/>
      <c r="AT148" s="545"/>
      <c r="AU148" s="545"/>
      <c r="AV148" s="546"/>
      <c r="AW148" s="546" t="s">
        <v>96</v>
      </c>
      <c r="AX148" s="545"/>
      <c r="AY148" s="545"/>
      <c r="AZ148" s="545"/>
      <c r="BA148" s="545"/>
      <c r="BB148" s="545"/>
      <c r="BC148" s="545"/>
      <c r="BD148" s="545"/>
      <c r="BE148" s="545"/>
      <c r="BF148" s="545"/>
      <c r="BG148" s="545"/>
      <c r="BH148" s="545"/>
      <c r="BI148" s="545"/>
      <c r="BJ148" s="545"/>
      <c r="BK148" s="545"/>
      <c r="BL148" s="546"/>
      <c r="BM148" s="546"/>
      <c r="BN148" s="545"/>
      <c r="BO148" s="545"/>
      <c r="BP148" s="545"/>
      <c r="BQ148" s="545"/>
      <c r="BR148" s="545"/>
      <c r="BS148" s="545"/>
      <c r="BT148" s="545"/>
      <c r="BU148" s="545"/>
      <c r="BV148" s="545"/>
      <c r="BW148" s="545"/>
      <c r="BX148" s="545"/>
      <c r="BY148" s="545"/>
      <c r="BZ148" s="545"/>
      <c r="CA148" s="545"/>
      <c r="CB148" s="546"/>
      <c r="CC148" s="546"/>
      <c r="CD148" s="546"/>
      <c r="CE148" s="546"/>
      <c r="CF148" s="546"/>
      <c r="CG148" s="545"/>
      <c r="CH148" s="545"/>
      <c r="CI148" s="545"/>
      <c r="CJ148" s="545"/>
      <c r="CK148" s="546"/>
      <c r="CL148" s="546"/>
      <c r="CM148" s="546"/>
      <c r="CN148" s="545"/>
      <c r="CO148" s="545"/>
      <c r="CP148" s="545"/>
      <c r="CQ148" s="545"/>
      <c r="CR148" s="545"/>
      <c r="CS148" s="545"/>
      <c r="CT148" s="546"/>
      <c r="CU148" s="546"/>
      <c r="CV148" s="546"/>
      <c r="CW148" s="546"/>
      <c r="CX148" s="546"/>
      <c r="CY148" s="546"/>
      <c r="CZ148" s="547"/>
      <c r="DA148" s="548">
        <v>75.0</v>
      </c>
      <c r="DB148" s="548"/>
      <c r="DC148" s="548"/>
      <c r="DD148" s="548">
        <v>8.0</v>
      </c>
      <c r="DE148" s="548">
        <v>13.0</v>
      </c>
      <c r="DF148" s="548"/>
      <c r="DG148" s="547"/>
      <c r="DH148" s="546"/>
      <c r="DI148" s="546"/>
      <c r="DJ148" s="546"/>
      <c r="DK148" s="546"/>
      <c r="DL148" s="546"/>
      <c r="DM148" s="549"/>
      <c r="DN148" s="546"/>
      <c r="DO148" s="546"/>
      <c r="DP148" s="546"/>
      <c r="DQ148" s="546"/>
      <c r="DR148" s="550"/>
      <c r="DS148" s="549"/>
      <c r="DT148" s="546"/>
      <c r="DU148" s="546"/>
      <c r="DV148" s="546"/>
      <c r="DW148" s="546"/>
      <c r="DX148" s="550"/>
      <c r="DY148" s="546"/>
      <c r="DZ148" s="546"/>
      <c r="EA148" s="546">
        <v>10.0</v>
      </c>
      <c r="EB148" s="546">
        <v>10.0</v>
      </c>
      <c r="EC148" s="546"/>
      <c r="ED148" s="546"/>
      <c r="EE148" s="549"/>
      <c r="EF148" s="546"/>
      <c r="EG148" s="546">
        <v>24.0</v>
      </c>
      <c r="EH148" s="546">
        <v>24.0</v>
      </c>
      <c r="EI148" s="546"/>
      <c r="EJ148" s="550"/>
      <c r="EK148" s="546"/>
      <c r="EL148" s="546"/>
      <c r="EM148" s="546"/>
      <c r="EN148" s="546">
        <v>30.0</v>
      </c>
      <c r="EO148" s="546"/>
      <c r="EP148" s="546"/>
      <c r="EQ148" s="546"/>
      <c r="ER148" s="550">
        <v>30.0</v>
      </c>
      <c r="ES148" s="546"/>
      <c r="ET148" s="546"/>
      <c r="EU148" s="546">
        <v>18.0</v>
      </c>
      <c r="EV148" s="546">
        <v>20.0</v>
      </c>
      <c r="EW148" s="546">
        <v>38.0</v>
      </c>
      <c r="EX148" s="546"/>
      <c r="EY148" s="550"/>
      <c r="EZ148" s="546"/>
      <c r="FA148" s="546">
        <v>22.0</v>
      </c>
      <c r="FB148" s="546">
        <v>22.0</v>
      </c>
      <c r="FC148" s="546"/>
      <c r="FD148" s="546"/>
      <c r="FE148" s="546"/>
      <c r="FF148" s="546"/>
      <c r="FG148" s="546"/>
      <c r="FH148" s="550"/>
      <c r="FI148" s="445"/>
    </row>
  </sheetData>
  <mergeCells count="8">
    <mergeCell ref="DH2:DL2"/>
    <mergeCell ref="DM2:DR2"/>
    <mergeCell ref="DS2:DX2"/>
    <mergeCell ref="DY2:ED2"/>
    <mergeCell ref="EE2:EJ2"/>
    <mergeCell ref="EK2:ER2"/>
    <mergeCell ref="ES2:EY2"/>
    <mergeCell ref="EZ2:FH2"/>
  </mergeCells>
  <conditionalFormatting sqref="A2:DG2">
    <cfRule type="containsBlanks" dxfId="14" priority="1">
      <formula>LEN(TRIM(A2))=0</formula>
    </cfRule>
  </conditionalFormatting>
  <conditionalFormatting sqref="K3:CY21">
    <cfRule type="expression" dxfId="42" priority="2">
      <formula>isodd(column())</formula>
    </cfRule>
  </conditionalFormatting>
  <conditionalFormatting sqref="K22:CY36">
    <cfRule type="expression" dxfId="43" priority="3">
      <formula>isodd(column())</formula>
    </cfRule>
  </conditionalFormatting>
  <conditionalFormatting sqref="K37:CY49">
    <cfRule type="expression" dxfId="44" priority="4">
      <formula>isodd(column())</formula>
    </cfRule>
  </conditionalFormatting>
  <conditionalFormatting sqref="K50:CY55">
    <cfRule type="expression" dxfId="45" priority="5">
      <formula>isodd(column())</formula>
    </cfRule>
  </conditionalFormatting>
  <conditionalFormatting sqref="K56:CY60">
    <cfRule type="expression" dxfId="46" priority="6">
      <formula>isodd(column())</formula>
    </cfRule>
  </conditionalFormatting>
  <conditionalFormatting sqref="K61:CY70">
    <cfRule type="expression" dxfId="47" priority="7">
      <formula>isodd(column())</formula>
    </cfRule>
  </conditionalFormatting>
  <conditionalFormatting sqref="K71:CY78">
    <cfRule type="expression" dxfId="48" priority="8">
      <formula>isodd(column())</formula>
    </cfRule>
  </conditionalFormatting>
  <conditionalFormatting sqref="K1:CY148">
    <cfRule type="expression" dxfId="6" priority="9">
      <formula>isodd(column())</formula>
    </cfRule>
  </conditionalFormatting>
  <conditionalFormatting sqref="CZ1:CZ148 DG1:DG148">
    <cfRule type="containsBlanks" dxfId="14" priority="10">
      <formula>LEN(TRIM(CZ1))=0</formula>
    </cfRule>
  </conditionalFormatting>
  <conditionalFormatting sqref="CZ1:CZ148 DG1:DG148">
    <cfRule type="notContainsBlanks" dxfId="14" priority="11">
      <formula>LEN(TRIM(CZ1))&gt;0</formula>
    </cfRule>
  </conditionalFormatting>
  <conditionalFormatting sqref="EZ2:FH2">
    <cfRule type="notContainsBlanks" dxfId="49" priority="12">
      <formula>LEN(TRIM(EZ2))&gt;0</formula>
    </cfRule>
  </conditionalFormatting>
  <hyperlinks>
    <hyperlink display="Aaron" location="Heroes!A3" ref="K1"/>
    <hyperlink display="Zerida" location="Heroes!A116" ref="CY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4.0" topLeftCell="I5" activePane="bottomRight" state="frozen"/>
      <selection activeCell="I1" sqref="I1" pane="topRight"/>
      <selection activeCell="A5" sqref="A5" pane="bottomLeft"/>
      <selection activeCell="I5" sqref="I5" pane="bottomRight"/>
    </sheetView>
  </sheetViews>
  <sheetFormatPr customHeight="1" defaultColWidth="14.43" defaultRowHeight="15.75"/>
  <cols>
    <col customWidth="1" min="1" max="1" width="18.71"/>
    <col customWidth="1" min="2" max="2" width="7.29"/>
    <col customWidth="1" min="3" max="4" width="5.86"/>
    <col customWidth="1" min="5" max="6" width="8.57"/>
    <col customWidth="1" min="7" max="7" width="28.71"/>
    <col customWidth="1" min="8" max="8" width="3.71"/>
    <col customWidth="1" min="9" max="106" width="5.14"/>
  </cols>
  <sheetData>
    <row r="1" ht="18.75" customHeight="1">
      <c r="A1" s="551" t="s">
        <v>2120</v>
      </c>
      <c r="B1" s="7"/>
      <c r="C1" s="552" t="s">
        <v>2121</v>
      </c>
      <c r="D1" s="17"/>
      <c r="E1" s="17"/>
      <c r="F1" s="7"/>
      <c r="G1" s="553" t="s">
        <v>2122</v>
      </c>
      <c r="H1" s="554" t="s">
        <v>1</v>
      </c>
      <c r="I1" s="555" t="s">
        <v>87</v>
      </c>
      <c r="J1" s="556" t="s">
        <v>117</v>
      </c>
      <c r="K1" s="556" t="s">
        <v>149</v>
      </c>
      <c r="L1" s="556" t="s">
        <v>176</v>
      </c>
      <c r="M1" s="557" t="s">
        <v>216</v>
      </c>
      <c r="N1" s="556" t="s">
        <v>262</v>
      </c>
      <c r="O1" s="556" t="s">
        <v>291</v>
      </c>
      <c r="P1" s="556" t="s">
        <v>314</v>
      </c>
      <c r="Q1" s="556" t="s">
        <v>340</v>
      </c>
      <c r="R1" s="557" t="s">
        <v>360</v>
      </c>
      <c r="S1" s="556" t="s">
        <v>388</v>
      </c>
      <c r="T1" s="556" t="s">
        <v>412</v>
      </c>
      <c r="U1" s="556" t="s">
        <v>431</v>
      </c>
      <c r="V1" s="556" t="s">
        <v>454</v>
      </c>
      <c r="W1" s="556" t="s">
        <v>472</v>
      </c>
      <c r="X1" s="556" t="s">
        <v>497</v>
      </c>
      <c r="Y1" s="556" t="s">
        <v>115</v>
      </c>
      <c r="Z1" s="556" t="s">
        <v>542</v>
      </c>
      <c r="AA1" s="556" t="s">
        <v>569</v>
      </c>
      <c r="AB1" s="556" t="s">
        <v>585</v>
      </c>
      <c r="AC1" s="556" t="s">
        <v>606</v>
      </c>
      <c r="AD1" s="556" t="s">
        <v>627</v>
      </c>
      <c r="AE1" s="556" t="s">
        <v>645</v>
      </c>
      <c r="AF1" s="556" t="s">
        <v>669</v>
      </c>
      <c r="AG1" s="556" t="s">
        <v>689</v>
      </c>
      <c r="AH1" s="556" t="s">
        <v>706</v>
      </c>
      <c r="AI1" s="556" t="s">
        <v>731</v>
      </c>
      <c r="AJ1" s="556" t="s">
        <v>753</v>
      </c>
      <c r="AK1" s="556" t="s">
        <v>643</v>
      </c>
      <c r="AL1" s="556" t="s">
        <v>804</v>
      </c>
      <c r="AM1" s="556" t="s">
        <v>822</v>
      </c>
      <c r="AN1" s="556" t="s">
        <v>850</v>
      </c>
      <c r="AO1" s="556" t="s">
        <v>873</v>
      </c>
      <c r="AP1" s="556" t="s">
        <v>903</v>
      </c>
      <c r="AQ1" s="556" t="s">
        <v>921</v>
      </c>
      <c r="AR1" s="556" t="s">
        <v>939</v>
      </c>
      <c r="AS1" s="556" t="s">
        <v>959</v>
      </c>
      <c r="AT1" s="556" t="s">
        <v>979</v>
      </c>
      <c r="AU1" s="556" t="s">
        <v>991</v>
      </c>
      <c r="AV1" s="556" t="s">
        <v>1014</v>
      </c>
      <c r="AW1" s="558" t="s">
        <v>1044</v>
      </c>
      <c r="AX1" s="556" t="s">
        <v>1062</v>
      </c>
      <c r="AY1" s="556" t="s">
        <v>1073</v>
      </c>
      <c r="AZ1" s="556" t="s">
        <v>1092</v>
      </c>
      <c r="BA1" s="556" t="s">
        <v>1107</v>
      </c>
      <c r="BB1" s="556" t="s">
        <v>1129</v>
      </c>
      <c r="BC1" s="556" t="s">
        <v>1147</v>
      </c>
      <c r="BD1" s="556" t="s">
        <v>1157</v>
      </c>
      <c r="BE1" s="556" t="s">
        <v>1176</v>
      </c>
      <c r="BF1" s="556" t="s">
        <v>1194</v>
      </c>
      <c r="BG1" s="556" t="s">
        <v>1206</v>
      </c>
      <c r="BH1" s="556" t="s">
        <v>1221</v>
      </c>
      <c r="BI1" s="556" t="s">
        <v>1237</v>
      </c>
      <c r="BJ1" s="556" t="s">
        <v>1155</v>
      </c>
      <c r="BK1" s="556" t="s">
        <v>1272</v>
      </c>
      <c r="BL1" s="556" t="s">
        <v>1290</v>
      </c>
      <c r="BM1" s="556" t="s">
        <v>1304</v>
      </c>
      <c r="BN1" s="556" t="s">
        <v>1315</v>
      </c>
      <c r="BO1" s="556" t="s">
        <v>1325</v>
      </c>
      <c r="BP1" s="556" t="s">
        <v>1341</v>
      </c>
      <c r="BQ1" s="556" t="s">
        <v>1360</v>
      </c>
      <c r="BR1" s="556" t="s">
        <v>1375</v>
      </c>
      <c r="BS1" s="556" t="s">
        <v>1395</v>
      </c>
      <c r="BT1" s="556" t="s">
        <v>1412</v>
      </c>
      <c r="BU1" s="556" t="s">
        <v>1992</v>
      </c>
      <c r="BV1" s="556" t="s">
        <v>1450</v>
      </c>
      <c r="BW1" s="556" t="s">
        <v>1466</v>
      </c>
      <c r="BX1" s="556" t="s">
        <v>1472</v>
      </c>
      <c r="BY1" s="556" t="s">
        <v>1488</v>
      </c>
      <c r="BZ1" s="556" t="s">
        <v>1507</v>
      </c>
      <c r="CA1" s="556" t="s">
        <v>1527</v>
      </c>
      <c r="CB1" s="556" t="s">
        <v>1544</v>
      </c>
      <c r="CC1" s="556" t="s">
        <v>841</v>
      </c>
      <c r="CD1" s="556" t="s">
        <v>1578</v>
      </c>
      <c r="CE1" s="556" t="s">
        <v>144</v>
      </c>
      <c r="CF1" s="556" t="s">
        <v>1602</v>
      </c>
      <c r="CG1" s="556" t="s">
        <v>1619</v>
      </c>
      <c r="CH1" s="556" t="s">
        <v>2123</v>
      </c>
      <c r="CI1" s="556" t="s">
        <v>1642</v>
      </c>
      <c r="CJ1" s="556" t="s">
        <v>1660</v>
      </c>
      <c r="CK1" s="556" t="s">
        <v>1667</v>
      </c>
      <c r="CL1" s="556" t="s">
        <v>1685</v>
      </c>
      <c r="CM1" s="556" t="s">
        <v>514</v>
      </c>
      <c r="CN1" s="556" t="s">
        <v>1713</v>
      </c>
      <c r="CO1" s="556" t="s">
        <v>798</v>
      </c>
      <c r="CP1" s="556" t="s">
        <v>1185</v>
      </c>
      <c r="CQ1" s="556" t="s">
        <v>1757</v>
      </c>
      <c r="CR1" s="556" t="s">
        <v>1772</v>
      </c>
      <c r="CS1" s="556" t="s">
        <v>816</v>
      </c>
      <c r="CT1" s="556" t="s">
        <v>2020</v>
      </c>
      <c r="CU1" s="556" t="s">
        <v>951</v>
      </c>
      <c r="CV1" s="556" t="s">
        <v>1830</v>
      </c>
      <c r="CW1" s="556" t="s">
        <v>1843</v>
      </c>
      <c r="CX1" s="556" t="s">
        <v>1678</v>
      </c>
      <c r="CY1" s="556" t="s">
        <v>1875</v>
      </c>
      <c r="CZ1" s="556" t="s">
        <v>1889</v>
      </c>
      <c r="DA1" s="558" t="s">
        <v>1906</v>
      </c>
      <c r="DB1" s="556" t="s">
        <v>1928</v>
      </c>
    </row>
    <row r="2" ht="18.75" customHeight="1">
      <c r="A2" s="559" t="s">
        <v>2124</v>
      </c>
      <c r="B2" s="7"/>
      <c r="C2" s="560" t="s">
        <v>2125</v>
      </c>
      <c r="D2" s="17"/>
      <c r="E2" s="17"/>
      <c r="F2" s="7"/>
      <c r="G2" s="561" t="s">
        <v>2126</v>
      </c>
    </row>
    <row r="3" ht="18.75" customHeight="1">
      <c r="A3" s="562" t="s">
        <v>2127</v>
      </c>
      <c r="B3" s="7"/>
      <c r="C3" s="563" t="s">
        <v>2128</v>
      </c>
      <c r="D3" s="17"/>
      <c r="E3" s="17"/>
      <c r="F3" s="7"/>
      <c r="G3" s="564" t="s">
        <v>2129</v>
      </c>
    </row>
    <row r="4" ht="15.75" customHeight="1">
      <c r="A4" s="565" t="s">
        <v>30</v>
      </c>
      <c r="B4" s="566" t="s">
        <v>2130</v>
      </c>
      <c r="C4" s="566" t="s">
        <v>2131</v>
      </c>
      <c r="D4" s="566" t="s">
        <v>84</v>
      </c>
      <c r="E4" s="566" t="s">
        <v>85</v>
      </c>
      <c r="F4" s="567" t="s">
        <v>86</v>
      </c>
      <c r="G4" s="568" t="s">
        <v>50</v>
      </c>
    </row>
    <row r="5">
      <c r="A5" s="569" t="s">
        <v>2120</v>
      </c>
      <c r="B5" s="570" t="s">
        <v>2132</v>
      </c>
      <c r="H5" s="571"/>
      <c r="I5" s="572"/>
      <c r="J5" s="572"/>
      <c r="K5" s="572"/>
      <c r="L5" s="572"/>
      <c r="M5" s="572"/>
      <c r="N5" s="572"/>
      <c r="O5" s="572"/>
      <c r="P5" s="572"/>
      <c r="Q5" s="572"/>
      <c r="R5" s="572"/>
      <c r="S5" s="572"/>
      <c r="T5" s="572"/>
      <c r="U5" s="572"/>
      <c r="V5" s="572"/>
      <c r="W5" s="572"/>
      <c r="X5" s="572"/>
      <c r="Y5" s="572"/>
      <c r="Z5" s="572"/>
      <c r="AA5" s="572"/>
      <c r="AB5" s="572"/>
      <c r="AC5" s="572"/>
      <c r="AD5" s="572"/>
      <c r="AE5" s="572"/>
      <c r="AF5" s="572"/>
      <c r="AG5" s="572"/>
      <c r="AH5" s="572"/>
      <c r="AI5" s="572"/>
      <c r="AJ5" s="572"/>
      <c r="AK5" s="572"/>
      <c r="AL5" s="572"/>
      <c r="AM5" s="572"/>
      <c r="AN5" s="572"/>
      <c r="AO5" s="572"/>
      <c r="AP5" s="572"/>
      <c r="AQ5" s="572"/>
      <c r="AR5" s="572"/>
      <c r="AS5" s="572"/>
      <c r="AT5" s="572"/>
      <c r="AU5" s="572"/>
      <c r="AV5" s="572"/>
      <c r="AW5" s="572"/>
      <c r="AX5" s="572"/>
      <c r="AY5" s="572"/>
      <c r="AZ5" s="572"/>
      <c r="BA5" s="572"/>
      <c r="BB5" s="572"/>
      <c r="BC5" s="572"/>
      <c r="BD5" s="572"/>
      <c r="BE5" s="572"/>
      <c r="BF5" s="572"/>
      <c r="BG5" s="573"/>
      <c r="BH5" s="573"/>
      <c r="BI5" s="572"/>
      <c r="BJ5" s="572"/>
      <c r="BK5" s="572"/>
      <c r="BL5" s="572"/>
      <c r="BM5" s="572"/>
      <c r="BN5" s="572"/>
      <c r="BO5" s="573"/>
      <c r="BP5" s="573"/>
      <c r="BQ5" s="572"/>
      <c r="BR5" s="572"/>
      <c r="BS5" s="572"/>
      <c r="BT5" s="572"/>
      <c r="BU5" s="572"/>
      <c r="BV5" s="572"/>
      <c r="BW5" s="572"/>
      <c r="BX5" s="572"/>
      <c r="BY5" s="572"/>
      <c r="BZ5" s="572"/>
      <c r="CA5" s="572"/>
      <c r="CB5" s="572"/>
      <c r="CC5" s="572"/>
      <c r="CD5" s="572"/>
      <c r="CE5" s="572"/>
      <c r="CF5" s="572"/>
      <c r="CG5" s="572"/>
      <c r="CH5" s="572"/>
      <c r="CI5" s="572"/>
      <c r="CJ5" s="572"/>
      <c r="CK5" s="572"/>
      <c r="CL5" s="572"/>
      <c r="CM5" s="572"/>
      <c r="CN5" s="572"/>
      <c r="CO5" s="572"/>
      <c r="CP5" s="572"/>
      <c r="CQ5" s="572"/>
      <c r="CR5" s="572"/>
      <c r="CS5" s="572"/>
      <c r="CT5" s="572"/>
      <c r="CU5" s="572"/>
      <c r="CV5" s="572"/>
      <c r="CW5" s="572"/>
      <c r="CX5" s="572"/>
      <c r="CY5" s="572"/>
      <c r="CZ5" s="572"/>
      <c r="DA5" s="572"/>
      <c r="DB5" s="572"/>
    </row>
    <row r="6">
      <c r="A6" s="574" t="s">
        <v>1228</v>
      </c>
      <c r="B6" s="575">
        <f t="shared" ref="B6:B29" si="1">counta($I6:$DB6)</f>
        <v>1</v>
      </c>
      <c r="C6" s="575" t="s">
        <v>2133</v>
      </c>
      <c r="D6" s="449">
        <v>3.0</v>
      </c>
      <c r="E6" s="449" t="s">
        <v>214</v>
      </c>
      <c r="F6" s="449" t="str">
        <f t="array" ref="F6">index(Images!$A$2:$K$2, 1, 6)</f>
        <v/>
      </c>
      <c r="G6" s="576" t="s">
        <v>2134</v>
      </c>
      <c r="H6" s="437"/>
      <c r="I6" s="577"/>
      <c r="J6" s="577"/>
      <c r="K6" s="577"/>
      <c r="L6" s="577"/>
      <c r="M6" s="577"/>
      <c r="N6" s="577"/>
      <c r="O6" s="577"/>
      <c r="P6" s="577"/>
      <c r="Q6" s="577"/>
      <c r="R6" s="577"/>
      <c r="S6" s="577"/>
      <c r="T6" s="577"/>
      <c r="U6" s="577"/>
      <c r="V6" s="577"/>
      <c r="W6" s="577"/>
      <c r="X6" s="577"/>
      <c r="Y6" s="577"/>
      <c r="Z6" s="577"/>
      <c r="AA6" s="577"/>
      <c r="AB6" s="577"/>
      <c r="AC6" s="577"/>
      <c r="AD6" s="577"/>
      <c r="AE6" s="577"/>
      <c r="AF6" s="577"/>
      <c r="AG6" s="577"/>
      <c r="AH6" s="577"/>
      <c r="AI6" s="577"/>
      <c r="AJ6" s="577"/>
      <c r="AK6" s="577"/>
      <c r="AL6" s="577"/>
      <c r="AM6" s="577"/>
      <c r="AN6" s="577"/>
      <c r="AO6" s="577"/>
      <c r="AP6" s="577"/>
      <c r="AQ6" s="577"/>
      <c r="AR6" s="577"/>
      <c r="AS6" s="577"/>
      <c r="AT6" s="577"/>
      <c r="AU6" s="577"/>
      <c r="AV6" s="577"/>
      <c r="AW6" s="577"/>
      <c r="AX6" s="577"/>
      <c r="AY6" s="577"/>
      <c r="AZ6" s="577"/>
      <c r="BA6" s="577"/>
      <c r="BB6" s="577"/>
      <c r="BC6" s="577"/>
      <c r="BD6" s="577"/>
      <c r="BE6" s="577"/>
      <c r="BF6" s="577"/>
      <c r="BG6" s="578"/>
      <c r="BH6" s="578" t="s">
        <v>96</v>
      </c>
      <c r="BI6" s="577"/>
      <c r="BJ6" s="577"/>
      <c r="BK6" s="577"/>
      <c r="BL6" s="577"/>
      <c r="BM6" s="577"/>
      <c r="BN6" s="577"/>
      <c r="BO6" s="578"/>
      <c r="BP6" s="578"/>
      <c r="BQ6" s="577"/>
      <c r="BR6" s="577"/>
      <c r="BS6" s="577"/>
      <c r="BT6" s="577"/>
      <c r="BU6" s="577"/>
      <c r="BV6" s="577"/>
      <c r="BW6" s="577"/>
      <c r="BX6" s="577"/>
      <c r="BY6" s="577"/>
      <c r="BZ6" s="577"/>
      <c r="CA6" s="577"/>
      <c r="CB6" s="577"/>
      <c r="CC6" s="577"/>
      <c r="CD6" s="577"/>
      <c r="CE6" s="577"/>
      <c r="CF6" s="577"/>
      <c r="CG6" s="577"/>
      <c r="CH6" s="577"/>
      <c r="CI6" s="577"/>
      <c r="CJ6" s="577"/>
      <c r="CK6" s="577"/>
      <c r="CL6" s="577"/>
      <c r="CM6" s="577"/>
      <c r="CN6" s="577"/>
      <c r="CO6" s="577"/>
      <c r="CP6" s="577"/>
      <c r="CQ6" s="577"/>
      <c r="CR6" s="577"/>
      <c r="CS6" s="577"/>
      <c r="CT6" s="577"/>
      <c r="CU6" s="577"/>
      <c r="CV6" s="577"/>
      <c r="CW6" s="577"/>
      <c r="CX6" s="577"/>
      <c r="CY6" s="577"/>
      <c r="CZ6" s="577"/>
      <c r="DA6" s="577"/>
      <c r="DB6" s="577"/>
    </row>
    <row r="7">
      <c r="A7" s="574" t="s">
        <v>487</v>
      </c>
      <c r="B7" s="575">
        <f t="shared" si="1"/>
        <v>1</v>
      </c>
      <c r="C7" s="575" t="s">
        <v>2133</v>
      </c>
      <c r="D7" s="449">
        <v>3.0</v>
      </c>
      <c r="E7" s="449" t="s">
        <v>214</v>
      </c>
      <c r="F7" s="449" t="str">
        <f t="array" ref="F7">index(Images!$A$2:$K$2, 1, 7)</f>
        <v/>
      </c>
      <c r="G7" s="576" t="s">
        <v>2135</v>
      </c>
      <c r="H7" s="437"/>
      <c r="I7" s="577"/>
      <c r="J7" s="577"/>
      <c r="K7" s="577"/>
      <c r="L7" s="577"/>
      <c r="M7" s="577"/>
      <c r="N7" s="577"/>
      <c r="O7" s="577"/>
      <c r="P7" s="577"/>
      <c r="Q7" s="577"/>
      <c r="R7" s="577"/>
      <c r="S7" s="577"/>
      <c r="T7" s="577"/>
      <c r="U7" s="577"/>
      <c r="V7" s="578"/>
      <c r="W7" s="578" t="s">
        <v>96</v>
      </c>
      <c r="X7" s="578"/>
      <c r="Y7" s="577"/>
      <c r="Z7" s="577"/>
      <c r="AA7" s="577"/>
      <c r="AB7" s="577"/>
      <c r="AC7" s="577"/>
      <c r="AD7" s="577"/>
      <c r="AE7" s="577"/>
      <c r="AF7" s="577"/>
      <c r="AG7" s="577"/>
      <c r="AH7" s="577"/>
      <c r="AI7" s="577"/>
      <c r="AJ7" s="577"/>
      <c r="AK7" s="577"/>
      <c r="AL7" s="577"/>
      <c r="AM7" s="577"/>
      <c r="AN7" s="577"/>
      <c r="AO7" s="577"/>
      <c r="AP7" s="577"/>
      <c r="AQ7" s="577"/>
      <c r="AR7" s="577"/>
      <c r="AS7" s="577"/>
      <c r="AT7" s="577"/>
      <c r="AU7" s="577"/>
      <c r="AV7" s="577"/>
      <c r="AW7" s="577"/>
      <c r="AX7" s="577"/>
      <c r="AY7" s="577"/>
      <c r="AZ7" s="577"/>
      <c r="BA7" s="577"/>
      <c r="BB7" s="577"/>
      <c r="BC7" s="577"/>
      <c r="BD7" s="577"/>
      <c r="BE7" s="577"/>
      <c r="BF7" s="577"/>
      <c r="BG7" s="577"/>
      <c r="BH7" s="577"/>
      <c r="BI7" s="577"/>
      <c r="BJ7" s="577"/>
      <c r="BK7" s="577"/>
      <c r="BL7" s="577"/>
      <c r="BM7" s="577"/>
      <c r="BN7" s="577"/>
      <c r="BO7" s="577"/>
      <c r="BP7" s="577"/>
      <c r="BQ7" s="577"/>
      <c r="BR7" s="577"/>
      <c r="BS7" s="577"/>
      <c r="BT7" s="577"/>
      <c r="BU7" s="577"/>
      <c r="BV7" s="577"/>
      <c r="BW7" s="577"/>
      <c r="BX7" s="577"/>
      <c r="BY7" s="577"/>
      <c r="BZ7" s="577"/>
      <c r="CA7" s="577"/>
      <c r="CB7" s="577"/>
      <c r="CC7" s="577"/>
      <c r="CD7" s="577"/>
      <c r="CE7" s="577"/>
      <c r="CF7" s="577"/>
      <c r="CG7" s="577"/>
      <c r="CH7" s="577"/>
      <c r="CI7" s="577"/>
      <c r="CJ7" s="577"/>
      <c r="CK7" s="577"/>
      <c r="CL7" s="577"/>
      <c r="CM7" s="577"/>
      <c r="CN7" s="577"/>
      <c r="CO7" s="577"/>
      <c r="CP7" s="577"/>
      <c r="CQ7" s="577"/>
      <c r="CR7" s="577"/>
      <c r="CS7" s="577"/>
      <c r="CT7" s="577"/>
      <c r="CU7" s="577"/>
      <c r="CV7" s="577"/>
      <c r="CW7" s="577"/>
      <c r="CX7" s="577"/>
      <c r="CY7" s="577"/>
      <c r="CZ7" s="577"/>
      <c r="DA7" s="577"/>
      <c r="DB7" s="577"/>
    </row>
    <row r="8" ht="26.25" customHeight="1">
      <c r="A8" s="574" t="s">
        <v>1919</v>
      </c>
      <c r="B8" s="575">
        <f t="shared" si="1"/>
        <v>1</v>
      </c>
      <c r="C8" s="575" t="s">
        <v>2133</v>
      </c>
      <c r="D8" s="449">
        <v>3.0</v>
      </c>
      <c r="E8" s="449" t="s">
        <v>214</v>
      </c>
      <c r="F8" s="449" t="str">
        <f t="array" ref="F8">index(Images!$A$2:$K$2, 1, 11)</f>
        <v/>
      </c>
      <c r="G8" s="576" t="s">
        <v>2136</v>
      </c>
      <c r="H8" s="437"/>
      <c r="I8" s="577"/>
      <c r="J8" s="577"/>
      <c r="K8" s="577"/>
      <c r="L8" s="577"/>
      <c r="M8" s="577"/>
      <c r="N8" s="577"/>
      <c r="O8" s="577"/>
      <c r="P8" s="577"/>
      <c r="Q8" s="577"/>
      <c r="R8" s="577"/>
      <c r="S8" s="577"/>
      <c r="T8" s="577"/>
      <c r="U8" s="577"/>
      <c r="V8" s="577"/>
      <c r="W8" s="577"/>
      <c r="X8" s="577"/>
      <c r="Y8" s="577"/>
      <c r="Z8" s="577"/>
      <c r="AA8" s="577"/>
      <c r="AB8" s="577"/>
      <c r="AC8" s="577"/>
      <c r="AD8" s="577"/>
      <c r="AE8" s="577"/>
      <c r="AF8" s="577"/>
      <c r="AG8" s="577"/>
      <c r="AH8" s="577"/>
      <c r="AI8" s="577"/>
      <c r="AJ8" s="577"/>
      <c r="AK8" s="577"/>
      <c r="AL8" s="578"/>
      <c r="AM8" s="578"/>
      <c r="AN8" s="578"/>
      <c r="AO8" s="577"/>
      <c r="AP8" s="577"/>
      <c r="AQ8" s="577"/>
      <c r="AR8" s="577"/>
      <c r="AS8" s="577"/>
      <c r="AT8" s="577"/>
      <c r="AU8" s="577"/>
      <c r="AV8" s="577"/>
      <c r="AW8" s="577"/>
      <c r="AX8" s="577"/>
      <c r="AY8" s="577"/>
      <c r="AZ8" s="577"/>
      <c r="BA8" s="577"/>
      <c r="BB8" s="577"/>
      <c r="BC8" s="577"/>
      <c r="BD8" s="577"/>
      <c r="BE8" s="577"/>
      <c r="BF8" s="577"/>
      <c r="BG8" s="577"/>
      <c r="BH8" s="577"/>
      <c r="BI8" s="577"/>
      <c r="BJ8" s="577"/>
      <c r="BK8" s="577"/>
      <c r="BL8" s="577"/>
      <c r="BM8" s="577"/>
      <c r="BN8" s="577"/>
      <c r="BO8" s="577"/>
      <c r="BP8" s="577"/>
      <c r="BQ8" s="577"/>
      <c r="BR8" s="577"/>
      <c r="BS8" s="577"/>
      <c r="BT8" s="577"/>
      <c r="BU8" s="577"/>
      <c r="BV8" s="577"/>
      <c r="BW8" s="577"/>
      <c r="BX8" s="577"/>
      <c r="BY8" s="577"/>
      <c r="BZ8" s="577"/>
      <c r="CA8" s="577"/>
      <c r="CB8" s="577"/>
      <c r="CC8" s="577"/>
      <c r="CD8" s="577"/>
      <c r="CE8" s="577"/>
      <c r="CF8" s="577"/>
      <c r="CG8" s="577"/>
      <c r="CH8" s="577"/>
      <c r="CI8" s="577"/>
      <c r="CJ8" s="577"/>
      <c r="CK8" s="577"/>
      <c r="CL8" s="577"/>
      <c r="CM8" s="577"/>
      <c r="CN8" s="577"/>
      <c r="CO8" s="577"/>
      <c r="CP8" s="577"/>
      <c r="CQ8" s="577"/>
      <c r="CR8" s="577"/>
      <c r="CS8" s="577"/>
      <c r="CT8" s="577"/>
      <c r="CU8" s="577"/>
      <c r="CV8" s="577"/>
      <c r="CW8" s="577"/>
      <c r="CX8" s="577"/>
      <c r="CY8" s="577"/>
      <c r="CZ8" s="577"/>
      <c r="DA8" s="578" t="s">
        <v>96</v>
      </c>
      <c r="DB8" s="577"/>
    </row>
    <row r="9" ht="26.25" customHeight="1">
      <c r="A9" s="574" t="s">
        <v>860</v>
      </c>
      <c r="B9" s="575">
        <f t="shared" si="1"/>
        <v>1</v>
      </c>
      <c r="C9" s="575" t="s">
        <v>2133</v>
      </c>
      <c r="D9" s="449">
        <v>3.0</v>
      </c>
      <c r="E9" s="449" t="s">
        <v>214</v>
      </c>
      <c r="F9" s="449" t="str">
        <f t="array" ref="F9">index(Images!$A$2:$K$2, 1, 2)</f>
        <v/>
      </c>
      <c r="G9" s="576" t="s">
        <v>2137</v>
      </c>
      <c r="H9" s="437"/>
      <c r="I9" s="577"/>
      <c r="J9" s="577"/>
      <c r="K9" s="577"/>
      <c r="L9" s="577"/>
      <c r="M9" s="577"/>
      <c r="N9" s="577"/>
      <c r="O9" s="577"/>
      <c r="P9" s="577"/>
      <c r="Q9" s="577"/>
      <c r="R9" s="577"/>
      <c r="S9" s="577"/>
      <c r="T9" s="577"/>
      <c r="U9" s="577"/>
      <c r="V9" s="577"/>
      <c r="W9" s="577"/>
      <c r="X9" s="577"/>
      <c r="Y9" s="577"/>
      <c r="Z9" s="577"/>
      <c r="AA9" s="577"/>
      <c r="AB9" s="577"/>
      <c r="AC9" s="577"/>
      <c r="AD9" s="577"/>
      <c r="AE9" s="577"/>
      <c r="AF9" s="577"/>
      <c r="AG9" s="577"/>
      <c r="AH9" s="577"/>
      <c r="AI9" s="577"/>
      <c r="AJ9" s="577"/>
      <c r="AK9" s="577"/>
      <c r="AL9" s="578"/>
      <c r="AM9" s="578"/>
      <c r="AN9" s="578" t="s">
        <v>96</v>
      </c>
      <c r="AO9" s="577"/>
      <c r="AP9" s="577"/>
      <c r="AQ9" s="577"/>
      <c r="AR9" s="577"/>
      <c r="AS9" s="577"/>
      <c r="AT9" s="577"/>
      <c r="AU9" s="577"/>
      <c r="AV9" s="577"/>
      <c r="AW9" s="577"/>
      <c r="AX9" s="577"/>
      <c r="AY9" s="577"/>
      <c r="AZ9" s="577"/>
      <c r="BA9" s="577"/>
      <c r="BB9" s="577"/>
      <c r="BC9" s="577"/>
      <c r="BD9" s="577"/>
      <c r="BE9" s="577"/>
      <c r="BF9" s="577"/>
      <c r="BG9" s="577"/>
      <c r="BH9" s="577"/>
      <c r="BI9" s="577"/>
      <c r="BJ9" s="577"/>
      <c r="BK9" s="577"/>
      <c r="BL9" s="577"/>
      <c r="BM9" s="577"/>
      <c r="BN9" s="577"/>
      <c r="BO9" s="577"/>
      <c r="BP9" s="577"/>
      <c r="BQ9" s="577"/>
      <c r="BR9" s="577"/>
      <c r="BS9" s="577"/>
      <c r="BT9" s="577"/>
      <c r="BU9" s="577"/>
      <c r="BV9" s="577"/>
      <c r="BW9" s="577"/>
      <c r="BX9" s="577"/>
      <c r="BY9" s="577"/>
      <c r="BZ9" s="577"/>
      <c r="CA9" s="577"/>
      <c r="CB9" s="577"/>
      <c r="CC9" s="577"/>
      <c r="CD9" s="577"/>
      <c r="CE9" s="577"/>
      <c r="CF9" s="577"/>
      <c r="CG9" s="577"/>
      <c r="CH9" s="577"/>
      <c r="CI9" s="577"/>
      <c r="CJ9" s="577"/>
      <c r="CK9" s="577"/>
      <c r="CL9" s="577"/>
      <c r="CM9" s="577"/>
      <c r="CN9" s="577"/>
      <c r="CO9" s="577"/>
      <c r="CP9" s="577"/>
      <c r="CQ9" s="577"/>
      <c r="CR9" s="577"/>
      <c r="CS9" s="577"/>
      <c r="CT9" s="577"/>
      <c r="CU9" s="577"/>
      <c r="CV9" s="577"/>
      <c r="CW9" s="577"/>
      <c r="CX9" s="577"/>
      <c r="CY9" s="577"/>
      <c r="CZ9" s="577"/>
      <c r="DA9" s="577"/>
      <c r="DB9" s="577"/>
    </row>
    <row r="10" ht="26.25" customHeight="1">
      <c r="A10" s="574" t="s">
        <v>677</v>
      </c>
      <c r="B10" s="575">
        <f t="shared" si="1"/>
        <v>1</v>
      </c>
      <c r="C10" s="575" t="s">
        <v>2133</v>
      </c>
      <c r="D10" s="449">
        <v>3.0</v>
      </c>
      <c r="E10" s="449" t="s">
        <v>214</v>
      </c>
      <c r="F10" s="449" t="str">
        <f t="array" ref="F10">index(Images!$A$2:$K$2, 1, 2)</f>
        <v/>
      </c>
      <c r="G10" s="576" t="s">
        <v>2138</v>
      </c>
      <c r="H10" s="437"/>
      <c r="I10" s="577"/>
      <c r="J10" s="577"/>
      <c r="K10" s="577"/>
      <c r="L10" s="577"/>
      <c r="M10" s="577"/>
      <c r="N10" s="577"/>
      <c r="O10" s="577"/>
      <c r="P10" s="577"/>
      <c r="Q10" s="577"/>
      <c r="R10" s="577"/>
      <c r="S10" s="577"/>
      <c r="T10" s="577"/>
      <c r="U10" s="577"/>
      <c r="V10" s="577"/>
      <c r="W10" s="577"/>
      <c r="X10" s="577"/>
      <c r="Y10" s="577"/>
      <c r="Z10" s="577"/>
      <c r="AA10" s="577"/>
      <c r="AB10" s="577"/>
      <c r="AC10" s="577"/>
      <c r="AD10" s="577"/>
      <c r="AE10" s="577"/>
      <c r="AF10" s="578" t="s">
        <v>96</v>
      </c>
      <c r="AG10" s="577"/>
      <c r="AH10" s="577"/>
      <c r="AI10" s="577"/>
      <c r="AJ10" s="577"/>
      <c r="AK10" s="577"/>
      <c r="AL10" s="577"/>
      <c r="AM10" s="577"/>
      <c r="AN10" s="577"/>
      <c r="AO10" s="577"/>
      <c r="AP10" s="577"/>
      <c r="AQ10" s="577"/>
      <c r="AR10" s="577"/>
      <c r="AS10" s="577"/>
      <c r="AT10" s="577"/>
      <c r="AU10" s="577"/>
      <c r="AV10" s="577"/>
      <c r="AW10" s="577"/>
      <c r="AX10" s="577"/>
      <c r="AY10" s="577"/>
      <c r="AZ10" s="577"/>
      <c r="BA10" s="577"/>
      <c r="BB10" s="577"/>
      <c r="BC10" s="577"/>
      <c r="BD10" s="577"/>
      <c r="BE10" s="577"/>
      <c r="BF10" s="577"/>
      <c r="BG10" s="577"/>
      <c r="BH10" s="577"/>
      <c r="BI10" s="577"/>
      <c r="BJ10" s="577"/>
      <c r="BK10" s="577"/>
      <c r="BL10" s="577"/>
      <c r="BM10" s="577"/>
      <c r="BN10" s="577"/>
      <c r="BO10" s="577"/>
      <c r="BP10" s="577"/>
      <c r="BQ10" s="577"/>
      <c r="BR10" s="577"/>
      <c r="BS10" s="577"/>
      <c r="BT10" s="577"/>
      <c r="BU10" s="577"/>
      <c r="BV10" s="577"/>
      <c r="BW10" s="577"/>
      <c r="BX10" s="577"/>
      <c r="BY10" s="577"/>
      <c r="BZ10" s="577"/>
      <c r="CA10" s="577"/>
      <c r="CB10" s="577"/>
      <c r="CC10" s="577"/>
      <c r="CD10" s="577"/>
      <c r="CE10" s="577"/>
      <c r="CF10" s="577"/>
      <c r="CG10" s="577"/>
      <c r="CH10" s="577"/>
      <c r="CI10" s="577"/>
      <c r="CJ10" s="577"/>
      <c r="CK10" s="577"/>
      <c r="CL10" s="577"/>
      <c r="CM10" s="577"/>
      <c r="CN10" s="577"/>
      <c r="CO10" s="577"/>
      <c r="CP10" s="577"/>
      <c r="CQ10" s="577"/>
      <c r="CR10" s="577"/>
      <c r="CS10" s="577"/>
      <c r="CT10" s="577"/>
      <c r="CU10" s="577"/>
      <c r="CV10" s="577"/>
      <c r="CW10" s="577"/>
      <c r="CX10" s="577"/>
      <c r="CY10" s="577"/>
      <c r="CZ10" s="577"/>
      <c r="DA10" s="577"/>
      <c r="DB10" s="577"/>
    </row>
    <row r="11">
      <c r="A11" s="574" t="s">
        <v>1351</v>
      </c>
      <c r="B11" s="575">
        <f t="shared" si="1"/>
        <v>1</v>
      </c>
      <c r="C11" s="575" t="s">
        <v>2133</v>
      </c>
      <c r="D11" s="449">
        <v>3.0</v>
      </c>
      <c r="E11" s="449" t="s">
        <v>214</v>
      </c>
      <c r="F11" s="449" t="str">
        <f t="array" ref="F11">index(Images!$A$2:$K$2, 1, 7)</f>
        <v/>
      </c>
      <c r="G11" s="576" t="s">
        <v>2139</v>
      </c>
      <c r="H11" s="437"/>
      <c r="I11" s="577"/>
      <c r="J11" s="577"/>
      <c r="K11" s="577"/>
      <c r="L11" s="577"/>
      <c r="M11" s="577"/>
      <c r="N11" s="577"/>
      <c r="O11" s="577"/>
      <c r="P11" s="577"/>
      <c r="Q11" s="577"/>
      <c r="R11" s="577"/>
      <c r="S11" s="577"/>
      <c r="T11" s="577"/>
      <c r="U11" s="577"/>
      <c r="V11" s="577"/>
      <c r="W11" s="577"/>
      <c r="X11" s="577"/>
      <c r="Y11" s="577"/>
      <c r="Z11" s="577"/>
      <c r="AA11" s="577"/>
      <c r="AB11" s="577"/>
      <c r="AC11" s="577"/>
      <c r="AD11" s="577"/>
      <c r="AE11" s="577"/>
      <c r="AF11" s="577"/>
      <c r="AG11" s="577"/>
      <c r="AH11" s="577"/>
      <c r="AI11" s="577"/>
      <c r="AJ11" s="577"/>
      <c r="AK11" s="577"/>
      <c r="AL11" s="577"/>
      <c r="AM11" s="577"/>
      <c r="AN11" s="577"/>
      <c r="AO11" s="577"/>
      <c r="AP11" s="577"/>
      <c r="AQ11" s="577"/>
      <c r="AR11" s="577"/>
      <c r="AS11" s="577"/>
      <c r="AT11" s="577"/>
      <c r="AU11" s="577"/>
      <c r="AV11" s="577"/>
      <c r="AW11" s="577"/>
      <c r="AX11" s="577"/>
      <c r="AY11" s="577"/>
      <c r="AZ11" s="577"/>
      <c r="BA11" s="577"/>
      <c r="BB11" s="577"/>
      <c r="BC11" s="577"/>
      <c r="BD11" s="577"/>
      <c r="BE11" s="577"/>
      <c r="BF11" s="577"/>
      <c r="BG11" s="577"/>
      <c r="BH11" s="577"/>
      <c r="BI11" s="577"/>
      <c r="BJ11" s="577"/>
      <c r="BK11" s="577"/>
      <c r="BL11" s="577"/>
      <c r="BM11" s="577"/>
      <c r="BN11" s="577"/>
      <c r="BO11" s="578"/>
      <c r="BP11" s="578" t="s">
        <v>96</v>
      </c>
      <c r="BQ11" s="577"/>
      <c r="BR11" s="577"/>
      <c r="BS11" s="577"/>
      <c r="BT11" s="577"/>
      <c r="BU11" s="577"/>
      <c r="BV11" s="577"/>
      <c r="BW11" s="577"/>
      <c r="BX11" s="577"/>
      <c r="BY11" s="577"/>
      <c r="BZ11" s="577"/>
      <c r="CA11" s="577"/>
      <c r="CB11" s="577"/>
      <c r="CC11" s="577"/>
      <c r="CD11" s="577"/>
      <c r="CE11" s="577"/>
      <c r="CF11" s="577"/>
      <c r="CG11" s="577"/>
      <c r="CH11" s="577"/>
      <c r="CI11" s="577"/>
      <c r="CJ11" s="577"/>
      <c r="CK11" s="578"/>
      <c r="CL11" s="578"/>
      <c r="CM11" s="578"/>
      <c r="CN11" s="577"/>
      <c r="CO11" s="577"/>
      <c r="CP11" s="577"/>
      <c r="CQ11" s="577"/>
      <c r="CR11" s="577"/>
      <c r="CS11" s="577"/>
      <c r="CT11" s="577"/>
      <c r="CU11" s="577"/>
      <c r="CV11" s="577"/>
      <c r="CW11" s="577"/>
      <c r="CX11" s="577"/>
      <c r="CY11" s="577"/>
      <c r="CZ11" s="577"/>
      <c r="DA11" s="577"/>
      <c r="DB11" s="577"/>
    </row>
    <row r="12" ht="26.25" customHeight="1">
      <c r="A12" s="574" t="s">
        <v>1692</v>
      </c>
      <c r="B12" s="575">
        <f t="shared" si="1"/>
        <v>1</v>
      </c>
      <c r="C12" s="575" t="s">
        <v>2133</v>
      </c>
      <c r="D12" s="449">
        <v>3.0</v>
      </c>
      <c r="E12" s="449" t="s">
        <v>214</v>
      </c>
      <c r="F12" s="449" t="str">
        <f t="array" ref="F12">index(Images!$A$2:$K$2, 1, 4)</f>
        <v/>
      </c>
      <c r="G12" s="576" t="s">
        <v>2140</v>
      </c>
      <c r="H12" s="437"/>
      <c r="I12" s="577"/>
      <c r="J12" s="577"/>
      <c r="K12" s="577"/>
      <c r="L12" s="577"/>
      <c r="M12" s="577"/>
      <c r="N12" s="577"/>
      <c r="O12" s="577"/>
      <c r="P12" s="577"/>
      <c r="Q12" s="577"/>
      <c r="R12" s="577"/>
      <c r="S12" s="577"/>
      <c r="T12" s="577"/>
      <c r="U12" s="577"/>
      <c r="V12" s="577"/>
      <c r="W12" s="577"/>
      <c r="X12" s="577"/>
      <c r="Y12" s="577"/>
      <c r="Z12" s="577"/>
      <c r="AA12" s="577"/>
      <c r="AB12" s="577"/>
      <c r="AC12" s="577"/>
      <c r="AD12" s="577"/>
      <c r="AE12" s="577"/>
      <c r="AF12" s="577"/>
      <c r="AG12" s="577"/>
      <c r="AH12" s="577"/>
      <c r="AI12" s="577"/>
      <c r="AJ12" s="577"/>
      <c r="AK12" s="577"/>
      <c r="AL12" s="577"/>
      <c r="AM12" s="577"/>
      <c r="AN12" s="577"/>
      <c r="AO12" s="577"/>
      <c r="AP12" s="577"/>
      <c r="AQ12" s="577"/>
      <c r="AR12" s="577"/>
      <c r="AS12" s="577"/>
      <c r="AT12" s="577"/>
      <c r="AU12" s="577"/>
      <c r="AV12" s="577"/>
      <c r="AW12" s="577"/>
      <c r="AX12" s="577"/>
      <c r="AY12" s="577"/>
      <c r="AZ12" s="577"/>
      <c r="BA12" s="577"/>
      <c r="BB12" s="577"/>
      <c r="BC12" s="577"/>
      <c r="BD12" s="577"/>
      <c r="BE12" s="577"/>
      <c r="BF12" s="577"/>
      <c r="BG12" s="577"/>
      <c r="BH12" s="577"/>
      <c r="BI12" s="577"/>
      <c r="BJ12" s="577"/>
      <c r="BK12" s="577"/>
      <c r="BL12" s="577"/>
      <c r="BM12" s="577"/>
      <c r="BN12" s="577"/>
      <c r="BO12" s="578"/>
      <c r="BP12" s="578"/>
      <c r="BQ12" s="577"/>
      <c r="BR12" s="577"/>
      <c r="BS12" s="577"/>
      <c r="BT12" s="577"/>
      <c r="BU12" s="577"/>
      <c r="BV12" s="577"/>
      <c r="BW12" s="577"/>
      <c r="BX12" s="577"/>
      <c r="BY12" s="577"/>
      <c r="BZ12" s="577"/>
      <c r="CA12" s="577"/>
      <c r="CB12" s="577"/>
      <c r="CC12" s="577"/>
      <c r="CD12" s="577"/>
      <c r="CE12" s="577"/>
      <c r="CF12" s="577"/>
      <c r="CG12" s="577"/>
      <c r="CH12" s="577"/>
      <c r="CI12" s="577"/>
      <c r="CJ12" s="577"/>
      <c r="CK12" s="578"/>
      <c r="CL12" s="578" t="s">
        <v>96</v>
      </c>
      <c r="CM12" s="578"/>
      <c r="CN12" s="577"/>
      <c r="CO12" s="577"/>
      <c r="CP12" s="577"/>
      <c r="CQ12" s="577"/>
      <c r="CR12" s="577"/>
      <c r="CS12" s="577"/>
      <c r="CT12" s="577"/>
      <c r="CU12" s="577"/>
      <c r="CV12" s="577"/>
      <c r="CW12" s="577"/>
      <c r="CX12" s="577"/>
      <c r="CY12" s="577"/>
      <c r="CZ12" s="577"/>
      <c r="DA12" s="577"/>
      <c r="DB12" s="577"/>
    </row>
    <row r="13" ht="26.25" customHeight="1">
      <c r="A13" s="574" t="s">
        <v>1197</v>
      </c>
      <c r="B13" s="575">
        <f t="shared" si="1"/>
        <v>1</v>
      </c>
      <c r="C13" s="575" t="s">
        <v>2133</v>
      </c>
      <c r="D13" s="449">
        <v>3.0</v>
      </c>
      <c r="E13" s="449" t="s">
        <v>214</v>
      </c>
      <c r="F13" s="449" t="str">
        <f t="array" ref="F13">index(Images!$A$2:$K$2, 1, 5)</f>
        <v/>
      </c>
      <c r="G13" s="576" t="s">
        <v>2137</v>
      </c>
      <c r="H13" s="437"/>
      <c r="I13" s="577"/>
      <c r="J13" s="577"/>
      <c r="K13" s="577"/>
      <c r="L13" s="577"/>
      <c r="M13" s="577"/>
      <c r="N13" s="577"/>
      <c r="O13" s="577"/>
      <c r="P13" s="577"/>
      <c r="Q13" s="577"/>
      <c r="R13" s="577"/>
      <c r="S13" s="577"/>
      <c r="T13" s="577"/>
      <c r="U13" s="577"/>
      <c r="V13" s="577"/>
      <c r="W13" s="577"/>
      <c r="X13" s="577"/>
      <c r="Y13" s="577"/>
      <c r="Z13" s="577"/>
      <c r="AA13" s="577"/>
      <c r="AB13" s="577"/>
      <c r="AC13" s="577"/>
      <c r="AD13" s="577"/>
      <c r="AE13" s="577"/>
      <c r="AF13" s="577"/>
      <c r="AG13" s="577"/>
      <c r="AH13" s="577"/>
      <c r="AI13" s="577"/>
      <c r="AJ13" s="577"/>
      <c r="AK13" s="577"/>
      <c r="AL13" s="577"/>
      <c r="AM13" s="577"/>
      <c r="AN13" s="577"/>
      <c r="AO13" s="577"/>
      <c r="AP13" s="577"/>
      <c r="AQ13" s="577"/>
      <c r="AR13" s="577"/>
      <c r="AS13" s="577"/>
      <c r="AT13" s="577"/>
      <c r="AU13" s="577"/>
      <c r="AV13" s="577"/>
      <c r="AW13" s="577"/>
      <c r="AX13" s="577"/>
      <c r="AY13" s="577"/>
      <c r="AZ13" s="577"/>
      <c r="BA13" s="577"/>
      <c r="BB13" s="577"/>
      <c r="BC13" s="577"/>
      <c r="BD13" s="577"/>
      <c r="BE13" s="577"/>
      <c r="BF13" s="578" t="s">
        <v>96</v>
      </c>
      <c r="BG13" s="578"/>
      <c r="BH13" s="578"/>
      <c r="BI13" s="577"/>
      <c r="BJ13" s="577"/>
      <c r="BK13" s="577"/>
      <c r="BL13" s="577"/>
      <c r="BM13" s="577"/>
      <c r="BN13" s="577"/>
      <c r="BO13" s="577"/>
      <c r="BP13" s="577"/>
      <c r="BQ13" s="577"/>
      <c r="BR13" s="577"/>
      <c r="BS13" s="577"/>
      <c r="BT13" s="577"/>
      <c r="BU13" s="577"/>
      <c r="BV13" s="577"/>
      <c r="BW13" s="577"/>
      <c r="BX13" s="577"/>
      <c r="BY13" s="577"/>
      <c r="BZ13" s="577"/>
      <c r="CA13" s="577"/>
      <c r="CB13" s="577"/>
      <c r="CC13" s="577"/>
      <c r="CD13" s="577"/>
      <c r="CE13" s="577"/>
      <c r="CF13" s="577"/>
      <c r="CG13" s="577"/>
      <c r="CH13" s="577"/>
      <c r="CI13" s="577"/>
      <c r="CJ13" s="577"/>
      <c r="CK13" s="577"/>
      <c r="CL13" s="577"/>
      <c r="CM13" s="577"/>
      <c r="CN13" s="577"/>
      <c r="CO13" s="577"/>
      <c r="CP13" s="577"/>
      <c r="CQ13" s="577"/>
      <c r="CR13" s="577"/>
      <c r="CS13" s="577"/>
      <c r="CT13" s="577"/>
      <c r="CU13" s="577"/>
      <c r="CV13" s="577"/>
      <c r="CW13" s="577"/>
      <c r="CX13" s="577"/>
      <c r="CY13" s="577"/>
      <c r="CZ13" s="577"/>
      <c r="DA13" s="577"/>
      <c r="DB13" s="577"/>
    </row>
    <row r="14">
      <c r="A14" s="574" t="s">
        <v>1262</v>
      </c>
      <c r="B14" s="575">
        <f t="shared" si="1"/>
        <v>1</v>
      </c>
      <c r="C14" s="575" t="s">
        <v>2133</v>
      </c>
      <c r="D14" s="449">
        <v>3.0</v>
      </c>
      <c r="E14" s="449" t="s">
        <v>214</v>
      </c>
      <c r="F14" s="449" t="str">
        <f t="array" ref="F14">index(Images!$A$2:$K$2, 1, 5)</f>
        <v/>
      </c>
      <c r="G14" s="576" t="s">
        <v>2141</v>
      </c>
      <c r="H14" s="437"/>
      <c r="I14" s="577"/>
      <c r="J14" s="577"/>
      <c r="K14" s="577"/>
      <c r="L14" s="577"/>
      <c r="M14" s="577"/>
      <c r="N14" s="577"/>
      <c r="O14" s="577"/>
      <c r="P14" s="577"/>
      <c r="Q14" s="577"/>
      <c r="R14" s="577"/>
      <c r="S14" s="577"/>
      <c r="T14" s="577"/>
      <c r="U14" s="577"/>
      <c r="V14" s="577"/>
      <c r="W14" s="577"/>
      <c r="X14" s="577"/>
      <c r="Y14" s="577"/>
      <c r="Z14" s="577"/>
      <c r="AA14" s="577"/>
      <c r="AB14" s="577"/>
      <c r="AC14" s="577"/>
      <c r="AD14" s="577"/>
      <c r="AE14" s="577"/>
      <c r="AF14" s="577"/>
      <c r="AG14" s="577"/>
      <c r="AH14" s="577"/>
      <c r="AI14" s="577"/>
      <c r="AJ14" s="577"/>
      <c r="AK14" s="577"/>
      <c r="AL14" s="577"/>
      <c r="AM14" s="577"/>
      <c r="AN14" s="577"/>
      <c r="AO14" s="577"/>
      <c r="AP14" s="577"/>
      <c r="AQ14" s="577"/>
      <c r="AR14" s="577"/>
      <c r="AS14" s="577"/>
      <c r="AT14" s="577"/>
      <c r="AU14" s="577"/>
      <c r="AV14" s="577"/>
      <c r="AW14" s="577"/>
      <c r="AX14" s="577"/>
      <c r="AY14" s="577"/>
      <c r="AZ14" s="577"/>
      <c r="BA14" s="577"/>
      <c r="BB14" s="577"/>
      <c r="BC14" s="577"/>
      <c r="BD14" s="577"/>
      <c r="BE14" s="577"/>
      <c r="BF14" s="577"/>
      <c r="BG14" s="577"/>
      <c r="BH14" s="577"/>
      <c r="BI14" s="577"/>
      <c r="BJ14" s="578" t="s">
        <v>96</v>
      </c>
      <c r="BK14" s="577"/>
      <c r="BL14" s="577"/>
      <c r="BM14" s="577"/>
      <c r="BN14" s="577"/>
      <c r="BO14" s="577"/>
      <c r="BP14" s="577"/>
      <c r="BQ14" s="577"/>
      <c r="BR14" s="577"/>
      <c r="BS14" s="577"/>
      <c r="BT14" s="577"/>
      <c r="BU14" s="578"/>
      <c r="BV14" s="577"/>
      <c r="BW14" s="577"/>
      <c r="BX14" s="577"/>
      <c r="BY14" s="577"/>
      <c r="BZ14" s="577"/>
      <c r="CA14" s="577"/>
      <c r="CB14" s="577"/>
      <c r="CC14" s="577"/>
      <c r="CD14" s="577"/>
      <c r="CE14" s="577"/>
      <c r="CF14" s="577"/>
      <c r="CG14" s="577"/>
      <c r="CH14" s="577"/>
      <c r="CI14" s="577"/>
      <c r="CJ14" s="577"/>
      <c r="CK14" s="577"/>
      <c r="CL14" s="577"/>
      <c r="CM14" s="577"/>
      <c r="CN14" s="577"/>
      <c r="CO14" s="577"/>
      <c r="CP14" s="577"/>
      <c r="CQ14" s="577"/>
      <c r="CR14" s="577"/>
      <c r="CS14" s="577"/>
      <c r="CT14" s="577"/>
      <c r="CU14" s="577"/>
      <c r="CV14" s="577"/>
      <c r="CW14" s="577"/>
      <c r="CX14" s="577"/>
      <c r="CY14" s="577"/>
      <c r="CZ14" s="577"/>
      <c r="DA14" s="577"/>
      <c r="DB14" s="577"/>
    </row>
    <row r="15" ht="26.25" customHeight="1">
      <c r="A15" s="574" t="s">
        <v>441</v>
      </c>
      <c r="B15" s="575">
        <f t="shared" si="1"/>
        <v>1</v>
      </c>
      <c r="C15" s="575" t="s">
        <v>2133</v>
      </c>
      <c r="D15" s="449">
        <v>3.0</v>
      </c>
      <c r="E15" s="449" t="s">
        <v>214</v>
      </c>
      <c r="F15" s="449" t="str">
        <f t="array" ref="F15">index(Images!$A$2:$K$2, 1, 5)</f>
        <v/>
      </c>
      <c r="G15" s="576" t="s">
        <v>2142</v>
      </c>
      <c r="H15" s="437"/>
      <c r="I15" s="577"/>
      <c r="J15" s="577"/>
      <c r="K15" s="577"/>
      <c r="L15" s="577"/>
      <c r="M15" s="577"/>
      <c r="N15" s="577"/>
      <c r="O15" s="577"/>
      <c r="P15" s="577"/>
      <c r="Q15" s="577"/>
      <c r="R15" s="577"/>
      <c r="S15" s="577"/>
      <c r="T15" s="578"/>
      <c r="U15" s="578" t="s">
        <v>96</v>
      </c>
      <c r="V15" s="577"/>
      <c r="W15" s="577"/>
      <c r="X15" s="577"/>
      <c r="Y15" s="577"/>
      <c r="Z15" s="577"/>
      <c r="AA15" s="577"/>
      <c r="AB15" s="577"/>
      <c r="AC15" s="577"/>
      <c r="AD15" s="577"/>
      <c r="AE15" s="577"/>
      <c r="AF15" s="577"/>
      <c r="AG15" s="577"/>
      <c r="AH15" s="577"/>
      <c r="AI15" s="577"/>
      <c r="AJ15" s="577"/>
      <c r="AK15" s="577"/>
      <c r="AL15" s="577"/>
      <c r="AM15" s="577"/>
      <c r="AN15" s="577"/>
      <c r="AO15" s="577"/>
      <c r="AP15" s="577"/>
      <c r="AQ15" s="577"/>
      <c r="AR15" s="577"/>
      <c r="AS15" s="577"/>
      <c r="AT15" s="577"/>
      <c r="AU15" s="577"/>
      <c r="AV15" s="577"/>
      <c r="AW15" s="577"/>
      <c r="AX15" s="577"/>
      <c r="AY15" s="577"/>
      <c r="AZ15" s="577"/>
      <c r="BA15" s="577"/>
      <c r="BB15" s="577"/>
      <c r="BC15" s="577"/>
      <c r="BD15" s="577"/>
      <c r="BE15" s="577"/>
      <c r="BF15" s="577"/>
      <c r="BG15" s="577"/>
      <c r="BH15" s="577"/>
      <c r="BI15" s="577"/>
      <c r="BJ15" s="577"/>
      <c r="BK15" s="577"/>
      <c r="BL15" s="577"/>
      <c r="BM15" s="577"/>
      <c r="BN15" s="577"/>
      <c r="BO15" s="577"/>
      <c r="BP15" s="577"/>
      <c r="BQ15" s="577"/>
      <c r="BR15" s="577"/>
      <c r="BS15" s="577"/>
      <c r="BT15" s="577"/>
      <c r="BU15" s="577"/>
      <c r="BV15" s="577"/>
      <c r="BW15" s="577"/>
      <c r="BX15" s="577"/>
      <c r="BY15" s="577"/>
      <c r="BZ15" s="577"/>
      <c r="CA15" s="577"/>
      <c r="CB15" s="577"/>
      <c r="CC15" s="577"/>
      <c r="CD15" s="577"/>
      <c r="CE15" s="577"/>
      <c r="CF15" s="577"/>
      <c r="CG15" s="577"/>
      <c r="CH15" s="577"/>
      <c r="CI15" s="577"/>
      <c r="CJ15" s="577"/>
      <c r="CK15" s="577"/>
      <c r="CL15" s="577"/>
      <c r="CM15" s="577"/>
      <c r="CN15" s="577"/>
      <c r="CO15" s="577"/>
      <c r="CP15" s="577"/>
      <c r="CQ15" s="577"/>
      <c r="CR15" s="577"/>
      <c r="CS15" s="577"/>
      <c r="CT15" s="577"/>
      <c r="CU15" s="577"/>
      <c r="CV15" s="577"/>
      <c r="CW15" s="577"/>
      <c r="CX15" s="577"/>
      <c r="CY15" s="577"/>
      <c r="CZ15" s="577"/>
      <c r="DA15" s="577"/>
      <c r="DB15" s="577"/>
    </row>
    <row r="16" ht="26.25" customHeight="1">
      <c r="A16" s="574" t="s">
        <v>1721</v>
      </c>
      <c r="B16" s="575">
        <f t="shared" si="1"/>
        <v>1</v>
      </c>
      <c r="C16" s="575" t="s">
        <v>2133</v>
      </c>
      <c r="D16" s="449">
        <v>3.0</v>
      </c>
      <c r="E16" s="449" t="s">
        <v>214</v>
      </c>
      <c r="F16" s="449" t="str">
        <f t="array" ref="F16">index(Images!$A$2:$K$2, 1, 9)</f>
        <v/>
      </c>
      <c r="G16" s="576" t="s">
        <v>2143</v>
      </c>
      <c r="H16" s="437"/>
      <c r="I16" s="577"/>
      <c r="J16" s="577"/>
      <c r="K16" s="577"/>
      <c r="L16" s="577"/>
      <c r="M16" s="577"/>
      <c r="N16" s="577"/>
      <c r="O16" s="577"/>
      <c r="P16" s="577"/>
      <c r="Q16" s="577"/>
      <c r="R16" s="577"/>
      <c r="S16" s="577"/>
      <c r="T16" s="577"/>
      <c r="U16" s="577"/>
      <c r="V16" s="577"/>
      <c r="W16" s="577"/>
      <c r="X16" s="577"/>
      <c r="Y16" s="577"/>
      <c r="Z16" s="577"/>
      <c r="AA16" s="577"/>
      <c r="AB16" s="578"/>
      <c r="AC16" s="578"/>
      <c r="AD16" s="577"/>
      <c r="AE16" s="577"/>
      <c r="AF16" s="577"/>
      <c r="AG16" s="577"/>
      <c r="AH16" s="577"/>
      <c r="AI16" s="577"/>
      <c r="AJ16" s="577"/>
      <c r="AK16" s="577"/>
      <c r="AL16" s="577"/>
      <c r="AM16" s="577"/>
      <c r="AN16" s="577"/>
      <c r="AO16" s="577"/>
      <c r="AP16" s="577"/>
      <c r="AQ16" s="577"/>
      <c r="AR16" s="577"/>
      <c r="AS16" s="577"/>
      <c r="AT16" s="577"/>
      <c r="AU16" s="577"/>
      <c r="AV16" s="577"/>
      <c r="AW16" s="577"/>
      <c r="AX16" s="577"/>
      <c r="AY16" s="577"/>
      <c r="AZ16" s="577"/>
      <c r="BA16" s="577"/>
      <c r="BB16" s="577"/>
      <c r="BC16" s="577"/>
      <c r="BD16" s="577"/>
      <c r="BE16" s="577"/>
      <c r="BF16" s="577"/>
      <c r="BG16" s="577"/>
      <c r="BH16" s="577"/>
      <c r="BI16" s="577"/>
      <c r="BJ16" s="577"/>
      <c r="BK16" s="577"/>
      <c r="BL16" s="577"/>
      <c r="BM16" s="577"/>
      <c r="BN16" s="577"/>
      <c r="BO16" s="577"/>
      <c r="BP16" s="577"/>
      <c r="BQ16" s="577"/>
      <c r="BR16" s="577"/>
      <c r="BS16" s="577"/>
      <c r="BT16" s="577"/>
      <c r="BU16" s="577"/>
      <c r="BV16" s="577"/>
      <c r="BW16" s="577"/>
      <c r="BX16" s="577"/>
      <c r="BY16" s="577"/>
      <c r="BZ16" s="577"/>
      <c r="CA16" s="577"/>
      <c r="CB16" s="577"/>
      <c r="CC16" s="577"/>
      <c r="CD16" s="577"/>
      <c r="CE16" s="577"/>
      <c r="CF16" s="577"/>
      <c r="CG16" s="577"/>
      <c r="CH16" s="577"/>
      <c r="CI16" s="577"/>
      <c r="CJ16" s="577"/>
      <c r="CK16" s="577"/>
      <c r="CL16" s="577"/>
      <c r="CM16" s="577"/>
      <c r="CN16" s="578" t="s">
        <v>96</v>
      </c>
      <c r="CO16" s="577"/>
      <c r="CP16" s="577"/>
      <c r="CQ16" s="577"/>
      <c r="CR16" s="577"/>
      <c r="CS16" s="577"/>
      <c r="CT16" s="577"/>
      <c r="CU16" s="577"/>
      <c r="CV16" s="577"/>
      <c r="CW16" s="577"/>
      <c r="CX16" s="577"/>
      <c r="CY16" s="577"/>
      <c r="CZ16" s="577"/>
      <c r="DA16" s="577"/>
      <c r="DB16" s="577"/>
    </row>
    <row r="17" ht="26.25" customHeight="1">
      <c r="A17" s="574" t="s">
        <v>305</v>
      </c>
      <c r="B17" s="575">
        <f t="shared" si="1"/>
        <v>1</v>
      </c>
      <c r="C17" s="575" t="s">
        <v>2133</v>
      </c>
      <c r="D17" s="449">
        <v>3.0</v>
      </c>
      <c r="E17" s="449" t="s">
        <v>214</v>
      </c>
      <c r="F17" s="449" t="str">
        <f>image("https://i.imgur.com/ukxutbd.png",4,35,35)</f>
        <v/>
      </c>
      <c r="G17" s="576" t="s">
        <v>2137</v>
      </c>
      <c r="H17" s="437"/>
      <c r="I17" s="577"/>
      <c r="J17" s="577"/>
      <c r="K17" s="577"/>
      <c r="L17" s="577"/>
      <c r="M17" s="577"/>
      <c r="N17" s="577"/>
      <c r="O17" s="579" t="s">
        <v>96</v>
      </c>
      <c r="P17" s="577"/>
      <c r="Q17" s="577"/>
      <c r="R17" s="577"/>
      <c r="S17" s="577"/>
      <c r="T17" s="577"/>
      <c r="U17" s="577"/>
      <c r="V17" s="577"/>
      <c r="W17" s="577"/>
      <c r="X17" s="577"/>
      <c r="Y17" s="577"/>
      <c r="Z17" s="577"/>
      <c r="AA17" s="577"/>
      <c r="AB17" s="578"/>
      <c r="AC17" s="578"/>
      <c r="AD17" s="577"/>
      <c r="AE17" s="577"/>
      <c r="AF17" s="577"/>
      <c r="AG17" s="577"/>
      <c r="AH17" s="577"/>
      <c r="AI17" s="577"/>
      <c r="AJ17" s="577"/>
      <c r="AK17" s="577"/>
      <c r="AL17" s="577"/>
      <c r="AM17" s="577"/>
      <c r="AN17" s="577"/>
      <c r="AO17" s="577"/>
      <c r="AP17" s="577"/>
      <c r="AQ17" s="577"/>
      <c r="AR17" s="577"/>
      <c r="AS17" s="577"/>
      <c r="AT17" s="577"/>
      <c r="AU17" s="577"/>
      <c r="AV17" s="577"/>
      <c r="AW17" s="577"/>
      <c r="AX17" s="577"/>
      <c r="AY17" s="577"/>
      <c r="AZ17" s="577"/>
      <c r="BA17" s="577"/>
      <c r="BB17" s="577"/>
      <c r="BC17" s="577"/>
      <c r="BD17" s="577"/>
      <c r="BE17" s="577"/>
      <c r="BF17" s="577"/>
      <c r="BG17" s="577"/>
      <c r="BH17" s="577"/>
      <c r="BI17" s="577"/>
      <c r="BJ17" s="577"/>
      <c r="BK17" s="577"/>
      <c r="BL17" s="577"/>
      <c r="BM17" s="577"/>
      <c r="BN17" s="577"/>
      <c r="BO17" s="577"/>
      <c r="BP17" s="577"/>
      <c r="BQ17" s="577"/>
      <c r="BR17" s="577"/>
      <c r="BS17" s="577"/>
      <c r="BT17" s="577"/>
      <c r="BU17" s="577"/>
      <c r="BV17" s="577"/>
      <c r="BW17" s="577"/>
      <c r="BX17" s="577"/>
      <c r="BY17" s="577"/>
      <c r="BZ17" s="577"/>
      <c r="CA17" s="577"/>
      <c r="CB17" s="577"/>
      <c r="CC17" s="577"/>
      <c r="CD17" s="577"/>
      <c r="CE17" s="577"/>
      <c r="CF17" s="577"/>
      <c r="CG17" s="577"/>
      <c r="CH17" s="577"/>
      <c r="CI17" s="577"/>
      <c r="CJ17" s="577"/>
      <c r="CK17" s="577"/>
      <c r="CL17" s="577"/>
      <c r="CM17" s="577"/>
      <c r="CN17" s="577"/>
      <c r="CO17" s="577"/>
      <c r="CP17" s="577"/>
      <c r="CQ17" s="577"/>
      <c r="CR17" s="577"/>
      <c r="CS17" s="577"/>
      <c r="CT17" s="577"/>
      <c r="CU17" s="577"/>
      <c r="CV17" s="577"/>
      <c r="CW17" s="577"/>
      <c r="CX17" s="577"/>
      <c r="CY17" s="577"/>
      <c r="CZ17" s="577"/>
      <c r="DA17" s="577"/>
      <c r="DB17" s="577"/>
    </row>
    <row r="18" ht="26.25" customHeight="1">
      <c r="A18" s="574" t="s">
        <v>613</v>
      </c>
      <c r="B18" s="575">
        <f t="shared" si="1"/>
        <v>1</v>
      </c>
      <c r="C18" s="575" t="s">
        <v>2133</v>
      </c>
      <c r="D18" s="449">
        <v>3.0</v>
      </c>
      <c r="E18" s="449" t="s">
        <v>214</v>
      </c>
      <c r="F18" s="449" t="str">
        <f t="array" ref="F18">index(Images!$A$2:$K$2, 1, 3)</f>
        <v/>
      </c>
      <c r="G18" s="576" t="s">
        <v>2144</v>
      </c>
      <c r="H18" s="437"/>
      <c r="I18" s="577"/>
      <c r="J18" s="577"/>
      <c r="K18" s="577"/>
      <c r="L18" s="577"/>
      <c r="M18" s="577"/>
      <c r="N18" s="577"/>
      <c r="O18" s="577"/>
      <c r="P18" s="577"/>
      <c r="Q18" s="577"/>
      <c r="R18" s="577"/>
      <c r="S18" s="577"/>
      <c r="T18" s="577"/>
      <c r="U18" s="577"/>
      <c r="V18" s="577"/>
      <c r="W18" s="577"/>
      <c r="X18" s="577"/>
      <c r="Y18" s="577"/>
      <c r="Z18" s="577"/>
      <c r="AA18" s="577"/>
      <c r="AB18" s="578"/>
      <c r="AC18" s="578" t="s">
        <v>96</v>
      </c>
      <c r="AD18" s="577"/>
      <c r="AE18" s="577"/>
      <c r="AF18" s="577"/>
      <c r="AG18" s="577"/>
      <c r="AH18" s="577"/>
      <c r="AI18" s="577"/>
      <c r="AJ18" s="577"/>
      <c r="AK18" s="577"/>
      <c r="AL18" s="577"/>
      <c r="AM18" s="577"/>
      <c r="AN18" s="577"/>
      <c r="AO18" s="577"/>
      <c r="AP18" s="577"/>
      <c r="AQ18" s="577"/>
      <c r="AR18" s="577"/>
      <c r="AS18" s="577"/>
      <c r="AT18" s="577"/>
      <c r="AU18" s="577"/>
      <c r="AV18" s="577"/>
      <c r="AW18" s="577"/>
      <c r="AX18" s="577"/>
      <c r="AY18" s="577"/>
      <c r="AZ18" s="577"/>
      <c r="BA18" s="577"/>
      <c r="BB18" s="577"/>
      <c r="BC18" s="577"/>
      <c r="BD18" s="577"/>
      <c r="BE18" s="577"/>
      <c r="BF18" s="577"/>
      <c r="BG18" s="577"/>
      <c r="BH18" s="577"/>
      <c r="BI18" s="577"/>
      <c r="BJ18" s="577"/>
      <c r="BK18" s="577"/>
      <c r="BL18" s="577"/>
      <c r="BM18" s="577"/>
      <c r="BN18" s="577"/>
      <c r="BO18" s="577"/>
      <c r="BP18" s="577"/>
      <c r="BQ18" s="577"/>
      <c r="BR18" s="577"/>
      <c r="BS18" s="577"/>
      <c r="BT18" s="577"/>
      <c r="BU18" s="577"/>
      <c r="BV18" s="577"/>
      <c r="BW18" s="577"/>
      <c r="BX18" s="577"/>
      <c r="BY18" s="577"/>
      <c r="BZ18" s="577"/>
      <c r="CA18" s="577"/>
      <c r="CB18" s="577"/>
      <c r="CC18" s="577"/>
      <c r="CD18" s="577"/>
      <c r="CE18" s="577"/>
      <c r="CF18" s="577"/>
      <c r="CG18" s="577"/>
      <c r="CH18" s="577"/>
      <c r="CI18" s="577"/>
      <c r="CJ18" s="577"/>
      <c r="CK18" s="577"/>
      <c r="CL18" s="577"/>
      <c r="CM18" s="577"/>
      <c r="CN18" s="577"/>
      <c r="CO18" s="577"/>
      <c r="CP18" s="577"/>
      <c r="CQ18" s="577"/>
      <c r="CR18" s="577"/>
      <c r="CS18" s="577"/>
      <c r="CT18" s="577"/>
      <c r="CU18" s="577"/>
      <c r="CV18" s="577"/>
      <c r="CW18" s="577"/>
      <c r="CX18" s="577"/>
      <c r="CY18" s="577"/>
      <c r="CZ18" s="577"/>
      <c r="DA18" s="577"/>
      <c r="DB18" s="577"/>
    </row>
    <row r="19">
      <c r="A19" s="574" t="s">
        <v>1024</v>
      </c>
      <c r="B19" s="575">
        <f t="shared" si="1"/>
        <v>1</v>
      </c>
      <c r="C19" s="575" t="s">
        <v>2133</v>
      </c>
      <c r="D19" s="449">
        <v>3.0</v>
      </c>
      <c r="E19" s="449" t="s">
        <v>214</v>
      </c>
      <c r="F19" s="449" t="str">
        <f t="array" ref="F19">index(Images!$A$2:$K$2, 1, 3)</f>
        <v/>
      </c>
      <c r="G19" s="576" t="s">
        <v>2145</v>
      </c>
      <c r="H19" s="437"/>
      <c r="I19" s="577"/>
      <c r="J19" s="577"/>
      <c r="K19" s="577"/>
      <c r="L19" s="577"/>
      <c r="M19" s="577"/>
      <c r="N19" s="577"/>
      <c r="O19" s="577"/>
      <c r="P19" s="577"/>
      <c r="Q19" s="577"/>
      <c r="R19" s="577"/>
      <c r="S19" s="577"/>
      <c r="T19" s="577"/>
      <c r="U19" s="577"/>
      <c r="V19" s="577"/>
      <c r="W19" s="577"/>
      <c r="X19" s="577"/>
      <c r="Y19" s="577"/>
      <c r="Z19" s="578"/>
      <c r="AA19" s="578"/>
      <c r="AB19" s="577"/>
      <c r="AC19" s="577"/>
      <c r="AD19" s="577"/>
      <c r="AE19" s="577"/>
      <c r="AF19" s="577"/>
      <c r="AG19" s="577"/>
      <c r="AH19" s="577"/>
      <c r="AI19" s="577"/>
      <c r="AJ19" s="577"/>
      <c r="AK19" s="577"/>
      <c r="AL19" s="577"/>
      <c r="AM19" s="577"/>
      <c r="AN19" s="577"/>
      <c r="AO19" s="577"/>
      <c r="AP19" s="578"/>
      <c r="AQ19" s="578"/>
      <c r="AR19" s="578"/>
      <c r="AS19" s="577"/>
      <c r="AT19" s="577"/>
      <c r="AU19" s="578"/>
      <c r="AV19" s="578" t="s">
        <v>96</v>
      </c>
      <c r="AW19" s="577"/>
      <c r="AX19" s="577"/>
      <c r="AY19" s="577"/>
      <c r="AZ19" s="577"/>
      <c r="BA19" s="577"/>
      <c r="BB19" s="577"/>
      <c r="BC19" s="577"/>
      <c r="BD19" s="577"/>
      <c r="BE19" s="577"/>
      <c r="BF19" s="577"/>
      <c r="BG19" s="577"/>
      <c r="BH19" s="577"/>
      <c r="BI19" s="577"/>
      <c r="BJ19" s="577"/>
      <c r="BK19" s="577"/>
      <c r="BL19" s="577"/>
      <c r="BM19" s="577"/>
      <c r="BN19" s="577"/>
      <c r="BO19" s="577"/>
      <c r="BP19" s="577"/>
      <c r="BQ19" s="577"/>
      <c r="BR19" s="577"/>
      <c r="BS19" s="577"/>
      <c r="BT19" s="577"/>
      <c r="BU19" s="577"/>
      <c r="BV19" s="577"/>
      <c r="BW19" s="577"/>
      <c r="BX19" s="577"/>
      <c r="BY19" s="577"/>
      <c r="BZ19" s="577"/>
      <c r="CA19" s="577"/>
      <c r="CB19" s="577"/>
      <c r="CC19" s="577"/>
      <c r="CD19" s="577"/>
      <c r="CE19" s="577"/>
      <c r="CF19" s="577"/>
      <c r="CG19" s="577"/>
      <c r="CH19" s="577"/>
      <c r="CI19" s="578"/>
      <c r="CJ19" s="578"/>
      <c r="CK19" s="578"/>
      <c r="CL19" s="578"/>
      <c r="CM19" s="578"/>
      <c r="CN19" s="577"/>
      <c r="CO19" s="577"/>
      <c r="CP19" s="577"/>
      <c r="CQ19" s="577"/>
      <c r="CR19" s="577"/>
      <c r="CS19" s="577"/>
      <c r="CT19" s="577"/>
      <c r="CU19" s="577"/>
      <c r="CV19" s="578"/>
      <c r="CW19" s="578"/>
      <c r="CX19" s="578"/>
      <c r="CY19" s="578"/>
      <c r="CZ19" s="578"/>
      <c r="DA19" s="578"/>
      <c r="DB19" s="578"/>
    </row>
    <row r="20">
      <c r="A20" s="574" t="s">
        <v>1937</v>
      </c>
      <c r="B20" s="575">
        <f t="shared" si="1"/>
        <v>1</v>
      </c>
      <c r="C20" s="575" t="s">
        <v>2133</v>
      </c>
      <c r="D20" s="449">
        <v>3.0</v>
      </c>
      <c r="E20" s="449" t="s">
        <v>214</v>
      </c>
      <c r="F20" s="449" t="str">
        <f t="array" ref="F20">index(Images!$A$2:$K$2, 1, 8)</f>
        <v/>
      </c>
      <c r="G20" s="576" t="s">
        <v>2146</v>
      </c>
      <c r="H20" s="437"/>
      <c r="I20" s="577"/>
      <c r="J20" s="577"/>
      <c r="K20" s="577"/>
      <c r="L20" s="577"/>
      <c r="M20" s="578"/>
      <c r="N20" s="578"/>
      <c r="O20" s="578"/>
      <c r="P20" s="578"/>
      <c r="Q20" s="577"/>
      <c r="R20" s="578"/>
      <c r="S20" s="577"/>
      <c r="T20" s="577"/>
      <c r="U20" s="577"/>
      <c r="V20" s="577"/>
      <c r="W20" s="577"/>
      <c r="X20" s="577"/>
      <c r="Y20" s="577"/>
      <c r="Z20" s="577"/>
      <c r="AA20" s="577"/>
      <c r="AB20" s="577"/>
      <c r="AC20" s="577"/>
      <c r="AD20" s="577"/>
      <c r="AE20" s="577"/>
      <c r="AF20" s="577"/>
      <c r="AG20" s="577"/>
      <c r="AH20" s="577"/>
      <c r="AI20" s="577"/>
      <c r="AJ20" s="577"/>
      <c r="AK20" s="577"/>
      <c r="AL20" s="577"/>
      <c r="AM20" s="577"/>
      <c r="AN20" s="577"/>
      <c r="AO20" s="577"/>
      <c r="AP20" s="577"/>
      <c r="AQ20" s="577"/>
      <c r="AR20" s="577"/>
      <c r="AS20" s="577"/>
      <c r="AT20" s="577"/>
      <c r="AU20" s="577"/>
      <c r="AV20" s="577"/>
      <c r="AW20" s="577"/>
      <c r="AX20" s="577"/>
      <c r="AY20" s="577"/>
      <c r="AZ20" s="577"/>
      <c r="BA20" s="577"/>
      <c r="BB20" s="577"/>
      <c r="BC20" s="577"/>
      <c r="BD20" s="577"/>
      <c r="BE20" s="577"/>
      <c r="BF20" s="577"/>
      <c r="BG20" s="577"/>
      <c r="BH20" s="577"/>
      <c r="BI20" s="577"/>
      <c r="BJ20" s="577"/>
      <c r="BK20" s="577"/>
      <c r="BL20" s="577"/>
      <c r="BM20" s="577"/>
      <c r="BN20" s="577"/>
      <c r="BO20" s="577"/>
      <c r="BP20" s="577"/>
      <c r="BQ20" s="577"/>
      <c r="BR20" s="577"/>
      <c r="BS20" s="577"/>
      <c r="BT20" s="577"/>
      <c r="BU20" s="577"/>
      <c r="BV20" s="577"/>
      <c r="BW20" s="577"/>
      <c r="BX20" s="577"/>
      <c r="BY20" s="577"/>
      <c r="BZ20" s="577"/>
      <c r="CA20" s="577"/>
      <c r="CB20" s="577"/>
      <c r="CC20" s="577"/>
      <c r="CD20" s="577"/>
      <c r="CE20" s="577"/>
      <c r="CF20" s="577"/>
      <c r="CG20" s="577"/>
      <c r="CH20" s="577"/>
      <c r="CI20" s="577"/>
      <c r="CJ20" s="577"/>
      <c r="CK20" s="577"/>
      <c r="CL20" s="577"/>
      <c r="CM20" s="577"/>
      <c r="CN20" s="577"/>
      <c r="CO20" s="577"/>
      <c r="CP20" s="577"/>
      <c r="CQ20" s="577"/>
      <c r="CR20" s="577"/>
      <c r="CS20" s="577"/>
      <c r="CT20" s="577"/>
      <c r="CU20" s="577"/>
      <c r="CV20" s="577"/>
      <c r="CW20" s="578"/>
      <c r="CX20" s="578"/>
      <c r="CY20" s="578"/>
      <c r="CZ20" s="578"/>
      <c r="DA20" s="578"/>
      <c r="DB20" s="578" t="s">
        <v>96</v>
      </c>
    </row>
    <row r="21" ht="26.25" customHeight="1">
      <c r="A21" s="574" t="s">
        <v>793</v>
      </c>
      <c r="B21" s="575">
        <f t="shared" si="1"/>
        <v>1</v>
      </c>
      <c r="C21" s="575" t="s">
        <v>2133</v>
      </c>
      <c r="D21" s="449">
        <v>3.0</v>
      </c>
      <c r="E21" s="449" t="s">
        <v>214</v>
      </c>
      <c r="F21" s="449" t="str">
        <f>image("https://i.imgur.com/55lFHOC.png",4,30,30)</f>
        <v/>
      </c>
      <c r="G21" s="576" t="s">
        <v>2137</v>
      </c>
      <c r="H21" s="437"/>
      <c r="I21" s="577"/>
      <c r="J21" s="577"/>
      <c r="K21" s="577"/>
      <c r="L21" s="577"/>
      <c r="M21" s="577"/>
      <c r="N21" s="577"/>
      <c r="O21" s="577"/>
      <c r="P21" s="577"/>
      <c r="Q21" s="577"/>
      <c r="R21" s="577"/>
      <c r="S21" s="577"/>
      <c r="T21" s="577"/>
      <c r="U21" s="577"/>
      <c r="V21" s="577"/>
      <c r="W21" s="577"/>
      <c r="X21" s="577"/>
      <c r="Y21" s="577"/>
      <c r="Z21" s="577"/>
      <c r="AA21" s="577"/>
      <c r="AB21" s="577"/>
      <c r="AC21" s="577"/>
      <c r="AD21" s="577"/>
      <c r="AE21" s="577"/>
      <c r="AF21" s="577"/>
      <c r="AG21" s="577"/>
      <c r="AH21" s="577"/>
      <c r="AI21" s="577"/>
      <c r="AJ21" s="578"/>
      <c r="AK21" s="578" t="s">
        <v>96</v>
      </c>
      <c r="AL21" s="577"/>
      <c r="AM21" s="577"/>
      <c r="AN21" s="577"/>
      <c r="AO21" s="577"/>
      <c r="AP21" s="577"/>
      <c r="AQ21" s="577"/>
      <c r="AR21" s="577"/>
      <c r="AS21" s="577"/>
      <c r="AT21" s="577"/>
      <c r="AU21" s="577"/>
      <c r="AV21" s="577"/>
      <c r="AW21" s="577"/>
      <c r="AX21" s="577"/>
      <c r="AY21" s="577"/>
      <c r="AZ21" s="577"/>
      <c r="BA21" s="577"/>
      <c r="BB21" s="577"/>
      <c r="BC21" s="577"/>
      <c r="BD21" s="577"/>
      <c r="BE21" s="577"/>
      <c r="BF21" s="577"/>
      <c r="BG21" s="577"/>
      <c r="BH21" s="577"/>
      <c r="BI21" s="577"/>
      <c r="BJ21" s="577"/>
      <c r="BK21" s="577"/>
      <c r="BL21" s="577"/>
      <c r="BM21" s="577"/>
      <c r="BN21" s="577"/>
      <c r="BO21" s="577"/>
      <c r="BP21" s="577"/>
      <c r="BQ21" s="577"/>
      <c r="BR21" s="577"/>
      <c r="BS21" s="577"/>
      <c r="BT21" s="577"/>
      <c r="BU21" s="577"/>
      <c r="BV21" s="577"/>
      <c r="BW21" s="577"/>
      <c r="BX21" s="577"/>
      <c r="BY21" s="577"/>
      <c r="BZ21" s="577"/>
      <c r="CA21" s="577"/>
      <c r="CB21" s="577"/>
      <c r="CC21" s="577"/>
      <c r="CD21" s="577"/>
      <c r="CE21" s="577"/>
      <c r="CF21" s="577"/>
      <c r="CG21" s="577"/>
      <c r="CH21" s="577"/>
      <c r="CI21" s="577"/>
      <c r="CJ21" s="577"/>
      <c r="CK21" s="577"/>
      <c r="CL21" s="577"/>
      <c r="CM21" s="577"/>
      <c r="CN21" s="577"/>
      <c r="CO21" s="577"/>
      <c r="CP21" s="577"/>
      <c r="CQ21" s="577"/>
      <c r="CR21" s="577"/>
      <c r="CS21" s="577"/>
      <c r="CT21" s="577"/>
      <c r="CU21" s="577"/>
      <c r="CV21" s="577"/>
      <c r="CW21" s="577"/>
      <c r="CX21" s="577"/>
      <c r="CY21" s="577"/>
      <c r="CZ21" s="577"/>
      <c r="DA21" s="577"/>
      <c r="DB21" s="577"/>
    </row>
    <row r="22">
      <c r="A22" s="574" t="s">
        <v>1404</v>
      </c>
      <c r="B22" s="575">
        <f t="shared" si="1"/>
        <v>1</v>
      </c>
      <c r="C22" s="575" t="s">
        <v>2133</v>
      </c>
      <c r="D22" s="449">
        <v>3.0</v>
      </c>
      <c r="E22" s="449" t="s">
        <v>214</v>
      </c>
      <c r="F22" s="449" t="str">
        <f t="array" ref="F22">index(Images!$A$2:$K$2, 1, 4)</f>
        <v/>
      </c>
      <c r="G22" s="576" t="s">
        <v>2147</v>
      </c>
      <c r="H22" s="437"/>
      <c r="I22" s="577"/>
      <c r="J22" s="577"/>
      <c r="K22" s="577"/>
      <c r="L22" s="577"/>
      <c r="M22" s="577"/>
      <c r="N22" s="577"/>
      <c r="O22" s="577"/>
      <c r="P22" s="577"/>
      <c r="Q22" s="577"/>
      <c r="R22" s="577"/>
      <c r="S22" s="577"/>
      <c r="T22" s="577"/>
      <c r="U22" s="577"/>
      <c r="V22" s="577"/>
      <c r="W22" s="577"/>
      <c r="X22" s="577"/>
      <c r="Y22" s="577"/>
      <c r="Z22" s="577"/>
      <c r="AA22" s="577"/>
      <c r="AB22" s="577"/>
      <c r="AC22" s="577"/>
      <c r="AD22" s="577"/>
      <c r="AE22" s="577"/>
      <c r="AF22" s="577"/>
      <c r="AG22" s="577"/>
      <c r="AH22" s="577"/>
      <c r="AI22" s="577"/>
      <c r="AJ22" s="577"/>
      <c r="AK22" s="577"/>
      <c r="AL22" s="577"/>
      <c r="AM22" s="577"/>
      <c r="AN22" s="577"/>
      <c r="AO22" s="577"/>
      <c r="AP22" s="577"/>
      <c r="AQ22" s="577"/>
      <c r="AR22" s="577"/>
      <c r="AS22" s="577"/>
      <c r="AT22" s="577"/>
      <c r="AU22" s="578"/>
      <c r="AV22" s="578"/>
      <c r="AW22" s="578"/>
      <c r="AX22" s="578"/>
      <c r="AY22" s="577"/>
      <c r="AZ22" s="577"/>
      <c r="BA22" s="577"/>
      <c r="BB22" s="577"/>
      <c r="BC22" s="577"/>
      <c r="BD22" s="577"/>
      <c r="BE22" s="577"/>
      <c r="BF22" s="578"/>
      <c r="BG22" s="578"/>
      <c r="BH22" s="578"/>
      <c r="BI22" s="577"/>
      <c r="BJ22" s="577"/>
      <c r="BK22" s="577"/>
      <c r="BL22" s="577"/>
      <c r="BM22" s="578"/>
      <c r="BN22" s="577"/>
      <c r="BO22" s="577"/>
      <c r="BP22" s="577"/>
      <c r="BQ22" s="577"/>
      <c r="BR22" s="577"/>
      <c r="BS22" s="578" t="s">
        <v>96</v>
      </c>
      <c r="BT22" s="578"/>
      <c r="BU22" s="577"/>
      <c r="BV22" s="577"/>
      <c r="BW22" s="577"/>
      <c r="BX22" s="577"/>
      <c r="BY22" s="577"/>
      <c r="BZ22" s="577"/>
      <c r="CA22" s="577"/>
      <c r="CB22" s="577"/>
      <c r="CC22" s="577"/>
      <c r="CD22" s="577"/>
      <c r="CE22" s="577"/>
      <c r="CF22" s="577"/>
      <c r="CG22" s="577"/>
      <c r="CH22" s="577"/>
      <c r="CI22" s="577"/>
      <c r="CJ22" s="577"/>
      <c r="CK22" s="577"/>
      <c r="CL22" s="577"/>
      <c r="CM22" s="577"/>
      <c r="CN22" s="577"/>
      <c r="CO22" s="577"/>
      <c r="CP22" s="577"/>
      <c r="CQ22" s="577"/>
      <c r="CR22" s="578"/>
      <c r="CS22" s="577"/>
      <c r="CT22" s="577"/>
      <c r="CU22" s="577"/>
      <c r="CV22" s="577"/>
      <c r="CW22" s="577"/>
      <c r="CX22" s="577"/>
      <c r="CY22" s="577"/>
      <c r="CZ22" s="577"/>
      <c r="DA22" s="577"/>
      <c r="DB22" s="577"/>
    </row>
    <row r="23">
      <c r="A23" s="574" t="s">
        <v>1213</v>
      </c>
      <c r="B23" s="575">
        <f t="shared" si="1"/>
        <v>1</v>
      </c>
      <c r="C23" s="575" t="s">
        <v>2133</v>
      </c>
      <c r="D23" s="449">
        <v>3.0</v>
      </c>
      <c r="E23" s="449" t="s">
        <v>214</v>
      </c>
      <c r="F23" s="449" t="str">
        <f t="array" ref="F23">index(Images!$A$2:$K$2, 1, 9)</f>
        <v/>
      </c>
      <c r="G23" s="576" t="s">
        <v>2148</v>
      </c>
      <c r="H23" s="437"/>
      <c r="I23" s="577"/>
      <c r="J23" s="578"/>
      <c r="K23" s="578"/>
      <c r="L23" s="578"/>
      <c r="M23" s="577"/>
      <c r="N23" s="577"/>
      <c r="O23" s="577"/>
      <c r="P23" s="577"/>
      <c r="Q23" s="577"/>
      <c r="R23" s="577"/>
      <c r="S23" s="577"/>
      <c r="T23" s="577"/>
      <c r="U23" s="577"/>
      <c r="V23" s="577"/>
      <c r="W23" s="577"/>
      <c r="X23" s="577"/>
      <c r="Y23" s="577"/>
      <c r="Z23" s="577"/>
      <c r="AA23" s="577"/>
      <c r="AB23" s="577"/>
      <c r="AC23" s="577"/>
      <c r="AD23" s="577"/>
      <c r="AE23" s="577"/>
      <c r="AF23" s="577"/>
      <c r="AG23" s="577"/>
      <c r="AH23" s="577"/>
      <c r="AI23" s="577"/>
      <c r="AJ23" s="577"/>
      <c r="AK23" s="577"/>
      <c r="AL23" s="577"/>
      <c r="AM23" s="577"/>
      <c r="AN23" s="577"/>
      <c r="AO23" s="578"/>
      <c r="AP23" s="577"/>
      <c r="AQ23" s="577"/>
      <c r="AR23" s="577"/>
      <c r="AS23" s="577"/>
      <c r="AT23" s="577"/>
      <c r="AU23" s="577"/>
      <c r="AV23" s="577"/>
      <c r="AW23" s="577"/>
      <c r="AX23" s="577"/>
      <c r="AY23" s="577"/>
      <c r="AZ23" s="577"/>
      <c r="BA23" s="577"/>
      <c r="BB23" s="577"/>
      <c r="BC23" s="577"/>
      <c r="BD23" s="577"/>
      <c r="BE23" s="577"/>
      <c r="BF23" s="577"/>
      <c r="BG23" s="578" t="s">
        <v>96</v>
      </c>
      <c r="BH23" s="577"/>
      <c r="BI23" s="577"/>
      <c r="BJ23" s="577"/>
      <c r="BK23" s="577"/>
      <c r="BL23" s="577"/>
      <c r="BM23" s="577"/>
      <c r="BN23" s="577"/>
      <c r="BO23" s="577"/>
      <c r="BP23" s="577"/>
      <c r="BQ23" s="577"/>
      <c r="BR23" s="577"/>
      <c r="BS23" s="577"/>
      <c r="BT23" s="577"/>
      <c r="BU23" s="577"/>
      <c r="BV23" s="577"/>
      <c r="BW23" s="577"/>
      <c r="BX23" s="577"/>
      <c r="BY23" s="577"/>
      <c r="BZ23" s="577"/>
      <c r="CA23" s="577"/>
      <c r="CB23" s="577"/>
      <c r="CC23" s="577"/>
      <c r="CD23" s="577"/>
      <c r="CE23" s="577"/>
      <c r="CF23" s="577"/>
      <c r="CG23" s="577"/>
      <c r="CH23" s="577"/>
      <c r="CI23" s="577"/>
      <c r="CJ23" s="577"/>
      <c r="CK23" s="577"/>
      <c r="CL23" s="577"/>
      <c r="CM23" s="577"/>
      <c r="CN23" s="577"/>
      <c r="CO23" s="577"/>
      <c r="CP23" s="577"/>
      <c r="CQ23" s="577"/>
      <c r="CR23" s="577"/>
      <c r="CS23" s="577"/>
      <c r="CT23" s="577"/>
      <c r="CU23" s="577"/>
      <c r="CV23" s="577"/>
      <c r="CW23" s="577"/>
      <c r="CX23" s="577"/>
      <c r="CY23" s="577"/>
      <c r="CZ23" s="577"/>
      <c r="DA23" s="577"/>
      <c r="DB23" s="577"/>
    </row>
    <row r="24" ht="26.25" customHeight="1">
      <c r="A24" s="574" t="s">
        <v>1433</v>
      </c>
      <c r="B24" s="575">
        <f t="shared" si="1"/>
        <v>1</v>
      </c>
      <c r="C24" s="575" t="s">
        <v>2133</v>
      </c>
      <c r="D24" s="449">
        <v>3.0</v>
      </c>
      <c r="E24" s="449" t="s">
        <v>214</v>
      </c>
      <c r="F24" s="449" t="str">
        <f t="array" ref="F24">index(Images!$A$2:$K$2, 1, 1)</f>
        <v/>
      </c>
      <c r="G24" s="576" t="s">
        <v>2149</v>
      </c>
      <c r="H24" s="437"/>
      <c r="I24" s="577"/>
      <c r="J24" s="577"/>
      <c r="K24" s="577"/>
      <c r="L24" s="577"/>
      <c r="M24" s="577"/>
      <c r="N24" s="577"/>
      <c r="O24" s="577"/>
      <c r="P24" s="577"/>
      <c r="Q24" s="577"/>
      <c r="R24" s="577"/>
      <c r="S24" s="577"/>
      <c r="T24" s="577"/>
      <c r="U24" s="577"/>
      <c r="V24" s="577"/>
      <c r="W24" s="577"/>
      <c r="X24" s="577"/>
      <c r="Y24" s="577"/>
      <c r="Z24" s="577"/>
      <c r="AA24" s="577"/>
      <c r="AB24" s="577"/>
      <c r="AC24" s="577"/>
      <c r="AD24" s="577"/>
      <c r="AE24" s="577"/>
      <c r="AF24" s="577"/>
      <c r="AG24" s="577"/>
      <c r="AH24" s="577"/>
      <c r="AI24" s="577"/>
      <c r="AJ24" s="577"/>
      <c r="AK24" s="577"/>
      <c r="AL24" s="577"/>
      <c r="AM24" s="577"/>
      <c r="AN24" s="577"/>
      <c r="AO24" s="577"/>
      <c r="AP24" s="577"/>
      <c r="AQ24" s="577"/>
      <c r="AR24" s="577"/>
      <c r="AS24" s="577"/>
      <c r="AT24" s="577"/>
      <c r="AU24" s="577"/>
      <c r="AV24" s="577"/>
      <c r="AW24" s="577"/>
      <c r="AX24" s="577"/>
      <c r="AY24" s="577"/>
      <c r="AZ24" s="577"/>
      <c r="BA24" s="577"/>
      <c r="BB24" s="577"/>
      <c r="BC24" s="577"/>
      <c r="BD24" s="577"/>
      <c r="BE24" s="577"/>
      <c r="BF24" s="577"/>
      <c r="BG24" s="577"/>
      <c r="BH24" s="577"/>
      <c r="BI24" s="577"/>
      <c r="BJ24" s="577"/>
      <c r="BK24" s="577"/>
      <c r="BL24" s="577"/>
      <c r="BM24" s="577"/>
      <c r="BN24" s="577"/>
      <c r="BO24" s="577"/>
      <c r="BP24" s="577"/>
      <c r="BQ24" s="577"/>
      <c r="BR24" s="577"/>
      <c r="BS24" s="577"/>
      <c r="BT24" s="577"/>
      <c r="BU24" s="578" t="s">
        <v>96</v>
      </c>
      <c r="BV24" s="577"/>
      <c r="BW24" s="577"/>
      <c r="BX24" s="577"/>
      <c r="BY24" s="577"/>
      <c r="BZ24" s="577"/>
      <c r="CA24" s="577"/>
      <c r="CB24" s="577"/>
      <c r="CC24" s="577"/>
      <c r="CD24" s="577"/>
      <c r="CE24" s="577"/>
      <c r="CF24" s="577"/>
      <c r="CG24" s="577"/>
      <c r="CH24" s="577"/>
      <c r="CI24" s="577"/>
      <c r="CJ24" s="577"/>
      <c r="CK24" s="577"/>
      <c r="CL24" s="577"/>
      <c r="CM24" s="577"/>
      <c r="CN24" s="577"/>
      <c r="CO24" s="577"/>
      <c r="CP24" s="577"/>
      <c r="CQ24" s="577"/>
      <c r="CR24" s="577"/>
      <c r="CS24" s="577"/>
      <c r="CT24" s="577"/>
      <c r="CU24" s="577"/>
      <c r="CV24" s="577"/>
      <c r="CW24" s="577"/>
      <c r="CX24" s="577"/>
      <c r="CY24" s="577"/>
      <c r="CZ24" s="577"/>
      <c r="DA24" s="577"/>
      <c r="DB24" s="577"/>
    </row>
    <row r="25" ht="26.25" customHeight="1">
      <c r="A25" s="574" t="s">
        <v>1002</v>
      </c>
      <c r="B25" s="575">
        <f t="shared" si="1"/>
        <v>1</v>
      </c>
      <c r="C25" s="575" t="s">
        <v>2133</v>
      </c>
      <c r="D25" s="449">
        <v>3.0</v>
      </c>
      <c r="E25" s="449" t="s">
        <v>214</v>
      </c>
      <c r="F25" s="449" t="str">
        <f t="array" ref="F25">index(Images!$A$2:$L$2, 1, 12)</f>
        <v/>
      </c>
      <c r="G25" s="576" t="s">
        <v>2150</v>
      </c>
      <c r="H25" s="437"/>
      <c r="I25" s="577"/>
      <c r="J25" s="577"/>
      <c r="K25" s="577"/>
      <c r="L25" s="577"/>
      <c r="M25" s="577"/>
      <c r="N25" s="577"/>
      <c r="O25" s="577"/>
      <c r="P25" s="577"/>
      <c r="Q25" s="577"/>
      <c r="R25" s="577"/>
      <c r="S25" s="577"/>
      <c r="T25" s="577"/>
      <c r="U25" s="577"/>
      <c r="V25" s="577"/>
      <c r="W25" s="577"/>
      <c r="X25" s="577"/>
      <c r="Y25" s="577"/>
      <c r="Z25" s="577"/>
      <c r="AA25" s="577"/>
      <c r="AB25" s="578"/>
      <c r="AC25" s="578"/>
      <c r="AD25" s="577"/>
      <c r="AE25" s="577"/>
      <c r="AF25" s="577"/>
      <c r="AG25" s="577"/>
      <c r="AH25" s="577"/>
      <c r="AI25" s="577"/>
      <c r="AJ25" s="577"/>
      <c r="AK25" s="577"/>
      <c r="AL25" s="577"/>
      <c r="AM25" s="577"/>
      <c r="AN25" s="577"/>
      <c r="AO25" s="577"/>
      <c r="AP25" s="577"/>
      <c r="AQ25" s="577"/>
      <c r="AR25" s="577"/>
      <c r="AS25" s="577"/>
      <c r="AT25" s="577"/>
      <c r="AU25" s="578" t="s">
        <v>96</v>
      </c>
      <c r="AV25" s="577"/>
      <c r="AW25" s="577"/>
      <c r="AX25" s="577"/>
      <c r="AY25" s="577"/>
      <c r="AZ25" s="577"/>
      <c r="BA25" s="578"/>
      <c r="BB25" s="578"/>
      <c r="BC25" s="578"/>
      <c r="BD25" s="577"/>
      <c r="BE25" s="577"/>
      <c r="BF25" s="577"/>
      <c r="BG25" s="577"/>
      <c r="BH25" s="577"/>
      <c r="BI25" s="577"/>
      <c r="BJ25" s="578"/>
      <c r="BK25" s="577"/>
      <c r="BL25" s="577"/>
      <c r="BM25" s="577"/>
      <c r="BN25" s="577"/>
      <c r="BO25" s="577"/>
      <c r="BP25" s="577"/>
      <c r="BQ25" s="577"/>
      <c r="BR25" s="577"/>
      <c r="BS25" s="577"/>
      <c r="BT25" s="577"/>
      <c r="BU25" s="578"/>
      <c r="BV25" s="577"/>
      <c r="BW25" s="577"/>
      <c r="BX25" s="577"/>
      <c r="BY25" s="577"/>
      <c r="BZ25" s="577"/>
      <c r="CA25" s="577"/>
      <c r="CB25" s="577"/>
      <c r="CC25" s="577"/>
      <c r="CD25" s="577"/>
      <c r="CE25" s="577"/>
      <c r="CF25" s="577"/>
      <c r="CG25" s="577"/>
      <c r="CH25" s="577"/>
      <c r="CI25" s="577"/>
      <c r="CJ25" s="577"/>
      <c r="CK25" s="577"/>
      <c r="CL25" s="577"/>
      <c r="CM25" s="577"/>
      <c r="CN25" s="577"/>
      <c r="CO25" s="577"/>
      <c r="CP25" s="577"/>
      <c r="CQ25" s="577"/>
      <c r="CR25" s="577"/>
      <c r="CS25" s="577"/>
      <c r="CT25" s="577"/>
      <c r="CU25" s="577"/>
      <c r="CV25" s="578"/>
      <c r="CW25" s="578"/>
      <c r="CX25" s="578"/>
      <c r="CY25" s="578"/>
      <c r="CZ25" s="578"/>
      <c r="DA25" s="578"/>
      <c r="DB25" s="578"/>
    </row>
    <row r="26">
      <c r="A26" s="574" t="s">
        <v>831</v>
      </c>
      <c r="B26" s="575">
        <f t="shared" si="1"/>
        <v>1</v>
      </c>
      <c r="C26" s="575" t="s">
        <v>2133</v>
      </c>
      <c r="D26" s="449">
        <v>3.0</v>
      </c>
      <c r="E26" s="449" t="s">
        <v>214</v>
      </c>
      <c r="F26" s="449" t="str">
        <f t="array" ref="F26">index(Images!$A$2:$K$2, 1, 10)</f>
        <v/>
      </c>
      <c r="G26" s="576" t="s">
        <v>2151</v>
      </c>
      <c r="H26" s="437"/>
      <c r="I26" s="577"/>
      <c r="J26" s="577"/>
      <c r="K26" s="577"/>
      <c r="L26" s="577"/>
      <c r="M26" s="578"/>
      <c r="N26" s="578"/>
      <c r="O26" s="578"/>
      <c r="P26" s="578"/>
      <c r="Q26" s="577"/>
      <c r="R26" s="578"/>
      <c r="S26" s="577"/>
      <c r="T26" s="577"/>
      <c r="U26" s="577"/>
      <c r="V26" s="577"/>
      <c r="W26" s="577"/>
      <c r="X26" s="577"/>
      <c r="Y26" s="577"/>
      <c r="Z26" s="577"/>
      <c r="AA26" s="577"/>
      <c r="AB26" s="577"/>
      <c r="AC26" s="577"/>
      <c r="AD26" s="577"/>
      <c r="AE26" s="577"/>
      <c r="AF26" s="577"/>
      <c r="AG26" s="577"/>
      <c r="AH26" s="577"/>
      <c r="AI26" s="577"/>
      <c r="AJ26" s="577"/>
      <c r="AK26" s="577"/>
      <c r="AL26" s="577"/>
      <c r="AM26" s="578" t="s">
        <v>96</v>
      </c>
      <c r="AN26" s="577"/>
      <c r="AO26" s="577"/>
      <c r="AP26" s="577"/>
      <c r="AQ26" s="577"/>
      <c r="AR26" s="577"/>
      <c r="AS26" s="577"/>
      <c r="AT26" s="577"/>
      <c r="AU26" s="577"/>
      <c r="AV26" s="577"/>
      <c r="AW26" s="577"/>
      <c r="AX26" s="577"/>
      <c r="AY26" s="577"/>
      <c r="AZ26" s="577"/>
      <c r="BA26" s="577"/>
      <c r="BB26" s="577"/>
      <c r="BC26" s="577"/>
      <c r="BD26" s="577"/>
      <c r="BE26" s="577"/>
      <c r="BF26" s="577"/>
      <c r="BG26" s="577"/>
      <c r="BH26" s="577"/>
      <c r="BI26" s="577"/>
      <c r="BJ26" s="577"/>
      <c r="BK26" s="577"/>
      <c r="BL26" s="577"/>
      <c r="BM26" s="577"/>
      <c r="BN26" s="577"/>
      <c r="BO26" s="577"/>
      <c r="BP26" s="577"/>
      <c r="BQ26" s="577"/>
      <c r="BR26" s="577"/>
      <c r="BS26" s="577"/>
      <c r="BT26" s="577"/>
      <c r="BU26" s="577"/>
      <c r="BV26" s="577"/>
      <c r="BW26" s="577"/>
      <c r="BX26" s="577"/>
      <c r="BY26" s="577"/>
      <c r="BZ26" s="577"/>
      <c r="CA26" s="577"/>
      <c r="CB26" s="577"/>
      <c r="CC26" s="577"/>
      <c r="CD26" s="577"/>
      <c r="CE26" s="577"/>
      <c r="CF26" s="577"/>
      <c r="CG26" s="577"/>
      <c r="CH26" s="577"/>
      <c r="CI26" s="577"/>
      <c r="CJ26" s="577"/>
      <c r="CK26" s="577"/>
      <c r="CL26" s="577"/>
      <c r="CM26" s="577"/>
      <c r="CN26" s="577"/>
      <c r="CO26" s="577"/>
      <c r="CP26" s="577"/>
      <c r="CQ26" s="577"/>
      <c r="CR26" s="577"/>
      <c r="CS26" s="577"/>
      <c r="CT26" s="577"/>
      <c r="CU26" s="577"/>
      <c r="CV26" s="577"/>
      <c r="CW26" s="577"/>
      <c r="CX26" s="577"/>
      <c r="CY26" s="577"/>
      <c r="CZ26" s="577"/>
      <c r="DA26" s="577"/>
      <c r="DB26" s="577"/>
    </row>
    <row r="27">
      <c r="A27" s="574" t="s">
        <v>226</v>
      </c>
      <c r="B27" s="575">
        <f t="shared" si="1"/>
        <v>1</v>
      </c>
      <c r="C27" s="575" t="s">
        <v>2133</v>
      </c>
      <c r="D27" s="449">
        <v>3.0</v>
      </c>
      <c r="E27" s="449" t="s">
        <v>214</v>
      </c>
      <c r="F27" s="449" t="str">
        <f t="array" ref="F27">index(Images!$A$2:$K$2, 1, 6)</f>
        <v/>
      </c>
      <c r="G27" s="576" t="s">
        <v>2152</v>
      </c>
      <c r="H27" s="437"/>
      <c r="I27" s="577"/>
      <c r="J27" s="577"/>
      <c r="K27" s="577"/>
      <c r="L27" s="577"/>
      <c r="M27" s="578" t="s">
        <v>96</v>
      </c>
      <c r="N27" s="578"/>
      <c r="O27" s="578"/>
      <c r="P27" s="578"/>
      <c r="Q27" s="577"/>
      <c r="R27" s="578"/>
      <c r="S27" s="577"/>
      <c r="T27" s="577"/>
      <c r="U27" s="577"/>
      <c r="V27" s="577"/>
      <c r="W27" s="577"/>
      <c r="X27" s="577"/>
      <c r="Y27" s="577"/>
      <c r="Z27" s="577"/>
      <c r="AA27" s="577"/>
      <c r="AB27" s="577"/>
      <c r="AC27" s="577"/>
      <c r="AD27" s="577"/>
      <c r="AE27" s="577"/>
      <c r="AF27" s="577"/>
      <c r="AG27" s="577"/>
      <c r="AH27" s="577"/>
      <c r="AI27" s="577"/>
      <c r="AJ27" s="577"/>
      <c r="AK27" s="577"/>
      <c r="AL27" s="577"/>
      <c r="AM27" s="577"/>
      <c r="AN27" s="577"/>
      <c r="AO27" s="577"/>
      <c r="AP27" s="577"/>
      <c r="AQ27" s="577"/>
      <c r="AR27" s="577"/>
      <c r="AS27" s="577"/>
      <c r="AT27" s="577"/>
      <c r="AU27" s="577"/>
      <c r="AV27" s="577"/>
      <c r="AW27" s="577"/>
      <c r="AX27" s="577"/>
      <c r="AY27" s="577"/>
      <c r="AZ27" s="577"/>
      <c r="BA27" s="577"/>
      <c r="BB27" s="577"/>
      <c r="BC27" s="577"/>
      <c r="BD27" s="577"/>
      <c r="BE27" s="577"/>
      <c r="BF27" s="577"/>
      <c r="BG27" s="577"/>
      <c r="BH27" s="577"/>
      <c r="BI27" s="577"/>
      <c r="BJ27" s="577"/>
      <c r="BK27" s="577"/>
      <c r="BL27" s="577"/>
      <c r="BM27" s="577"/>
      <c r="BN27" s="577"/>
      <c r="BO27" s="577"/>
      <c r="BP27" s="577"/>
      <c r="BQ27" s="577"/>
      <c r="BR27" s="577"/>
      <c r="BS27" s="577"/>
      <c r="BT27" s="577"/>
      <c r="BU27" s="577"/>
      <c r="BV27" s="577"/>
      <c r="BW27" s="577"/>
      <c r="BX27" s="577"/>
      <c r="BY27" s="577"/>
      <c r="BZ27" s="577"/>
      <c r="CA27" s="577"/>
      <c r="CB27" s="577"/>
      <c r="CC27" s="577"/>
      <c r="CD27" s="577"/>
      <c r="CE27" s="577"/>
      <c r="CF27" s="577"/>
      <c r="CG27" s="577"/>
      <c r="CH27" s="577"/>
      <c r="CI27" s="577"/>
      <c r="CJ27" s="577"/>
      <c r="CK27" s="577"/>
      <c r="CL27" s="577"/>
      <c r="CM27" s="577"/>
      <c r="CN27" s="577"/>
      <c r="CO27" s="577"/>
      <c r="CP27" s="577"/>
      <c r="CQ27" s="577"/>
      <c r="CR27" s="577"/>
      <c r="CS27" s="577"/>
      <c r="CT27" s="577"/>
      <c r="CU27" s="577"/>
      <c r="CV27" s="577"/>
      <c r="CW27" s="577"/>
      <c r="CX27" s="577"/>
      <c r="CY27" s="577"/>
      <c r="CZ27" s="577"/>
      <c r="DA27" s="577"/>
      <c r="DB27" s="577"/>
    </row>
    <row r="28">
      <c r="A28" s="574" t="s">
        <v>2153</v>
      </c>
      <c r="B28" s="575">
        <f t="shared" si="1"/>
        <v>1</v>
      </c>
      <c r="C28" s="575" t="s">
        <v>2133</v>
      </c>
      <c r="D28" s="449">
        <v>3.0</v>
      </c>
      <c r="E28" s="449" t="s">
        <v>214</v>
      </c>
      <c r="F28" s="449" t="str">
        <f t="array" ref="F28">index(Images!$A$2:$K$2, 1, 11)</f>
        <v/>
      </c>
      <c r="G28" s="576" t="s">
        <v>2154</v>
      </c>
      <c r="H28" s="437"/>
      <c r="I28" s="577"/>
      <c r="J28" s="577"/>
      <c r="K28" s="577"/>
      <c r="L28" s="577"/>
      <c r="M28" s="578"/>
      <c r="N28" s="578"/>
      <c r="O28" s="578"/>
      <c r="P28" s="578"/>
      <c r="Q28" s="577"/>
      <c r="R28" s="578" t="s">
        <v>96</v>
      </c>
      <c r="S28" s="577"/>
      <c r="T28" s="577"/>
      <c r="U28" s="577"/>
      <c r="V28" s="577"/>
      <c r="W28" s="577"/>
      <c r="X28" s="577"/>
      <c r="Y28" s="577"/>
      <c r="Z28" s="577"/>
      <c r="AA28" s="577"/>
      <c r="AB28" s="577"/>
      <c r="AC28" s="577"/>
      <c r="AD28" s="577"/>
      <c r="AE28" s="577"/>
      <c r="AF28" s="577"/>
      <c r="AG28" s="577"/>
      <c r="AH28" s="577"/>
      <c r="AI28" s="577"/>
      <c r="AJ28" s="577"/>
      <c r="AK28" s="577"/>
      <c r="AL28" s="577"/>
      <c r="AM28" s="577"/>
      <c r="AN28" s="577"/>
      <c r="AO28" s="577"/>
      <c r="AP28" s="577"/>
      <c r="AQ28" s="577"/>
      <c r="AR28" s="577"/>
      <c r="AS28" s="577"/>
      <c r="AT28" s="577"/>
      <c r="AU28" s="577"/>
      <c r="AV28" s="577"/>
      <c r="AW28" s="577"/>
      <c r="AX28" s="577"/>
      <c r="AY28" s="577"/>
      <c r="AZ28" s="577"/>
      <c r="BA28" s="577"/>
      <c r="BB28" s="577"/>
      <c r="BC28" s="577"/>
      <c r="BD28" s="577"/>
      <c r="BE28" s="577"/>
      <c r="BF28" s="577"/>
      <c r="BG28" s="577"/>
      <c r="BH28" s="577"/>
      <c r="BI28" s="577"/>
      <c r="BJ28" s="577"/>
      <c r="BK28" s="577"/>
      <c r="BL28" s="577"/>
      <c r="BM28" s="577"/>
      <c r="BN28" s="577"/>
      <c r="BO28" s="577"/>
      <c r="BP28" s="577"/>
      <c r="BQ28" s="577"/>
      <c r="BR28" s="577"/>
      <c r="BS28" s="577"/>
      <c r="BT28" s="577"/>
      <c r="BU28" s="577"/>
      <c r="BV28" s="577"/>
      <c r="BW28" s="577"/>
      <c r="BX28" s="577"/>
      <c r="BY28" s="577"/>
      <c r="BZ28" s="577"/>
      <c r="CA28" s="577"/>
      <c r="CB28" s="577"/>
      <c r="CC28" s="577"/>
      <c r="CD28" s="577"/>
      <c r="CE28" s="577"/>
      <c r="CF28" s="577"/>
      <c r="CG28" s="577"/>
      <c r="CH28" s="577"/>
      <c r="CI28" s="577"/>
      <c r="CJ28" s="577"/>
      <c r="CK28" s="577"/>
      <c r="CL28" s="577"/>
      <c r="CM28" s="577"/>
      <c r="CN28" s="577"/>
      <c r="CO28" s="577"/>
      <c r="CP28" s="577"/>
      <c r="CQ28" s="577"/>
      <c r="CR28" s="577"/>
      <c r="CS28" s="577"/>
      <c r="CT28" s="577"/>
      <c r="CU28" s="577"/>
      <c r="CV28" s="577"/>
      <c r="CW28" s="577"/>
      <c r="CX28" s="577"/>
      <c r="CY28" s="577"/>
      <c r="CZ28" s="577"/>
      <c r="DA28" s="577"/>
      <c r="DB28" s="577"/>
    </row>
    <row r="29" ht="26.25" customHeight="1">
      <c r="A29" s="574" t="s">
        <v>1245</v>
      </c>
      <c r="B29" s="575">
        <f t="shared" si="1"/>
        <v>1</v>
      </c>
      <c r="C29" s="575" t="s">
        <v>2133</v>
      </c>
      <c r="D29" s="449">
        <v>3.0</v>
      </c>
      <c r="E29" s="449" t="s">
        <v>214</v>
      </c>
      <c r="F29" s="449" t="str">
        <f t="array" ref="F29">index(Images!$A$2:$K$2, 1, 2)</f>
        <v/>
      </c>
      <c r="G29" s="576" t="s">
        <v>2155</v>
      </c>
      <c r="H29" s="437"/>
      <c r="I29" s="577"/>
      <c r="J29" s="577"/>
      <c r="K29" s="577"/>
      <c r="L29" s="577"/>
      <c r="M29" s="577"/>
      <c r="N29" s="577"/>
      <c r="O29" s="577"/>
      <c r="P29" s="577"/>
      <c r="Q29" s="577"/>
      <c r="R29" s="577"/>
      <c r="S29" s="577"/>
      <c r="T29" s="577"/>
      <c r="U29" s="577"/>
      <c r="V29" s="577"/>
      <c r="W29" s="577"/>
      <c r="X29" s="577"/>
      <c r="Y29" s="577"/>
      <c r="Z29" s="577"/>
      <c r="AA29" s="577"/>
      <c r="AB29" s="577"/>
      <c r="AC29" s="577"/>
      <c r="AD29" s="577"/>
      <c r="AE29" s="577"/>
      <c r="AF29" s="577"/>
      <c r="AG29" s="577"/>
      <c r="AH29" s="577"/>
      <c r="AI29" s="577"/>
      <c r="AJ29" s="577"/>
      <c r="AK29" s="577"/>
      <c r="AL29" s="577"/>
      <c r="AM29" s="577"/>
      <c r="AN29" s="577"/>
      <c r="AO29" s="577"/>
      <c r="AP29" s="577"/>
      <c r="AQ29" s="577"/>
      <c r="AR29" s="577"/>
      <c r="AS29" s="577"/>
      <c r="AT29" s="577"/>
      <c r="AU29" s="577"/>
      <c r="AV29" s="577"/>
      <c r="AW29" s="577"/>
      <c r="AX29" s="577"/>
      <c r="AY29" s="577"/>
      <c r="AZ29" s="577"/>
      <c r="BA29" s="577"/>
      <c r="BB29" s="577"/>
      <c r="BC29" s="577"/>
      <c r="BD29" s="577"/>
      <c r="BE29" s="577"/>
      <c r="BF29" s="577"/>
      <c r="BG29" s="577"/>
      <c r="BH29" s="577"/>
      <c r="BI29" s="578" t="s">
        <v>96</v>
      </c>
      <c r="BJ29" s="577"/>
      <c r="BK29" s="577"/>
      <c r="BL29" s="577"/>
      <c r="BM29" s="577"/>
      <c r="BN29" s="577"/>
      <c r="BO29" s="577"/>
      <c r="BP29" s="577"/>
      <c r="BQ29" s="577"/>
      <c r="BR29" s="577"/>
      <c r="BS29" s="577"/>
      <c r="BT29" s="577"/>
      <c r="BU29" s="578"/>
      <c r="BV29" s="577"/>
      <c r="BW29" s="577"/>
      <c r="BX29" s="577"/>
      <c r="BY29" s="577"/>
      <c r="BZ29" s="577"/>
      <c r="CA29" s="577"/>
      <c r="CB29" s="577"/>
      <c r="CC29" s="577"/>
      <c r="CD29" s="577"/>
      <c r="CE29" s="577"/>
      <c r="CF29" s="577"/>
      <c r="CG29" s="577"/>
      <c r="CH29" s="577"/>
      <c r="CI29" s="577"/>
      <c r="CJ29" s="577"/>
      <c r="CK29" s="577"/>
      <c r="CL29" s="577"/>
      <c r="CM29" s="577"/>
      <c r="CN29" s="577"/>
      <c r="CO29" s="577"/>
      <c r="CP29" s="577"/>
      <c r="CQ29" s="577"/>
      <c r="CR29" s="577"/>
      <c r="CS29" s="577"/>
      <c r="CT29" s="577"/>
      <c r="CU29" s="577"/>
      <c r="CV29" s="577"/>
      <c r="CW29" s="577"/>
      <c r="CX29" s="577"/>
      <c r="CY29" s="577"/>
      <c r="CZ29" s="577"/>
      <c r="DA29" s="577"/>
      <c r="DB29" s="577"/>
    </row>
    <row r="30" ht="22.5" customHeight="1">
      <c r="A30" s="580" t="s">
        <v>2121</v>
      </c>
      <c r="B30" s="581"/>
      <c r="C30" s="582"/>
      <c r="D30" s="582"/>
      <c r="E30" s="582"/>
      <c r="F30" s="582"/>
      <c r="G30" s="582"/>
      <c r="H30" s="437"/>
      <c r="I30" s="572"/>
      <c r="J30" s="572"/>
      <c r="K30" s="572"/>
      <c r="L30" s="572"/>
      <c r="M30" s="572"/>
      <c r="N30" s="572"/>
      <c r="O30" s="572"/>
      <c r="P30" s="572"/>
      <c r="Q30" s="572"/>
      <c r="R30" s="572"/>
      <c r="S30" s="572"/>
      <c r="T30" s="572"/>
      <c r="U30" s="572"/>
      <c r="V30" s="572"/>
      <c r="W30" s="572"/>
      <c r="X30" s="572"/>
      <c r="Y30" s="572"/>
      <c r="Z30" s="572"/>
      <c r="AA30" s="572"/>
      <c r="AB30" s="572"/>
      <c r="AC30" s="572"/>
      <c r="AD30" s="572"/>
      <c r="AE30" s="572"/>
      <c r="AF30" s="572"/>
      <c r="AG30" s="572"/>
      <c r="AH30" s="572"/>
      <c r="AI30" s="572"/>
      <c r="AJ30" s="572"/>
      <c r="AK30" s="572"/>
      <c r="AL30" s="572"/>
      <c r="AM30" s="572"/>
      <c r="AN30" s="572"/>
      <c r="AO30" s="572"/>
      <c r="AP30" s="572"/>
      <c r="AQ30" s="572"/>
      <c r="AR30" s="572"/>
      <c r="AS30" s="572"/>
      <c r="AT30" s="572"/>
      <c r="AU30" s="572"/>
      <c r="AV30" s="572"/>
      <c r="AW30" s="572"/>
      <c r="AX30" s="572"/>
      <c r="AY30" s="572"/>
      <c r="AZ30" s="572"/>
      <c r="BA30" s="572"/>
      <c r="BB30" s="572"/>
      <c r="BC30" s="572"/>
      <c r="BD30" s="572"/>
      <c r="BE30" s="572"/>
      <c r="BF30" s="572"/>
      <c r="BG30" s="573"/>
      <c r="BH30" s="573"/>
      <c r="BI30" s="572"/>
      <c r="BJ30" s="572"/>
      <c r="BK30" s="572"/>
      <c r="BL30" s="572"/>
      <c r="BM30" s="572"/>
      <c r="BN30" s="572"/>
      <c r="BO30" s="573"/>
      <c r="BP30" s="573"/>
      <c r="BQ30" s="572"/>
      <c r="BR30" s="572"/>
      <c r="BS30" s="572"/>
      <c r="BT30" s="572"/>
      <c r="BU30" s="572"/>
      <c r="BV30" s="572"/>
      <c r="BW30" s="572"/>
      <c r="BX30" s="572"/>
      <c r="BY30" s="572"/>
      <c r="BZ30" s="572"/>
      <c r="CA30" s="572"/>
      <c r="CB30" s="572"/>
      <c r="CC30" s="572"/>
      <c r="CD30" s="572"/>
      <c r="CE30" s="572"/>
      <c r="CF30" s="572"/>
      <c r="CG30" s="572"/>
      <c r="CH30" s="572"/>
      <c r="CI30" s="572"/>
      <c r="CJ30" s="572"/>
      <c r="CK30" s="572"/>
      <c r="CL30" s="572"/>
      <c r="CM30" s="572"/>
      <c r="CN30" s="572"/>
      <c r="CO30" s="572"/>
      <c r="CP30" s="572"/>
      <c r="CQ30" s="572"/>
      <c r="CR30" s="572"/>
      <c r="CS30" s="572"/>
      <c r="CT30" s="572"/>
      <c r="CU30" s="572"/>
      <c r="CV30" s="572"/>
      <c r="CW30" s="572"/>
      <c r="CX30" s="572"/>
      <c r="CY30" s="572"/>
      <c r="CZ30" s="572"/>
      <c r="DA30" s="572"/>
      <c r="DB30" s="572"/>
    </row>
    <row r="31">
      <c r="A31" s="583" t="s">
        <v>1081</v>
      </c>
      <c r="B31" s="584">
        <f t="shared" ref="B31:B116" si="2">counta($I31:$DB31)</f>
        <v>5</v>
      </c>
      <c r="C31" s="584" t="s">
        <v>2133</v>
      </c>
      <c r="D31" s="436">
        <v>2.0</v>
      </c>
      <c r="E31" s="436">
        <v>2.0</v>
      </c>
      <c r="F31" s="436" t="s">
        <v>251</v>
      </c>
      <c r="G31" s="585" t="s">
        <v>2156</v>
      </c>
      <c r="H31" s="437"/>
      <c r="I31" s="586"/>
      <c r="J31" s="586"/>
      <c r="K31" s="586"/>
      <c r="L31" s="586"/>
      <c r="M31" s="586"/>
      <c r="N31" s="586"/>
      <c r="O31" s="586"/>
      <c r="P31" s="586"/>
      <c r="Q31" s="586"/>
      <c r="R31" s="586"/>
      <c r="S31" s="586"/>
      <c r="T31" s="586"/>
      <c r="U31" s="586"/>
      <c r="V31" s="586"/>
      <c r="W31" s="586"/>
      <c r="X31" s="586"/>
      <c r="Y31" s="586"/>
      <c r="Z31" s="586"/>
      <c r="AA31" s="586"/>
      <c r="AB31" s="586"/>
      <c r="AC31" s="586"/>
      <c r="AD31" s="586"/>
      <c r="AE31" s="586"/>
      <c r="AF31" s="586"/>
      <c r="AG31" s="586"/>
      <c r="AH31" s="586"/>
      <c r="AI31" s="586"/>
      <c r="AJ31" s="586"/>
      <c r="AK31" s="586"/>
      <c r="AL31" s="586"/>
      <c r="AM31" s="586"/>
      <c r="AN31" s="586"/>
      <c r="AO31" s="586"/>
      <c r="AP31" s="586"/>
      <c r="AQ31" s="586"/>
      <c r="AR31" s="586"/>
      <c r="AS31" s="586"/>
      <c r="AT31" s="586"/>
      <c r="AU31" s="586"/>
      <c r="AV31" s="586"/>
      <c r="AW31" s="586"/>
      <c r="AX31" s="586"/>
      <c r="AY31" s="587" t="s">
        <v>96</v>
      </c>
      <c r="AZ31" s="587"/>
      <c r="BA31" s="586"/>
      <c r="BB31" s="586"/>
      <c r="BC31" s="586"/>
      <c r="BD31" s="586"/>
      <c r="BE31" s="586"/>
      <c r="BF31" s="586"/>
      <c r="BG31" s="586"/>
      <c r="BH31" s="586"/>
      <c r="BI31" s="586"/>
      <c r="BJ31" s="586"/>
      <c r="BK31" s="587" t="s">
        <v>96</v>
      </c>
      <c r="BL31" s="586"/>
      <c r="BM31" s="586"/>
      <c r="BN31" s="586"/>
      <c r="BO31" s="586"/>
      <c r="BP31" s="586"/>
      <c r="BQ31" s="586"/>
      <c r="BR31" s="586"/>
      <c r="BS31" s="586"/>
      <c r="BT31" s="586"/>
      <c r="BU31" s="587" t="s">
        <v>96</v>
      </c>
      <c r="BV31" s="586"/>
      <c r="BW31" s="586"/>
      <c r="BX31" s="586"/>
      <c r="BY31" s="586"/>
      <c r="BZ31" s="586"/>
      <c r="CA31" s="586"/>
      <c r="CB31" s="586"/>
      <c r="CC31" s="587" t="s">
        <v>96</v>
      </c>
      <c r="CD31" s="587"/>
      <c r="CE31" s="587"/>
      <c r="CF31" s="586"/>
      <c r="CG31" s="586"/>
      <c r="CH31" s="586"/>
      <c r="CI31" s="586"/>
      <c r="CJ31" s="586"/>
      <c r="CK31" s="586"/>
      <c r="CL31" s="586"/>
      <c r="CM31" s="587" t="s">
        <v>96</v>
      </c>
      <c r="CN31" s="586"/>
      <c r="CO31" s="586"/>
      <c r="CP31" s="586"/>
      <c r="CQ31" s="586"/>
      <c r="CR31" s="586"/>
      <c r="CS31" s="586"/>
      <c r="CT31" s="586"/>
      <c r="CU31" s="586"/>
      <c r="CV31" s="586"/>
      <c r="CW31" s="586"/>
      <c r="CX31" s="586"/>
      <c r="CY31" s="586"/>
      <c r="CZ31" s="586"/>
      <c r="DA31" s="586"/>
      <c r="DB31" s="586"/>
    </row>
    <row r="32">
      <c r="A32" s="583" t="s">
        <v>403</v>
      </c>
      <c r="B32" s="588">
        <f t="shared" si="2"/>
        <v>1</v>
      </c>
      <c r="C32" s="589" t="s">
        <v>2133</v>
      </c>
      <c r="D32" s="436">
        <v>3.0</v>
      </c>
      <c r="E32" s="436" t="s">
        <v>214</v>
      </c>
      <c r="F32" s="436">
        <v>2.0</v>
      </c>
      <c r="G32" s="585" t="s">
        <v>2157</v>
      </c>
      <c r="H32" s="437"/>
      <c r="I32" s="586"/>
      <c r="J32" s="586"/>
      <c r="K32" s="586"/>
      <c r="L32" s="586"/>
      <c r="M32" s="586"/>
      <c r="N32" s="586"/>
      <c r="O32" s="586"/>
      <c r="P32" s="586"/>
      <c r="Q32" s="586"/>
      <c r="R32" s="586"/>
      <c r="S32" s="587" t="s">
        <v>96</v>
      </c>
      <c r="T32" s="586"/>
      <c r="U32" s="586"/>
      <c r="V32" s="586"/>
      <c r="W32" s="586"/>
      <c r="X32" s="586"/>
      <c r="Y32" s="586"/>
      <c r="Z32" s="586"/>
      <c r="AA32" s="586"/>
      <c r="AB32" s="586"/>
      <c r="AC32" s="586"/>
      <c r="AD32" s="587"/>
      <c r="AE32" s="586"/>
      <c r="AF32" s="586"/>
      <c r="AG32" s="586"/>
      <c r="AH32" s="586"/>
      <c r="AI32" s="586"/>
      <c r="AJ32" s="586"/>
      <c r="AK32" s="586"/>
      <c r="AL32" s="586"/>
      <c r="AM32" s="586"/>
      <c r="AN32" s="586"/>
      <c r="AO32" s="586"/>
      <c r="AP32" s="586"/>
      <c r="AQ32" s="586"/>
      <c r="AR32" s="586"/>
      <c r="AS32" s="586"/>
      <c r="AT32" s="586"/>
      <c r="AU32" s="587"/>
      <c r="AV32" s="587"/>
      <c r="AW32" s="587"/>
      <c r="AX32" s="587"/>
      <c r="AY32" s="586"/>
      <c r="AZ32" s="586"/>
      <c r="BA32" s="586"/>
      <c r="BB32" s="586"/>
      <c r="BC32" s="586"/>
      <c r="BD32" s="586"/>
      <c r="BE32" s="586"/>
      <c r="BF32" s="586"/>
      <c r="BG32" s="586"/>
      <c r="BH32" s="586"/>
      <c r="BI32" s="586"/>
      <c r="BJ32" s="586"/>
      <c r="BK32" s="587"/>
      <c r="BL32" s="587"/>
      <c r="BM32" s="586"/>
      <c r="BN32" s="586"/>
      <c r="BO32" s="586"/>
      <c r="BP32" s="586"/>
      <c r="BQ32" s="586"/>
      <c r="BR32" s="586"/>
      <c r="BS32" s="586"/>
      <c r="BT32" s="586"/>
      <c r="BU32" s="586"/>
      <c r="BV32" s="586"/>
      <c r="BW32" s="587"/>
      <c r="BX32" s="587"/>
      <c r="BY32" s="587"/>
      <c r="BZ32" s="587"/>
      <c r="CA32" s="587"/>
      <c r="CB32" s="586"/>
      <c r="CC32" s="586"/>
      <c r="CD32" s="586"/>
      <c r="CE32" s="586"/>
      <c r="CF32" s="586"/>
      <c r="CG32" s="586"/>
      <c r="CH32" s="586"/>
      <c r="CI32" s="586"/>
      <c r="CJ32" s="586"/>
      <c r="CK32" s="586"/>
      <c r="CL32" s="586"/>
      <c r="CM32" s="586"/>
      <c r="CN32" s="586"/>
      <c r="CO32" s="586"/>
      <c r="CP32" s="586"/>
      <c r="CQ32" s="586"/>
      <c r="CR32" s="587"/>
      <c r="CS32" s="586"/>
      <c r="CT32" s="586"/>
      <c r="CU32" s="586"/>
      <c r="CV32" s="586"/>
      <c r="CW32" s="587"/>
      <c r="CX32" s="586"/>
      <c r="CY32" s="586"/>
      <c r="CZ32" s="586"/>
      <c r="DA32" s="586"/>
      <c r="DB32" s="586"/>
    </row>
    <row r="33">
      <c r="A33" s="583" t="s">
        <v>634</v>
      </c>
      <c r="B33" s="584">
        <f t="shared" si="2"/>
        <v>5</v>
      </c>
      <c r="C33" s="584" t="s">
        <v>2133</v>
      </c>
      <c r="D33" s="436">
        <v>2.0</v>
      </c>
      <c r="E33" s="436">
        <v>1.0</v>
      </c>
      <c r="F33" s="436" t="s">
        <v>251</v>
      </c>
      <c r="G33" s="585" t="s">
        <v>2158</v>
      </c>
      <c r="H33" s="437"/>
      <c r="I33" s="586"/>
      <c r="J33" s="586"/>
      <c r="K33" s="586"/>
      <c r="L33" s="586"/>
      <c r="M33" s="586"/>
      <c r="N33" s="586"/>
      <c r="O33" s="586"/>
      <c r="P33" s="586"/>
      <c r="Q33" s="586"/>
      <c r="R33" s="586"/>
      <c r="S33" s="586"/>
      <c r="T33" s="586"/>
      <c r="U33" s="586"/>
      <c r="V33" s="586"/>
      <c r="W33" s="586"/>
      <c r="X33" s="586"/>
      <c r="Y33" s="586"/>
      <c r="Z33" s="586"/>
      <c r="AA33" s="586"/>
      <c r="AB33" s="586"/>
      <c r="AC33" s="586"/>
      <c r="AD33" s="587" t="s">
        <v>96</v>
      </c>
      <c r="AE33" s="586"/>
      <c r="AF33" s="586"/>
      <c r="AG33" s="586"/>
      <c r="AH33" s="586"/>
      <c r="AI33" s="586"/>
      <c r="AJ33" s="586"/>
      <c r="AK33" s="586"/>
      <c r="AL33" s="586"/>
      <c r="AM33" s="586"/>
      <c r="AN33" s="586"/>
      <c r="AO33" s="586"/>
      <c r="AP33" s="586"/>
      <c r="AQ33" s="586"/>
      <c r="AR33" s="586"/>
      <c r="AS33" s="586"/>
      <c r="AT33" s="586"/>
      <c r="AU33" s="587"/>
      <c r="AV33" s="587"/>
      <c r="AW33" s="587"/>
      <c r="AX33" s="587" t="s">
        <v>96</v>
      </c>
      <c r="AY33" s="586"/>
      <c r="AZ33" s="586"/>
      <c r="BA33" s="586"/>
      <c r="BB33" s="586"/>
      <c r="BC33" s="586"/>
      <c r="BD33" s="586"/>
      <c r="BE33" s="586"/>
      <c r="BF33" s="586"/>
      <c r="BG33" s="586"/>
      <c r="BH33" s="586"/>
      <c r="BI33" s="586"/>
      <c r="BJ33" s="586"/>
      <c r="BK33" s="587"/>
      <c r="BL33" s="587" t="s">
        <v>96</v>
      </c>
      <c r="BM33" s="586"/>
      <c r="BN33" s="586"/>
      <c r="BO33" s="586"/>
      <c r="BP33" s="586"/>
      <c r="BQ33" s="586"/>
      <c r="BR33" s="586"/>
      <c r="BS33" s="586"/>
      <c r="BT33" s="586"/>
      <c r="BU33" s="586"/>
      <c r="BV33" s="586"/>
      <c r="BW33" s="587"/>
      <c r="BX33" s="587"/>
      <c r="BY33" s="587"/>
      <c r="BZ33" s="587"/>
      <c r="CA33" s="587" t="s">
        <v>96</v>
      </c>
      <c r="CB33" s="586"/>
      <c r="CC33" s="586"/>
      <c r="CD33" s="586"/>
      <c r="CE33" s="586"/>
      <c r="CF33" s="586"/>
      <c r="CG33" s="586"/>
      <c r="CH33" s="586"/>
      <c r="CI33" s="586"/>
      <c r="CJ33" s="586"/>
      <c r="CK33" s="586"/>
      <c r="CL33" s="586"/>
      <c r="CM33" s="586"/>
      <c r="CN33" s="586"/>
      <c r="CO33" s="586"/>
      <c r="CP33" s="586"/>
      <c r="CQ33" s="586"/>
      <c r="CR33" s="587"/>
      <c r="CS33" s="586"/>
      <c r="CT33" s="586"/>
      <c r="CU33" s="586"/>
      <c r="CV33" s="586"/>
      <c r="CW33" s="587" t="s">
        <v>96</v>
      </c>
      <c r="CX33" s="586"/>
      <c r="CY33" s="586"/>
      <c r="CZ33" s="586"/>
      <c r="DA33" s="586"/>
      <c r="DB33" s="586"/>
    </row>
    <row r="34">
      <c r="A34" s="583" t="s">
        <v>107</v>
      </c>
      <c r="B34" s="584">
        <f t="shared" si="2"/>
        <v>6</v>
      </c>
      <c r="C34" s="584" t="s">
        <v>2133</v>
      </c>
      <c r="D34" s="436">
        <v>2.0</v>
      </c>
      <c r="E34" s="436">
        <v>1.0</v>
      </c>
      <c r="F34" s="436" t="s">
        <v>251</v>
      </c>
      <c r="G34" s="585" t="s">
        <v>2159</v>
      </c>
      <c r="H34" s="437"/>
      <c r="I34" s="587" t="s">
        <v>96</v>
      </c>
      <c r="J34" s="586"/>
      <c r="K34" s="586"/>
      <c r="L34" s="586"/>
      <c r="M34" s="586"/>
      <c r="N34" s="586"/>
      <c r="O34" s="586"/>
      <c r="P34" s="586"/>
      <c r="Q34" s="586"/>
      <c r="R34" s="586"/>
      <c r="S34" s="587" t="s">
        <v>96</v>
      </c>
      <c r="T34" s="586"/>
      <c r="U34" s="586"/>
      <c r="V34" s="586"/>
      <c r="W34" s="586"/>
      <c r="X34" s="587" t="s">
        <v>96</v>
      </c>
      <c r="Y34" s="586"/>
      <c r="Z34" s="586"/>
      <c r="AA34" s="586"/>
      <c r="AB34" s="586"/>
      <c r="AC34" s="586"/>
      <c r="AD34" s="586"/>
      <c r="AE34" s="586"/>
      <c r="AF34" s="586"/>
      <c r="AG34" s="586"/>
      <c r="AH34" s="586"/>
      <c r="AI34" s="587" t="s">
        <v>96</v>
      </c>
      <c r="AJ34" s="586"/>
      <c r="AK34" s="586"/>
      <c r="AL34" s="586"/>
      <c r="AM34" s="586"/>
      <c r="AN34" s="586"/>
      <c r="AO34" s="586"/>
      <c r="AP34" s="586"/>
      <c r="AQ34" s="586"/>
      <c r="AR34" s="586"/>
      <c r="AS34" s="586"/>
      <c r="AT34" s="586"/>
      <c r="AU34" s="586"/>
      <c r="AV34" s="586"/>
      <c r="AW34" s="586"/>
      <c r="AX34" s="586"/>
      <c r="AY34" s="586"/>
      <c r="AZ34" s="586"/>
      <c r="BA34" s="586"/>
      <c r="BB34" s="586"/>
      <c r="BC34" s="586"/>
      <c r="BD34" s="586"/>
      <c r="BE34" s="586"/>
      <c r="BF34" s="586"/>
      <c r="BG34" s="586"/>
      <c r="BH34" s="586"/>
      <c r="BI34" s="586"/>
      <c r="BJ34" s="586"/>
      <c r="BK34" s="586"/>
      <c r="BL34" s="586"/>
      <c r="BM34" s="586"/>
      <c r="BN34" s="586"/>
      <c r="BO34" s="586"/>
      <c r="BP34" s="586"/>
      <c r="BQ34" s="586"/>
      <c r="BR34" s="586"/>
      <c r="BS34" s="586"/>
      <c r="BT34" s="586"/>
      <c r="BU34" s="586"/>
      <c r="BV34" s="586"/>
      <c r="BW34" s="586"/>
      <c r="BX34" s="586"/>
      <c r="BY34" s="586"/>
      <c r="BZ34" s="586"/>
      <c r="CA34" s="586"/>
      <c r="CB34" s="586"/>
      <c r="CC34" s="586"/>
      <c r="CD34" s="586"/>
      <c r="CE34" s="586"/>
      <c r="CF34" s="586"/>
      <c r="CG34" s="586"/>
      <c r="CH34" s="586"/>
      <c r="CI34" s="586"/>
      <c r="CJ34" s="586"/>
      <c r="CK34" s="586"/>
      <c r="CL34" s="586"/>
      <c r="CM34" s="586"/>
      <c r="CN34" s="586"/>
      <c r="CO34" s="586"/>
      <c r="CP34" s="586"/>
      <c r="CQ34" s="586"/>
      <c r="CR34" s="590" t="s">
        <v>96</v>
      </c>
      <c r="CS34" s="586"/>
      <c r="CT34" s="587"/>
      <c r="CU34" s="587" t="s">
        <v>96</v>
      </c>
      <c r="CV34" s="586"/>
      <c r="CW34" s="586"/>
      <c r="CX34" s="586"/>
      <c r="CY34" s="586"/>
      <c r="CZ34" s="586"/>
      <c r="DA34" s="586"/>
      <c r="DB34" s="586"/>
    </row>
    <row r="35">
      <c r="A35" s="583" t="s">
        <v>509</v>
      </c>
      <c r="B35" s="584">
        <f t="shared" si="2"/>
        <v>1</v>
      </c>
      <c r="C35" s="584" t="s">
        <v>2133</v>
      </c>
      <c r="D35" s="436">
        <v>5.0</v>
      </c>
      <c r="E35" s="436">
        <v>1.0</v>
      </c>
      <c r="F35" s="436" t="s">
        <v>251</v>
      </c>
      <c r="G35" s="585" t="s">
        <v>2160</v>
      </c>
      <c r="H35" s="437"/>
      <c r="I35" s="587"/>
      <c r="J35" s="587"/>
      <c r="K35" s="586"/>
      <c r="L35" s="586"/>
      <c r="M35" s="586"/>
      <c r="N35" s="586"/>
      <c r="O35" s="586"/>
      <c r="P35" s="586"/>
      <c r="Q35" s="586"/>
      <c r="R35" s="586"/>
      <c r="S35" s="586"/>
      <c r="T35" s="586"/>
      <c r="U35" s="586"/>
      <c r="V35" s="586"/>
      <c r="W35" s="586"/>
      <c r="X35" s="587" t="s">
        <v>96</v>
      </c>
      <c r="Y35" s="586"/>
      <c r="Z35" s="586"/>
      <c r="AA35" s="586"/>
      <c r="AB35" s="586"/>
      <c r="AC35" s="586"/>
      <c r="AD35" s="586"/>
      <c r="AE35" s="586"/>
      <c r="AF35" s="586"/>
      <c r="AG35" s="586"/>
      <c r="AH35" s="586"/>
      <c r="AI35" s="586"/>
      <c r="AJ35" s="586"/>
      <c r="AK35" s="586"/>
      <c r="AL35" s="587"/>
      <c r="AM35" s="587"/>
      <c r="AN35" s="587"/>
      <c r="AO35" s="586"/>
      <c r="AP35" s="586"/>
      <c r="AQ35" s="586"/>
      <c r="AR35" s="586"/>
      <c r="AS35" s="586"/>
      <c r="AT35" s="586"/>
      <c r="AU35" s="586"/>
      <c r="AV35" s="586"/>
      <c r="AW35" s="586"/>
      <c r="AX35" s="586"/>
      <c r="AY35" s="586"/>
      <c r="AZ35" s="586"/>
      <c r="BA35" s="587"/>
      <c r="BB35" s="587"/>
      <c r="BC35" s="587"/>
      <c r="BD35" s="586"/>
      <c r="BE35" s="586"/>
      <c r="BF35" s="586"/>
      <c r="BG35" s="586"/>
      <c r="BH35" s="586"/>
      <c r="BI35" s="586"/>
      <c r="BJ35" s="587"/>
      <c r="BK35" s="586"/>
      <c r="BL35" s="586"/>
      <c r="BM35" s="587"/>
      <c r="BN35" s="586"/>
      <c r="BO35" s="586"/>
      <c r="BP35" s="586"/>
      <c r="BQ35" s="586"/>
      <c r="BR35" s="586"/>
      <c r="BS35" s="586"/>
      <c r="BT35" s="586"/>
      <c r="BU35" s="587"/>
      <c r="BV35" s="586"/>
      <c r="BW35" s="586"/>
      <c r="BX35" s="586"/>
      <c r="BY35" s="586"/>
      <c r="BZ35" s="586"/>
      <c r="CA35" s="586"/>
      <c r="CB35" s="586"/>
      <c r="CC35" s="586"/>
      <c r="CD35" s="586"/>
      <c r="CE35" s="586"/>
      <c r="CF35" s="586"/>
      <c r="CG35" s="586"/>
      <c r="CH35" s="586"/>
      <c r="CI35" s="587"/>
      <c r="CJ35" s="587"/>
      <c r="CK35" s="587"/>
      <c r="CL35" s="587"/>
      <c r="CM35" s="587"/>
      <c r="CN35" s="586"/>
      <c r="CO35" s="586"/>
      <c r="CP35" s="587"/>
      <c r="CQ35" s="586"/>
      <c r="CR35" s="587"/>
      <c r="CS35" s="586"/>
      <c r="CT35" s="586"/>
      <c r="CU35" s="586"/>
      <c r="CV35" s="586"/>
      <c r="CW35" s="586"/>
      <c r="CX35" s="586"/>
      <c r="CY35" s="586"/>
      <c r="CZ35" s="586"/>
      <c r="DA35" s="586"/>
      <c r="DB35" s="586"/>
    </row>
    <row r="36">
      <c r="A36" s="583" t="s">
        <v>859</v>
      </c>
      <c r="B36" s="584">
        <f t="shared" si="2"/>
        <v>7</v>
      </c>
      <c r="C36" s="584" t="s">
        <v>2133</v>
      </c>
      <c r="D36" s="436">
        <v>2.0</v>
      </c>
      <c r="E36" s="436">
        <v>1.0</v>
      </c>
      <c r="F36" s="436" t="s">
        <v>251</v>
      </c>
      <c r="G36" s="585" t="s">
        <v>2161</v>
      </c>
      <c r="H36" s="437"/>
      <c r="I36" s="586"/>
      <c r="J36" s="586"/>
      <c r="K36" s="586"/>
      <c r="L36" s="586"/>
      <c r="M36" s="586"/>
      <c r="N36" s="586"/>
      <c r="O36" s="586"/>
      <c r="P36" s="586"/>
      <c r="Q36" s="586"/>
      <c r="R36" s="586"/>
      <c r="S36" s="586"/>
      <c r="T36" s="586"/>
      <c r="U36" s="586"/>
      <c r="V36" s="586"/>
      <c r="W36" s="586"/>
      <c r="X36" s="586"/>
      <c r="Y36" s="586"/>
      <c r="Z36" s="586"/>
      <c r="AA36" s="586"/>
      <c r="AB36" s="586"/>
      <c r="AC36" s="586"/>
      <c r="AD36" s="586"/>
      <c r="AE36" s="586"/>
      <c r="AF36" s="586"/>
      <c r="AG36" s="586"/>
      <c r="AH36" s="586"/>
      <c r="AI36" s="586"/>
      <c r="AJ36" s="586"/>
      <c r="AK36" s="586"/>
      <c r="AL36" s="587"/>
      <c r="AM36" s="587"/>
      <c r="AN36" s="587" t="s">
        <v>96</v>
      </c>
      <c r="AO36" s="586"/>
      <c r="AP36" s="586"/>
      <c r="AQ36" s="586"/>
      <c r="AR36" s="586"/>
      <c r="AS36" s="586"/>
      <c r="AT36" s="586"/>
      <c r="AU36" s="586"/>
      <c r="AV36" s="586"/>
      <c r="AW36" s="586"/>
      <c r="AX36" s="586"/>
      <c r="AY36" s="586"/>
      <c r="AZ36" s="586"/>
      <c r="BA36" s="587"/>
      <c r="BB36" s="587"/>
      <c r="BC36" s="587" t="s">
        <v>96</v>
      </c>
      <c r="BD36" s="586"/>
      <c r="BE36" s="586"/>
      <c r="BF36" s="586"/>
      <c r="BG36" s="586"/>
      <c r="BH36" s="586"/>
      <c r="BI36" s="586"/>
      <c r="BJ36" s="587" t="s">
        <v>96</v>
      </c>
      <c r="BK36" s="586"/>
      <c r="BL36" s="586"/>
      <c r="BM36" s="587" t="s">
        <v>96</v>
      </c>
      <c r="BN36" s="586"/>
      <c r="BO36" s="586"/>
      <c r="BP36" s="586"/>
      <c r="BQ36" s="586"/>
      <c r="BR36" s="586"/>
      <c r="BS36" s="586"/>
      <c r="BT36" s="586"/>
      <c r="BU36" s="587" t="str">
        <f>image("https://i.imgur.com/p0DcpOR.png",4,15,33)</f>
        <v/>
      </c>
      <c r="BV36" s="586"/>
      <c r="BW36" s="586"/>
      <c r="BX36" s="586"/>
      <c r="BY36" s="586"/>
      <c r="BZ36" s="586"/>
      <c r="CA36" s="586"/>
      <c r="CB36" s="586"/>
      <c r="CC36" s="586"/>
      <c r="CD36" s="586"/>
      <c r="CE36" s="586"/>
      <c r="CF36" s="586"/>
      <c r="CG36" s="586"/>
      <c r="CH36" s="586"/>
      <c r="CI36" s="587"/>
      <c r="CJ36" s="587" t="s">
        <v>96</v>
      </c>
      <c r="CK36" s="587"/>
      <c r="CL36" s="587"/>
      <c r="CM36" s="587"/>
      <c r="CN36" s="586"/>
      <c r="CO36" s="586"/>
      <c r="CP36" s="587" t="s">
        <v>96</v>
      </c>
      <c r="CQ36" s="586"/>
      <c r="CR36" s="587"/>
      <c r="CS36" s="586"/>
      <c r="CT36" s="586"/>
      <c r="CU36" s="586"/>
      <c r="CV36" s="586"/>
      <c r="CW36" s="586"/>
      <c r="CX36" s="586"/>
      <c r="CY36" s="586"/>
      <c r="CZ36" s="586"/>
      <c r="DA36" s="586"/>
      <c r="DB36" s="586"/>
    </row>
    <row r="37">
      <c r="A37" s="583" t="s">
        <v>1851</v>
      </c>
      <c r="B37" s="584">
        <f t="shared" si="2"/>
        <v>1</v>
      </c>
      <c r="C37" s="584" t="s">
        <v>2162</v>
      </c>
      <c r="D37" s="436">
        <v>1.0</v>
      </c>
      <c r="E37" s="436">
        <v>1.0</v>
      </c>
      <c r="F37" s="436" t="s">
        <v>251</v>
      </c>
      <c r="G37" s="585" t="s">
        <v>2163</v>
      </c>
      <c r="H37" s="437"/>
      <c r="I37" s="586"/>
      <c r="J37" s="586"/>
      <c r="K37" s="586"/>
      <c r="L37" s="586"/>
      <c r="M37" s="586"/>
      <c r="N37" s="586"/>
      <c r="O37" s="586"/>
      <c r="P37" s="586"/>
      <c r="Q37" s="586"/>
      <c r="R37" s="586"/>
      <c r="S37" s="586"/>
      <c r="T37" s="586"/>
      <c r="U37" s="586"/>
      <c r="V37" s="586"/>
      <c r="W37" s="586"/>
      <c r="X37" s="586"/>
      <c r="Y37" s="586"/>
      <c r="Z37" s="586"/>
      <c r="AA37" s="586"/>
      <c r="AB37" s="586"/>
      <c r="AC37" s="586"/>
      <c r="AD37" s="586"/>
      <c r="AE37" s="586"/>
      <c r="AF37" s="586"/>
      <c r="AG37" s="586"/>
      <c r="AH37" s="586"/>
      <c r="AI37" s="586"/>
      <c r="AJ37" s="586"/>
      <c r="AK37" s="586"/>
      <c r="AL37" s="586"/>
      <c r="AM37" s="586"/>
      <c r="AN37" s="586"/>
      <c r="AO37" s="586"/>
      <c r="AP37" s="586"/>
      <c r="AQ37" s="586"/>
      <c r="AR37" s="586"/>
      <c r="AS37" s="586"/>
      <c r="AT37" s="586"/>
      <c r="AU37" s="587"/>
      <c r="AV37" s="587"/>
      <c r="AW37" s="586"/>
      <c r="AX37" s="586"/>
      <c r="AY37" s="586"/>
      <c r="AZ37" s="586"/>
      <c r="BA37" s="586"/>
      <c r="BB37" s="586"/>
      <c r="BC37" s="586"/>
      <c r="BD37" s="586"/>
      <c r="BE37" s="586"/>
      <c r="BF37" s="586"/>
      <c r="BG37" s="586"/>
      <c r="BH37" s="586"/>
      <c r="BI37" s="586"/>
      <c r="BJ37" s="586"/>
      <c r="BK37" s="586"/>
      <c r="BL37" s="586"/>
      <c r="BM37" s="586"/>
      <c r="BN37" s="587"/>
      <c r="BO37" s="586"/>
      <c r="BP37" s="586"/>
      <c r="BQ37" s="586"/>
      <c r="BR37" s="586"/>
      <c r="BS37" s="586"/>
      <c r="BT37" s="586"/>
      <c r="BU37" s="586"/>
      <c r="BV37" s="586"/>
      <c r="BW37" s="586"/>
      <c r="BX37" s="586"/>
      <c r="BY37" s="586"/>
      <c r="BZ37" s="586"/>
      <c r="CA37" s="586"/>
      <c r="CB37" s="587"/>
      <c r="CC37" s="587"/>
      <c r="CD37" s="587"/>
      <c r="CE37" s="587"/>
      <c r="CF37" s="587"/>
      <c r="CG37" s="587"/>
      <c r="CH37" s="587"/>
      <c r="CI37" s="586"/>
      <c r="CJ37" s="586"/>
      <c r="CK37" s="586"/>
      <c r="CL37" s="586"/>
      <c r="CM37" s="586"/>
      <c r="CN37" s="586"/>
      <c r="CO37" s="586"/>
      <c r="CP37" s="586"/>
      <c r="CQ37" s="586"/>
      <c r="CR37" s="586"/>
      <c r="CS37" s="586"/>
      <c r="CT37" s="587"/>
      <c r="CU37" s="587"/>
      <c r="CV37" s="586"/>
      <c r="CW37" s="587" t="s">
        <v>96</v>
      </c>
      <c r="CX37" s="586"/>
      <c r="CY37" s="586"/>
      <c r="CZ37" s="586"/>
      <c r="DA37" s="586"/>
      <c r="DB37" s="586"/>
    </row>
    <row r="38">
      <c r="A38" s="583" t="s">
        <v>1025</v>
      </c>
      <c r="B38" s="584">
        <f t="shared" si="2"/>
        <v>1</v>
      </c>
      <c r="C38" s="584" t="s">
        <v>2133</v>
      </c>
      <c r="D38" s="436">
        <v>5.0</v>
      </c>
      <c r="E38" s="436">
        <v>1.0</v>
      </c>
      <c r="F38" s="436" t="s">
        <v>251</v>
      </c>
      <c r="G38" s="585" t="s">
        <v>2164</v>
      </c>
      <c r="H38" s="437"/>
      <c r="I38" s="586"/>
      <c r="J38" s="586"/>
      <c r="K38" s="586"/>
      <c r="L38" s="586"/>
      <c r="M38" s="586"/>
      <c r="N38" s="586"/>
      <c r="O38" s="586"/>
      <c r="P38" s="586"/>
      <c r="Q38" s="586"/>
      <c r="R38" s="586"/>
      <c r="S38" s="586"/>
      <c r="T38" s="586"/>
      <c r="U38" s="586"/>
      <c r="V38" s="586"/>
      <c r="W38" s="586"/>
      <c r="X38" s="586"/>
      <c r="Y38" s="586"/>
      <c r="Z38" s="586"/>
      <c r="AA38" s="586"/>
      <c r="AB38" s="586"/>
      <c r="AC38" s="586"/>
      <c r="AD38" s="586"/>
      <c r="AE38" s="586"/>
      <c r="AF38" s="586"/>
      <c r="AG38" s="586"/>
      <c r="AH38" s="586"/>
      <c r="AI38" s="586"/>
      <c r="AJ38" s="586"/>
      <c r="AK38" s="586"/>
      <c r="AL38" s="586"/>
      <c r="AM38" s="586"/>
      <c r="AN38" s="586"/>
      <c r="AO38" s="586"/>
      <c r="AP38" s="586"/>
      <c r="AQ38" s="586"/>
      <c r="AR38" s="586"/>
      <c r="AS38" s="586"/>
      <c r="AT38" s="586"/>
      <c r="AU38" s="587"/>
      <c r="AV38" s="587" t="s">
        <v>96</v>
      </c>
      <c r="AW38" s="586"/>
      <c r="AX38" s="586"/>
      <c r="AY38" s="586"/>
      <c r="AZ38" s="586"/>
      <c r="BA38" s="586"/>
      <c r="BB38" s="586"/>
      <c r="BC38" s="586"/>
      <c r="BD38" s="586"/>
      <c r="BE38" s="586"/>
      <c r="BF38" s="586"/>
      <c r="BG38" s="586"/>
      <c r="BH38" s="586"/>
      <c r="BI38" s="586"/>
      <c r="BJ38" s="586"/>
      <c r="BK38" s="586"/>
      <c r="BL38" s="586"/>
      <c r="BM38" s="586"/>
      <c r="BN38" s="587"/>
      <c r="BO38" s="586"/>
      <c r="BP38" s="586"/>
      <c r="BQ38" s="586"/>
      <c r="BR38" s="586"/>
      <c r="BS38" s="586"/>
      <c r="BT38" s="586"/>
      <c r="BU38" s="586"/>
      <c r="BV38" s="586"/>
      <c r="BW38" s="586"/>
      <c r="BX38" s="586"/>
      <c r="BY38" s="586"/>
      <c r="BZ38" s="586"/>
      <c r="CA38" s="586"/>
      <c r="CB38" s="587"/>
      <c r="CC38" s="587"/>
      <c r="CD38" s="587"/>
      <c r="CE38" s="587"/>
      <c r="CF38" s="587"/>
      <c r="CG38" s="587"/>
      <c r="CH38" s="587"/>
      <c r="CI38" s="586"/>
      <c r="CJ38" s="586"/>
      <c r="CK38" s="586"/>
      <c r="CL38" s="586"/>
      <c r="CM38" s="586"/>
      <c r="CN38" s="586"/>
      <c r="CO38" s="586"/>
      <c r="CP38" s="586"/>
      <c r="CQ38" s="586"/>
      <c r="CR38" s="586"/>
      <c r="CS38" s="586"/>
      <c r="CT38" s="587"/>
      <c r="CU38" s="587"/>
      <c r="CV38" s="586"/>
      <c r="CW38" s="586"/>
      <c r="CX38" s="586"/>
      <c r="CY38" s="586"/>
      <c r="CZ38" s="586"/>
      <c r="DA38" s="586"/>
      <c r="DB38" s="586"/>
    </row>
    <row r="39">
      <c r="A39" s="583" t="s">
        <v>717</v>
      </c>
      <c r="B39" s="584">
        <f t="shared" si="2"/>
        <v>1</v>
      </c>
      <c r="C39" s="584" t="s">
        <v>2133</v>
      </c>
      <c r="D39" s="436">
        <v>3.0</v>
      </c>
      <c r="E39" s="436">
        <v>1.0</v>
      </c>
      <c r="F39" s="436" t="s">
        <v>251</v>
      </c>
      <c r="G39" s="585" t="s">
        <v>2165</v>
      </c>
      <c r="H39" s="437"/>
      <c r="I39" s="586"/>
      <c r="J39" s="586"/>
      <c r="K39" s="586"/>
      <c r="L39" s="586"/>
      <c r="M39" s="586"/>
      <c r="N39" s="586"/>
      <c r="O39" s="586"/>
      <c r="P39" s="586"/>
      <c r="Q39" s="586"/>
      <c r="R39" s="586"/>
      <c r="S39" s="586"/>
      <c r="T39" s="586"/>
      <c r="U39" s="586"/>
      <c r="V39" s="586"/>
      <c r="W39" s="586"/>
      <c r="X39" s="586"/>
      <c r="Y39" s="586"/>
      <c r="Z39" s="586"/>
      <c r="AA39" s="586"/>
      <c r="AB39" s="586"/>
      <c r="AC39" s="586"/>
      <c r="AD39" s="586"/>
      <c r="AE39" s="586"/>
      <c r="AF39" s="586"/>
      <c r="AG39" s="586"/>
      <c r="AH39" s="587" t="s">
        <v>96</v>
      </c>
      <c r="AI39" s="586"/>
      <c r="AJ39" s="586"/>
      <c r="AK39" s="586"/>
      <c r="AL39" s="586"/>
      <c r="AM39" s="586"/>
      <c r="AN39" s="586"/>
      <c r="AO39" s="586"/>
      <c r="AP39" s="586"/>
      <c r="AQ39" s="586"/>
      <c r="AR39" s="586"/>
      <c r="AS39" s="586"/>
      <c r="AT39" s="586"/>
      <c r="AU39" s="586"/>
      <c r="AV39" s="586"/>
      <c r="AW39" s="586"/>
      <c r="AX39" s="586"/>
      <c r="AY39" s="586"/>
      <c r="AZ39" s="586"/>
      <c r="BA39" s="586"/>
      <c r="BB39" s="586"/>
      <c r="BC39" s="586"/>
      <c r="BD39" s="586"/>
      <c r="BE39" s="586"/>
      <c r="BF39" s="586"/>
      <c r="BG39" s="586"/>
      <c r="BH39" s="586"/>
      <c r="BI39" s="587"/>
      <c r="BJ39" s="586"/>
      <c r="BK39" s="586"/>
      <c r="BL39" s="586"/>
      <c r="BM39" s="586"/>
      <c r="BN39" s="586"/>
      <c r="BO39" s="586"/>
      <c r="BP39" s="586"/>
      <c r="BQ39" s="586"/>
      <c r="BR39" s="586"/>
      <c r="BS39" s="586"/>
      <c r="BT39" s="586"/>
      <c r="BU39" s="587"/>
      <c r="BV39" s="586"/>
      <c r="BW39" s="586"/>
      <c r="BX39" s="586"/>
      <c r="BY39" s="586"/>
      <c r="BZ39" s="586"/>
      <c r="CA39" s="586"/>
      <c r="CB39" s="586"/>
      <c r="CC39" s="586"/>
      <c r="CD39" s="586"/>
      <c r="CE39" s="586"/>
      <c r="CF39" s="586"/>
      <c r="CG39" s="586"/>
      <c r="CH39" s="586"/>
      <c r="CI39" s="586"/>
      <c r="CJ39" s="586"/>
      <c r="CK39" s="586"/>
      <c r="CL39" s="586"/>
      <c r="CM39" s="586"/>
      <c r="CN39" s="586"/>
      <c r="CO39" s="586"/>
      <c r="CP39" s="586"/>
      <c r="CQ39" s="586"/>
      <c r="CR39" s="586"/>
      <c r="CS39" s="586"/>
      <c r="CT39" s="586"/>
      <c r="CU39" s="586"/>
      <c r="CV39" s="586"/>
      <c r="CW39" s="586"/>
      <c r="CX39" s="586"/>
      <c r="CY39" s="586"/>
      <c r="CZ39" s="586"/>
      <c r="DA39" s="586"/>
      <c r="DB39" s="586"/>
    </row>
    <row r="40">
      <c r="A40" s="583" t="s">
        <v>1707</v>
      </c>
      <c r="B40" s="584">
        <f t="shared" si="2"/>
        <v>1</v>
      </c>
      <c r="C40" s="584" t="s">
        <v>2133</v>
      </c>
      <c r="D40" s="436">
        <v>3.0</v>
      </c>
      <c r="E40" s="436">
        <v>2.0</v>
      </c>
      <c r="F40" s="436" t="s">
        <v>251</v>
      </c>
      <c r="G40" s="585" t="s">
        <v>2166</v>
      </c>
      <c r="H40" s="437"/>
      <c r="I40" s="586"/>
      <c r="J40" s="586"/>
      <c r="K40" s="586"/>
      <c r="L40" s="586"/>
      <c r="M40" s="586"/>
      <c r="N40" s="586"/>
      <c r="O40" s="586"/>
      <c r="P40" s="586"/>
      <c r="Q40" s="586"/>
      <c r="R40" s="586"/>
      <c r="S40" s="586"/>
      <c r="T40" s="586"/>
      <c r="U40" s="586"/>
      <c r="V40" s="586"/>
      <c r="W40" s="586"/>
      <c r="X40" s="586"/>
      <c r="Y40" s="586"/>
      <c r="Z40" s="586"/>
      <c r="AA40" s="586"/>
      <c r="AB40" s="586"/>
      <c r="AC40" s="586"/>
      <c r="AD40" s="586"/>
      <c r="AE40" s="586"/>
      <c r="AF40" s="586"/>
      <c r="AG40" s="586"/>
      <c r="AH40" s="587"/>
      <c r="AI40" s="586"/>
      <c r="AJ40" s="586"/>
      <c r="AK40" s="586"/>
      <c r="AL40" s="586"/>
      <c r="AM40" s="586"/>
      <c r="AN40" s="586"/>
      <c r="AO40" s="586"/>
      <c r="AP40" s="586"/>
      <c r="AQ40" s="586"/>
      <c r="AR40" s="586"/>
      <c r="AS40" s="586"/>
      <c r="AT40" s="586"/>
      <c r="AU40" s="586"/>
      <c r="AV40" s="586"/>
      <c r="AW40" s="586"/>
      <c r="AX40" s="586"/>
      <c r="AY40" s="586"/>
      <c r="AZ40" s="586"/>
      <c r="BA40" s="586"/>
      <c r="BB40" s="586"/>
      <c r="BC40" s="586"/>
      <c r="BD40" s="586"/>
      <c r="BE40" s="586"/>
      <c r="BF40" s="586"/>
      <c r="BG40" s="586"/>
      <c r="BH40" s="586"/>
      <c r="BI40" s="587"/>
      <c r="BJ40" s="586"/>
      <c r="BK40" s="586"/>
      <c r="BL40" s="586"/>
      <c r="BM40" s="586"/>
      <c r="BN40" s="586"/>
      <c r="BO40" s="586"/>
      <c r="BP40" s="586"/>
      <c r="BQ40" s="586"/>
      <c r="BR40" s="586"/>
      <c r="BS40" s="586"/>
      <c r="BT40" s="586"/>
      <c r="BU40" s="587"/>
      <c r="BV40" s="586"/>
      <c r="BW40" s="586"/>
      <c r="BX40" s="586"/>
      <c r="BY40" s="586"/>
      <c r="BZ40" s="586"/>
      <c r="CA40" s="586"/>
      <c r="CB40" s="586"/>
      <c r="CC40" s="586"/>
      <c r="CD40" s="586"/>
      <c r="CE40" s="586"/>
      <c r="CF40" s="586"/>
      <c r="CG40" s="586"/>
      <c r="CH40" s="586"/>
      <c r="CI40" s="586"/>
      <c r="CJ40" s="586"/>
      <c r="CK40" s="586"/>
      <c r="CL40" s="586"/>
      <c r="CM40" s="590" t="s">
        <v>96</v>
      </c>
      <c r="CN40" s="586"/>
      <c r="CO40" s="586"/>
      <c r="CP40" s="586"/>
      <c r="CQ40" s="586"/>
      <c r="CR40" s="586"/>
      <c r="CS40" s="586"/>
      <c r="CT40" s="586"/>
      <c r="CU40" s="586"/>
      <c r="CV40" s="586"/>
      <c r="CW40" s="586"/>
      <c r="CX40" s="586"/>
      <c r="CY40" s="586"/>
      <c r="CZ40" s="586"/>
      <c r="DA40" s="586"/>
      <c r="DB40" s="586"/>
    </row>
    <row r="41">
      <c r="A41" s="583" t="s">
        <v>1246</v>
      </c>
      <c r="B41" s="584">
        <f t="shared" si="2"/>
        <v>1</v>
      </c>
      <c r="C41" s="584" t="s">
        <v>2133</v>
      </c>
      <c r="D41" s="436">
        <v>4.0</v>
      </c>
      <c r="E41" s="436">
        <v>1.0</v>
      </c>
      <c r="F41" s="436" t="s">
        <v>251</v>
      </c>
      <c r="G41" s="585" t="s">
        <v>2167</v>
      </c>
      <c r="H41" s="437"/>
      <c r="I41" s="586"/>
      <c r="J41" s="586"/>
      <c r="K41" s="586"/>
      <c r="L41" s="586"/>
      <c r="M41" s="586"/>
      <c r="N41" s="586"/>
      <c r="O41" s="586"/>
      <c r="P41" s="586"/>
      <c r="Q41" s="586"/>
      <c r="R41" s="586"/>
      <c r="S41" s="586"/>
      <c r="T41" s="586"/>
      <c r="U41" s="586"/>
      <c r="V41" s="586"/>
      <c r="W41" s="586"/>
      <c r="X41" s="586"/>
      <c r="Y41" s="586"/>
      <c r="Z41" s="586"/>
      <c r="AA41" s="586"/>
      <c r="AB41" s="586"/>
      <c r="AC41" s="586"/>
      <c r="AD41" s="586"/>
      <c r="AE41" s="586"/>
      <c r="AF41" s="586"/>
      <c r="AG41" s="586"/>
      <c r="AH41" s="586"/>
      <c r="AI41" s="586"/>
      <c r="AJ41" s="586"/>
      <c r="AK41" s="586"/>
      <c r="AL41" s="586"/>
      <c r="AM41" s="586"/>
      <c r="AN41" s="586"/>
      <c r="AO41" s="586"/>
      <c r="AP41" s="586"/>
      <c r="AQ41" s="586"/>
      <c r="AR41" s="586"/>
      <c r="AS41" s="586"/>
      <c r="AT41" s="586"/>
      <c r="AU41" s="586"/>
      <c r="AV41" s="586"/>
      <c r="AW41" s="586"/>
      <c r="AX41" s="586"/>
      <c r="AY41" s="586"/>
      <c r="AZ41" s="586"/>
      <c r="BA41" s="586"/>
      <c r="BB41" s="586"/>
      <c r="BC41" s="586"/>
      <c r="BD41" s="586"/>
      <c r="BE41" s="586"/>
      <c r="BF41" s="586"/>
      <c r="BG41" s="586"/>
      <c r="BH41" s="586"/>
      <c r="BI41" s="587" t="s">
        <v>96</v>
      </c>
      <c r="BJ41" s="586"/>
      <c r="BK41" s="586"/>
      <c r="BL41" s="586"/>
      <c r="BM41" s="586"/>
      <c r="BN41" s="586"/>
      <c r="BO41" s="586"/>
      <c r="BP41" s="586"/>
      <c r="BQ41" s="586"/>
      <c r="BR41" s="586"/>
      <c r="BS41" s="586"/>
      <c r="BT41" s="586"/>
      <c r="BU41" s="587"/>
      <c r="BV41" s="586"/>
      <c r="BW41" s="586"/>
      <c r="BX41" s="586"/>
      <c r="BY41" s="586"/>
      <c r="BZ41" s="586"/>
      <c r="CA41" s="586"/>
      <c r="CB41" s="586"/>
      <c r="CC41" s="586"/>
      <c r="CD41" s="586"/>
      <c r="CE41" s="586"/>
      <c r="CF41" s="586"/>
      <c r="CG41" s="586"/>
      <c r="CH41" s="586"/>
      <c r="CI41" s="586"/>
      <c r="CJ41" s="586"/>
      <c r="CK41" s="586"/>
      <c r="CL41" s="586"/>
      <c r="CM41" s="586"/>
      <c r="CN41" s="586"/>
      <c r="CO41" s="586"/>
      <c r="CP41" s="586"/>
      <c r="CQ41" s="586"/>
      <c r="CR41" s="586"/>
      <c r="CS41" s="586"/>
      <c r="CT41" s="586"/>
      <c r="CU41" s="586"/>
      <c r="CV41" s="586"/>
      <c r="CW41" s="586"/>
      <c r="CX41" s="586"/>
      <c r="CY41" s="586"/>
      <c r="CZ41" s="586"/>
      <c r="DA41" s="586"/>
      <c r="DB41" s="586"/>
    </row>
    <row r="42">
      <c r="A42" s="583" t="s">
        <v>1780</v>
      </c>
      <c r="B42" s="584">
        <f t="shared" si="2"/>
        <v>1</v>
      </c>
      <c r="C42" s="584" t="s">
        <v>2133</v>
      </c>
      <c r="D42" s="436">
        <v>3.0</v>
      </c>
      <c r="E42" s="436" t="s">
        <v>214</v>
      </c>
      <c r="F42" s="436" t="s">
        <v>2168</v>
      </c>
      <c r="G42" s="585" t="s">
        <v>2169</v>
      </c>
      <c r="H42" s="437"/>
      <c r="I42" s="586"/>
      <c r="J42" s="586"/>
      <c r="K42" s="586"/>
      <c r="L42" s="586"/>
      <c r="M42" s="586"/>
      <c r="N42" s="586"/>
      <c r="O42" s="586"/>
      <c r="P42" s="586"/>
      <c r="Q42" s="586"/>
      <c r="R42" s="586"/>
      <c r="S42" s="586"/>
      <c r="T42" s="586"/>
      <c r="U42" s="586"/>
      <c r="V42" s="586"/>
      <c r="W42" s="586"/>
      <c r="X42" s="586"/>
      <c r="Y42" s="586"/>
      <c r="Z42" s="586"/>
      <c r="AA42" s="586"/>
      <c r="AB42" s="587"/>
      <c r="AC42" s="587"/>
      <c r="AD42" s="586"/>
      <c r="AE42" s="586"/>
      <c r="AF42" s="586"/>
      <c r="AG42" s="586"/>
      <c r="AH42" s="586"/>
      <c r="AI42" s="586"/>
      <c r="AJ42" s="586"/>
      <c r="AK42" s="586"/>
      <c r="AL42" s="586"/>
      <c r="AM42" s="586"/>
      <c r="AN42" s="586"/>
      <c r="AO42" s="586"/>
      <c r="AP42" s="586"/>
      <c r="AQ42" s="586"/>
      <c r="AR42" s="586"/>
      <c r="AS42" s="586"/>
      <c r="AT42" s="586"/>
      <c r="AU42" s="586"/>
      <c r="AV42" s="586"/>
      <c r="AW42" s="586"/>
      <c r="AX42" s="586"/>
      <c r="AY42" s="586"/>
      <c r="AZ42" s="586"/>
      <c r="BA42" s="586"/>
      <c r="BB42" s="586"/>
      <c r="BC42" s="586"/>
      <c r="BD42" s="586"/>
      <c r="BE42" s="586"/>
      <c r="BF42" s="586"/>
      <c r="BG42" s="586"/>
      <c r="BH42" s="586"/>
      <c r="BI42" s="586"/>
      <c r="BJ42" s="586"/>
      <c r="BK42" s="586"/>
      <c r="BL42" s="586"/>
      <c r="BM42" s="586"/>
      <c r="BN42" s="586"/>
      <c r="BO42" s="586"/>
      <c r="BP42" s="586"/>
      <c r="BQ42" s="586"/>
      <c r="BR42" s="586"/>
      <c r="BS42" s="586"/>
      <c r="BT42" s="586"/>
      <c r="BU42" s="586"/>
      <c r="BV42" s="586"/>
      <c r="BW42" s="586"/>
      <c r="BX42" s="586"/>
      <c r="BY42" s="586"/>
      <c r="BZ42" s="586"/>
      <c r="CA42" s="586"/>
      <c r="CB42" s="586"/>
      <c r="CC42" s="586"/>
      <c r="CD42" s="586"/>
      <c r="CE42" s="586"/>
      <c r="CF42" s="586"/>
      <c r="CG42" s="586"/>
      <c r="CH42" s="586"/>
      <c r="CI42" s="586"/>
      <c r="CJ42" s="586"/>
      <c r="CK42" s="586"/>
      <c r="CL42" s="586"/>
      <c r="CM42" s="586"/>
      <c r="CN42" s="586"/>
      <c r="CO42" s="586"/>
      <c r="CP42" s="586"/>
      <c r="CQ42" s="586"/>
      <c r="CR42" s="590" t="s">
        <v>96</v>
      </c>
      <c r="CS42" s="586"/>
      <c r="CT42" s="586"/>
      <c r="CU42" s="586"/>
      <c r="CV42" s="586"/>
      <c r="CW42" s="586"/>
      <c r="CX42" s="586"/>
      <c r="CY42" s="586"/>
      <c r="CZ42" s="586"/>
      <c r="DA42" s="586"/>
      <c r="DB42" s="586"/>
    </row>
    <row r="43">
      <c r="A43" s="583" t="s">
        <v>614</v>
      </c>
      <c r="B43" s="584">
        <f t="shared" si="2"/>
        <v>1</v>
      </c>
      <c r="C43" s="584" t="s">
        <v>2133</v>
      </c>
      <c r="D43" s="436">
        <v>3.0</v>
      </c>
      <c r="E43" s="436">
        <v>2.0</v>
      </c>
      <c r="F43" s="436" t="s">
        <v>251</v>
      </c>
      <c r="G43" s="585" t="s">
        <v>2170</v>
      </c>
      <c r="H43" s="437"/>
      <c r="I43" s="586"/>
      <c r="J43" s="586"/>
      <c r="K43" s="586"/>
      <c r="L43" s="586"/>
      <c r="M43" s="586"/>
      <c r="N43" s="586"/>
      <c r="O43" s="586"/>
      <c r="P43" s="586"/>
      <c r="Q43" s="586"/>
      <c r="R43" s="586"/>
      <c r="S43" s="586"/>
      <c r="T43" s="586"/>
      <c r="U43" s="586"/>
      <c r="V43" s="586"/>
      <c r="W43" s="586"/>
      <c r="X43" s="586"/>
      <c r="Y43" s="586"/>
      <c r="Z43" s="586"/>
      <c r="AA43" s="586"/>
      <c r="AB43" s="587"/>
      <c r="AC43" s="587" t="s">
        <v>96</v>
      </c>
      <c r="AD43" s="586"/>
      <c r="AE43" s="586"/>
      <c r="AF43" s="586"/>
      <c r="AG43" s="586"/>
      <c r="AH43" s="586"/>
      <c r="AI43" s="586"/>
      <c r="AJ43" s="586"/>
      <c r="AK43" s="586"/>
      <c r="AL43" s="586"/>
      <c r="AM43" s="586"/>
      <c r="AN43" s="586"/>
      <c r="AO43" s="586"/>
      <c r="AP43" s="586"/>
      <c r="AQ43" s="586"/>
      <c r="AR43" s="586"/>
      <c r="AS43" s="586"/>
      <c r="AT43" s="586"/>
      <c r="AU43" s="586"/>
      <c r="AV43" s="586"/>
      <c r="AW43" s="586"/>
      <c r="AX43" s="586"/>
      <c r="AY43" s="586"/>
      <c r="AZ43" s="586"/>
      <c r="BA43" s="586"/>
      <c r="BB43" s="586"/>
      <c r="BC43" s="586"/>
      <c r="BD43" s="586"/>
      <c r="BE43" s="586"/>
      <c r="BF43" s="586"/>
      <c r="BG43" s="586"/>
      <c r="BH43" s="586"/>
      <c r="BI43" s="586"/>
      <c r="BJ43" s="586"/>
      <c r="BK43" s="586"/>
      <c r="BL43" s="586"/>
      <c r="BM43" s="586"/>
      <c r="BN43" s="586"/>
      <c r="BO43" s="586"/>
      <c r="BP43" s="586"/>
      <c r="BQ43" s="586"/>
      <c r="BR43" s="586"/>
      <c r="BS43" s="586"/>
      <c r="BT43" s="586"/>
      <c r="BU43" s="586"/>
      <c r="BV43" s="586"/>
      <c r="BW43" s="586"/>
      <c r="BX43" s="586"/>
      <c r="BY43" s="586"/>
      <c r="BZ43" s="586"/>
      <c r="CA43" s="586"/>
      <c r="CB43" s="586"/>
      <c r="CC43" s="586"/>
      <c r="CD43" s="586"/>
      <c r="CE43" s="586"/>
      <c r="CF43" s="586"/>
      <c r="CG43" s="586"/>
      <c r="CH43" s="586"/>
      <c r="CI43" s="586"/>
      <c r="CJ43" s="586"/>
      <c r="CK43" s="586"/>
      <c r="CL43" s="586"/>
      <c r="CM43" s="586"/>
      <c r="CN43" s="586"/>
      <c r="CO43" s="586"/>
      <c r="CP43" s="586"/>
      <c r="CQ43" s="586"/>
      <c r="CR43" s="586"/>
      <c r="CS43" s="586"/>
      <c r="CT43" s="586"/>
      <c r="CU43" s="586"/>
      <c r="CV43" s="586"/>
      <c r="CW43" s="586"/>
      <c r="CX43" s="586"/>
      <c r="CY43" s="586"/>
      <c r="CZ43" s="586"/>
      <c r="DA43" s="586"/>
      <c r="DB43" s="586"/>
    </row>
    <row r="44">
      <c r="A44" s="583" t="s">
        <v>930</v>
      </c>
      <c r="B44" s="584">
        <f t="shared" si="2"/>
        <v>3</v>
      </c>
      <c r="C44" s="584" t="s">
        <v>2133</v>
      </c>
      <c r="D44" s="436">
        <v>3.0</v>
      </c>
      <c r="E44" s="591" t="s">
        <v>2171</v>
      </c>
      <c r="F44" s="436" t="s">
        <v>251</v>
      </c>
      <c r="G44" s="585" t="s">
        <v>2172</v>
      </c>
      <c r="H44" s="437"/>
      <c r="I44" s="586"/>
      <c r="J44" s="586"/>
      <c r="K44" s="586"/>
      <c r="L44" s="586"/>
      <c r="M44" s="586"/>
      <c r="N44" s="586"/>
      <c r="O44" s="586"/>
      <c r="P44" s="586"/>
      <c r="Q44" s="586"/>
      <c r="R44" s="586"/>
      <c r="S44" s="586"/>
      <c r="T44" s="586"/>
      <c r="U44" s="586"/>
      <c r="V44" s="586"/>
      <c r="W44" s="586"/>
      <c r="X44" s="586"/>
      <c r="Y44" s="586"/>
      <c r="Z44" s="586"/>
      <c r="AA44" s="586"/>
      <c r="AB44" s="586"/>
      <c r="AC44" s="586"/>
      <c r="AD44" s="586"/>
      <c r="AE44" s="586"/>
      <c r="AF44" s="586"/>
      <c r="AG44" s="586"/>
      <c r="AH44" s="586"/>
      <c r="AI44" s="586"/>
      <c r="AJ44" s="586"/>
      <c r="AK44" s="586"/>
      <c r="AL44" s="586"/>
      <c r="AM44" s="586"/>
      <c r="AN44" s="586"/>
      <c r="AO44" s="586"/>
      <c r="AP44" s="586"/>
      <c r="AQ44" s="587" t="s">
        <v>96</v>
      </c>
      <c r="AR44" s="586"/>
      <c r="AS44" s="586"/>
      <c r="AT44" s="586"/>
      <c r="AU44" s="586"/>
      <c r="AV44" s="586"/>
      <c r="AW44" s="586"/>
      <c r="AX44" s="586"/>
      <c r="AY44" s="586"/>
      <c r="AZ44" s="586"/>
      <c r="BA44" s="586"/>
      <c r="BB44" s="586"/>
      <c r="BC44" s="586"/>
      <c r="BD44" s="586"/>
      <c r="BE44" s="586"/>
      <c r="BF44" s="586"/>
      <c r="BG44" s="586"/>
      <c r="BH44" s="586"/>
      <c r="BI44" s="586"/>
      <c r="BJ44" s="586"/>
      <c r="BK44" s="587"/>
      <c r="BL44" s="587" t="s">
        <v>96</v>
      </c>
      <c r="BM44" s="586"/>
      <c r="BN44" s="586"/>
      <c r="BO44" s="586"/>
      <c r="BP44" s="586"/>
      <c r="BQ44" s="586"/>
      <c r="BR44" s="586"/>
      <c r="BS44" s="586"/>
      <c r="BT44" s="586"/>
      <c r="BU44" s="586"/>
      <c r="BV44" s="586"/>
      <c r="BW44" s="587"/>
      <c r="BX44" s="587"/>
      <c r="BY44" s="587"/>
      <c r="BZ44" s="587"/>
      <c r="CA44" s="587" t="s">
        <v>96</v>
      </c>
      <c r="CB44" s="586"/>
      <c r="CC44" s="586"/>
      <c r="CD44" s="586"/>
      <c r="CE44" s="586"/>
      <c r="CF44" s="586"/>
      <c r="CG44" s="586"/>
      <c r="CH44" s="586"/>
      <c r="CI44" s="586"/>
      <c r="CJ44" s="586"/>
      <c r="CK44" s="586"/>
      <c r="CL44" s="586"/>
      <c r="CM44" s="586"/>
      <c r="CN44" s="586"/>
      <c r="CO44" s="586"/>
      <c r="CP44" s="586"/>
      <c r="CQ44" s="586"/>
      <c r="CR44" s="586"/>
      <c r="CS44" s="586"/>
      <c r="CT44" s="586"/>
      <c r="CU44" s="586"/>
      <c r="CV44" s="586"/>
      <c r="CW44" s="586"/>
      <c r="CX44" s="586"/>
      <c r="CY44" s="586"/>
      <c r="CZ44" s="586"/>
      <c r="DA44" s="586"/>
      <c r="DB44" s="586"/>
    </row>
    <row r="45">
      <c r="A45" s="583" t="s">
        <v>1227</v>
      </c>
      <c r="B45" s="584">
        <f t="shared" si="2"/>
        <v>1</v>
      </c>
      <c r="C45" s="584" t="s">
        <v>2133</v>
      </c>
      <c r="D45" s="436">
        <v>5.0</v>
      </c>
      <c r="E45" s="436">
        <v>1.0</v>
      </c>
      <c r="F45" s="436" t="s">
        <v>251</v>
      </c>
      <c r="G45" s="585" t="s">
        <v>2173</v>
      </c>
      <c r="H45" s="437"/>
      <c r="I45" s="586"/>
      <c r="J45" s="586"/>
      <c r="K45" s="586"/>
      <c r="L45" s="586"/>
      <c r="M45" s="586"/>
      <c r="N45" s="586"/>
      <c r="O45" s="586"/>
      <c r="P45" s="586"/>
      <c r="Q45" s="586"/>
      <c r="R45" s="586"/>
      <c r="S45" s="586"/>
      <c r="T45" s="586"/>
      <c r="U45" s="586"/>
      <c r="V45" s="586"/>
      <c r="W45" s="586"/>
      <c r="X45" s="586"/>
      <c r="Y45" s="586"/>
      <c r="Z45" s="586"/>
      <c r="AA45" s="586"/>
      <c r="AB45" s="586"/>
      <c r="AC45" s="586"/>
      <c r="AD45" s="586"/>
      <c r="AE45" s="586"/>
      <c r="AF45" s="586"/>
      <c r="AG45" s="587"/>
      <c r="AH45" s="587"/>
      <c r="AI45" s="587"/>
      <c r="AJ45" s="586"/>
      <c r="AK45" s="586"/>
      <c r="AL45" s="586"/>
      <c r="AM45" s="586"/>
      <c r="AN45" s="586"/>
      <c r="AO45" s="586"/>
      <c r="AP45" s="586"/>
      <c r="AQ45" s="586"/>
      <c r="AR45" s="586"/>
      <c r="AS45" s="586"/>
      <c r="AT45" s="586"/>
      <c r="AU45" s="587"/>
      <c r="AV45" s="587"/>
      <c r="AW45" s="587"/>
      <c r="AX45" s="587"/>
      <c r="AY45" s="586"/>
      <c r="AZ45" s="586"/>
      <c r="BA45" s="586"/>
      <c r="BB45" s="586"/>
      <c r="BC45" s="586"/>
      <c r="BD45" s="586"/>
      <c r="BE45" s="586"/>
      <c r="BF45" s="587"/>
      <c r="BG45" s="587"/>
      <c r="BH45" s="587" t="s">
        <v>96</v>
      </c>
      <c r="BI45" s="586"/>
      <c r="BJ45" s="586"/>
      <c r="BK45" s="586"/>
      <c r="BL45" s="586"/>
      <c r="BM45" s="587"/>
      <c r="BN45" s="586"/>
      <c r="BO45" s="586"/>
      <c r="BP45" s="586"/>
      <c r="BQ45" s="586"/>
      <c r="BR45" s="586"/>
      <c r="BS45" s="586"/>
      <c r="BT45" s="586"/>
      <c r="BU45" s="586"/>
      <c r="BV45" s="586"/>
      <c r="BW45" s="586"/>
      <c r="BX45" s="586"/>
      <c r="BY45" s="586"/>
      <c r="BZ45" s="586"/>
      <c r="CA45" s="586"/>
      <c r="CB45" s="586"/>
      <c r="CC45" s="586"/>
      <c r="CD45" s="586"/>
      <c r="CE45" s="586"/>
      <c r="CF45" s="586"/>
      <c r="CG45" s="586"/>
      <c r="CH45" s="586"/>
      <c r="CI45" s="587"/>
      <c r="CJ45" s="587"/>
      <c r="CK45" s="587"/>
      <c r="CL45" s="587"/>
      <c r="CM45" s="587"/>
      <c r="CN45" s="586"/>
      <c r="CO45" s="586"/>
      <c r="CP45" s="586"/>
      <c r="CQ45" s="586"/>
      <c r="CR45" s="587"/>
      <c r="CS45" s="586"/>
      <c r="CT45" s="586"/>
      <c r="CU45" s="586"/>
      <c r="CV45" s="586"/>
      <c r="CW45" s="586"/>
      <c r="CX45" s="586"/>
      <c r="CY45" s="586"/>
      <c r="CZ45" s="586"/>
      <c r="DA45" s="586"/>
      <c r="DB45" s="586"/>
    </row>
    <row r="46">
      <c r="A46" s="583" t="s">
        <v>421</v>
      </c>
      <c r="B46" s="584">
        <f t="shared" si="2"/>
        <v>1</v>
      </c>
      <c r="C46" s="584" t="s">
        <v>2133</v>
      </c>
      <c r="D46" s="436">
        <v>5.0</v>
      </c>
      <c r="E46" s="436">
        <v>1.0</v>
      </c>
      <c r="F46" s="436" t="s">
        <v>251</v>
      </c>
      <c r="G46" s="585" t="s">
        <v>2174</v>
      </c>
      <c r="H46" s="437"/>
      <c r="I46" s="586"/>
      <c r="J46" s="586"/>
      <c r="K46" s="586"/>
      <c r="L46" s="586"/>
      <c r="M46" s="586"/>
      <c r="N46" s="586"/>
      <c r="O46" s="586"/>
      <c r="P46" s="586"/>
      <c r="Q46" s="586"/>
      <c r="R46" s="586"/>
      <c r="S46" s="586"/>
      <c r="T46" s="587" t="s">
        <v>96</v>
      </c>
      <c r="U46" s="586"/>
      <c r="V46" s="586"/>
      <c r="W46" s="586"/>
      <c r="X46" s="586"/>
      <c r="Y46" s="586"/>
      <c r="Z46" s="586"/>
      <c r="AA46" s="586"/>
      <c r="AB46" s="586"/>
      <c r="AC46" s="586"/>
      <c r="AD46" s="586"/>
      <c r="AE46" s="586"/>
      <c r="AF46" s="586"/>
      <c r="AG46" s="587"/>
      <c r="AH46" s="587"/>
      <c r="AI46" s="587"/>
      <c r="AJ46" s="586"/>
      <c r="AK46" s="586"/>
      <c r="AL46" s="586"/>
      <c r="AM46" s="586"/>
      <c r="AN46" s="586"/>
      <c r="AO46" s="586"/>
      <c r="AP46" s="586"/>
      <c r="AQ46" s="586"/>
      <c r="AR46" s="586"/>
      <c r="AS46" s="586"/>
      <c r="AT46" s="586"/>
      <c r="AU46" s="587"/>
      <c r="AV46" s="587"/>
      <c r="AW46" s="587"/>
      <c r="AX46" s="587"/>
      <c r="AY46" s="586"/>
      <c r="AZ46" s="586"/>
      <c r="BA46" s="586"/>
      <c r="BB46" s="586"/>
      <c r="BC46" s="586"/>
      <c r="BD46" s="586"/>
      <c r="BE46" s="586"/>
      <c r="BF46" s="587"/>
      <c r="BG46" s="587"/>
      <c r="BH46" s="587"/>
      <c r="BI46" s="586"/>
      <c r="BJ46" s="586"/>
      <c r="BK46" s="586"/>
      <c r="BL46" s="586"/>
      <c r="BM46" s="587"/>
      <c r="BN46" s="586"/>
      <c r="BO46" s="586"/>
      <c r="BP46" s="586"/>
      <c r="BQ46" s="586"/>
      <c r="BR46" s="586"/>
      <c r="BS46" s="586"/>
      <c r="BT46" s="586"/>
      <c r="BU46" s="586"/>
      <c r="BV46" s="586"/>
      <c r="BW46" s="586"/>
      <c r="BX46" s="586"/>
      <c r="BY46" s="586"/>
      <c r="BZ46" s="586"/>
      <c r="CA46" s="586"/>
      <c r="CB46" s="586"/>
      <c r="CC46" s="586"/>
      <c r="CD46" s="586"/>
      <c r="CE46" s="586"/>
      <c r="CF46" s="586"/>
      <c r="CG46" s="586"/>
      <c r="CH46" s="586"/>
      <c r="CI46" s="587"/>
      <c r="CJ46" s="587"/>
      <c r="CK46" s="587"/>
      <c r="CL46" s="587"/>
      <c r="CM46" s="587"/>
      <c r="CN46" s="586"/>
      <c r="CO46" s="586"/>
      <c r="CP46" s="586"/>
      <c r="CQ46" s="586"/>
      <c r="CR46" s="587"/>
      <c r="CS46" s="586"/>
      <c r="CT46" s="586"/>
      <c r="CU46" s="586"/>
      <c r="CV46" s="586"/>
      <c r="CW46" s="586"/>
      <c r="CX46" s="586"/>
      <c r="CY46" s="586"/>
      <c r="CZ46" s="586"/>
      <c r="DA46" s="586"/>
      <c r="DB46" s="586"/>
    </row>
    <row r="47">
      <c r="A47" s="583" t="s">
        <v>1004</v>
      </c>
      <c r="B47" s="584">
        <f t="shared" si="2"/>
        <v>1</v>
      </c>
      <c r="C47" s="584" t="s">
        <v>2133</v>
      </c>
      <c r="D47" s="436">
        <v>2.0</v>
      </c>
      <c r="E47" s="436">
        <v>6.0</v>
      </c>
      <c r="F47" s="436" t="s">
        <v>2175</v>
      </c>
      <c r="G47" s="585" t="s">
        <v>2176</v>
      </c>
      <c r="H47" s="437"/>
      <c r="I47" s="586"/>
      <c r="J47" s="586"/>
      <c r="K47" s="586"/>
      <c r="L47" s="586"/>
      <c r="M47" s="586"/>
      <c r="N47" s="586"/>
      <c r="O47" s="586"/>
      <c r="P47" s="586"/>
      <c r="Q47" s="586"/>
      <c r="R47" s="586"/>
      <c r="S47" s="586"/>
      <c r="T47" s="586"/>
      <c r="U47" s="586"/>
      <c r="V47" s="587"/>
      <c r="W47" s="587"/>
      <c r="X47" s="587"/>
      <c r="Y47" s="586"/>
      <c r="Z47" s="586"/>
      <c r="AA47" s="586"/>
      <c r="AB47" s="586"/>
      <c r="AC47" s="586"/>
      <c r="AD47" s="586"/>
      <c r="AE47" s="587"/>
      <c r="AF47" s="586"/>
      <c r="AG47" s="586"/>
      <c r="AH47" s="586"/>
      <c r="AI47" s="586"/>
      <c r="AJ47" s="586"/>
      <c r="AK47" s="586"/>
      <c r="AL47" s="586"/>
      <c r="AM47" s="586"/>
      <c r="AN47" s="586"/>
      <c r="AO47" s="586"/>
      <c r="AP47" s="586"/>
      <c r="AQ47" s="586"/>
      <c r="AR47" s="586"/>
      <c r="AS47" s="586"/>
      <c r="AT47" s="586"/>
      <c r="AU47" s="587" t="s">
        <v>96</v>
      </c>
      <c r="AV47" s="586"/>
      <c r="AW47" s="586"/>
      <c r="AX47" s="586"/>
      <c r="AY47" s="586"/>
      <c r="AZ47" s="586"/>
      <c r="BA47" s="586"/>
      <c r="BB47" s="586"/>
      <c r="BC47" s="586"/>
      <c r="BD47" s="587"/>
      <c r="BE47" s="587"/>
      <c r="BF47" s="586"/>
      <c r="BG47" s="586"/>
      <c r="BH47" s="586"/>
      <c r="BI47" s="586"/>
      <c r="BJ47" s="586"/>
      <c r="BK47" s="586"/>
      <c r="BL47" s="586"/>
      <c r="BM47" s="586"/>
      <c r="BN47" s="586"/>
      <c r="BO47" s="586"/>
      <c r="BP47" s="586"/>
      <c r="BQ47" s="586"/>
      <c r="BR47" s="586"/>
      <c r="BS47" s="586"/>
      <c r="BT47" s="586"/>
      <c r="BU47" s="587"/>
      <c r="BV47" s="586"/>
      <c r="BW47" s="586"/>
      <c r="BX47" s="586"/>
      <c r="BY47" s="586"/>
      <c r="BZ47" s="586"/>
      <c r="CA47" s="586"/>
      <c r="CB47" s="587"/>
      <c r="CC47" s="586"/>
      <c r="CD47" s="586"/>
      <c r="CE47" s="586"/>
      <c r="CF47" s="586"/>
      <c r="CG47" s="586"/>
      <c r="CH47" s="586"/>
      <c r="CI47" s="586"/>
      <c r="CJ47" s="586"/>
      <c r="CK47" s="586"/>
      <c r="CL47" s="586"/>
      <c r="CM47" s="586"/>
      <c r="CN47" s="586"/>
      <c r="CO47" s="586"/>
      <c r="CP47" s="586"/>
      <c r="CQ47" s="586"/>
      <c r="CR47" s="586"/>
      <c r="CS47" s="586"/>
      <c r="CT47" s="586"/>
      <c r="CU47" s="586"/>
      <c r="CV47" s="586"/>
      <c r="CW47" s="586"/>
      <c r="CX47" s="586"/>
      <c r="CY47" s="586"/>
      <c r="CZ47" s="586"/>
      <c r="DA47" s="586"/>
      <c r="DB47" s="586"/>
    </row>
    <row r="48">
      <c r="A48" s="583" t="s">
        <v>1457</v>
      </c>
      <c r="B48" s="584">
        <f t="shared" si="2"/>
        <v>1</v>
      </c>
      <c r="C48" s="584" t="s">
        <v>2133</v>
      </c>
      <c r="D48" s="436">
        <v>5.0</v>
      </c>
      <c r="E48" s="436">
        <v>2.0</v>
      </c>
      <c r="F48" s="436" t="s">
        <v>251</v>
      </c>
      <c r="G48" s="585" t="s">
        <v>2177</v>
      </c>
      <c r="H48" s="437"/>
      <c r="I48" s="586"/>
      <c r="J48" s="586"/>
      <c r="K48" s="586"/>
      <c r="L48" s="586"/>
      <c r="M48" s="586"/>
      <c r="N48" s="586"/>
      <c r="O48" s="586"/>
      <c r="P48" s="586"/>
      <c r="Q48" s="586"/>
      <c r="R48" s="586"/>
      <c r="S48" s="586"/>
      <c r="T48" s="586"/>
      <c r="U48" s="586"/>
      <c r="V48" s="586"/>
      <c r="W48" s="586"/>
      <c r="X48" s="586"/>
      <c r="Y48" s="586"/>
      <c r="Z48" s="586"/>
      <c r="AA48" s="586"/>
      <c r="AB48" s="586"/>
      <c r="AC48" s="586"/>
      <c r="AD48" s="586"/>
      <c r="AE48" s="586"/>
      <c r="AF48" s="586"/>
      <c r="AG48" s="586"/>
      <c r="AH48" s="586"/>
      <c r="AI48" s="586"/>
      <c r="AJ48" s="586"/>
      <c r="AK48" s="586"/>
      <c r="AL48" s="586"/>
      <c r="AM48" s="586"/>
      <c r="AN48" s="586"/>
      <c r="AO48" s="586"/>
      <c r="AP48" s="586"/>
      <c r="AQ48" s="586"/>
      <c r="AR48" s="586"/>
      <c r="AS48" s="586"/>
      <c r="AT48" s="586"/>
      <c r="AU48" s="586"/>
      <c r="AV48" s="586"/>
      <c r="AW48" s="586"/>
      <c r="AX48" s="586"/>
      <c r="AY48" s="586"/>
      <c r="AZ48" s="586"/>
      <c r="BA48" s="586"/>
      <c r="BB48" s="586"/>
      <c r="BC48" s="586"/>
      <c r="BD48" s="586"/>
      <c r="BE48" s="586"/>
      <c r="BF48" s="586"/>
      <c r="BG48" s="586"/>
      <c r="BH48" s="586"/>
      <c r="BI48" s="586"/>
      <c r="BJ48" s="586"/>
      <c r="BK48" s="586"/>
      <c r="BL48" s="586"/>
      <c r="BM48" s="586"/>
      <c r="BN48" s="586"/>
      <c r="BO48" s="586"/>
      <c r="BP48" s="586"/>
      <c r="BQ48" s="586"/>
      <c r="BR48" s="586"/>
      <c r="BS48" s="586"/>
      <c r="BT48" s="586"/>
      <c r="BU48" s="586"/>
      <c r="BV48" s="587" t="s">
        <v>96</v>
      </c>
      <c r="BW48" s="586"/>
      <c r="BX48" s="586"/>
      <c r="BY48" s="586"/>
      <c r="BZ48" s="586"/>
      <c r="CA48" s="586"/>
      <c r="CB48" s="586"/>
      <c r="CC48" s="586"/>
      <c r="CD48" s="586"/>
      <c r="CE48" s="586"/>
      <c r="CF48" s="586"/>
      <c r="CG48" s="586"/>
      <c r="CH48" s="586"/>
      <c r="CI48" s="586"/>
      <c r="CJ48" s="586"/>
      <c r="CK48" s="586"/>
      <c r="CL48" s="586"/>
      <c r="CM48" s="586"/>
      <c r="CN48" s="586"/>
      <c r="CO48" s="586"/>
      <c r="CP48" s="586"/>
      <c r="CQ48" s="586"/>
      <c r="CR48" s="586"/>
      <c r="CS48" s="586"/>
      <c r="CT48" s="586"/>
      <c r="CU48" s="586"/>
      <c r="CV48" s="586"/>
      <c r="CW48" s="586"/>
      <c r="CX48" s="586"/>
      <c r="CY48" s="586"/>
      <c r="CZ48" s="586"/>
      <c r="DA48" s="586"/>
      <c r="DB48" s="586"/>
    </row>
    <row r="49">
      <c r="A49" s="583" t="s">
        <v>425</v>
      </c>
      <c r="B49" s="584">
        <f t="shared" si="2"/>
        <v>1</v>
      </c>
      <c r="C49" s="584" t="s">
        <v>2133</v>
      </c>
      <c r="D49" s="436">
        <v>0.0</v>
      </c>
      <c r="E49" s="436">
        <v>1.0</v>
      </c>
      <c r="F49" s="436" t="s">
        <v>251</v>
      </c>
      <c r="G49" s="585" t="s">
        <v>2178</v>
      </c>
      <c r="H49" s="437"/>
      <c r="I49" s="586"/>
      <c r="J49" s="586"/>
      <c r="K49" s="586"/>
      <c r="L49" s="586"/>
      <c r="M49" s="586"/>
      <c r="N49" s="586"/>
      <c r="O49" s="586"/>
      <c r="P49" s="586"/>
      <c r="Q49" s="586"/>
      <c r="R49" s="586"/>
      <c r="S49" s="586"/>
      <c r="T49" s="587" t="s">
        <v>96</v>
      </c>
      <c r="U49" s="586"/>
      <c r="V49" s="586"/>
      <c r="W49" s="586"/>
      <c r="X49" s="586"/>
      <c r="Y49" s="586"/>
      <c r="Z49" s="586"/>
      <c r="AA49" s="586"/>
      <c r="AB49" s="586"/>
      <c r="AC49" s="586"/>
      <c r="AD49" s="586"/>
      <c r="AE49" s="586"/>
      <c r="AF49" s="586"/>
      <c r="AG49" s="586"/>
      <c r="AH49" s="586"/>
      <c r="AI49" s="586"/>
      <c r="AJ49" s="586"/>
      <c r="AK49" s="586"/>
      <c r="AL49" s="586"/>
      <c r="AM49" s="586"/>
      <c r="AN49" s="586"/>
      <c r="AO49" s="586"/>
      <c r="AP49" s="586"/>
      <c r="AQ49" s="586"/>
      <c r="AR49" s="586"/>
      <c r="AS49" s="586"/>
      <c r="AT49" s="586"/>
      <c r="AU49" s="586"/>
      <c r="AV49" s="586"/>
      <c r="AW49" s="586"/>
      <c r="AX49" s="586"/>
      <c r="AY49" s="586"/>
      <c r="AZ49" s="586"/>
      <c r="BA49" s="586"/>
      <c r="BB49" s="586"/>
      <c r="BC49" s="586"/>
      <c r="BD49" s="586"/>
      <c r="BE49" s="586"/>
      <c r="BF49" s="586"/>
      <c r="BG49" s="586"/>
      <c r="BH49" s="586"/>
      <c r="BI49" s="586"/>
      <c r="BJ49" s="586"/>
      <c r="BK49" s="586"/>
      <c r="BL49" s="586"/>
      <c r="BM49" s="586"/>
      <c r="BN49" s="586"/>
      <c r="BO49" s="586"/>
      <c r="BP49" s="586"/>
      <c r="BQ49" s="586"/>
      <c r="BR49" s="586"/>
      <c r="BS49" s="586"/>
      <c r="BT49" s="586"/>
      <c r="BU49" s="586"/>
      <c r="BV49" s="587"/>
      <c r="BW49" s="586"/>
      <c r="BX49" s="586"/>
      <c r="BY49" s="586"/>
      <c r="BZ49" s="586"/>
      <c r="CA49" s="586"/>
      <c r="CB49" s="586"/>
      <c r="CC49" s="586"/>
      <c r="CD49" s="586"/>
      <c r="CE49" s="586"/>
      <c r="CF49" s="586"/>
      <c r="CG49" s="586"/>
      <c r="CH49" s="586"/>
      <c r="CI49" s="586"/>
      <c r="CJ49" s="586"/>
      <c r="CK49" s="586"/>
      <c r="CL49" s="586"/>
      <c r="CM49" s="586"/>
      <c r="CN49" s="586"/>
      <c r="CO49" s="586"/>
      <c r="CP49" s="586"/>
      <c r="CQ49" s="586"/>
      <c r="CR49" s="586"/>
      <c r="CS49" s="586"/>
      <c r="CT49" s="586"/>
      <c r="CU49" s="586"/>
      <c r="CV49" s="586"/>
      <c r="CW49" s="586"/>
      <c r="CX49" s="586"/>
      <c r="CY49" s="586"/>
      <c r="CZ49" s="586"/>
      <c r="DA49" s="586"/>
      <c r="DB49" s="586"/>
    </row>
    <row r="50">
      <c r="A50" s="583" t="s">
        <v>1056</v>
      </c>
      <c r="B50" s="584">
        <f t="shared" si="2"/>
        <v>1</v>
      </c>
      <c r="C50" s="584" t="s">
        <v>2133</v>
      </c>
      <c r="D50" s="436">
        <v>5.0</v>
      </c>
      <c r="E50" s="436">
        <v>2.0</v>
      </c>
      <c r="F50" s="436" t="s">
        <v>251</v>
      </c>
      <c r="G50" s="585" t="s">
        <v>2179</v>
      </c>
      <c r="H50" s="437"/>
      <c r="I50" s="586"/>
      <c r="J50" s="586"/>
      <c r="K50" s="586"/>
      <c r="L50" s="586"/>
      <c r="M50" s="587"/>
      <c r="N50" s="587"/>
      <c r="O50" s="587"/>
      <c r="P50" s="587"/>
      <c r="Q50" s="586"/>
      <c r="R50" s="587"/>
      <c r="S50" s="586"/>
      <c r="T50" s="586"/>
      <c r="U50" s="586"/>
      <c r="V50" s="586"/>
      <c r="W50" s="586"/>
      <c r="X50" s="586"/>
      <c r="Y50" s="586"/>
      <c r="Z50" s="586"/>
      <c r="AA50" s="586"/>
      <c r="AB50" s="586"/>
      <c r="AC50" s="586"/>
      <c r="AD50" s="586"/>
      <c r="AE50" s="586"/>
      <c r="AF50" s="586"/>
      <c r="AG50" s="586"/>
      <c r="AH50" s="586"/>
      <c r="AI50" s="586"/>
      <c r="AJ50" s="586"/>
      <c r="AK50" s="586"/>
      <c r="AL50" s="586"/>
      <c r="AM50" s="586"/>
      <c r="AN50" s="586"/>
      <c r="AO50" s="586"/>
      <c r="AP50" s="586"/>
      <c r="AQ50" s="586"/>
      <c r="AR50" s="586"/>
      <c r="AS50" s="586"/>
      <c r="AT50" s="586"/>
      <c r="AU50" s="587"/>
      <c r="AV50" s="586"/>
      <c r="AW50" s="587" t="s">
        <v>96</v>
      </c>
      <c r="AX50" s="586"/>
      <c r="AY50" s="586"/>
      <c r="AZ50" s="586"/>
      <c r="BA50" s="586"/>
      <c r="BB50" s="586"/>
      <c r="BC50" s="586"/>
      <c r="BD50" s="586"/>
      <c r="BE50" s="586"/>
      <c r="BF50" s="586"/>
      <c r="BG50" s="586"/>
      <c r="BH50" s="586"/>
      <c r="BI50" s="586"/>
      <c r="BJ50" s="586"/>
      <c r="BK50" s="586"/>
      <c r="BL50" s="586"/>
      <c r="BM50" s="586"/>
      <c r="BN50" s="586"/>
      <c r="BO50" s="586"/>
      <c r="BP50" s="586"/>
      <c r="BQ50" s="586"/>
      <c r="BR50" s="586"/>
      <c r="BS50" s="586"/>
      <c r="BT50" s="586"/>
      <c r="BU50" s="586"/>
      <c r="BV50" s="586"/>
      <c r="BW50" s="586"/>
      <c r="BX50" s="586"/>
      <c r="BY50" s="586"/>
      <c r="BZ50" s="586"/>
      <c r="CA50" s="586"/>
      <c r="CB50" s="586"/>
      <c r="CC50" s="586"/>
      <c r="CD50" s="586"/>
      <c r="CE50" s="586"/>
      <c r="CF50" s="586"/>
      <c r="CG50" s="586"/>
      <c r="CH50" s="586"/>
      <c r="CI50" s="586"/>
      <c r="CJ50" s="586"/>
      <c r="CK50" s="586"/>
      <c r="CL50" s="586"/>
      <c r="CM50" s="586"/>
      <c r="CN50" s="586"/>
      <c r="CO50" s="586"/>
      <c r="CP50" s="586"/>
      <c r="CQ50" s="586"/>
      <c r="CR50" s="586"/>
      <c r="CS50" s="586"/>
      <c r="CT50" s="586"/>
      <c r="CU50" s="586"/>
      <c r="CV50" s="586"/>
      <c r="CW50" s="586"/>
      <c r="CX50" s="586"/>
      <c r="CY50" s="586"/>
      <c r="CZ50" s="586"/>
      <c r="DA50" s="586"/>
      <c r="DB50" s="586"/>
    </row>
    <row r="51">
      <c r="A51" s="583" t="s">
        <v>997</v>
      </c>
      <c r="B51" s="584">
        <f t="shared" si="2"/>
        <v>1</v>
      </c>
      <c r="C51" s="584" t="s">
        <v>2162</v>
      </c>
      <c r="D51" s="436">
        <v>2.0</v>
      </c>
      <c r="E51" s="436">
        <v>2.0</v>
      </c>
      <c r="F51" s="436" t="s">
        <v>251</v>
      </c>
      <c r="G51" s="585" t="s">
        <v>2180</v>
      </c>
      <c r="H51" s="437"/>
      <c r="I51" s="586"/>
      <c r="J51" s="586"/>
      <c r="K51" s="586"/>
      <c r="L51" s="586"/>
      <c r="M51" s="587"/>
      <c r="N51" s="587"/>
      <c r="O51" s="587"/>
      <c r="P51" s="587"/>
      <c r="Q51" s="586"/>
      <c r="R51" s="587"/>
      <c r="S51" s="586"/>
      <c r="T51" s="586"/>
      <c r="U51" s="586"/>
      <c r="V51" s="586"/>
      <c r="W51" s="586"/>
      <c r="X51" s="586"/>
      <c r="Y51" s="586"/>
      <c r="Z51" s="586"/>
      <c r="AA51" s="586"/>
      <c r="AB51" s="586"/>
      <c r="AC51" s="586"/>
      <c r="AD51" s="586"/>
      <c r="AE51" s="586"/>
      <c r="AF51" s="586"/>
      <c r="AG51" s="586"/>
      <c r="AH51" s="586"/>
      <c r="AI51" s="586"/>
      <c r="AJ51" s="586"/>
      <c r="AK51" s="586"/>
      <c r="AL51" s="586"/>
      <c r="AM51" s="586"/>
      <c r="AN51" s="586"/>
      <c r="AO51" s="586"/>
      <c r="AP51" s="586"/>
      <c r="AQ51" s="586"/>
      <c r="AR51" s="586"/>
      <c r="AS51" s="586"/>
      <c r="AT51" s="586"/>
      <c r="AU51" s="587" t="s">
        <v>96</v>
      </c>
      <c r="AV51" s="586"/>
      <c r="AW51" s="586"/>
      <c r="AX51" s="586"/>
      <c r="AY51" s="586"/>
      <c r="AZ51" s="586"/>
      <c r="BA51" s="586"/>
      <c r="BB51" s="586"/>
      <c r="BC51" s="586"/>
      <c r="BD51" s="586"/>
      <c r="BE51" s="586"/>
      <c r="BF51" s="586"/>
      <c r="BG51" s="586"/>
      <c r="BH51" s="586"/>
      <c r="BI51" s="586"/>
      <c r="BJ51" s="586"/>
      <c r="BK51" s="586"/>
      <c r="BL51" s="586"/>
      <c r="BM51" s="586"/>
      <c r="BN51" s="586"/>
      <c r="BO51" s="586"/>
      <c r="BP51" s="586"/>
      <c r="BQ51" s="586"/>
      <c r="BR51" s="586"/>
      <c r="BS51" s="586"/>
      <c r="BT51" s="586"/>
      <c r="BU51" s="586"/>
      <c r="BV51" s="586"/>
      <c r="BW51" s="586"/>
      <c r="BX51" s="586"/>
      <c r="BY51" s="586"/>
      <c r="BZ51" s="586"/>
      <c r="CA51" s="586"/>
      <c r="CB51" s="586"/>
      <c r="CC51" s="586"/>
      <c r="CD51" s="586"/>
      <c r="CE51" s="586"/>
      <c r="CF51" s="586"/>
      <c r="CG51" s="586"/>
      <c r="CH51" s="586"/>
      <c r="CI51" s="586"/>
      <c r="CJ51" s="586"/>
      <c r="CK51" s="586"/>
      <c r="CL51" s="586"/>
      <c r="CM51" s="586"/>
      <c r="CN51" s="586"/>
      <c r="CO51" s="586"/>
      <c r="CP51" s="586"/>
      <c r="CQ51" s="586"/>
      <c r="CR51" s="586"/>
      <c r="CS51" s="586"/>
      <c r="CT51" s="586"/>
      <c r="CU51" s="586"/>
      <c r="CV51" s="586"/>
      <c r="CW51" s="586"/>
      <c r="CX51" s="586"/>
      <c r="CY51" s="586"/>
      <c r="CZ51" s="586"/>
      <c r="DA51" s="586"/>
      <c r="DB51" s="586"/>
    </row>
    <row r="52">
      <c r="A52" s="583" t="s">
        <v>234</v>
      </c>
      <c r="B52" s="584">
        <f t="shared" si="2"/>
        <v>3</v>
      </c>
      <c r="C52" s="584" t="s">
        <v>2133</v>
      </c>
      <c r="D52" s="436">
        <v>5.0</v>
      </c>
      <c r="E52" s="436" t="s">
        <v>214</v>
      </c>
      <c r="F52" s="436">
        <v>2.0</v>
      </c>
      <c r="G52" s="585" t="s">
        <v>2181</v>
      </c>
      <c r="H52" s="437"/>
      <c r="I52" s="586"/>
      <c r="J52" s="586"/>
      <c r="K52" s="586"/>
      <c r="L52" s="586"/>
      <c r="M52" s="587" t="s">
        <v>96</v>
      </c>
      <c r="N52" s="587"/>
      <c r="O52" s="587"/>
      <c r="P52" s="587" t="s">
        <v>96</v>
      </c>
      <c r="Q52" s="586"/>
      <c r="R52" s="587"/>
      <c r="S52" s="586"/>
      <c r="T52" s="587" t="s">
        <v>96</v>
      </c>
      <c r="U52" s="586"/>
      <c r="V52" s="586"/>
      <c r="W52" s="586"/>
      <c r="X52" s="586"/>
      <c r="Y52" s="586"/>
      <c r="Z52" s="586"/>
      <c r="AA52" s="586"/>
      <c r="AB52" s="586"/>
      <c r="AC52" s="586"/>
      <c r="AD52" s="586"/>
      <c r="AE52" s="586"/>
      <c r="AF52" s="586"/>
      <c r="AG52" s="586"/>
      <c r="AH52" s="586"/>
      <c r="AI52" s="586"/>
      <c r="AJ52" s="586"/>
      <c r="AK52" s="586"/>
      <c r="AL52" s="586"/>
      <c r="AM52" s="586"/>
      <c r="AN52" s="586"/>
      <c r="AO52" s="586"/>
      <c r="AP52" s="586"/>
      <c r="AQ52" s="586"/>
      <c r="AR52" s="586"/>
      <c r="AS52" s="586"/>
      <c r="AT52" s="586"/>
      <c r="AU52" s="586"/>
      <c r="AV52" s="586"/>
      <c r="AW52" s="586"/>
      <c r="AX52" s="586"/>
      <c r="AY52" s="586"/>
      <c r="AZ52" s="586"/>
      <c r="BA52" s="586"/>
      <c r="BB52" s="586"/>
      <c r="BC52" s="586"/>
      <c r="BD52" s="586"/>
      <c r="BE52" s="586"/>
      <c r="BF52" s="586"/>
      <c r="BG52" s="586"/>
      <c r="BH52" s="586"/>
      <c r="BI52" s="586"/>
      <c r="BJ52" s="586"/>
      <c r="BK52" s="586"/>
      <c r="BL52" s="586"/>
      <c r="BM52" s="586"/>
      <c r="BN52" s="586"/>
      <c r="BO52" s="586"/>
      <c r="BP52" s="586"/>
      <c r="BQ52" s="586"/>
      <c r="BR52" s="586"/>
      <c r="BS52" s="586"/>
      <c r="BT52" s="586"/>
      <c r="BU52" s="586"/>
      <c r="BV52" s="586"/>
      <c r="BW52" s="586"/>
      <c r="BX52" s="586"/>
      <c r="BY52" s="586"/>
      <c r="BZ52" s="586"/>
      <c r="CA52" s="586"/>
      <c r="CB52" s="586"/>
      <c r="CC52" s="586"/>
      <c r="CD52" s="586"/>
      <c r="CE52" s="586"/>
      <c r="CF52" s="586"/>
      <c r="CG52" s="586"/>
      <c r="CH52" s="586"/>
      <c r="CI52" s="586"/>
      <c r="CJ52" s="586"/>
      <c r="CK52" s="586"/>
      <c r="CL52" s="586"/>
      <c r="CM52" s="586"/>
      <c r="CN52" s="586"/>
      <c r="CO52" s="586"/>
      <c r="CP52" s="586"/>
      <c r="CQ52" s="586"/>
      <c r="CR52" s="586"/>
      <c r="CS52" s="586"/>
      <c r="CT52" s="586"/>
      <c r="CU52" s="586"/>
      <c r="CV52" s="586"/>
      <c r="CW52" s="586"/>
      <c r="CX52" s="586"/>
      <c r="CY52" s="586"/>
      <c r="CZ52" s="586"/>
      <c r="DA52" s="586"/>
      <c r="DB52" s="586"/>
    </row>
    <row r="53">
      <c r="A53" s="583" t="s">
        <v>913</v>
      </c>
      <c r="B53" s="584">
        <f t="shared" si="2"/>
        <v>1</v>
      </c>
      <c r="C53" s="584" t="s">
        <v>2133</v>
      </c>
      <c r="D53" s="436">
        <v>6.0</v>
      </c>
      <c r="E53" s="436" t="s">
        <v>214</v>
      </c>
      <c r="F53" s="436" t="s">
        <v>251</v>
      </c>
      <c r="G53" s="585" t="s">
        <v>2182</v>
      </c>
      <c r="H53" s="437"/>
      <c r="I53" s="586"/>
      <c r="J53" s="586"/>
      <c r="K53" s="586"/>
      <c r="L53" s="586"/>
      <c r="M53" s="586"/>
      <c r="N53" s="590"/>
      <c r="O53" s="586"/>
      <c r="P53" s="586"/>
      <c r="Q53" s="586"/>
      <c r="R53" s="586"/>
      <c r="S53" s="586"/>
      <c r="T53" s="586"/>
      <c r="U53" s="586"/>
      <c r="V53" s="586"/>
      <c r="W53" s="586"/>
      <c r="X53" s="586"/>
      <c r="Y53" s="586"/>
      <c r="Z53" s="586"/>
      <c r="AA53" s="586"/>
      <c r="AB53" s="586"/>
      <c r="AC53" s="586"/>
      <c r="AD53" s="586"/>
      <c r="AE53" s="586"/>
      <c r="AF53" s="586"/>
      <c r="AG53" s="586"/>
      <c r="AH53" s="586"/>
      <c r="AI53" s="586"/>
      <c r="AJ53" s="586"/>
      <c r="AK53" s="586"/>
      <c r="AL53" s="586"/>
      <c r="AM53" s="586"/>
      <c r="AN53" s="586"/>
      <c r="AO53" s="586"/>
      <c r="AP53" s="587" t="s">
        <v>96</v>
      </c>
      <c r="AQ53" s="586"/>
      <c r="AR53" s="586"/>
      <c r="AS53" s="586"/>
      <c r="AT53" s="586"/>
      <c r="AU53" s="586"/>
      <c r="AV53" s="586"/>
      <c r="AW53" s="586"/>
      <c r="AX53" s="586"/>
      <c r="AY53" s="587"/>
      <c r="AZ53" s="587"/>
      <c r="BA53" s="586"/>
      <c r="BB53" s="586"/>
      <c r="BC53" s="586"/>
      <c r="BD53" s="586"/>
      <c r="BE53" s="586"/>
      <c r="BF53" s="586"/>
      <c r="BG53" s="586"/>
      <c r="BH53" s="586"/>
      <c r="BI53" s="586"/>
      <c r="BJ53" s="586"/>
      <c r="BK53" s="587"/>
      <c r="BL53" s="586"/>
      <c r="BM53" s="586"/>
      <c r="BN53" s="586"/>
      <c r="BO53" s="586"/>
      <c r="BP53" s="586"/>
      <c r="BQ53" s="586"/>
      <c r="BR53" s="586"/>
      <c r="BS53" s="586"/>
      <c r="BT53" s="586"/>
      <c r="BU53" s="586"/>
      <c r="BV53" s="586"/>
      <c r="BW53" s="586"/>
      <c r="BX53" s="586"/>
      <c r="BY53" s="586"/>
      <c r="BZ53" s="586"/>
      <c r="CA53" s="586"/>
      <c r="CB53" s="586"/>
      <c r="CC53" s="587"/>
      <c r="CD53" s="587"/>
      <c r="CE53" s="587"/>
      <c r="CF53" s="586"/>
      <c r="CG53" s="586"/>
      <c r="CH53" s="586"/>
      <c r="CI53" s="586"/>
      <c r="CJ53" s="586"/>
      <c r="CK53" s="586"/>
      <c r="CL53" s="586"/>
      <c r="CM53" s="586"/>
      <c r="CN53" s="586"/>
      <c r="CO53" s="586"/>
      <c r="CP53" s="586"/>
      <c r="CQ53" s="586"/>
      <c r="CR53" s="586"/>
      <c r="CS53" s="586"/>
      <c r="CT53" s="586"/>
      <c r="CU53" s="586"/>
      <c r="CV53" s="586"/>
      <c r="CW53" s="586"/>
      <c r="CX53" s="586"/>
      <c r="CY53" s="586"/>
      <c r="CZ53" s="586"/>
      <c r="DA53" s="586"/>
      <c r="DB53" s="586"/>
    </row>
    <row r="54">
      <c r="A54" s="583" t="s">
        <v>1569</v>
      </c>
      <c r="B54" s="584">
        <f t="shared" si="2"/>
        <v>1</v>
      </c>
      <c r="C54" s="584" t="s">
        <v>2133</v>
      </c>
      <c r="D54" s="436">
        <v>5.0</v>
      </c>
      <c r="E54" s="436">
        <v>4.0</v>
      </c>
      <c r="F54" s="436">
        <v>2.0</v>
      </c>
      <c r="G54" s="585" t="s">
        <v>2183</v>
      </c>
      <c r="H54" s="437"/>
      <c r="I54" s="586"/>
      <c r="J54" s="586"/>
      <c r="K54" s="586"/>
      <c r="L54" s="586"/>
      <c r="M54" s="586"/>
      <c r="N54" s="590"/>
      <c r="O54" s="586"/>
      <c r="P54" s="586"/>
      <c r="Q54" s="586"/>
      <c r="R54" s="586"/>
      <c r="S54" s="586"/>
      <c r="T54" s="586"/>
      <c r="U54" s="586"/>
      <c r="V54" s="586"/>
      <c r="W54" s="586"/>
      <c r="X54" s="586"/>
      <c r="Y54" s="586"/>
      <c r="Z54" s="586"/>
      <c r="AA54" s="586"/>
      <c r="AB54" s="586"/>
      <c r="AC54" s="586"/>
      <c r="AD54" s="586"/>
      <c r="AE54" s="586"/>
      <c r="AF54" s="586"/>
      <c r="AG54" s="586"/>
      <c r="AH54" s="586"/>
      <c r="AI54" s="586"/>
      <c r="AJ54" s="586"/>
      <c r="AK54" s="586"/>
      <c r="AL54" s="586"/>
      <c r="AM54" s="586"/>
      <c r="AN54" s="586"/>
      <c r="AO54" s="586"/>
      <c r="AP54" s="586"/>
      <c r="AQ54" s="586"/>
      <c r="AR54" s="586"/>
      <c r="AS54" s="586"/>
      <c r="AT54" s="586"/>
      <c r="AU54" s="586"/>
      <c r="AV54" s="586"/>
      <c r="AW54" s="586"/>
      <c r="AX54" s="586"/>
      <c r="AY54" s="587"/>
      <c r="AZ54" s="587"/>
      <c r="BA54" s="586"/>
      <c r="BB54" s="586"/>
      <c r="BC54" s="586"/>
      <c r="BD54" s="586"/>
      <c r="BE54" s="586"/>
      <c r="BF54" s="586"/>
      <c r="BG54" s="586"/>
      <c r="BH54" s="586"/>
      <c r="BI54" s="586"/>
      <c r="BJ54" s="586"/>
      <c r="BK54" s="587"/>
      <c r="BL54" s="586"/>
      <c r="BM54" s="586"/>
      <c r="BN54" s="586"/>
      <c r="BO54" s="586"/>
      <c r="BP54" s="586"/>
      <c r="BQ54" s="586"/>
      <c r="BR54" s="586"/>
      <c r="BS54" s="586"/>
      <c r="BT54" s="586"/>
      <c r="BU54" s="586"/>
      <c r="BV54" s="586"/>
      <c r="BW54" s="586"/>
      <c r="BX54" s="586"/>
      <c r="BY54" s="586"/>
      <c r="BZ54" s="586"/>
      <c r="CA54" s="586"/>
      <c r="CB54" s="586"/>
      <c r="CC54" s="587" t="s">
        <v>96</v>
      </c>
      <c r="CD54" s="587"/>
      <c r="CE54" s="587"/>
      <c r="CF54" s="586"/>
      <c r="CG54" s="586"/>
      <c r="CH54" s="586"/>
      <c r="CI54" s="586"/>
      <c r="CJ54" s="586"/>
      <c r="CK54" s="586"/>
      <c r="CL54" s="586"/>
      <c r="CM54" s="586"/>
      <c r="CN54" s="586"/>
      <c r="CO54" s="586"/>
      <c r="CP54" s="586"/>
      <c r="CQ54" s="586"/>
      <c r="CR54" s="586"/>
      <c r="CS54" s="586"/>
      <c r="CT54" s="586"/>
      <c r="CU54" s="586"/>
      <c r="CV54" s="586"/>
      <c r="CW54" s="586"/>
      <c r="CX54" s="586"/>
      <c r="CY54" s="586"/>
      <c r="CZ54" s="586"/>
      <c r="DA54" s="586"/>
      <c r="DB54" s="586"/>
    </row>
    <row r="55">
      <c r="A55" s="583" t="s">
        <v>281</v>
      </c>
      <c r="B55" s="584">
        <f t="shared" si="2"/>
        <v>1</v>
      </c>
      <c r="C55" s="584" t="s">
        <v>2133</v>
      </c>
      <c r="D55" s="436">
        <v>3.0</v>
      </c>
      <c r="E55" s="436">
        <v>2.0</v>
      </c>
      <c r="F55" s="436" t="s">
        <v>251</v>
      </c>
      <c r="G55" s="585" t="s">
        <v>2184</v>
      </c>
      <c r="H55" s="437"/>
      <c r="I55" s="586"/>
      <c r="J55" s="586"/>
      <c r="K55" s="586"/>
      <c r="L55" s="586"/>
      <c r="M55" s="586"/>
      <c r="N55" s="590" t="s">
        <v>96</v>
      </c>
      <c r="O55" s="586"/>
      <c r="P55" s="586"/>
      <c r="Q55" s="586"/>
      <c r="R55" s="586"/>
      <c r="S55" s="586"/>
      <c r="T55" s="586"/>
      <c r="U55" s="586"/>
      <c r="V55" s="586"/>
      <c r="W55" s="586"/>
      <c r="X55" s="586"/>
      <c r="Y55" s="586"/>
      <c r="Z55" s="586"/>
      <c r="AA55" s="586"/>
      <c r="AB55" s="586"/>
      <c r="AC55" s="586"/>
      <c r="AD55" s="586"/>
      <c r="AE55" s="586"/>
      <c r="AF55" s="586"/>
      <c r="AG55" s="586"/>
      <c r="AH55" s="586"/>
      <c r="AI55" s="586"/>
      <c r="AJ55" s="586"/>
      <c r="AK55" s="586"/>
      <c r="AL55" s="586"/>
      <c r="AM55" s="586"/>
      <c r="AN55" s="586"/>
      <c r="AO55" s="586"/>
      <c r="AP55" s="586"/>
      <c r="AQ55" s="586"/>
      <c r="AR55" s="586"/>
      <c r="AS55" s="586"/>
      <c r="AT55" s="586"/>
      <c r="AU55" s="586"/>
      <c r="AV55" s="586"/>
      <c r="AW55" s="586"/>
      <c r="AX55" s="586"/>
      <c r="AY55" s="587"/>
      <c r="AZ55" s="587"/>
      <c r="BA55" s="586"/>
      <c r="BB55" s="586"/>
      <c r="BC55" s="586"/>
      <c r="BD55" s="586"/>
      <c r="BE55" s="586"/>
      <c r="BF55" s="586"/>
      <c r="BG55" s="586"/>
      <c r="BH55" s="586"/>
      <c r="BI55" s="586"/>
      <c r="BJ55" s="586"/>
      <c r="BK55" s="587"/>
      <c r="BL55" s="586"/>
      <c r="BM55" s="586"/>
      <c r="BN55" s="586"/>
      <c r="BO55" s="586"/>
      <c r="BP55" s="586"/>
      <c r="BQ55" s="586"/>
      <c r="BR55" s="586"/>
      <c r="BS55" s="586"/>
      <c r="BT55" s="586"/>
      <c r="BU55" s="586"/>
      <c r="BV55" s="586"/>
      <c r="BW55" s="586"/>
      <c r="BX55" s="586"/>
      <c r="BY55" s="586"/>
      <c r="BZ55" s="586"/>
      <c r="CA55" s="586"/>
      <c r="CB55" s="586"/>
      <c r="CC55" s="586"/>
      <c r="CD55" s="586"/>
      <c r="CE55" s="586"/>
      <c r="CF55" s="586"/>
      <c r="CG55" s="586"/>
      <c r="CH55" s="586"/>
      <c r="CI55" s="586"/>
      <c r="CJ55" s="586"/>
      <c r="CK55" s="586"/>
      <c r="CL55" s="586"/>
      <c r="CM55" s="586"/>
      <c r="CN55" s="586"/>
      <c r="CO55" s="586"/>
      <c r="CP55" s="586"/>
      <c r="CQ55" s="586"/>
      <c r="CR55" s="586"/>
      <c r="CS55" s="586"/>
      <c r="CT55" s="586"/>
      <c r="CU55" s="586"/>
      <c r="CV55" s="586"/>
      <c r="CW55" s="586"/>
      <c r="CX55" s="586"/>
      <c r="CY55" s="586"/>
      <c r="CZ55" s="586"/>
      <c r="DA55" s="586"/>
      <c r="DB55" s="586"/>
    </row>
    <row r="56">
      <c r="A56" s="583" t="s">
        <v>931</v>
      </c>
      <c r="B56" s="584">
        <f t="shared" si="2"/>
        <v>1</v>
      </c>
      <c r="C56" s="584" t="s">
        <v>2133</v>
      </c>
      <c r="D56" s="436">
        <v>5.0</v>
      </c>
      <c r="E56" s="436" t="s">
        <v>214</v>
      </c>
      <c r="F56" s="436">
        <v>3.0</v>
      </c>
      <c r="G56" s="585" t="s">
        <v>2185</v>
      </c>
      <c r="H56" s="437"/>
      <c r="I56" s="586"/>
      <c r="J56" s="586"/>
      <c r="K56" s="586"/>
      <c r="L56" s="586"/>
      <c r="M56" s="586"/>
      <c r="N56" s="586"/>
      <c r="O56" s="586"/>
      <c r="P56" s="586"/>
      <c r="Q56" s="586"/>
      <c r="R56" s="586"/>
      <c r="S56" s="586"/>
      <c r="T56" s="586"/>
      <c r="U56" s="586"/>
      <c r="V56" s="586"/>
      <c r="W56" s="586"/>
      <c r="X56" s="586"/>
      <c r="Y56" s="586"/>
      <c r="Z56" s="586"/>
      <c r="AA56" s="586"/>
      <c r="AB56" s="586"/>
      <c r="AC56" s="586"/>
      <c r="AD56" s="586"/>
      <c r="AE56" s="586"/>
      <c r="AF56" s="586"/>
      <c r="AG56" s="586"/>
      <c r="AH56" s="586"/>
      <c r="AI56" s="586"/>
      <c r="AJ56" s="586"/>
      <c r="AK56" s="586"/>
      <c r="AL56" s="586"/>
      <c r="AM56" s="586"/>
      <c r="AN56" s="586"/>
      <c r="AO56" s="586"/>
      <c r="AP56" s="586"/>
      <c r="AQ56" s="587" t="s">
        <v>96</v>
      </c>
      <c r="AR56" s="586"/>
      <c r="AS56" s="586"/>
      <c r="AT56" s="586"/>
      <c r="AU56" s="586"/>
      <c r="AV56" s="586"/>
      <c r="AW56" s="586"/>
      <c r="AX56" s="586"/>
      <c r="AY56" s="587"/>
      <c r="AZ56" s="587"/>
      <c r="BA56" s="586"/>
      <c r="BB56" s="586"/>
      <c r="BC56" s="586"/>
      <c r="BD56" s="586"/>
      <c r="BE56" s="586"/>
      <c r="BF56" s="586"/>
      <c r="BG56" s="586"/>
      <c r="BH56" s="586"/>
      <c r="BI56" s="586"/>
      <c r="BJ56" s="586"/>
      <c r="BK56" s="587"/>
      <c r="BL56" s="586"/>
      <c r="BM56" s="586"/>
      <c r="BN56" s="586"/>
      <c r="BO56" s="586"/>
      <c r="BP56" s="586"/>
      <c r="BQ56" s="586"/>
      <c r="BR56" s="586"/>
      <c r="BS56" s="586"/>
      <c r="BT56" s="586"/>
      <c r="BU56" s="586"/>
      <c r="BV56" s="586"/>
      <c r="BW56" s="586"/>
      <c r="BX56" s="586"/>
      <c r="BY56" s="586"/>
      <c r="BZ56" s="586"/>
      <c r="CA56" s="586"/>
      <c r="CB56" s="586"/>
      <c r="CC56" s="586"/>
      <c r="CD56" s="586"/>
      <c r="CE56" s="586"/>
      <c r="CF56" s="586"/>
      <c r="CG56" s="586"/>
      <c r="CH56" s="586"/>
      <c r="CI56" s="586"/>
      <c r="CJ56" s="586"/>
      <c r="CK56" s="586"/>
      <c r="CL56" s="586"/>
      <c r="CM56" s="586"/>
      <c r="CN56" s="586"/>
      <c r="CO56" s="586"/>
      <c r="CP56" s="586"/>
      <c r="CQ56" s="586"/>
      <c r="CR56" s="586"/>
      <c r="CS56" s="586"/>
      <c r="CT56" s="586"/>
      <c r="CU56" s="586"/>
      <c r="CV56" s="586"/>
      <c r="CW56" s="586"/>
      <c r="CX56" s="586"/>
      <c r="CY56" s="586"/>
      <c r="CZ56" s="586"/>
      <c r="DA56" s="586"/>
      <c r="DB56" s="586"/>
    </row>
    <row r="57">
      <c r="A57" s="583" t="s">
        <v>1281</v>
      </c>
      <c r="B57" s="584">
        <f t="shared" si="2"/>
        <v>1</v>
      </c>
      <c r="C57" s="584" t="s">
        <v>2133</v>
      </c>
      <c r="D57" s="436">
        <v>3.0</v>
      </c>
      <c r="E57" s="436">
        <v>5.0</v>
      </c>
      <c r="F57" s="436" t="s">
        <v>2175</v>
      </c>
      <c r="G57" s="585" t="s">
        <v>2186</v>
      </c>
      <c r="H57" s="437"/>
      <c r="I57" s="586"/>
      <c r="J57" s="586"/>
      <c r="K57" s="586"/>
      <c r="L57" s="586"/>
      <c r="M57" s="586"/>
      <c r="N57" s="586"/>
      <c r="O57" s="586"/>
      <c r="P57" s="586"/>
      <c r="Q57" s="586"/>
      <c r="R57" s="586"/>
      <c r="S57" s="586"/>
      <c r="T57" s="586"/>
      <c r="U57" s="586"/>
      <c r="V57" s="586"/>
      <c r="W57" s="586"/>
      <c r="X57" s="586"/>
      <c r="Y57" s="586"/>
      <c r="Z57" s="586"/>
      <c r="AA57" s="586"/>
      <c r="AB57" s="586"/>
      <c r="AC57" s="586"/>
      <c r="AD57" s="586"/>
      <c r="AE57" s="586"/>
      <c r="AF57" s="586"/>
      <c r="AG57" s="586"/>
      <c r="AH57" s="586"/>
      <c r="AI57" s="586"/>
      <c r="AJ57" s="586"/>
      <c r="AK57" s="586"/>
      <c r="AL57" s="586"/>
      <c r="AM57" s="586"/>
      <c r="AN57" s="586"/>
      <c r="AO57" s="586"/>
      <c r="AP57" s="586"/>
      <c r="AQ57" s="586"/>
      <c r="AR57" s="586"/>
      <c r="AS57" s="586"/>
      <c r="AT57" s="586"/>
      <c r="AU57" s="586"/>
      <c r="AV57" s="586"/>
      <c r="AW57" s="586"/>
      <c r="AX57" s="586"/>
      <c r="AY57" s="587"/>
      <c r="AZ57" s="587"/>
      <c r="BA57" s="586"/>
      <c r="BB57" s="586"/>
      <c r="BC57" s="586"/>
      <c r="BD57" s="586"/>
      <c r="BE57" s="586"/>
      <c r="BF57" s="586"/>
      <c r="BG57" s="586"/>
      <c r="BH57" s="586"/>
      <c r="BI57" s="586"/>
      <c r="BJ57" s="586"/>
      <c r="BK57" s="587" t="s">
        <v>96</v>
      </c>
      <c r="BL57" s="586"/>
      <c r="BM57" s="586"/>
      <c r="BN57" s="586"/>
      <c r="BO57" s="586"/>
      <c r="BP57" s="586"/>
      <c r="BQ57" s="586"/>
      <c r="BR57" s="586"/>
      <c r="BS57" s="586"/>
      <c r="BT57" s="586"/>
      <c r="BU57" s="586"/>
      <c r="BV57" s="586"/>
      <c r="BW57" s="586"/>
      <c r="BX57" s="586"/>
      <c r="BY57" s="586"/>
      <c r="BZ57" s="586"/>
      <c r="CA57" s="586"/>
      <c r="CB57" s="586"/>
      <c r="CC57" s="586"/>
      <c r="CD57" s="586"/>
      <c r="CE57" s="586"/>
      <c r="CF57" s="586"/>
      <c r="CG57" s="586"/>
      <c r="CH57" s="586"/>
      <c r="CI57" s="586"/>
      <c r="CJ57" s="586"/>
      <c r="CK57" s="586"/>
      <c r="CL57" s="586"/>
      <c r="CM57" s="586"/>
      <c r="CN57" s="586"/>
      <c r="CO57" s="586"/>
      <c r="CP57" s="586"/>
      <c r="CQ57" s="586"/>
      <c r="CR57" s="586"/>
      <c r="CS57" s="586"/>
      <c r="CT57" s="586"/>
      <c r="CU57" s="586"/>
      <c r="CV57" s="586"/>
      <c r="CW57" s="586"/>
      <c r="CX57" s="586"/>
      <c r="CY57" s="586"/>
      <c r="CZ57" s="586"/>
      <c r="DA57" s="586"/>
      <c r="DB57" s="586"/>
    </row>
    <row r="58">
      <c r="A58" s="583" t="s">
        <v>1807</v>
      </c>
      <c r="B58" s="584">
        <f t="shared" si="2"/>
        <v>1</v>
      </c>
      <c r="C58" s="584" t="s">
        <v>2133</v>
      </c>
      <c r="D58" s="436">
        <v>2.0</v>
      </c>
      <c r="E58" s="436">
        <v>2.0</v>
      </c>
      <c r="F58" s="436" t="s">
        <v>251</v>
      </c>
      <c r="G58" s="585" t="s">
        <v>2187</v>
      </c>
      <c r="H58" s="437"/>
      <c r="I58" s="586"/>
      <c r="J58" s="586"/>
      <c r="K58" s="586"/>
      <c r="L58" s="586"/>
      <c r="M58" s="586"/>
      <c r="N58" s="586"/>
      <c r="O58" s="586"/>
      <c r="P58" s="586"/>
      <c r="Q58" s="586"/>
      <c r="R58" s="586"/>
      <c r="S58" s="586"/>
      <c r="T58" s="586"/>
      <c r="U58" s="586"/>
      <c r="V58" s="586"/>
      <c r="W58" s="586"/>
      <c r="X58" s="586"/>
      <c r="Y58" s="586"/>
      <c r="Z58" s="586"/>
      <c r="AA58" s="586"/>
      <c r="AB58" s="586"/>
      <c r="AC58" s="586"/>
      <c r="AD58" s="586"/>
      <c r="AE58" s="586"/>
      <c r="AF58" s="586"/>
      <c r="AG58" s="586"/>
      <c r="AH58" s="586"/>
      <c r="AI58" s="586"/>
      <c r="AJ58" s="586"/>
      <c r="AK58" s="586"/>
      <c r="AL58" s="586"/>
      <c r="AM58" s="586"/>
      <c r="AN58" s="586"/>
      <c r="AO58" s="586"/>
      <c r="AP58" s="586"/>
      <c r="AQ58" s="586"/>
      <c r="AR58" s="586"/>
      <c r="AS58" s="586"/>
      <c r="AT58" s="586"/>
      <c r="AU58" s="586"/>
      <c r="AV58" s="586"/>
      <c r="AW58" s="586"/>
      <c r="AX58" s="586"/>
      <c r="AY58" s="587"/>
      <c r="AZ58" s="587"/>
      <c r="BA58" s="586"/>
      <c r="BB58" s="586"/>
      <c r="BC58" s="586"/>
      <c r="BD58" s="586"/>
      <c r="BE58" s="586"/>
      <c r="BF58" s="586"/>
      <c r="BG58" s="586"/>
      <c r="BH58" s="586"/>
      <c r="BI58" s="586"/>
      <c r="BJ58" s="586"/>
      <c r="BK58" s="586"/>
      <c r="BL58" s="586"/>
      <c r="BM58" s="586"/>
      <c r="BN58" s="586"/>
      <c r="BO58" s="586"/>
      <c r="BP58" s="586"/>
      <c r="BQ58" s="586"/>
      <c r="BR58" s="586"/>
      <c r="BS58" s="586"/>
      <c r="BT58" s="586"/>
      <c r="BU58" s="586"/>
      <c r="BV58" s="586"/>
      <c r="BW58" s="586"/>
      <c r="BX58" s="586"/>
      <c r="BY58" s="586"/>
      <c r="BZ58" s="586"/>
      <c r="CA58" s="586"/>
      <c r="CB58" s="586"/>
      <c r="CC58" s="586"/>
      <c r="CD58" s="586"/>
      <c r="CE58" s="586"/>
      <c r="CF58" s="586"/>
      <c r="CG58" s="586"/>
      <c r="CH58" s="586"/>
      <c r="CI58" s="586"/>
      <c r="CJ58" s="586"/>
      <c r="CK58" s="586"/>
      <c r="CL58" s="586"/>
      <c r="CM58" s="586"/>
      <c r="CN58" s="586"/>
      <c r="CO58" s="586"/>
      <c r="CP58" s="586"/>
      <c r="CQ58" s="586"/>
      <c r="CR58" s="586"/>
      <c r="CS58" s="587"/>
      <c r="CT58" s="587" t="s">
        <v>96</v>
      </c>
      <c r="CU58" s="586"/>
      <c r="CV58" s="586"/>
      <c r="CW58" s="586"/>
      <c r="CX58" s="586"/>
      <c r="CY58" s="586"/>
      <c r="CZ58" s="586"/>
      <c r="DA58" s="586"/>
      <c r="DB58" s="586"/>
    </row>
    <row r="59">
      <c r="A59" s="583" t="s">
        <v>915</v>
      </c>
      <c r="B59" s="584">
        <f t="shared" si="2"/>
        <v>1</v>
      </c>
      <c r="C59" s="584" t="s">
        <v>2133</v>
      </c>
      <c r="D59" s="436">
        <v>3.0</v>
      </c>
      <c r="E59" s="436">
        <v>2.0</v>
      </c>
      <c r="F59" s="436" t="s">
        <v>251</v>
      </c>
      <c r="G59" s="585" t="s">
        <v>2188</v>
      </c>
      <c r="H59" s="437"/>
      <c r="I59" s="586"/>
      <c r="J59" s="586"/>
      <c r="K59" s="586"/>
      <c r="L59" s="586"/>
      <c r="M59" s="586"/>
      <c r="N59" s="586"/>
      <c r="O59" s="586"/>
      <c r="P59" s="586"/>
      <c r="Q59" s="586"/>
      <c r="R59" s="586"/>
      <c r="S59" s="586"/>
      <c r="T59" s="586"/>
      <c r="U59" s="586"/>
      <c r="V59" s="586"/>
      <c r="W59" s="586"/>
      <c r="X59" s="586"/>
      <c r="Y59" s="586"/>
      <c r="Z59" s="586"/>
      <c r="AA59" s="586"/>
      <c r="AB59" s="586"/>
      <c r="AC59" s="586"/>
      <c r="AD59" s="586"/>
      <c r="AE59" s="586"/>
      <c r="AF59" s="586"/>
      <c r="AG59" s="586"/>
      <c r="AH59" s="586"/>
      <c r="AI59" s="586"/>
      <c r="AJ59" s="586"/>
      <c r="AK59" s="586"/>
      <c r="AL59" s="586"/>
      <c r="AM59" s="586"/>
      <c r="AN59" s="586"/>
      <c r="AO59" s="586"/>
      <c r="AP59" s="587" t="s">
        <v>96</v>
      </c>
      <c r="AQ59" s="586"/>
      <c r="AR59" s="586"/>
      <c r="AS59" s="586"/>
      <c r="AT59" s="586"/>
      <c r="AU59" s="586"/>
      <c r="AV59" s="586"/>
      <c r="AW59" s="586"/>
      <c r="AX59" s="586"/>
      <c r="AY59" s="587"/>
      <c r="AZ59" s="587"/>
      <c r="BA59" s="586"/>
      <c r="BB59" s="586"/>
      <c r="BC59" s="586"/>
      <c r="BD59" s="586"/>
      <c r="BE59" s="586"/>
      <c r="BF59" s="586"/>
      <c r="BG59" s="586"/>
      <c r="BH59" s="586"/>
      <c r="BI59" s="586"/>
      <c r="BJ59" s="586"/>
      <c r="BK59" s="586"/>
      <c r="BL59" s="586"/>
      <c r="BM59" s="586"/>
      <c r="BN59" s="586"/>
      <c r="BO59" s="586"/>
      <c r="BP59" s="586"/>
      <c r="BQ59" s="586"/>
      <c r="BR59" s="586"/>
      <c r="BS59" s="586"/>
      <c r="BT59" s="586"/>
      <c r="BU59" s="586"/>
      <c r="BV59" s="586"/>
      <c r="BW59" s="586"/>
      <c r="BX59" s="586"/>
      <c r="BY59" s="586"/>
      <c r="BZ59" s="586"/>
      <c r="CA59" s="586"/>
      <c r="CB59" s="586"/>
      <c r="CC59" s="586"/>
      <c r="CD59" s="586"/>
      <c r="CE59" s="586"/>
      <c r="CF59" s="586"/>
      <c r="CG59" s="586"/>
      <c r="CH59" s="586"/>
      <c r="CI59" s="586"/>
      <c r="CJ59" s="586"/>
      <c r="CK59" s="586"/>
      <c r="CL59" s="586"/>
      <c r="CM59" s="586"/>
      <c r="CN59" s="586"/>
      <c r="CO59" s="586"/>
      <c r="CP59" s="586"/>
      <c r="CQ59" s="586"/>
      <c r="CR59" s="586"/>
      <c r="CS59" s="586"/>
      <c r="CT59" s="586"/>
      <c r="CU59" s="586"/>
      <c r="CV59" s="586"/>
      <c r="CW59" s="586"/>
      <c r="CX59" s="586"/>
      <c r="CY59" s="586"/>
      <c r="CZ59" s="586"/>
      <c r="DA59" s="586"/>
      <c r="DB59" s="586"/>
    </row>
    <row r="60">
      <c r="A60" s="583" t="s">
        <v>1084</v>
      </c>
      <c r="B60" s="584">
        <f t="shared" si="2"/>
        <v>1</v>
      </c>
      <c r="C60" s="584" t="s">
        <v>2133</v>
      </c>
      <c r="D60" s="436">
        <v>1.0</v>
      </c>
      <c r="E60" s="436">
        <v>1.0</v>
      </c>
      <c r="F60" s="436" t="s">
        <v>251</v>
      </c>
      <c r="G60" s="585" t="s">
        <v>2189</v>
      </c>
      <c r="H60" s="437"/>
      <c r="I60" s="586"/>
      <c r="J60" s="586"/>
      <c r="K60" s="586"/>
      <c r="L60" s="586"/>
      <c r="M60" s="586"/>
      <c r="N60" s="586"/>
      <c r="O60" s="586"/>
      <c r="P60" s="586"/>
      <c r="Q60" s="586"/>
      <c r="R60" s="586"/>
      <c r="S60" s="586"/>
      <c r="T60" s="586"/>
      <c r="U60" s="586"/>
      <c r="V60" s="586"/>
      <c r="W60" s="586"/>
      <c r="X60" s="586"/>
      <c r="Y60" s="586"/>
      <c r="Z60" s="586"/>
      <c r="AA60" s="586"/>
      <c r="AB60" s="586"/>
      <c r="AC60" s="586"/>
      <c r="AD60" s="586"/>
      <c r="AE60" s="586"/>
      <c r="AF60" s="586"/>
      <c r="AG60" s="586"/>
      <c r="AH60" s="586"/>
      <c r="AI60" s="586"/>
      <c r="AJ60" s="586"/>
      <c r="AK60" s="586"/>
      <c r="AL60" s="586"/>
      <c r="AM60" s="586"/>
      <c r="AN60" s="586"/>
      <c r="AO60" s="586"/>
      <c r="AP60" s="586"/>
      <c r="AQ60" s="586"/>
      <c r="AR60" s="586"/>
      <c r="AS60" s="586"/>
      <c r="AT60" s="586"/>
      <c r="AU60" s="586"/>
      <c r="AV60" s="586"/>
      <c r="AW60" s="586"/>
      <c r="AX60" s="586"/>
      <c r="AY60" s="587" t="s">
        <v>96</v>
      </c>
      <c r="AZ60" s="587"/>
      <c r="BA60" s="586"/>
      <c r="BB60" s="586"/>
      <c r="BC60" s="586"/>
      <c r="BD60" s="586"/>
      <c r="BE60" s="586"/>
      <c r="BF60" s="586"/>
      <c r="BG60" s="586"/>
      <c r="BH60" s="586"/>
      <c r="BI60" s="586"/>
      <c r="BJ60" s="586"/>
      <c r="BK60" s="586"/>
      <c r="BL60" s="586"/>
      <c r="BM60" s="586"/>
      <c r="BN60" s="586"/>
      <c r="BO60" s="586"/>
      <c r="BP60" s="586"/>
      <c r="BQ60" s="586"/>
      <c r="BR60" s="586"/>
      <c r="BS60" s="586"/>
      <c r="BT60" s="586"/>
      <c r="BU60" s="586"/>
      <c r="BV60" s="586"/>
      <c r="BW60" s="586"/>
      <c r="BX60" s="586"/>
      <c r="BY60" s="586"/>
      <c r="BZ60" s="586"/>
      <c r="CA60" s="586"/>
      <c r="CB60" s="586"/>
      <c r="CC60" s="586"/>
      <c r="CD60" s="586"/>
      <c r="CE60" s="586"/>
      <c r="CF60" s="586"/>
      <c r="CG60" s="586"/>
      <c r="CH60" s="586"/>
      <c r="CI60" s="586"/>
      <c r="CJ60" s="586"/>
      <c r="CK60" s="586"/>
      <c r="CL60" s="586"/>
      <c r="CM60" s="586"/>
      <c r="CN60" s="586"/>
      <c r="CO60" s="586"/>
      <c r="CP60" s="586"/>
      <c r="CQ60" s="586"/>
      <c r="CR60" s="586"/>
      <c r="CS60" s="586"/>
      <c r="CT60" s="586"/>
      <c r="CU60" s="586"/>
      <c r="CV60" s="586"/>
      <c r="CW60" s="586"/>
      <c r="CX60" s="586"/>
      <c r="CY60" s="586"/>
      <c r="CZ60" s="586"/>
      <c r="DA60" s="586"/>
      <c r="DB60" s="586"/>
    </row>
    <row r="61">
      <c r="A61" s="583" t="s">
        <v>1514</v>
      </c>
      <c r="B61" s="584">
        <f t="shared" si="2"/>
        <v>1</v>
      </c>
      <c r="C61" s="584" t="s">
        <v>2133</v>
      </c>
      <c r="D61" s="436">
        <v>3.0</v>
      </c>
      <c r="E61" s="436">
        <v>2.0</v>
      </c>
      <c r="F61" s="436" t="s">
        <v>251</v>
      </c>
      <c r="G61" s="585" t="s">
        <v>2190</v>
      </c>
      <c r="H61" s="437"/>
      <c r="I61" s="586"/>
      <c r="J61" s="586"/>
      <c r="K61" s="586"/>
      <c r="L61" s="586"/>
      <c r="M61" s="586"/>
      <c r="N61" s="586"/>
      <c r="O61" s="586"/>
      <c r="P61" s="586"/>
      <c r="Q61" s="586"/>
      <c r="R61" s="586"/>
      <c r="S61" s="586"/>
      <c r="T61" s="586"/>
      <c r="U61" s="586"/>
      <c r="V61" s="586"/>
      <c r="W61" s="586"/>
      <c r="X61" s="586"/>
      <c r="Y61" s="586"/>
      <c r="Z61" s="586"/>
      <c r="AA61" s="586"/>
      <c r="AB61" s="586"/>
      <c r="AC61" s="586"/>
      <c r="AD61" s="586"/>
      <c r="AE61" s="586"/>
      <c r="AF61" s="587"/>
      <c r="AG61" s="586"/>
      <c r="AH61" s="586"/>
      <c r="AI61" s="586"/>
      <c r="AJ61" s="586"/>
      <c r="AK61" s="586"/>
      <c r="AL61" s="586"/>
      <c r="AM61" s="586"/>
      <c r="AN61" s="586"/>
      <c r="AO61" s="586"/>
      <c r="AP61" s="586"/>
      <c r="AQ61" s="586"/>
      <c r="AR61" s="586"/>
      <c r="AS61" s="586"/>
      <c r="AT61" s="586"/>
      <c r="AU61" s="586"/>
      <c r="AV61" s="586"/>
      <c r="AW61" s="586"/>
      <c r="AX61" s="586"/>
      <c r="AY61" s="586"/>
      <c r="AZ61" s="586"/>
      <c r="BA61" s="586"/>
      <c r="BB61" s="586"/>
      <c r="BC61" s="586"/>
      <c r="BD61" s="586"/>
      <c r="BE61" s="586"/>
      <c r="BF61" s="586"/>
      <c r="BG61" s="586"/>
      <c r="BH61" s="586"/>
      <c r="BI61" s="586"/>
      <c r="BJ61" s="586"/>
      <c r="BK61" s="586"/>
      <c r="BL61" s="586"/>
      <c r="BM61" s="586"/>
      <c r="BN61" s="586"/>
      <c r="BO61" s="586"/>
      <c r="BP61" s="586"/>
      <c r="BQ61" s="586"/>
      <c r="BR61" s="586"/>
      <c r="BS61" s="586"/>
      <c r="BT61" s="586"/>
      <c r="BU61" s="586"/>
      <c r="BV61" s="586"/>
      <c r="BW61" s="586"/>
      <c r="BX61" s="586"/>
      <c r="BY61" s="586"/>
      <c r="BZ61" s="587" t="s">
        <v>96</v>
      </c>
      <c r="CA61" s="586"/>
      <c r="CB61" s="586"/>
      <c r="CC61" s="586"/>
      <c r="CD61" s="586"/>
      <c r="CE61" s="586"/>
      <c r="CF61" s="586"/>
      <c r="CG61" s="586"/>
      <c r="CH61" s="586"/>
      <c r="CI61" s="586"/>
      <c r="CJ61" s="586"/>
      <c r="CK61" s="586"/>
      <c r="CL61" s="586"/>
      <c r="CM61" s="586"/>
      <c r="CN61" s="586"/>
      <c r="CO61" s="586"/>
      <c r="CP61" s="586"/>
      <c r="CQ61" s="586"/>
      <c r="CR61" s="586"/>
      <c r="CS61" s="586"/>
      <c r="CT61" s="586"/>
      <c r="CU61" s="586"/>
      <c r="CV61" s="586"/>
      <c r="CW61" s="586"/>
      <c r="CX61" s="586"/>
      <c r="CY61" s="586"/>
      <c r="CZ61" s="586"/>
      <c r="DA61" s="586"/>
      <c r="DB61" s="586"/>
    </row>
    <row r="62">
      <c r="A62" s="583" t="s">
        <v>505</v>
      </c>
      <c r="B62" s="584">
        <f t="shared" si="2"/>
        <v>2</v>
      </c>
      <c r="C62" s="584" t="s">
        <v>2133</v>
      </c>
      <c r="D62" s="436">
        <v>5.0</v>
      </c>
      <c r="E62" s="436">
        <v>1.0</v>
      </c>
      <c r="F62" s="436" t="s">
        <v>251</v>
      </c>
      <c r="G62" s="585" t="s">
        <v>2191</v>
      </c>
      <c r="H62" s="437"/>
      <c r="I62" s="586"/>
      <c r="J62" s="586"/>
      <c r="K62" s="586"/>
      <c r="L62" s="586"/>
      <c r="M62" s="586"/>
      <c r="N62" s="586"/>
      <c r="O62" s="586"/>
      <c r="P62" s="586"/>
      <c r="Q62" s="586"/>
      <c r="R62" s="586"/>
      <c r="S62" s="586"/>
      <c r="T62" s="586"/>
      <c r="U62" s="586"/>
      <c r="V62" s="586"/>
      <c r="W62" s="586"/>
      <c r="X62" s="587" t="s">
        <v>96</v>
      </c>
      <c r="Y62" s="586"/>
      <c r="Z62" s="586"/>
      <c r="AA62" s="586"/>
      <c r="AB62" s="586"/>
      <c r="AC62" s="586"/>
      <c r="AD62" s="586"/>
      <c r="AE62" s="586"/>
      <c r="AF62" s="587" t="s">
        <v>96</v>
      </c>
      <c r="AG62" s="586"/>
      <c r="AH62" s="586"/>
      <c r="AI62" s="586"/>
      <c r="AJ62" s="586"/>
      <c r="AK62" s="586"/>
      <c r="AL62" s="586"/>
      <c r="AM62" s="586"/>
      <c r="AN62" s="586"/>
      <c r="AO62" s="586"/>
      <c r="AP62" s="586"/>
      <c r="AQ62" s="586"/>
      <c r="AR62" s="586"/>
      <c r="AS62" s="586"/>
      <c r="AT62" s="586"/>
      <c r="AU62" s="586"/>
      <c r="AV62" s="586"/>
      <c r="AW62" s="586"/>
      <c r="AX62" s="586"/>
      <c r="AY62" s="586"/>
      <c r="AZ62" s="586"/>
      <c r="BA62" s="586"/>
      <c r="BB62" s="586"/>
      <c r="BC62" s="586"/>
      <c r="BD62" s="586"/>
      <c r="BE62" s="586"/>
      <c r="BF62" s="586"/>
      <c r="BG62" s="586"/>
      <c r="BH62" s="586"/>
      <c r="BI62" s="586"/>
      <c r="BJ62" s="586"/>
      <c r="BK62" s="586"/>
      <c r="BL62" s="586"/>
      <c r="BM62" s="586"/>
      <c r="BN62" s="586"/>
      <c r="BO62" s="586"/>
      <c r="BP62" s="586"/>
      <c r="BQ62" s="586"/>
      <c r="BR62" s="586"/>
      <c r="BS62" s="586"/>
      <c r="BT62" s="586"/>
      <c r="BU62" s="586"/>
      <c r="BV62" s="586"/>
      <c r="BW62" s="586"/>
      <c r="BX62" s="586"/>
      <c r="BY62" s="586"/>
      <c r="BZ62" s="586"/>
      <c r="CA62" s="586"/>
      <c r="CB62" s="586"/>
      <c r="CC62" s="586"/>
      <c r="CD62" s="586"/>
      <c r="CE62" s="586"/>
      <c r="CF62" s="586"/>
      <c r="CG62" s="586"/>
      <c r="CH62" s="586"/>
      <c r="CI62" s="586"/>
      <c r="CJ62" s="586"/>
      <c r="CK62" s="586"/>
      <c r="CL62" s="586"/>
      <c r="CM62" s="586"/>
      <c r="CN62" s="586"/>
      <c r="CO62" s="586"/>
      <c r="CP62" s="586"/>
      <c r="CQ62" s="586"/>
      <c r="CR62" s="586"/>
      <c r="CS62" s="586"/>
      <c r="CT62" s="586"/>
      <c r="CU62" s="586"/>
      <c r="CV62" s="586"/>
      <c r="CW62" s="586"/>
      <c r="CX62" s="586"/>
      <c r="CY62" s="586"/>
      <c r="CZ62" s="586"/>
      <c r="DA62" s="586"/>
      <c r="DB62" s="586"/>
    </row>
    <row r="63">
      <c r="A63" s="583" t="s">
        <v>1284</v>
      </c>
      <c r="B63" s="584">
        <f t="shared" si="2"/>
        <v>1</v>
      </c>
      <c r="C63" s="584" t="s">
        <v>2133</v>
      </c>
      <c r="D63" s="436">
        <v>6.0</v>
      </c>
      <c r="E63" s="436" t="s">
        <v>214</v>
      </c>
      <c r="F63" s="436" t="s">
        <v>2192</v>
      </c>
      <c r="G63" s="585" t="s">
        <v>2193</v>
      </c>
      <c r="H63" s="437"/>
      <c r="I63" s="586"/>
      <c r="J63" s="586"/>
      <c r="K63" s="586"/>
      <c r="L63" s="586"/>
      <c r="M63" s="586"/>
      <c r="N63" s="586"/>
      <c r="O63" s="586"/>
      <c r="P63" s="586"/>
      <c r="Q63" s="586"/>
      <c r="R63" s="586"/>
      <c r="S63" s="586"/>
      <c r="T63" s="586"/>
      <c r="U63" s="586"/>
      <c r="V63" s="586"/>
      <c r="W63" s="586"/>
      <c r="X63" s="586"/>
      <c r="Y63" s="586"/>
      <c r="Z63" s="586"/>
      <c r="AA63" s="586"/>
      <c r="AB63" s="586"/>
      <c r="AC63" s="586"/>
      <c r="AD63" s="586"/>
      <c r="AE63" s="586"/>
      <c r="AF63" s="586"/>
      <c r="AG63" s="586"/>
      <c r="AH63" s="586"/>
      <c r="AI63" s="586"/>
      <c r="AJ63" s="586"/>
      <c r="AK63" s="586"/>
      <c r="AL63" s="586"/>
      <c r="AM63" s="586"/>
      <c r="AN63" s="586"/>
      <c r="AO63" s="586"/>
      <c r="AP63" s="586"/>
      <c r="AQ63" s="586"/>
      <c r="AR63" s="586"/>
      <c r="AS63" s="586"/>
      <c r="AT63" s="586"/>
      <c r="AU63" s="586"/>
      <c r="AV63" s="586"/>
      <c r="AW63" s="586"/>
      <c r="AX63" s="586"/>
      <c r="AY63" s="586"/>
      <c r="AZ63" s="586"/>
      <c r="BA63" s="586"/>
      <c r="BB63" s="586"/>
      <c r="BC63" s="586"/>
      <c r="BD63" s="586"/>
      <c r="BE63" s="586"/>
      <c r="BF63" s="586"/>
      <c r="BG63" s="587"/>
      <c r="BH63" s="587"/>
      <c r="BI63" s="587"/>
      <c r="BJ63" s="586"/>
      <c r="BK63" s="587" t="s">
        <v>96</v>
      </c>
      <c r="BL63" s="586"/>
      <c r="BM63" s="586"/>
      <c r="BN63" s="586"/>
      <c r="BO63" s="586"/>
      <c r="BP63" s="586"/>
      <c r="BQ63" s="586"/>
      <c r="BR63" s="586"/>
      <c r="BS63" s="586"/>
      <c r="BT63" s="586"/>
      <c r="BU63" s="587"/>
      <c r="BV63" s="586"/>
      <c r="BW63" s="586"/>
      <c r="BX63" s="586"/>
      <c r="BY63" s="586"/>
      <c r="BZ63" s="586"/>
      <c r="CA63" s="586"/>
      <c r="CB63" s="586"/>
      <c r="CC63" s="586"/>
      <c r="CD63" s="586"/>
      <c r="CE63" s="586"/>
      <c r="CF63" s="586"/>
      <c r="CG63" s="586"/>
      <c r="CH63" s="586"/>
      <c r="CI63" s="586"/>
      <c r="CJ63" s="586"/>
      <c r="CK63" s="586"/>
      <c r="CL63" s="586"/>
      <c r="CM63" s="586"/>
      <c r="CN63" s="586"/>
      <c r="CO63" s="586"/>
      <c r="CP63" s="586"/>
      <c r="CQ63" s="586"/>
      <c r="CR63" s="586"/>
      <c r="CS63" s="586"/>
      <c r="CT63" s="586"/>
      <c r="CU63" s="586"/>
      <c r="CV63" s="586"/>
      <c r="CW63" s="586"/>
      <c r="CX63" s="586"/>
      <c r="CY63" s="586"/>
      <c r="CZ63" s="586"/>
      <c r="DA63" s="586"/>
      <c r="DB63" s="586"/>
    </row>
    <row r="64">
      <c r="A64" s="583" t="s">
        <v>1501</v>
      </c>
      <c r="B64" s="584">
        <f t="shared" si="2"/>
        <v>1</v>
      </c>
      <c r="C64" s="584" t="s">
        <v>2133</v>
      </c>
      <c r="D64" s="436">
        <v>5.0</v>
      </c>
      <c r="E64" s="436" t="s">
        <v>214</v>
      </c>
      <c r="F64" s="436">
        <v>5.0</v>
      </c>
      <c r="G64" s="585" t="s">
        <v>2194</v>
      </c>
      <c r="H64" s="437"/>
      <c r="I64" s="586"/>
      <c r="J64" s="586"/>
      <c r="K64" s="586"/>
      <c r="L64" s="586"/>
      <c r="M64" s="586"/>
      <c r="N64" s="586"/>
      <c r="O64" s="586"/>
      <c r="P64" s="586"/>
      <c r="Q64" s="586"/>
      <c r="R64" s="586"/>
      <c r="S64" s="586"/>
      <c r="T64" s="586"/>
      <c r="U64" s="586"/>
      <c r="V64" s="586"/>
      <c r="W64" s="586"/>
      <c r="X64" s="586"/>
      <c r="Y64" s="586"/>
      <c r="Z64" s="586"/>
      <c r="AA64" s="586"/>
      <c r="AB64" s="586"/>
      <c r="AC64" s="586"/>
      <c r="AD64" s="586"/>
      <c r="AE64" s="586"/>
      <c r="AF64" s="586"/>
      <c r="AG64" s="586"/>
      <c r="AH64" s="586"/>
      <c r="AI64" s="586"/>
      <c r="AJ64" s="586"/>
      <c r="AK64" s="586"/>
      <c r="AL64" s="586"/>
      <c r="AM64" s="586"/>
      <c r="AN64" s="586"/>
      <c r="AO64" s="586"/>
      <c r="AP64" s="586"/>
      <c r="AQ64" s="586"/>
      <c r="AR64" s="586"/>
      <c r="AS64" s="586"/>
      <c r="AT64" s="586"/>
      <c r="AU64" s="586"/>
      <c r="AV64" s="586"/>
      <c r="AW64" s="586"/>
      <c r="AX64" s="586"/>
      <c r="AY64" s="586"/>
      <c r="AZ64" s="586"/>
      <c r="BA64" s="586"/>
      <c r="BB64" s="586"/>
      <c r="BC64" s="586"/>
      <c r="BD64" s="586"/>
      <c r="BE64" s="586"/>
      <c r="BF64" s="586"/>
      <c r="BG64" s="587"/>
      <c r="BH64" s="587"/>
      <c r="BI64" s="587"/>
      <c r="BJ64" s="586"/>
      <c r="BK64" s="586"/>
      <c r="BL64" s="586"/>
      <c r="BM64" s="586"/>
      <c r="BN64" s="586"/>
      <c r="BO64" s="586"/>
      <c r="BP64" s="586"/>
      <c r="BQ64" s="586"/>
      <c r="BR64" s="586"/>
      <c r="BS64" s="586"/>
      <c r="BT64" s="586"/>
      <c r="BU64" s="587"/>
      <c r="BV64" s="586"/>
      <c r="BW64" s="587"/>
      <c r="BX64" s="587"/>
      <c r="BY64" s="587" t="s">
        <v>96</v>
      </c>
      <c r="BZ64" s="586"/>
      <c r="CA64" s="586"/>
      <c r="CB64" s="586"/>
      <c r="CC64" s="586"/>
      <c r="CD64" s="586"/>
      <c r="CE64" s="586"/>
      <c r="CF64" s="586"/>
      <c r="CG64" s="586"/>
      <c r="CH64" s="586"/>
      <c r="CI64" s="586"/>
      <c r="CJ64" s="586"/>
      <c r="CK64" s="586"/>
      <c r="CL64" s="586"/>
      <c r="CM64" s="586"/>
      <c r="CN64" s="586"/>
      <c r="CO64" s="586"/>
      <c r="CP64" s="586"/>
      <c r="CQ64" s="586"/>
      <c r="CR64" s="586"/>
      <c r="CS64" s="586"/>
      <c r="CT64" s="586"/>
      <c r="CU64" s="586"/>
      <c r="CV64" s="586"/>
      <c r="CW64" s="586"/>
      <c r="CX64" s="586"/>
      <c r="CY64" s="586"/>
      <c r="CZ64" s="586"/>
      <c r="DA64" s="586"/>
      <c r="DB64" s="586"/>
    </row>
    <row r="65">
      <c r="A65" s="583" t="s">
        <v>1917</v>
      </c>
      <c r="B65" s="584">
        <f t="shared" si="2"/>
        <v>1</v>
      </c>
      <c r="C65" s="584" t="s">
        <v>2133</v>
      </c>
      <c r="D65" s="436">
        <v>3.0</v>
      </c>
      <c r="E65" s="436">
        <v>1.0</v>
      </c>
      <c r="F65" s="436" t="s">
        <v>251</v>
      </c>
      <c r="G65" s="585" t="s">
        <v>2195</v>
      </c>
      <c r="H65" s="437"/>
      <c r="I65" s="586"/>
      <c r="J65" s="586"/>
      <c r="K65" s="586"/>
      <c r="L65" s="586"/>
      <c r="M65" s="586"/>
      <c r="N65" s="586"/>
      <c r="O65" s="586"/>
      <c r="P65" s="586"/>
      <c r="Q65" s="586"/>
      <c r="R65" s="586"/>
      <c r="S65" s="586"/>
      <c r="T65" s="586"/>
      <c r="U65" s="586"/>
      <c r="V65" s="586"/>
      <c r="W65" s="586"/>
      <c r="X65" s="586"/>
      <c r="Y65" s="586"/>
      <c r="Z65" s="586"/>
      <c r="AA65" s="586"/>
      <c r="AB65" s="586"/>
      <c r="AC65" s="586"/>
      <c r="AD65" s="586"/>
      <c r="AE65" s="586"/>
      <c r="AF65" s="586"/>
      <c r="AG65" s="586"/>
      <c r="AH65" s="586"/>
      <c r="AI65" s="586"/>
      <c r="AJ65" s="586"/>
      <c r="AK65" s="586"/>
      <c r="AL65" s="586"/>
      <c r="AM65" s="586"/>
      <c r="AN65" s="586"/>
      <c r="AO65" s="586"/>
      <c r="AP65" s="586"/>
      <c r="AQ65" s="586"/>
      <c r="AR65" s="586"/>
      <c r="AS65" s="586"/>
      <c r="AT65" s="586"/>
      <c r="AU65" s="586"/>
      <c r="AV65" s="586"/>
      <c r="AW65" s="586"/>
      <c r="AX65" s="586"/>
      <c r="AY65" s="586"/>
      <c r="AZ65" s="586"/>
      <c r="BA65" s="586"/>
      <c r="BB65" s="586"/>
      <c r="BC65" s="586"/>
      <c r="BD65" s="586"/>
      <c r="BE65" s="586"/>
      <c r="BF65" s="586"/>
      <c r="BG65" s="587"/>
      <c r="BH65" s="587"/>
      <c r="BI65" s="587"/>
      <c r="BJ65" s="586"/>
      <c r="BK65" s="586"/>
      <c r="BL65" s="586"/>
      <c r="BM65" s="586"/>
      <c r="BN65" s="586"/>
      <c r="BO65" s="586"/>
      <c r="BP65" s="586"/>
      <c r="BQ65" s="586"/>
      <c r="BR65" s="586"/>
      <c r="BS65" s="586"/>
      <c r="BT65" s="586"/>
      <c r="BU65" s="587"/>
      <c r="BV65" s="586"/>
      <c r="BW65" s="586"/>
      <c r="BX65" s="586"/>
      <c r="BY65" s="586"/>
      <c r="BZ65" s="586"/>
      <c r="CA65" s="586"/>
      <c r="CB65" s="586"/>
      <c r="CC65" s="586"/>
      <c r="CD65" s="586"/>
      <c r="CE65" s="586"/>
      <c r="CF65" s="586"/>
      <c r="CG65" s="586"/>
      <c r="CH65" s="586"/>
      <c r="CI65" s="590"/>
      <c r="CJ65" s="586"/>
      <c r="CK65" s="586"/>
      <c r="CL65" s="586"/>
      <c r="CM65" s="586"/>
      <c r="CN65" s="586"/>
      <c r="CO65" s="586"/>
      <c r="CP65" s="586"/>
      <c r="CQ65" s="586"/>
      <c r="CR65" s="586"/>
      <c r="CS65" s="586"/>
      <c r="CT65" s="586"/>
      <c r="CU65" s="586"/>
      <c r="CV65" s="586"/>
      <c r="CW65" s="586"/>
      <c r="CX65" s="586"/>
      <c r="CY65" s="586"/>
      <c r="CZ65" s="586"/>
      <c r="DA65" s="587" t="s">
        <v>96</v>
      </c>
      <c r="DB65" s="586"/>
    </row>
    <row r="66">
      <c r="A66" s="583" t="s">
        <v>1649</v>
      </c>
      <c r="B66" s="584">
        <f t="shared" si="2"/>
        <v>1</v>
      </c>
      <c r="C66" s="584" t="s">
        <v>2133</v>
      </c>
      <c r="D66" s="436">
        <v>5.0</v>
      </c>
      <c r="E66" s="436">
        <v>4.0</v>
      </c>
      <c r="F66" s="436" t="s">
        <v>2196</v>
      </c>
      <c r="G66" s="585" t="s">
        <v>2197</v>
      </c>
      <c r="H66" s="437"/>
      <c r="I66" s="586"/>
      <c r="J66" s="586"/>
      <c r="K66" s="586"/>
      <c r="L66" s="586"/>
      <c r="M66" s="586"/>
      <c r="N66" s="586"/>
      <c r="O66" s="586"/>
      <c r="P66" s="586"/>
      <c r="Q66" s="586"/>
      <c r="R66" s="586"/>
      <c r="S66" s="586"/>
      <c r="T66" s="586"/>
      <c r="U66" s="586"/>
      <c r="V66" s="586"/>
      <c r="W66" s="586"/>
      <c r="X66" s="586"/>
      <c r="Y66" s="586"/>
      <c r="Z66" s="586"/>
      <c r="AA66" s="586"/>
      <c r="AB66" s="586"/>
      <c r="AC66" s="586"/>
      <c r="AD66" s="586"/>
      <c r="AE66" s="586"/>
      <c r="AF66" s="586"/>
      <c r="AG66" s="586"/>
      <c r="AH66" s="586"/>
      <c r="AI66" s="586"/>
      <c r="AJ66" s="586"/>
      <c r="AK66" s="586"/>
      <c r="AL66" s="586"/>
      <c r="AM66" s="586"/>
      <c r="AN66" s="586"/>
      <c r="AO66" s="586"/>
      <c r="AP66" s="586"/>
      <c r="AQ66" s="586"/>
      <c r="AR66" s="586"/>
      <c r="AS66" s="586"/>
      <c r="AT66" s="586"/>
      <c r="AU66" s="586"/>
      <c r="AV66" s="586"/>
      <c r="AW66" s="586"/>
      <c r="AX66" s="586"/>
      <c r="AY66" s="586"/>
      <c r="AZ66" s="586"/>
      <c r="BA66" s="586"/>
      <c r="BB66" s="586"/>
      <c r="BC66" s="586"/>
      <c r="BD66" s="586"/>
      <c r="BE66" s="586"/>
      <c r="BF66" s="586"/>
      <c r="BG66" s="587"/>
      <c r="BH66" s="587"/>
      <c r="BI66" s="587"/>
      <c r="BJ66" s="586"/>
      <c r="BK66" s="586"/>
      <c r="BL66" s="586"/>
      <c r="BM66" s="586"/>
      <c r="BN66" s="586"/>
      <c r="BO66" s="586"/>
      <c r="BP66" s="586"/>
      <c r="BQ66" s="586"/>
      <c r="BR66" s="586"/>
      <c r="BS66" s="586"/>
      <c r="BT66" s="586"/>
      <c r="BU66" s="587"/>
      <c r="BV66" s="586"/>
      <c r="BW66" s="586"/>
      <c r="BX66" s="586"/>
      <c r="BY66" s="586"/>
      <c r="BZ66" s="586"/>
      <c r="CA66" s="586"/>
      <c r="CB66" s="586"/>
      <c r="CC66" s="586"/>
      <c r="CD66" s="586"/>
      <c r="CE66" s="586"/>
      <c r="CF66" s="586"/>
      <c r="CG66" s="586"/>
      <c r="CH66" s="586"/>
      <c r="CI66" s="590" t="s">
        <v>96</v>
      </c>
      <c r="CJ66" s="586"/>
      <c r="CK66" s="586"/>
      <c r="CL66" s="586"/>
      <c r="CM66" s="586"/>
      <c r="CN66" s="586"/>
      <c r="CO66" s="586"/>
      <c r="CP66" s="586"/>
      <c r="CQ66" s="586"/>
      <c r="CR66" s="586"/>
      <c r="CS66" s="586"/>
      <c r="CT66" s="586"/>
      <c r="CU66" s="586"/>
      <c r="CV66" s="586"/>
      <c r="CW66" s="586"/>
      <c r="CX66" s="586"/>
      <c r="CY66" s="586"/>
      <c r="CZ66" s="586"/>
      <c r="DA66" s="586"/>
      <c r="DB66" s="586"/>
    </row>
    <row r="67">
      <c r="A67" s="583" t="s">
        <v>139</v>
      </c>
      <c r="B67" s="584">
        <f t="shared" si="2"/>
        <v>2</v>
      </c>
      <c r="C67" s="584" t="s">
        <v>2133</v>
      </c>
      <c r="D67" s="436">
        <v>2.0</v>
      </c>
      <c r="E67" s="436">
        <v>2.0</v>
      </c>
      <c r="F67" s="436" t="s">
        <v>251</v>
      </c>
      <c r="G67" s="585" t="s">
        <v>2198</v>
      </c>
      <c r="H67" s="437"/>
      <c r="I67" s="586"/>
      <c r="J67" s="587" t="s">
        <v>96</v>
      </c>
      <c r="K67" s="586"/>
      <c r="L67" s="586"/>
      <c r="M67" s="586"/>
      <c r="N67" s="586"/>
      <c r="O67" s="586"/>
      <c r="P67" s="586"/>
      <c r="Q67" s="586"/>
      <c r="R67" s="586"/>
      <c r="S67" s="586"/>
      <c r="T67" s="586"/>
      <c r="U67" s="586"/>
      <c r="V67" s="586"/>
      <c r="W67" s="586"/>
      <c r="X67" s="586"/>
      <c r="Y67" s="586"/>
      <c r="Z67" s="586"/>
      <c r="AA67" s="586"/>
      <c r="AB67" s="586"/>
      <c r="AC67" s="586"/>
      <c r="AD67" s="586"/>
      <c r="AE67" s="586"/>
      <c r="AF67" s="586"/>
      <c r="AG67" s="586"/>
      <c r="AH67" s="586"/>
      <c r="AI67" s="586"/>
      <c r="AJ67" s="586"/>
      <c r="AK67" s="586"/>
      <c r="AL67" s="586"/>
      <c r="AM67" s="586"/>
      <c r="AN67" s="586"/>
      <c r="AO67" s="586"/>
      <c r="AP67" s="586"/>
      <c r="AQ67" s="586"/>
      <c r="AR67" s="586"/>
      <c r="AS67" s="586"/>
      <c r="AT67" s="586"/>
      <c r="AU67" s="586"/>
      <c r="AV67" s="586"/>
      <c r="AW67" s="586"/>
      <c r="AX67" s="586"/>
      <c r="AY67" s="586"/>
      <c r="AZ67" s="586"/>
      <c r="BA67" s="586"/>
      <c r="BB67" s="586"/>
      <c r="BC67" s="586"/>
      <c r="BD67" s="586"/>
      <c r="BE67" s="586"/>
      <c r="BF67" s="586"/>
      <c r="BG67" s="587"/>
      <c r="BH67" s="587" t="s">
        <v>96</v>
      </c>
      <c r="BI67" s="587"/>
      <c r="BJ67" s="586"/>
      <c r="BK67" s="586"/>
      <c r="BL67" s="586"/>
      <c r="BM67" s="586"/>
      <c r="BN67" s="586"/>
      <c r="BO67" s="586"/>
      <c r="BP67" s="586"/>
      <c r="BQ67" s="586"/>
      <c r="BR67" s="586"/>
      <c r="BS67" s="586"/>
      <c r="BT67" s="586"/>
      <c r="BU67" s="587"/>
      <c r="BV67" s="586"/>
      <c r="BW67" s="586"/>
      <c r="BX67" s="586"/>
      <c r="BY67" s="586"/>
      <c r="BZ67" s="586"/>
      <c r="CA67" s="586"/>
      <c r="CB67" s="586"/>
      <c r="CC67" s="586"/>
      <c r="CD67" s="586"/>
      <c r="CE67" s="586"/>
      <c r="CF67" s="586"/>
      <c r="CG67" s="586"/>
      <c r="CH67" s="586"/>
      <c r="CI67" s="586"/>
      <c r="CJ67" s="586"/>
      <c r="CK67" s="586"/>
      <c r="CL67" s="586"/>
      <c r="CM67" s="586"/>
      <c r="CN67" s="586"/>
      <c r="CO67" s="586"/>
      <c r="CP67" s="586"/>
      <c r="CQ67" s="586"/>
      <c r="CR67" s="586"/>
      <c r="CS67" s="586"/>
      <c r="CT67" s="586"/>
      <c r="CU67" s="586"/>
      <c r="CV67" s="586"/>
      <c r="CW67" s="586"/>
      <c r="CX67" s="586"/>
      <c r="CY67" s="586"/>
      <c r="CZ67" s="586"/>
      <c r="DA67" s="586"/>
      <c r="DB67" s="586"/>
    </row>
    <row r="68">
      <c r="A68" s="583" t="s">
        <v>404</v>
      </c>
      <c r="B68" s="584">
        <f t="shared" si="2"/>
        <v>3</v>
      </c>
      <c r="C68" s="584" t="s">
        <v>2133</v>
      </c>
      <c r="D68" s="436">
        <v>2.0</v>
      </c>
      <c r="E68" s="436">
        <v>1.0</v>
      </c>
      <c r="F68" s="436" t="s">
        <v>251</v>
      </c>
      <c r="G68" s="585" t="s">
        <v>2199</v>
      </c>
      <c r="H68" s="437"/>
      <c r="I68" s="586"/>
      <c r="J68" s="586"/>
      <c r="K68" s="586"/>
      <c r="L68" s="586"/>
      <c r="M68" s="586"/>
      <c r="N68" s="586"/>
      <c r="O68" s="586"/>
      <c r="P68" s="586"/>
      <c r="Q68" s="586"/>
      <c r="R68" s="586"/>
      <c r="S68" s="587" t="s">
        <v>96</v>
      </c>
      <c r="T68" s="586"/>
      <c r="U68" s="586"/>
      <c r="V68" s="586"/>
      <c r="W68" s="586"/>
      <c r="X68" s="586"/>
      <c r="Y68" s="586"/>
      <c r="Z68" s="586"/>
      <c r="AA68" s="586"/>
      <c r="AB68" s="586"/>
      <c r="AC68" s="586"/>
      <c r="AD68" s="586"/>
      <c r="AE68" s="586"/>
      <c r="AF68" s="586"/>
      <c r="AG68" s="586"/>
      <c r="AH68" s="586"/>
      <c r="AI68" s="586"/>
      <c r="AJ68" s="586"/>
      <c r="AK68" s="586"/>
      <c r="AL68" s="586"/>
      <c r="AM68" s="586"/>
      <c r="AN68" s="586"/>
      <c r="AO68" s="586"/>
      <c r="AP68" s="586"/>
      <c r="AQ68" s="586"/>
      <c r="AR68" s="586"/>
      <c r="AS68" s="586"/>
      <c r="AT68" s="586"/>
      <c r="AU68" s="586"/>
      <c r="AV68" s="586"/>
      <c r="AW68" s="586"/>
      <c r="AX68" s="586"/>
      <c r="AY68" s="586"/>
      <c r="AZ68" s="586"/>
      <c r="BA68" s="586"/>
      <c r="BB68" s="586"/>
      <c r="BC68" s="586"/>
      <c r="BD68" s="586"/>
      <c r="BE68" s="586"/>
      <c r="BF68" s="586"/>
      <c r="BG68" s="586"/>
      <c r="BH68" s="586"/>
      <c r="BI68" s="587" t="s">
        <v>96</v>
      </c>
      <c r="BJ68" s="586"/>
      <c r="BK68" s="586"/>
      <c r="BL68" s="586"/>
      <c r="BM68" s="586"/>
      <c r="BN68" s="586"/>
      <c r="BO68" s="586"/>
      <c r="BP68" s="586"/>
      <c r="BQ68" s="586"/>
      <c r="BR68" s="586"/>
      <c r="BS68" s="586"/>
      <c r="BT68" s="586"/>
      <c r="BU68" s="587"/>
      <c r="BV68" s="586"/>
      <c r="BW68" s="586"/>
      <c r="BX68" s="586"/>
      <c r="BY68" s="586"/>
      <c r="BZ68" s="586"/>
      <c r="CA68" s="586"/>
      <c r="CB68" s="586"/>
      <c r="CC68" s="586"/>
      <c r="CD68" s="586"/>
      <c r="CE68" s="586"/>
      <c r="CF68" s="586"/>
      <c r="CG68" s="586"/>
      <c r="CH68" s="586"/>
      <c r="CI68" s="586"/>
      <c r="CJ68" s="586"/>
      <c r="CK68" s="586"/>
      <c r="CL68" s="586"/>
      <c r="CM68" s="586"/>
      <c r="CN68" s="586"/>
      <c r="CO68" s="586"/>
      <c r="CP68" s="586"/>
      <c r="CQ68" s="586"/>
      <c r="CR68" s="586"/>
      <c r="CS68" s="586"/>
      <c r="CT68" s="586"/>
      <c r="CU68" s="586"/>
      <c r="CV68" s="586"/>
      <c r="CW68" s="586"/>
      <c r="CX68" s="586"/>
      <c r="CY68" s="586"/>
      <c r="CZ68" s="586"/>
      <c r="DA68" s="587" t="s">
        <v>96</v>
      </c>
      <c r="DB68" s="586"/>
    </row>
    <row r="69">
      <c r="A69" s="583" t="s">
        <v>721</v>
      </c>
      <c r="B69" s="584">
        <f t="shared" si="2"/>
        <v>1</v>
      </c>
      <c r="C69" s="584" t="s">
        <v>2133</v>
      </c>
      <c r="D69" s="436">
        <v>2.0</v>
      </c>
      <c r="E69" s="436">
        <v>1.0</v>
      </c>
      <c r="F69" s="436" t="s">
        <v>251</v>
      </c>
      <c r="G69" s="585" t="s">
        <v>2200</v>
      </c>
      <c r="H69" s="437"/>
      <c r="I69" s="586"/>
      <c r="J69" s="586"/>
      <c r="K69" s="586"/>
      <c r="L69" s="586"/>
      <c r="M69" s="586"/>
      <c r="N69" s="586"/>
      <c r="O69" s="586"/>
      <c r="P69" s="586"/>
      <c r="Q69" s="586"/>
      <c r="R69" s="586"/>
      <c r="S69" s="586"/>
      <c r="T69" s="586"/>
      <c r="U69" s="586"/>
      <c r="V69" s="586"/>
      <c r="W69" s="586"/>
      <c r="X69" s="586"/>
      <c r="Y69" s="586"/>
      <c r="Z69" s="586"/>
      <c r="AA69" s="586"/>
      <c r="AB69" s="586"/>
      <c r="AC69" s="586"/>
      <c r="AD69" s="586"/>
      <c r="AE69" s="586"/>
      <c r="AF69" s="586"/>
      <c r="AG69" s="586"/>
      <c r="AH69" s="587" t="s">
        <v>96</v>
      </c>
      <c r="AI69" s="586"/>
      <c r="AJ69" s="586"/>
      <c r="AK69" s="586"/>
      <c r="AL69" s="586"/>
      <c r="AM69" s="586"/>
      <c r="AN69" s="586"/>
      <c r="AO69" s="586"/>
      <c r="AP69" s="586"/>
      <c r="AQ69" s="586"/>
      <c r="AR69" s="586"/>
      <c r="AS69" s="586"/>
      <c r="AT69" s="586"/>
      <c r="AU69" s="586"/>
      <c r="AV69" s="586"/>
      <c r="AW69" s="586"/>
      <c r="AX69" s="586"/>
      <c r="AY69" s="586"/>
      <c r="AZ69" s="586"/>
      <c r="BA69" s="586"/>
      <c r="BB69" s="586"/>
      <c r="BC69" s="586"/>
      <c r="BD69" s="586"/>
      <c r="BE69" s="586"/>
      <c r="BF69" s="586"/>
      <c r="BG69" s="586"/>
      <c r="BH69" s="586"/>
      <c r="BI69" s="587"/>
      <c r="BJ69" s="586"/>
      <c r="BK69" s="586"/>
      <c r="BL69" s="586"/>
      <c r="BM69" s="586"/>
      <c r="BN69" s="586"/>
      <c r="BO69" s="586"/>
      <c r="BP69" s="586"/>
      <c r="BQ69" s="586"/>
      <c r="BR69" s="586"/>
      <c r="BS69" s="586"/>
      <c r="BT69" s="586"/>
      <c r="BU69" s="587"/>
      <c r="BV69" s="586"/>
      <c r="BW69" s="586"/>
      <c r="BX69" s="586"/>
      <c r="BY69" s="586"/>
      <c r="BZ69" s="586"/>
      <c r="CA69" s="586"/>
      <c r="CB69" s="586"/>
      <c r="CC69" s="586"/>
      <c r="CD69" s="586"/>
      <c r="CE69" s="586"/>
      <c r="CF69" s="586"/>
      <c r="CG69" s="586"/>
      <c r="CH69" s="586"/>
      <c r="CI69" s="586"/>
      <c r="CJ69" s="586"/>
      <c r="CK69" s="586"/>
      <c r="CL69" s="586"/>
      <c r="CM69" s="586"/>
      <c r="CN69" s="586"/>
      <c r="CO69" s="586"/>
      <c r="CP69" s="586"/>
      <c r="CQ69" s="586"/>
      <c r="CR69" s="586"/>
      <c r="CS69" s="586"/>
      <c r="CT69" s="586"/>
      <c r="CU69" s="586"/>
      <c r="CV69" s="586"/>
      <c r="CW69" s="586"/>
      <c r="CX69" s="586"/>
      <c r="CY69" s="586"/>
      <c r="CZ69" s="586"/>
      <c r="DA69" s="587"/>
      <c r="DB69" s="586"/>
    </row>
    <row r="70">
      <c r="A70" s="583" t="s">
        <v>1934</v>
      </c>
      <c r="B70" s="584">
        <f t="shared" si="2"/>
        <v>1</v>
      </c>
      <c r="C70" s="584" t="s">
        <v>2133</v>
      </c>
      <c r="D70" s="436">
        <v>1.0</v>
      </c>
      <c r="E70" s="436">
        <v>2.0</v>
      </c>
      <c r="F70" s="436" t="s">
        <v>251</v>
      </c>
      <c r="G70" s="585" t="s">
        <v>2201</v>
      </c>
      <c r="H70" s="437"/>
      <c r="I70" s="586"/>
      <c r="J70" s="586"/>
      <c r="K70" s="586"/>
      <c r="L70" s="586"/>
      <c r="M70" s="586"/>
      <c r="N70" s="586"/>
      <c r="O70" s="586"/>
      <c r="P70" s="586"/>
      <c r="Q70" s="586"/>
      <c r="R70" s="586"/>
      <c r="S70" s="586"/>
      <c r="T70" s="586"/>
      <c r="U70" s="586"/>
      <c r="V70" s="586"/>
      <c r="W70" s="586"/>
      <c r="X70" s="586"/>
      <c r="Y70" s="586"/>
      <c r="Z70" s="586"/>
      <c r="AA70" s="586"/>
      <c r="AB70" s="586"/>
      <c r="AC70" s="586"/>
      <c r="AD70" s="586"/>
      <c r="AE70" s="586"/>
      <c r="AF70" s="586"/>
      <c r="AG70" s="586"/>
      <c r="AH70" s="586"/>
      <c r="AI70" s="586"/>
      <c r="AJ70" s="586"/>
      <c r="AK70" s="586"/>
      <c r="AL70" s="586"/>
      <c r="AM70" s="586"/>
      <c r="AN70" s="586"/>
      <c r="AO70" s="586"/>
      <c r="AP70" s="586"/>
      <c r="AQ70" s="586"/>
      <c r="AR70" s="586"/>
      <c r="AS70" s="586"/>
      <c r="AT70" s="586"/>
      <c r="AU70" s="586"/>
      <c r="AV70" s="586"/>
      <c r="AW70" s="586"/>
      <c r="AX70" s="586"/>
      <c r="AY70" s="586"/>
      <c r="AZ70" s="586"/>
      <c r="BA70" s="586"/>
      <c r="BB70" s="586"/>
      <c r="BC70" s="586"/>
      <c r="BD70" s="586"/>
      <c r="BE70" s="586"/>
      <c r="BF70" s="586"/>
      <c r="BG70" s="586"/>
      <c r="BH70" s="586"/>
      <c r="BI70" s="587"/>
      <c r="BJ70" s="586"/>
      <c r="BK70" s="586"/>
      <c r="BL70" s="586"/>
      <c r="BM70" s="586"/>
      <c r="BN70" s="586"/>
      <c r="BO70" s="586"/>
      <c r="BP70" s="586"/>
      <c r="BQ70" s="586"/>
      <c r="BR70" s="586"/>
      <c r="BS70" s="586"/>
      <c r="BT70" s="586"/>
      <c r="BU70" s="587"/>
      <c r="BV70" s="586"/>
      <c r="BW70" s="586"/>
      <c r="BX70" s="586"/>
      <c r="BY70" s="586"/>
      <c r="BZ70" s="586"/>
      <c r="CA70" s="586"/>
      <c r="CB70" s="586"/>
      <c r="CC70" s="586"/>
      <c r="CD70" s="586"/>
      <c r="CE70" s="586"/>
      <c r="CF70" s="586"/>
      <c r="CG70" s="586"/>
      <c r="CH70" s="586"/>
      <c r="CI70" s="586"/>
      <c r="CJ70" s="586"/>
      <c r="CK70" s="586"/>
      <c r="CL70" s="586"/>
      <c r="CM70" s="586"/>
      <c r="CN70" s="586"/>
      <c r="CO70" s="586"/>
      <c r="CP70" s="586"/>
      <c r="CQ70" s="586"/>
      <c r="CR70" s="586"/>
      <c r="CS70" s="586"/>
      <c r="CT70" s="586"/>
      <c r="CU70" s="586"/>
      <c r="CV70" s="586"/>
      <c r="CW70" s="587"/>
      <c r="CX70" s="587"/>
      <c r="CY70" s="587"/>
      <c r="CZ70" s="587"/>
      <c r="DA70" s="587"/>
      <c r="DB70" s="587" t="s">
        <v>96</v>
      </c>
    </row>
    <row r="71">
      <c r="A71" s="583" t="s">
        <v>1481</v>
      </c>
      <c r="B71" s="584">
        <f t="shared" si="2"/>
        <v>2</v>
      </c>
      <c r="C71" s="584" t="s">
        <v>2133</v>
      </c>
      <c r="D71" s="436">
        <v>3.0</v>
      </c>
      <c r="E71" s="436">
        <v>2.0</v>
      </c>
      <c r="F71" s="436" t="s">
        <v>251</v>
      </c>
      <c r="G71" s="585" t="s">
        <v>2202</v>
      </c>
      <c r="H71" s="437"/>
      <c r="I71" s="586"/>
      <c r="J71" s="586"/>
      <c r="K71" s="586"/>
      <c r="L71" s="586"/>
      <c r="M71" s="586"/>
      <c r="N71" s="586"/>
      <c r="O71" s="586"/>
      <c r="P71" s="586"/>
      <c r="Q71" s="586"/>
      <c r="R71" s="586"/>
      <c r="S71" s="586"/>
      <c r="T71" s="586"/>
      <c r="U71" s="586"/>
      <c r="V71" s="586"/>
      <c r="W71" s="586"/>
      <c r="X71" s="586"/>
      <c r="Y71" s="586"/>
      <c r="Z71" s="586"/>
      <c r="AA71" s="586"/>
      <c r="AB71" s="586"/>
      <c r="AC71" s="586"/>
      <c r="AD71" s="586"/>
      <c r="AE71" s="586"/>
      <c r="AF71" s="586"/>
      <c r="AG71" s="586"/>
      <c r="AH71" s="586"/>
      <c r="AI71" s="586"/>
      <c r="AJ71" s="586"/>
      <c r="AK71" s="586"/>
      <c r="AL71" s="586"/>
      <c r="AM71" s="586"/>
      <c r="AN71" s="586"/>
      <c r="AO71" s="586"/>
      <c r="AP71" s="586"/>
      <c r="AQ71" s="586"/>
      <c r="AR71" s="586"/>
      <c r="AS71" s="586"/>
      <c r="AT71" s="586"/>
      <c r="AU71" s="586"/>
      <c r="AV71" s="586"/>
      <c r="AW71" s="586"/>
      <c r="AX71" s="586"/>
      <c r="AY71" s="586"/>
      <c r="AZ71" s="586"/>
      <c r="BA71" s="586"/>
      <c r="BB71" s="586"/>
      <c r="BC71" s="586"/>
      <c r="BD71" s="586"/>
      <c r="BE71" s="586"/>
      <c r="BF71" s="586"/>
      <c r="BG71" s="586"/>
      <c r="BH71" s="586"/>
      <c r="BI71" s="587"/>
      <c r="BJ71" s="586"/>
      <c r="BK71" s="586"/>
      <c r="BL71" s="586"/>
      <c r="BM71" s="586"/>
      <c r="BN71" s="586"/>
      <c r="BO71" s="586"/>
      <c r="BP71" s="586"/>
      <c r="BQ71" s="586"/>
      <c r="BR71" s="586"/>
      <c r="BS71" s="586"/>
      <c r="BT71" s="586"/>
      <c r="BU71" s="587"/>
      <c r="BV71" s="586"/>
      <c r="BW71" s="587"/>
      <c r="BX71" s="587" t="s">
        <v>96</v>
      </c>
      <c r="BY71" s="586"/>
      <c r="BZ71" s="587" t="s">
        <v>96</v>
      </c>
      <c r="CA71" s="586"/>
      <c r="CB71" s="586"/>
      <c r="CC71" s="586"/>
      <c r="CD71" s="586"/>
      <c r="CE71" s="586"/>
      <c r="CF71" s="586"/>
      <c r="CG71" s="586"/>
      <c r="CH71" s="586"/>
      <c r="CI71" s="586"/>
      <c r="CJ71" s="586"/>
      <c r="CK71" s="586"/>
      <c r="CL71" s="586"/>
      <c r="CM71" s="586"/>
      <c r="CN71" s="586"/>
      <c r="CO71" s="586"/>
      <c r="CP71" s="586"/>
      <c r="CQ71" s="586"/>
      <c r="CR71" s="586"/>
      <c r="CS71" s="586"/>
      <c r="CT71" s="586"/>
      <c r="CU71" s="586"/>
      <c r="CV71" s="586"/>
      <c r="CW71" s="587"/>
      <c r="CX71" s="587"/>
      <c r="CY71" s="587"/>
      <c r="CZ71" s="587"/>
      <c r="DA71" s="587"/>
      <c r="DB71" s="587"/>
    </row>
    <row r="72">
      <c r="A72" s="583" t="s">
        <v>321</v>
      </c>
      <c r="B72" s="584">
        <f t="shared" si="2"/>
        <v>5</v>
      </c>
      <c r="C72" s="584" t="s">
        <v>2133</v>
      </c>
      <c r="D72" s="436">
        <v>3.0</v>
      </c>
      <c r="E72" s="436">
        <v>1.0</v>
      </c>
      <c r="F72" s="436" t="s">
        <v>251</v>
      </c>
      <c r="G72" s="585" t="s">
        <v>2203</v>
      </c>
      <c r="H72" s="437"/>
      <c r="I72" s="586"/>
      <c r="J72" s="586"/>
      <c r="K72" s="586"/>
      <c r="L72" s="586"/>
      <c r="M72" s="587"/>
      <c r="N72" s="587"/>
      <c r="O72" s="587"/>
      <c r="P72" s="587" t="s">
        <v>96</v>
      </c>
      <c r="Q72" s="586"/>
      <c r="R72" s="587" t="s">
        <v>96</v>
      </c>
      <c r="S72" s="586"/>
      <c r="T72" s="586"/>
      <c r="U72" s="586"/>
      <c r="V72" s="586"/>
      <c r="W72" s="586"/>
      <c r="X72" s="586"/>
      <c r="Y72" s="587" t="s">
        <v>96</v>
      </c>
      <c r="Z72" s="586"/>
      <c r="AA72" s="586"/>
      <c r="AB72" s="586"/>
      <c r="AC72" s="586"/>
      <c r="AD72" s="586"/>
      <c r="AE72" s="586"/>
      <c r="AF72" s="586"/>
      <c r="AG72" s="586"/>
      <c r="AH72" s="586"/>
      <c r="AI72" s="586"/>
      <c r="AJ72" s="586"/>
      <c r="AK72" s="586"/>
      <c r="AL72" s="586"/>
      <c r="AM72" s="586"/>
      <c r="AN72" s="586"/>
      <c r="AO72" s="586"/>
      <c r="AP72" s="586"/>
      <c r="AQ72" s="586"/>
      <c r="AR72" s="586"/>
      <c r="AS72" s="586"/>
      <c r="AT72" s="586"/>
      <c r="AU72" s="587"/>
      <c r="AV72" s="587"/>
      <c r="AW72" s="587"/>
      <c r="AX72" s="587" t="s">
        <v>96</v>
      </c>
      <c r="AY72" s="586"/>
      <c r="AZ72" s="586"/>
      <c r="BA72" s="586"/>
      <c r="BB72" s="586"/>
      <c r="BC72" s="586"/>
      <c r="BD72" s="586"/>
      <c r="BE72" s="586"/>
      <c r="BF72" s="587" t="s">
        <v>96</v>
      </c>
      <c r="BG72" s="587"/>
      <c r="BH72" s="587"/>
      <c r="BI72" s="586"/>
      <c r="BJ72" s="586"/>
      <c r="BK72" s="586"/>
      <c r="BL72" s="586"/>
      <c r="BM72" s="586"/>
      <c r="BN72" s="586"/>
      <c r="BO72" s="586"/>
      <c r="BP72" s="586"/>
      <c r="BQ72" s="586"/>
      <c r="BR72" s="586"/>
      <c r="BS72" s="586"/>
      <c r="BT72" s="586"/>
      <c r="BU72" s="586"/>
      <c r="BV72" s="586"/>
      <c r="BW72" s="586"/>
      <c r="BX72" s="586"/>
      <c r="BY72" s="586"/>
      <c r="BZ72" s="586"/>
      <c r="CA72" s="586"/>
      <c r="CB72" s="586"/>
      <c r="CC72" s="586"/>
      <c r="CD72" s="586"/>
      <c r="CE72" s="586"/>
      <c r="CF72" s="586"/>
      <c r="CG72" s="586"/>
      <c r="CH72" s="586"/>
      <c r="CI72" s="586"/>
      <c r="CJ72" s="586"/>
      <c r="CK72" s="586"/>
      <c r="CL72" s="586"/>
      <c r="CM72" s="586"/>
      <c r="CN72" s="586"/>
      <c r="CO72" s="586"/>
      <c r="CP72" s="586"/>
      <c r="CQ72" s="586"/>
      <c r="CR72" s="587"/>
      <c r="CS72" s="586"/>
      <c r="CT72" s="586"/>
      <c r="CU72" s="586"/>
      <c r="CV72" s="586"/>
      <c r="CW72" s="586"/>
      <c r="CX72" s="586"/>
      <c r="CY72" s="586"/>
      <c r="CZ72" s="586"/>
      <c r="DA72" s="586"/>
      <c r="DB72" s="586"/>
    </row>
    <row r="73">
      <c r="A73" s="583" t="s">
        <v>576</v>
      </c>
      <c r="B73" s="584">
        <f t="shared" si="2"/>
        <v>1</v>
      </c>
      <c r="C73" s="584" t="s">
        <v>2133</v>
      </c>
      <c r="D73" s="436">
        <v>4.0</v>
      </c>
      <c r="E73" s="436">
        <v>1.0</v>
      </c>
      <c r="F73" s="436" t="s">
        <v>251</v>
      </c>
      <c r="G73" s="585" t="s">
        <v>2204</v>
      </c>
      <c r="H73" s="437"/>
      <c r="I73" s="586"/>
      <c r="J73" s="586"/>
      <c r="K73" s="586"/>
      <c r="L73" s="586"/>
      <c r="M73" s="586"/>
      <c r="N73" s="586"/>
      <c r="O73" s="586"/>
      <c r="P73" s="586"/>
      <c r="Q73" s="586"/>
      <c r="R73" s="586"/>
      <c r="S73" s="586"/>
      <c r="T73" s="586"/>
      <c r="U73" s="586"/>
      <c r="V73" s="586"/>
      <c r="W73" s="586"/>
      <c r="X73" s="586"/>
      <c r="Y73" s="587"/>
      <c r="Z73" s="586"/>
      <c r="AA73" s="587" t="s">
        <v>96</v>
      </c>
      <c r="AB73" s="586"/>
      <c r="AC73" s="586"/>
      <c r="AD73" s="586"/>
      <c r="AE73" s="586"/>
      <c r="AF73" s="586"/>
      <c r="AG73" s="586"/>
      <c r="AH73" s="586"/>
      <c r="AI73" s="586"/>
      <c r="AJ73" s="586"/>
      <c r="AK73" s="586"/>
      <c r="AL73" s="586"/>
      <c r="AM73" s="586"/>
      <c r="AN73" s="586"/>
      <c r="AO73" s="586"/>
      <c r="AP73" s="586"/>
      <c r="AQ73" s="586"/>
      <c r="AR73" s="586"/>
      <c r="AS73" s="586"/>
      <c r="AT73" s="586"/>
      <c r="AU73" s="586"/>
      <c r="AV73" s="586"/>
      <c r="AW73" s="586"/>
      <c r="AX73" s="586"/>
      <c r="AY73" s="586"/>
      <c r="AZ73" s="586"/>
      <c r="BA73" s="586"/>
      <c r="BB73" s="586"/>
      <c r="BC73" s="586"/>
      <c r="BD73" s="586"/>
      <c r="BE73" s="586"/>
      <c r="BF73" s="586"/>
      <c r="BG73" s="586"/>
      <c r="BH73" s="586"/>
      <c r="BI73" s="586"/>
      <c r="BJ73" s="586"/>
      <c r="BK73" s="586"/>
      <c r="BL73" s="586"/>
      <c r="BM73" s="586"/>
      <c r="BN73" s="586"/>
      <c r="BO73" s="586"/>
      <c r="BP73" s="586"/>
      <c r="BQ73" s="586"/>
      <c r="BR73" s="586"/>
      <c r="BS73" s="586"/>
      <c r="BT73" s="586"/>
      <c r="BU73" s="586"/>
      <c r="BV73" s="586"/>
      <c r="BW73" s="586"/>
      <c r="BX73" s="586"/>
      <c r="BY73" s="586"/>
      <c r="BZ73" s="586"/>
      <c r="CA73" s="586"/>
      <c r="CB73" s="586"/>
      <c r="CC73" s="586"/>
      <c r="CD73" s="586"/>
      <c r="CE73" s="586"/>
      <c r="CF73" s="586"/>
      <c r="CG73" s="586"/>
      <c r="CH73" s="586"/>
      <c r="CI73" s="586"/>
      <c r="CJ73" s="586"/>
      <c r="CK73" s="586"/>
      <c r="CL73" s="586"/>
      <c r="CM73" s="586"/>
      <c r="CN73" s="586"/>
      <c r="CO73" s="586"/>
      <c r="CP73" s="586"/>
      <c r="CQ73" s="586"/>
      <c r="CR73" s="586"/>
      <c r="CS73" s="586"/>
      <c r="CT73" s="586"/>
      <c r="CU73" s="586"/>
      <c r="CV73" s="586"/>
      <c r="CW73" s="586"/>
      <c r="CX73" s="586"/>
      <c r="CY73" s="586"/>
      <c r="CZ73" s="586"/>
      <c r="DA73" s="586"/>
      <c r="DB73" s="586"/>
    </row>
    <row r="74">
      <c r="A74" s="583" t="s">
        <v>527</v>
      </c>
      <c r="B74" s="584">
        <f t="shared" si="2"/>
        <v>1</v>
      </c>
      <c r="C74" s="584" t="s">
        <v>2133</v>
      </c>
      <c r="D74" s="436">
        <v>5.0</v>
      </c>
      <c r="E74" s="436">
        <v>1.0</v>
      </c>
      <c r="F74" s="436" t="s">
        <v>251</v>
      </c>
      <c r="G74" s="585" t="s">
        <v>2205</v>
      </c>
      <c r="H74" s="437"/>
      <c r="I74" s="586"/>
      <c r="J74" s="586"/>
      <c r="K74" s="586"/>
      <c r="L74" s="586"/>
      <c r="M74" s="586"/>
      <c r="N74" s="586"/>
      <c r="O74" s="586"/>
      <c r="P74" s="586"/>
      <c r="Q74" s="586"/>
      <c r="R74" s="586"/>
      <c r="S74" s="586"/>
      <c r="T74" s="586"/>
      <c r="U74" s="586"/>
      <c r="V74" s="586"/>
      <c r="W74" s="586"/>
      <c r="X74" s="586"/>
      <c r="Y74" s="587" t="s">
        <v>96</v>
      </c>
      <c r="Z74" s="586"/>
      <c r="AA74" s="586"/>
      <c r="AB74" s="586"/>
      <c r="AC74" s="586"/>
      <c r="AD74" s="586"/>
      <c r="AE74" s="586"/>
      <c r="AF74" s="586"/>
      <c r="AG74" s="586"/>
      <c r="AH74" s="586"/>
      <c r="AI74" s="586"/>
      <c r="AJ74" s="586"/>
      <c r="AK74" s="586"/>
      <c r="AL74" s="586"/>
      <c r="AM74" s="586"/>
      <c r="AN74" s="586"/>
      <c r="AO74" s="586"/>
      <c r="AP74" s="586"/>
      <c r="AQ74" s="586"/>
      <c r="AR74" s="586"/>
      <c r="AS74" s="586"/>
      <c r="AT74" s="586"/>
      <c r="AU74" s="586"/>
      <c r="AV74" s="586"/>
      <c r="AW74" s="586"/>
      <c r="AX74" s="586"/>
      <c r="AY74" s="586"/>
      <c r="AZ74" s="586"/>
      <c r="BA74" s="586"/>
      <c r="BB74" s="586"/>
      <c r="BC74" s="586"/>
      <c r="BD74" s="586"/>
      <c r="BE74" s="586"/>
      <c r="BF74" s="586"/>
      <c r="BG74" s="586"/>
      <c r="BH74" s="586"/>
      <c r="BI74" s="586"/>
      <c r="BJ74" s="586"/>
      <c r="BK74" s="586"/>
      <c r="BL74" s="586"/>
      <c r="BM74" s="586"/>
      <c r="BN74" s="586"/>
      <c r="BO74" s="586"/>
      <c r="BP74" s="586"/>
      <c r="BQ74" s="586"/>
      <c r="BR74" s="586"/>
      <c r="BS74" s="586"/>
      <c r="BT74" s="586"/>
      <c r="BU74" s="586"/>
      <c r="BV74" s="586"/>
      <c r="BW74" s="586"/>
      <c r="BX74" s="586"/>
      <c r="BY74" s="586"/>
      <c r="BZ74" s="586"/>
      <c r="CA74" s="586"/>
      <c r="CB74" s="586"/>
      <c r="CC74" s="586"/>
      <c r="CD74" s="586"/>
      <c r="CE74" s="586"/>
      <c r="CF74" s="586"/>
      <c r="CG74" s="586"/>
      <c r="CH74" s="586"/>
      <c r="CI74" s="586"/>
      <c r="CJ74" s="586"/>
      <c r="CK74" s="586"/>
      <c r="CL74" s="586"/>
      <c r="CM74" s="586"/>
      <c r="CN74" s="586"/>
      <c r="CO74" s="586"/>
      <c r="CP74" s="586"/>
      <c r="CQ74" s="586"/>
      <c r="CR74" s="586"/>
      <c r="CS74" s="586"/>
      <c r="CT74" s="586"/>
      <c r="CU74" s="586"/>
      <c r="CV74" s="586"/>
      <c r="CW74" s="586"/>
      <c r="CX74" s="586"/>
      <c r="CY74" s="586"/>
      <c r="CZ74" s="586"/>
      <c r="DA74" s="586"/>
      <c r="DB74" s="586"/>
    </row>
    <row r="75">
      <c r="A75" s="583" t="s">
        <v>1003</v>
      </c>
      <c r="B75" s="584">
        <f t="shared" si="2"/>
        <v>1</v>
      </c>
      <c r="C75" s="584" t="s">
        <v>2133</v>
      </c>
      <c r="D75" s="436">
        <v>3.0</v>
      </c>
      <c r="E75" s="436">
        <v>3.0</v>
      </c>
      <c r="F75" s="436">
        <v>3.0</v>
      </c>
      <c r="G75" s="585" t="s">
        <v>2206</v>
      </c>
      <c r="H75" s="437"/>
      <c r="I75" s="586"/>
      <c r="J75" s="586"/>
      <c r="K75" s="586"/>
      <c r="L75" s="586"/>
      <c r="M75" s="586"/>
      <c r="N75" s="586"/>
      <c r="O75" s="586"/>
      <c r="P75" s="586"/>
      <c r="Q75" s="586"/>
      <c r="R75" s="586"/>
      <c r="S75" s="586"/>
      <c r="T75" s="586"/>
      <c r="U75" s="586"/>
      <c r="V75" s="586"/>
      <c r="W75" s="586"/>
      <c r="X75" s="586"/>
      <c r="Y75" s="586"/>
      <c r="Z75" s="587"/>
      <c r="AA75" s="587"/>
      <c r="AB75" s="586"/>
      <c r="AC75" s="586"/>
      <c r="AD75" s="586"/>
      <c r="AE75" s="586"/>
      <c r="AF75" s="586"/>
      <c r="AG75" s="586"/>
      <c r="AH75" s="586"/>
      <c r="AI75" s="586"/>
      <c r="AJ75" s="587"/>
      <c r="AK75" s="586"/>
      <c r="AL75" s="586"/>
      <c r="AM75" s="586"/>
      <c r="AN75" s="586"/>
      <c r="AO75" s="586"/>
      <c r="AP75" s="587"/>
      <c r="AQ75" s="587"/>
      <c r="AR75" s="587"/>
      <c r="AS75" s="586"/>
      <c r="AT75" s="586"/>
      <c r="AU75" s="587" t="s">
        <v>96</v>
      </c>
      <c r="AV75" s="587"/>
      <c r="AW75" s="586"/>
      <c r="AX75" s="586"/>
      <c r="AY75" s="586"/>
      <c r="AZ75" s="586"/>
      <c r="BA75" s="586"/>
      <c r="BB75" s="586"/>
      <c r="BC75" s="586"/>
      <c r="BD75" s="586"/>
      <c r="BE75" s="586"/>
      <c r="BF75" s="586"/>
      <c r="BG75" s="586"/>
      <c r="BH75" s="586"/>
      <c r="BI75" s="586"/>
      <c r="BJ75" s="586"/>
      <c r="BK75" s="586"/>
      <c r="BL75" s="586"/>
      <c r="BM75" s="586"/>
      <c r="BN75" s="586"/>
      <c r="BO75" s="586"/>
      <c r="BP75" s="586"/>
      <c r="BQ75" s="586"/>
      <c r="BR75" s="586"/>
      <c r="BS75" s="586"/>
      <c r="BT75" s="586"/>
      <c r="BU75" s="586"/>
      <c r="BV75" s="586"/>
      <c r="BW75" s="586"/>
      <c r="BX75" s="586"/>
      <c r="BY75" s="586"/>
      <c r="BZ75" s="586"/>
      <c r="CA75" s="586"/>
      <c r="CB75" s="586"/>
      <c r="CC75" s="586"/>
      <c r="CD75" s="586"/>
      <c r="CE75" s="586"/>
      <c r="CF75" s="586"/>
      <c r="CG75" s="586"/>
      <c r="CH75" s="586"/>
      <c r="CI75" s="587"/>
      <c r="CJ75" s="587"/>
      <c r="CK75" s="587"/>
      <c r="CL75" s="587"/>
      <c r="CM75" s="587"/>
      <c r="CN75" s="586"/>
      <c r="CO75" s="586"/>
      <c r="CP75" s="586"/>
      <c r="CQ75" s="586"/>
      <c r="CR75" s="586"/>
      <c r="CS75" s="586"/>
      <c r="CT75" s="586"/>
      <c r="CU75" s="586"/>
      <c r="CV75" s="587"/>
      <c r="CW75" s="587"/>
      <c r="CX75" s="587"/>
      <c r="CY75" s="587"/>
      <c r="CZ75" s="587"/>
      <c r="DA75" s="587"/>
      <c r="DB75" s="587"/>
    </row>
    <row r="76">
      <c r="A76" s="583" t="s">
        <v>766</v>
      </c>
      <c r="B76" s="584">
        <f t="shared" si="2"/>
        <v>1</v>
      </c>
      <c r="C76" s="584" t="s">
        <v>2133</v>
      </c>
      <c r="D76" s="436">
        <v>3.0</v>
      </c>
      <c r="E76" s="436">
        <v>3.0</v>
      </c>
      <c r="F76" s="436" t="s">
        <v>251</v>
      </c>
      <c r="G76" s="585" t="s">
        <v>2207</v>
      </c>
      <c r="H76" s="437"/>
      <c r="I76" s="586"/>
      <c r="J76" s="586"/>
      <c r="K76" s="586"/>
      <c r="L76" s="586"/>
      <c r="M76" s="586"/>
      <c r="N76" s="586"/>
      <c r="O76" s="586"/>
      <c r="P76" s="586"/>
      <c r="Q76" s="586"/>
      <c r="R76" s="586"/>
      <c r="S76" s="586"/>
      <c r="T76" s="586"/>
      <c r="U76" s="586"/>
      <c r="V76" s="586"/>
      <c r="W76" s="586"/>
      <c r="X76" s="586"/>
      <c r="Y76" s="586"/>
      <c r="Z76" s="587"/>
      <c r="AA76" s="587"/>
      <c r="AB76" s="586"/>
      <c r="AC76" s="586"/>
      <c r="AD76" s="586"/>
      <c r="AE76" s="586"/>
      <c r="AF76" s="586"/>
      <c r="AG76" s="586"/>
      <c r="AH76" s="586"/>
      <c r="AI76" s="586"/>
      <c r="AJ76" s="587" t="s">
        <v>96</v>
      </c>
      <c r="AK76" s="586"/>
      <c r="AL76" s="586"/>
      <c r="AM76" s="586"/>
      <c r="AN76" s="586"/>
      <c r="AO76" s="586"/>
      <c r="AP76" s="587"/>
      <c r="AQ76" s="587"/>
      <c r="AR76" s="587"/>
      <c r="AS76" s="586"/>
      <c r="AT76" s="586"/>
      <c r="AU76" s="587"/>
      <c r="AV76" s="587"/>
      <c r="AW76" s="586"/>
      <c r="AX76" s="586"/>
      <c r="AY76" s="586"/>
      <c r="AZ76" s="586"/>
      <c r="BA76" s="586"/>
      <c r="BB76" s="586"/>
      <c r="BC76" s="586"/>
      <c r="BD76" s="586"/>
      <c r="BE76" s="586"/>
      <c r="BF76" s="586"/>
      <c r="BG76" s="586"/>
      <c r="BH76" s="586"/>
      <c r="BI76" s="586"/>
      <c r="BJ76" s="586"/>
      <c r="BK76" s="586"/>
      <c r="BL76" s="586"/>
      <c r="BM76" s="586"/>
      <c r="BN76" s="586"/>
      <c r="BO76" s="586"/>
      <c r="BP76" s="586"/>
      <c r="BQ76" s="586"/>
      <c r="BR76" s="586"/>
      <c r="BS76" s="586"/>
      <c r="BT76" s="586"/>
      <c r="BU76" s="586"/>
      <c r="BV76" s="586"/>
      <c r="BW76" s="586"/>
      <c r="BX76" s="586"/>
      <c r="BY76" s="586"/>
      <c r="BZ76" s="586"/>
      <c r="CA76" s="586"/>
      <c r="CB76" s="586"/>
      <c r="CC76" s="586"/>
      <c r="CD76" s="586"/>
      <c r="CE76" s="586"/>
      <c r="CF76" s="586"/>
      <c r="CG76" s="586"/>
      <c r="CH76" s="586"/>
      <c r="CI76" s="587"/>
      <c r="CJ76" s="587"/>
      <c r="CK76" s="587"/>
      <c r="CL76" s="587"/>
      <c r="CM76" s="587"/>
      <c r="CN76" s="586"/>
      <c r="CO76" s="586"/>
      <c r="CP76" s="586"/>
      <c r="CQ76" s="586"/>
      <c r="CR76" s="586"/>
      <c r="CS76" s="586"/>
      <c r="CT76" s="586"/>
      <c r="CU76" s="586"/>
      <c r="CV76" s="587"/>
      <c r="CW76" s="587"/>
      <c r="CX76" s="587"/>
      <c r="CY76" s="587"/>
      <c r="CZ76" s="587"/>
      <c r="DA76" s="587"/>
      <c r="DB76" s="587"/>
    </row>
    <row r="77">
      <c r="A77" s="583" t="s">
        <v>1028</v>
      </c>
      <c r="B77" s="584">
        <f t="shared" si="2"/>
        <v>1</v>
      </c>
      <c r="C77" s="584" t="s">
        <v>2133</v>
      </c>
      <c r="D77" s="436">
        <v>5.0</v>
      </c>
      <c r="E77" s="436" t="s">
        <v>214</v>
      </c>
      <c r="F77" s="436">
        <v>4.0</v>
      </c>
      <c r="G77" s="585" t="s">
        <v>2208</v>
      </c>
      <c r="H77" s="437"/>
      <c r="I77" s="586"/>
      <c r="J77" s="586"/>
      <c r="K77" s="586"/>
      <c r="L77" s="586"/>
      <c r="M77" s="586"/>
      <c r="N77" s="586"/>
      <c r="O77" s="586"/>
      <c r="P77" s="586"/>
      <c r="Q77" s="586"/>
      <c r="R77" s="586"/>
      <c r="S77" s="586"/>
      <c r="T77" s="586"/>
      <c r="U77" s="586"/>
      <c r="V77" s="586"/>
      <c r="W77" s="586"/>
      <c r="X77" s="586"/>
      <c r="Y77" s="586"/>
      <c r="Z77" s="586"/>
      <c r="AA77" s="586"/>
      <c r="AB77" s="586"/>
      <c r="AC77" s="586"/>
      <c r="AD77" s="587"/>
      <c r="AE77" s="586"/>
      <c r="AF77" s="586"/>
      <c r="AG77" s="586"/>
      <c r="AH77" s="586"/>
      <c r="AI77" s="586"/>
      <c r="AJ77" s="586"/>
      <c r="AK77" s="586"/>
      <c r="AL77" s="586"/>
      <c r="AM77" s="586"/>
      <c r="AN77" s="586"/>
      <c r="AO77" s="586"/>
      <c r="AP77" s="586"/>
      <c r="AQ77" s="586"/>
      <c r="AR77" s="586"/>
      <c r="AS77" s="586"/>
      <c r="AT77" s="586"/>
      <c r="AU77" s="587"/>
      <c r="AV77" s="587" t="s">
        <v>96</v>
      </c>
      <c r="AW77" s="586"/>
      <c r="AX77" s="586"/>
      <c r="AY77" s="586"/>
      <c r="AZ77" s="586"/>
      <c r="BA77" s="586"/>
      <c r="BB77" s="586"/>
      <c r="BC77" s="586"/>
      <c r="BD77" s="586"/>
      <c r="BE77" s="586"/>
      <c r="BF77" s="586"/>
      <c r="BG77" s="586"/>
      <c r="BH77" s="586"/>
      <c r="BI77" s="586"/>
      <c r="BJ77" s="586"/>
      <c r="BK77" s="586"/>
      <c r="BL77" s="586"/>
      <c r="BM77" s="586"/>
      <c r="BN77" s="586"/>
      <c r="BO77" s="586"/>
      <c r="BP77" s="586"/>
      <c r="BQ77" s="586"/>
      <c r="BR77" s="586"/>
      <c r="BS77" s="586"/>
      <c r="BT77" s="586"/>
      <c r="BU77" s="586"/>
      <c r="BV77" s="586"/>
      <c r="BW77" s="586"/>
      <c r="BX77" s="586"/>
      <c r="BY77" s="586"/>
      <c r="BZ77" s="586"/>
      <c r="CA77" s="586"/>
      <c r="CB77" s="586"/>
      <c r="CC77" s="586"/>
      <c r="CD77" s="586"/>
      <c r="CE77" s="586"/>
      <c r="CF77" s="586"/>
      <c r="CG77" s="586"/>
      <c r="CH77" s="586"/>
      <c r="CI77" s="586"/>
      <c r="CJ77" s="586"/>
      <c r="CK77" s="587"/>
      <c r="CL77" s="587"/>
      <c r="CM77" s="587"/>
      <c r="CN77" s="586"/>
      <c r="CO77" s="586"/>
      <c r="CP77" s="586"/>
      <c r="CQ77" s="586"/>
      <c r="CR77" s="586"/>
      <c r="CS77" s="586"/>
      <c r="CT77" s="586"/>
      <c r="CU77" s="586"/>
      <c r="CV77" s="586"/>
      <c r="CW77" s="586"/>
      <c r="CX77" s="586"/>
      <c r="CY77" s="586"/>
      <c r="CZ77" s="586"/>
      <c r="DA77" s="586"/>
      <c r="DB77" s="586"/>
    </row>
    <row r="78">
      <c r="A78" s="583" t="s">
        <v>269</v>
      </c>
      <c r="B78" s="584">
        <f t="shared" si="2"/>
        <v>2</v>
      </c>
      <c r="C78" s="584" t="s">
        <v>2133</v>
      </c>
      <c r="D78" s="436">
        <v>2.0</v>
      </c>
      <c r="E78" s="436">
        <v>2.0</v>
      </c>
      <c r="F78" s="436" t="s">
        <v>251</v>
      </c>
      <c r="G78" s="585" t="s">
        <v>2209</v>
      </c>
      <c r="H78" s="437"/>
      <c r="I78" s="586"/>
      <c r="J78" s="586"/>
      <c r="K78" s="586"/>
      <c r="L78" s="586"/>
      <c r="M78" s="586"/>
      <c r="N78" s="590" t="s">
        <v>96</v>
      </c>
      <c r="O78" s="586"/>
      <c r="P78" s="586"/>
      <c r="Q78" s="586"/>
      <c r="R78" s="586"/>
      <c r="S78" s="586"/>
      <c r="T78" s="586"/>
      <c r="U78" s="586"/>
      <c r="V78" s="586"/>
      <c r="W78" s="586"/>
      <c r="X78" s="586"/>
      <c r="Y78" s="586"/>
      <c r="Z78" s="586"/>
      <c r="AA78" s="586"/>
      <c r="AB78" s="586"/>
      <c r="AC78" s="586"/>
      <c r="AD78" s="587"/>
      <c r="AE78" s="586"/>
      <c r="AF78" s="586"/>
      <c r="AG78" s="586"/>
      <c r="AH78" s="586"/>
      <c r="AI78" s="586"/>
      <c r="AJ78" s="586"/>
      <c r="AK78" s="586"/>
      <c r="AL78" s="586"/>
      <c r="AM78" s="586"/>
      <c r="AN78" s="586"/>
      <c r="AO78" s="586"/>
      <c r="AP78" s="586"/>
      <c r="AQ78" s="586"/>
      <c r="AR78" s="586"/>
      <c r="AS78" s="586"/>
      <c r="AT78" s="586"/>
      <c r="AU78" s="587"/>
      <c r="AV78" s="587"/>
      <c r="AW78" s="586"/>
      <c r="AX78" s="586"/>
      <c r="AY78" s="586"/>
      <c r="AZ78" s="586"/>
      <c r="BA78" s="586"/>
      <c r="BB78" s="586"/>
      <c r="BC78" s="586"/>
      <c r="BD78" s="586"/>
      <c r="BE78" s="586"/>
      <c r="BF78" s="586"/>
      <c r="BG78" s="586"/>
      <c r="BH78" s="586"/>
      <c r="BI78" s="586"/>
      <c r="BJ78" s="586"/>
      <c r="BK78" s="586"/>
      <c r="BL78" s="586"/>
      <c r="BM78" s="586"/>
      <c r="BN78" s="586"/>
      <c r="BO78" s="586"/>
      <c r="BP78" s="586"/>
      <c r="BQ78" s="586"/>
      <c r="BR78" s="586"/>
      <c r="BS78" s="586"/>
      <c r="BT78" s="586"/>
      <c r="BU78" s="586"/>
      <c r="BV78" s="586"/>
      <c r="BW78" s="586"/>
      <c r="BX78" s="586"/>
      <c r="BY78" s="586"/>
      <c r="BZ78" s="586"/>
      <c r="CA78" s="586"/>
      <c r="CB78" s="586"/>
      <c r="CC78" s="586"/>
      <c r="CD78" s="586"/>
      <c r="CE78" s="586"/>
      <c r="CF78" s="586"/>
      <c r="CG78" s="586"/>
      <c r="CH78" s="586"/>
      <c r="CI78" s="586"/>
      <c r="CJ78" s="586"/>
      <c r="CK78" s="587"/>
      <c r="CL78" s="587"/>
      <c r="CM78" s="587"/>
      <c r="CN78" s="587" t="s">
        <v>96</v>
      </c>
      <c r="CO78" s="586"/>
      <c r="CP78" s="586"/>
      <c r="CQ78" s="586"/>
      <c r="CR78" s="586"/>
      <c r="CS78" s="586"/>
      <c r="CT78" s="586"/>
      <c r="CU78" s="586"/>
      <c r="CV78" s="586"/>
      <c r="CW78" s="586"/>
      <c r="CX78" s="586"/>
      <c r="CY78" s="586"/>
      <c r="CZ78" s="586"/>
      <c r="DA78" s="586"/>
      <c r="DB78" s="586"/>
    </row>
    <row r="79">
      <c r="A79" s="583" t="s">
        <v>375</v>
      </c>
      <c r="B79" s="584">
        <f t="shared" si="2"/>
        <v>1</v>
      </c>
      <c r="C79" s="584" t="s">
        <v>2133</v>
      </c>
      <c r="D79" s="436">
        <v>5.0</v>
      </c>
      <c r="E79" s="436">
        <v>1.0</v>
      </c>
      <c r="F79" s="436" t="s">
        <v>251</v>
      </c>
      <c r="G79" s="585" t="s">
        <v>2210</v>
      </c>
      <c r="H79" s="437"/>
      <c r="I79" s="586"/>
      <c r="J79" s="586"/>
      <c r="K79" s="586"/>
      <c r="L79" s="586"/>
      <c r="M79" s="586"/>
      <c r="N79" s="590"/>
      <c r="O79" s="586"/>
      <c r="P79" s="586"/>
      <c r="Q79" s="586"/>
      <c r="R79" s="590" t="s">
        <v>96</v>
      </c>
      <c r="S79" s="586"/>
      <c r="T79" s="586"/>
      <c r="U79" s="586"/>
      <c r="V79" s="586"/>
      <c r="W79" s="586"/>
      <c r="X79" s="586"/>
      <c r="Y79" s="586"/>
      <c r="Z79" s="586"/>
      <c r="AA79" s="586"/>
      <c r="AB79" s="586"/>
      <c r="AC79" s="586"/>
      <c r="AD79" s="587"/>
      <c r="AE79" s="586"/>
      <c r="AF79" s="586"/>
      <c r="AG79" s="586"/>
      <c r="AH79" s="586"/>
      <c r="AI79" s="586"/>
      <c r="AJ79" s="586"/>
      <c r="AK79" s="586"/>
      <c r="AL79" s="586"/>
      <c r="AM79" s="586"/>
      <c r="AN79" s="586"/>
      <c r="AO79" s="586"/>
      <c r="AP79" s="586"/>
      <c r="AQ79" s="586"/>
      <c r="AR79" s="586"/>
      <c r="AS79" s="586"/>
      <c r="AT79" s="586"/>
      <c r="AU79" s="587"/>
      <c r="AV79" s="587"/>
      <c r="AW79" s="586"/>
      <c r="AX79" s="586"/>
      <c r="AY79" s="586"/>
      <c r="AZ79" s="586"/>
      <c r="BA79" s="586"/>
      <c r="BB79" s="586"/>
      <c r="BC79" s="586"/>
      <c r="BD79" s="586"/>
      <c r="BE79" s="586"/>
      <c r="BF79" s="586"/>
      <c r="BG79" s="586"/>
      <c r="BH79" s="586"/>
      <c r="BI79" s="586"/>
      <c r="BJ79" s="586"/>
      <c r="BK79" s="586"/>
      <c r="BL79" s="586"/>
      <c r="BM79" s="586"/>
      <c r="BN79" s="586"/>
      <c r="BO79" s="586"/>
      <c r="BP79" s="586"/>
      <c r="BQ79" s="586"/>
      <c r="BR79" s="586"/>
      <c r="BS79" s="586"/>
      <c r="BT79" s="586"/>
      <c r="BU79" s="586"/>
      <c r="BV79" s="586"/>
      <c r="BW79" s="586"/>
      <c r="BX79" s="586"/>
      <c r="BY79" s="586"/>
      <c r="BZ79" s="586"/>
      <c r="CA79" s="586"/>
      <c r="CB79" s="586"/>
      <c r="CC79" s="586"/>
      <c r="CD79" s="586"/>
      <c r="CE79" s="586"/>
      <c r="CF79" s="586"/>
      <c r="CG79" s="586"/>
      <c r="CH79" s="586"/>
      <c r="CI79" s="586"/>
      <c r="CJ79" s="586"/>
      <c r="CK79" s="587"/>
      <c r="CL79" s="587"/>
      <c r="CM79" s="587"/>
      <c r="CN79" s="587"/>
      <c r="CO79" s="586"/>
      <c r="CP79" s="586"/>
      <c r="CQ79" s="586"/>
      <c r="CR79" s="586"/>
      <c r="CS79" s="586"/>
      <c r="CT79" s="586"/>
      <c r="CU79" s="586"/>
      <c r="CV79" s="586"/>
      <c r="CW79" s="586"/>
      <c r="CX79" s="586"/>
      <c r="CY79" s="586"/>
      <c r="CZ79" s="586"/>
      <c r="DA79" s="586"/>
      <c r="DB79" s="586"/>
    </row>
    <row r="80">
      <c r="A80" s="583" t="s">
        <v>273</v>
      </c>
      <c r="B80" s="584">
        <f t="shared" si="2"/>
        <v>6</v>
      </c>
      <c r="C80" s="584" t="s">
        <v>2133</v>
      </c>
      <c r="D80" s="436">
        <v>2.0</v>
      </c>
      <c r="E80" s="436">
        <v>1.0</v>
      </c>
      <c r="F80" s="436" t="s">
        <v>251</v>
      </c>
      <c r="G80" s="585" t="s">
        <v>2211</v>
      </c>
      <c r="H80" s="437"/>
      <c r="I80" s="586"/>
      <c r="J80" s="586"/>
      <c r="K80" s="586"/>
      <c r="L80" s="586"/>
      <c r="M80" s="586"/>
      <c r="N80" s="587" t="s">
        <v>96</v>
      </c>
      <c r="O80" s="586"/>
      <c r="P80" s="586"/>
      <c r="Q80" s="586"/>
      <c r="R80" s="586"/>
      <c r="S80" s="586"/>
      <c r="T80" s="586"/>
      <c r="U80" s="586"/>
      <c r="V80" s="586"/>
      <c r="W80" s="586"/>
      <c r="X80" s="586"/>
      <c r="Y80" s="586"/>
      <c r="Z80" s="586"/>
      <c r="AA80" s="586"/>
      <c r="AB80" s="587"/>
      <c r="AC80" s="587" t="s">
        <v>96</v>
      </c>
      <c r="AD80" s="586"/>
      <c r="AE80" s="586"/>
      <c r="AF80" s="586"/>
      <c r="AG80" s="587" t="s">
        <v>96</v>
      </c>
      <c r="AH80" s="587"/>
      <c r="AI80" s="587"/>
      <c r="AJ80" s="586"/>
      <c r="AK80" s="586"/>
      <c r="AL80" s="587" t="s">
        <v>96</v>
      </c>
      <c r="AM80" s="586"/>
      <c r="AN80" s="586"/>
      <c r="AO80" s="586"/>
      <c r="AP80" s="586"/>
      <c r="AQ80" s="586"/>
      <c r="AR80" s="586"/>
      <c r="AS80" s="586"/>
      <c r="AT80" s="586"/>
      <c r="AU80" s="586"/>
      <c r="AV80" s="586"/>
      <c r="AW80" s="586"/>
      <c r="AX80" s="586"/>
      <c r="AY80" s="586"/>
      <c r="AZ80" s="586"/>
      <c r="BA80" s="586"/>
      <c r="BB80" s="586"/>
      <c r="BC80" s="586"/>
      <c r="BD80" s="586"/>
      <c r="BE80" s="586"/>
      <c r="BF80" s="586"/>
      <c r="BG80" s="586"/>
      <c r="BH80" s="586"/>
      <c r="BI80" s="586"/>
      <c r="BJ80" s="586"/>
      <c r="BK80" s="586"/>
      <c r="BL80" s="586"/>
      <c r="BM80" s="587" t="s">
        <v>96</v>
      </c>
      <c r="BN80" s="586"/>
      <c r="BO80" s="586"/>
      <c r="BP80" s="586"/>
      <c r="BQ80" s="586"/>
      <c r="BR80" s="586"/>
      <c r="BS80" s="586"/>
      <c r="BT80" s="586"/>
      <c r="BU80" s="586"/>
      <c r="BV80" s="586"/>
      <c r="BW80" s="586"/>
      <c r="BX80" s="586"/>
      <c r="BY80" s="586"/>
      <c r="BZ80" s="586"/>
      <c r="CA80" s="586"/>
      <c r="CB80" s="586"/>
      <c r="CC80" s="586"/>
      <c r="CD80" s="586"/>
      <c r="CE80" s="586"/>
      <c r="CF80" s="586"/>
      <c r="CG80" s="586"/>
      <c r="CH80" s="586"/>
      <c r="CI80" s="586"/>
      <c r="CJ80" s="586"/>
      <c r="CK80" s="586"/>
      <c r="CL80" s="586"/>
      <c r="CM80" s="586"/>
      <c r="CN80" s="586"/>
      <c r="CO80" s="586"/>
      <c r="CP80" s="586"/>
      <c r="CQ80" s="586"/>
      <c r="CR80" s="586"/>
      <c r="CS80" s="586"/>
      <c r="CT80" s="587" t="s">
        <v>96</v>
      </c>
      <c r="CU80" s="586"/>
      <c r="CV80" s="586"/>
      <c r="CW80" s="586"/>
      <c r="CX80" s="586"/>
      <c r="CY80" s="586"/>
      <c r="CZ80" s="586"/>
      <c r="DA80" s="586"/>
      <c r="DB80" s="586"/>
    </row>
    <row r="81">
      <c r="A81" s="583" t="s">
        <v>1651</v>
      </c>
      <c r="B81" s="584">
        <f t="shared" si="2"/>
        <v>1</v>
      </c>
      <c r="C81" s="584" t="s">
        <v>2133</v>
      </c>
      <c r="D81" s="436">
        <v>3.0</v>
      </c>
      <c r="E81" s="436">
        <v>5.0</v>
      </c>
      <c r="F81" s="436" t="s">
        <v>2175</v>
      </c>
      <c r="G81" s="585" t="s">
        <v>2212</v>
      </c>
      <c r="H81" s="437"/>
      <c r="I81" s="586"/>
      <c r="J81" s="586"/>
      <c r="K81" s="586"/>
      <c r="L81" s="586"/>
      <c r="M81" s="586"/>
      <c r="N81" s="586"/>
      <c r="O81" s="586"/>
      <c r="P81" s="586"/>
      <c r="Q81" s="586"/>
      <c r="R81" s="586"/>
      <c r="S81" s="586"/>
      <c r="T81" s="586"/>
      <c r="U81" s="586"/>
      <c r="V81" s="586"/>
      <c r="W81" s="586"/>
      <c r="X81" s="586"/>
      <c r="Y81" s="586"/>
      <c r="Z81" s="586"/>
      <c r="AA81" s="586"/>
      <c r="AB81" s="586"/>
      <c r="AC81" s="586"/>
      <c r="AD81" s="586"/>
      <c r="AE81" s="586"/>
      <c r="AF81" s="586"/>
      <c r="AG81" s="586"/>
      <c r="AH81" s="586"/>
      <c r="AI81" s="587"/>
      <c r="AJ81" s="587"/>
      <c r="AK81" s="586"/>
      <c r="AL81" s="586"/>
      <c r="AM81" s="586"/>
      <c r="AN81" s="586"/>
      <c r="AO81" s="586"/>
      <c r="AP81" s="586"/>
      <c r="AQ81" s="586"/>
      <c r="AR81" s="586"/>
      <c r="AS81" s="586"/>
      <c r="AT81" s="586"/>
      <c r="AU81" s="587"/>
      <c r="AV81" s="586"/>
      <c r="AW81" s="586"/>
      <c r="AX81" s="586"/>
      <c r="AY81" s="586"/>
      <c r="AZ81" s="586"/>
      <c r="BA81" s="586"/>
      <c r="BB81" s="586"/>
      <c r="BC81" s="586"/>
      <c r="BD81" s="586"/>
      <c r="BE81" s="586"/>
      <c r="BF81" s="586"/>
      <c r="BG81" s="586"/>
      <c r="BH81" s="586"/>
      <c r="BI81" s="586"/>
      <c r="BJ81" s="586"/>
      <c r="BK81" s="586"/>
      <c r="BL81" s="586"/>
      <c r="BM81" s="586"/>
      <c r="BN81" s="586"/>
      <c r="BO81" s="586"/>
      <c r="BP81" s="586"/>
      <c r="BQ81" s="586"/>
      <c r="BR81" s="586"/>
      <c r="BS81" s="586"/>
      <c r="BT81" s="586"/>
      <c r="BU81" s="586"/>
      <c r="BV81" s="586"/>
      <c r="BW81" s="587"/>
      <c r="BX81" s="587"/>
      <c r="BY81" s="587"/>
      <c r="BZ81" s="587"/>
      <c r="CA81" s="587"/>
      <c r="CB81" s="587"/>
      <c r="CC81" s="587"/>
      <c r="CD81" s="587"/>
      <c r="CE81" s="587"/>
      <c r="CF81" s="587"/>
      <c r="CG81" s="587"/>
      <c r="CH81" s="587"/>
      <c r="CI81" s="590" t="s">
        <v>96</v>
      </c>
      <c r="CJ81" s="586"/>
      <c r="CK81" s="586"/>
      <c r="CL81" s="586"/>
      <c r="CM81" s="586"/>
      <c r="CN81" s="586"/>
      <c r="CO81" s="586"/>
      <c r="CP81" s="586"/>
      <c r="CQ81" s="586"/>
      <c r="CR81" s="586"/>
      <c r="CS81" s="586"/>
      <c r="CT81" s="586"/>
      <c r="CU81" s="586"/>
      <c r="CV81" s="586"/>
      <c r="CW81" s="586"/>
      <c r="CX81" s="586"/>
      <c r="CY81" s="586"/>
      <c r="CZ81" s="586"/>
      <c r="DA81" s="586"/>
      <c r="DB81" s="586"/>
    </row>
    <row r="82">
      <c r="A82" s="583" t="s">
        <v>1006</v>
      </c>
      <c r="B82" s="584">
        <f t="shared" si="2"/>
        <v>1</v>
      </c>
      <c r="C82" s="584" t="s">
        <v>2133</v>
      </c>
      <c r="D82" s="436">
        <v>5.0</v>
      </c>
      <c r="E82" s="436" t="s">
        <v>214</v>
      </c>
      <c r="F82" s="436">
        <v>4.0</v>
      </c>
      <c r="G82" s="585" t="s">
        <v>2213</v>
      </c>
      <c r="H82" s="437"/>
      <c r="I82" s="586"/>
      <c r="J82" s="586"/>
      <c r="K82" s="586"/>
      <c r="L82" s="586"/>
      <c r="M82" s="586"/>
      <c r="N82" s="586"/>
      <c r="O82" s="586"/>
      <c r="P82" s="586"/>
      <c r="Q82" s="586"/>
      <c r="R82" s="586"/>
      <c r="S82" s="586"/>
      <c r="T82" s="586"/>
      <c r="U82" s="586"/>
      <c r="V82" s="586"/>
      <c r="W82" s="586"/>
      <c r="X82" s="586"/>
      <c r="Y82" s="586"/>
      <c r="Z82" s="586"/>
      <c r="AA82" s="586"/>
      <c r="AB82" s="586"/>
      <c r="AC82" s="586"/>
      <c r="AD82" s="586"/>
      <c r="AE82" s="586"/>
      <c r="AF82" s="586"/>
      <c r="AG82" s="586"/>
      <c r="AH82" s="586"/>
      <c r="AI82" s="587"/>
      <c r="AJ82" s="587"/>
      <c r="AK82" s="586"/>
      <c r="AL82" s="586"/>
      <c r="AM82" s="586"/>
      <c r="AN82" s="586"/>
      <c r="AO82" s="586"/>
      <c r="AP82" s="586"/>
      <c r="AQ82" s="586"/>
      <c r="AR82" s="586"/>
      <c r="AS82" s="586"/>
      <c r="AT82" s="586"/>
      <c r="AU82" s="587" t="s">
        <v>96</v>
      </c>
      <c r="AV82" s="586"/>
      <c r="AW82" s="586"/>
      <c r="AX82" s="586"/>
      <c r="AY82" s="586"/>
      <c r="AZ82" s="586"/>
      <c r="BA82" s="586"/>
      <c r="BB82" s="586"/>
      <c r="BC82" s="586"/>
      <c r="BD82" s="586"/>
      <c r="BE82" s="586"/>
      <c r="BF82" s="586"/>
      <c r="BG82" s="586"/>
      <c r="BH82" s="586"/>
      <c r="BI82" s="586"/>
      <c r="BJ82" s="586"/>
      <c r="BK82" s="586"/>
      <c r="BL82" s="586"/>
      <c r="BM82" s="586"/>
      <c r="BN82" s="586"/>
      <c r="BO82" s="586"/>
      <c r="BP82" s="586"/>
      <c r="BQ82" s="586"/>
      <c r="BR82" s="586"/>
      <c r="BS82" s="586"/>
      <c r="BT82" s="586"/>
      <c r="BU82" s="586"/>
      <c r="BV82" s="586"/>
      <c r="BW82" s="587"/>
      <c r="BX82" s="587"/>
      <c r="BY82" s="587"/>
      <c r="BZ82" s="587"/>
      <c r="CA82" s="587"/>
      <c r="CB82" s="587"/>
      <c r="CC82" s="587"/>
      <c r="CD82" s="587"/>
      <c r="CE82" s="587"/>
      <c r="CF82" s="587"/>
      <c r="CG82" s="587"/>
      <c r="CH82" s="587"/>
      <c r="CI82" s="586"/>
      <c r="CJ82" s="586"/>
      <c r="CK82" s="586"/>
      <c r="CL82" s="586"/>
      <c r="CM82" s="586"/>
      <c r="CN82" s="586"/>
      <c r="CO82" s="586"/>
      <c r="CP82" s="586"/>
      <c r="CQ82" s="586"/>
      <c r="CR82" s="586"/>
      <c r="CS82" s="586"/>
      <c r="CT82" s="586"/>
      <c r="CU82" s="586"/>
      <c r="CV82" s="586"/>
      <c r="CW82" s="586"/>
      <c r="CX82" s="586"/>
      <c r="CY82" s="586"/>
      <c r="CZ82" s="586"/>
      <c r="DA82" s="586"/>
      <c r="DB82" s="586"/>
    </row>
    <row r="83">
      <c r="A83" s="583" t="s">
        <v>1778</v>
      </c>
      <c r="B83" s="584">
        <f t="shared" si="2"/>
        <v>1</v>
      </c>
      <c r="C83" s="584" t="s">
        <v>2133</v>
      </c>
      <c r="D83" s="436">
        <v>5.0</v>
      </c>
      <c r="E83" s="436" t="s">
        <v>214</v>
      </c>
      <c r="F83" s="436" t="s">
        <v>2192</v>
      </c>
      <c r="G83" s="585" t="s">
        <v>2214</v>
      </c>
      <c r="H83" s="437"/>
      <c r="I83" s="586"/>
      <c r="J83" s="586"/>
      <c r="K83" s="586"/>
      <c r="L83" s="586"/>
      <c r="M83" s="586"/>
      <c r="N83" s="586"/>
      <c r="O83" s="586"/>
      <c r="P83" s="586"/>
      <c r="Q83" s="586"/>
      <c r="R83" s="586"/>
      <c r="S83" s="586"/>
      <c r="T83" s="586"/>
      <c r="U83" s="586"/>
      <c r="V83" s="586"/>
      <c r="W83" s="586"/>
      <c r="X83" s="586"/>
      <c r="Y83" s="586"/>
      <c r="Z83" s="586"/>
      <c r="AA83" s="586"/>
      <c r="AB83" s="586"/>
      <c r="AC83" s="586"/>
      <c r="AD83" s="586"/>
      <c r="AE83" s="586"/>
      <c r="AF83" s="586"/>
      <c r="AG83" s="586"/>
      <c r="AH83" s="586"/>
      <c r="AI83" s="587"/>
      <c r="AJ83" s="587"/>
      <c r="AK83" s="586"/>
      <c r="AL83" s="586"/>
      <c r="AM83" s="586"/>
      <c r="AN83" s="586"/>
      <c r="AO83" s="586"/>
      <c r="AP83" s="586"/>
      <c r="AQ83" s="586"/>
      <c r="AR83" s="586"/>
      <c r="AS83" s="586"/>
      <c r="AT83" s="586"/>
      <c r="AU83" s="586"/>
      <c r="AV83" s="586"/>
      <c r="AW83" s="586"/>
      <c r="AX83" s="586"/>
      <c r="AY83" s="586"/>
      <c r="AZ83" s="586"/>
      <c r="BA83" s="586"/>
      <c r="BB83" s="586"/>
      <c r="BC83" s="586"/>
      <c r="BD83" s="586"/>
      <c r="BE83" s="586"/>
      <c r="BF83" s="586"/>
      <c r="BG83" s="586"/>
      <c r="BH83" s="586"/>
      <c r="BI83" s="586"/>
      <c r="BJ83" s="586"/>
      <c r="BK83" s="586"/>
      <c r="BL83" s="586"/>
      <c r="BM83" s="586"/>
      <c r="BN83" s="586"/>
      <c r="BO83" s="586"/>
      <c r="BP83" s="586"/>
      <c r="BQ83" s="586"/>
      <c r="BR83" s="586"/>
      <c r="BS83" s="586"/>
      <c r="BT83" s="586"/>
      <c r="BU83" s="586"/>
      <c r="BV83" s="586"/>
      <c r="BW83" s="587"/>
      <c r="BX83" s="587"/>
      <c r="BY83" s="587"/>
      <c r="BZ83" s="587"/>
      <c r="CA83" s="587"/>
      <c r="CB83" s="587"/>
      <c r="CC83" s="587"/>
      <c r="CD83" s="587"/>
      <c r="CE83" s="587"/>
      <c r="CF83" s="587"/>
      <c r="CG83" s="587"/>
      <c r="CH83" s="587"/>
      <c r="CI83" s="586"/>
      <c r="CJ83" s="586"/>
      <c r="CK83" s="586"/>
      <c r="CL83" s="586"/>
      <c r="CM83" s="586"/>
      <c r="CN83" s="586"/>
      <c r="CO83" s="586"/>
      <c r="CP83" s="586"/>
      <c r="CQ83" s="586"/>
      <c r="CR83" s="590" t="s">
        <v>96</v>
      </c>
      <c r="CS83" s="586"/>
      <c r="CT83" s="586"/>
      <c r="CU83" s="586"/>
      <c r="CV83" s="586"/>
      <c r="CW83" s="586"/>
      <c r="CX83" s="586"/>
      <c r="CY83" s="586"/>
      <c r="CZ83" s="586"/>
      <c r="DA83" s="586"/>
      <c r="DB83" s="586"/>
    </row>
    <row r="84">
      <c r="A84" s="583" t="s">
        <v>745</v>
      </c>
      <c r="B84" s="584">
        <f t="shared" si="2"/>
        <v>1</v>
      </c>
      <c r="C84" s="584" t="s">
        <v>2133</v>
      </c>
      <c r="D84" s="436">
        <v>5.0</v>
      </c>
      <c r="E84" s="436" t="s">
        <v>214</v>
      </c>
      <c r="F84" s="436">
        <v>3.0</v>
      </c>
      <c r="G84" s="585" t="s">
        <v>2215</v>
      </c>
      <c r="H84" s="437"/>
      <c r="I84" s="586"/>
      <c r="J84" s="586"/>
      <c r="K84" s="586"/>
      <c r="L84" s="586"/>
      <c r="M84" s="586"/>
      <c r="N84" s="586"/>
      <c r="O84" s="586"/>
      <c r="P84" s="586"/>
      <c r="Q84" s="586"/>
      <c r="R84" s="586"/>
      <c r="S84" s="586"/>
      <c r="T84" s="586"/>
      <c r="U84" s="586"/>
      <c r="V84" s="586"/>
      <c r="W84" s="586"/>
      <c r="X84" s="586"/>
      <c r="Y84" s="586"/>
      <c r="Z84" s="586"/>
      <c r="AA84" s="586"/>
      <c r="AB84" s="586"/>
      <c r="AC84" s="586"/>
      <c r="AD84" s="586"/>
      <c r="AE84" s="586"/>
      <c r="AF84" s="586"/>
      <c r="AG84" s="586"/>
      <c r="AH84" s="586"/>
      <c r="AI84" s="587" t="s">
        <v>96</v>
      </c>
      <c r="AJ84" s="587"/>
      <c r="AK84" s="586"/>
      <c r="AL84" s="586"/>
      <c r="AM84" s="586"/>
      <c r="AN84" s="586"/>
      <c r="AO84" s="586"/>
      <c r="AP84" s="586"/>
      <c r="AQ84" s="586"/>
      <c r="AR84" s="586"/>
      <c r="AS84" s="586"/>
      <c r="AT84" s="586"/>
      <c r="AU84" s="586"/>
      <c r="AV84" s="586"/>
      <c r="AW84" s="586"/>
      <c r="AX84" s="586"/>
      <c r="AY84" s="586"/>
      <c r="AZ84" s="586"/>
      <c r="BA84" s="586"/>
      <c r="BB84" s="586"/>
      <c r="BC84" s="586"/>
      <c r="BD84" s="586"/>
      <c r="BE84" s="586"/>
      <c r="BF84" s="586"/>
      <c r="BG84" s="586"/>
      <c r="BH84" s="586"/>
      <c r="BI84" s="586"/>
      <c r="BJ84" s="586"/>
      <c r="BK84" s="586"/>
      <c r="BL84" s="586"/>
      <c r="BM84" s="586"/>
      <c r="BN84" s="586"/>
      <c r="BO84" s="586"/>
      <c r="BP84" s="586"/>
      <c r="BQ84" s="586"/>
      <c r="BR84" s="586"/>
      <c r="BS84" s="586"/>
      <c r="BT84" s="586"/>
      <c r="BU84" s="586"/>
      <c r="BV84" s="586"/>
      <c r="BW84" s="587"/>
      <c r="BX84" s="587"/>
      <c r="BY84" s="587"/>
      <c r="BZ84" s="587"/>
      <c r="CA84" s="587"/>
      <c r="CB84" s="587"/>
      <c r="CC84" s="587"/>
      <c r="CD84" s="587"/>
      <c r="CE84" s="587"/>
      <c r="CF84" s="587"/>
      <c r="CG84" s="587"/>
      <c r="CH84" s="587"/>
      <c r="CI84" s="586"/>
      <c r="CJ84" s="586"/>
      <c r="CK84" s="586"/>
      <c r="CL84" s="586"/>
      <c r="CM84" s="586"/>
      <c r="CN84" s="586"/>
      <c r="CO84" s="586"/>
      <c r="CP84" s="586"/>
      <c r="CQ84" s="586"/>
      <c r="CR84" s="586"/>
      <c r="CS84" s="586"/>
      <c r="CT84" s="586"/>
      <c r="CU84" s="586"/>
      <c r="CV84" s="586"/>
      <c r="CW84" s="586"/>
      <c r="CX84" s="586"/>
      <c r="CY84" s="586"/>
      <c r="CZ84" s="586"/>
      <c r="DA84" s="586"/>
      <c r="DB84" s="586"/>
    </row>
    <row r="85">
      <c r="A85" s="583" t="s">
        <v>760</v>
      </c>
      <c r="B85" s="584">
        <f t="shared" si="2"/>
        <v>3</v>
      </c>
      <c r="C85" s="584" t="s">
        <v>2133</v>
      </c>
      <c r="D85" s="436">
        <v>2.0</v>
      </c>
      <c r="E85" s="436">
        <v>2.0</v>
      </c>
      <c r="F85" s="436" t="s">
        <v>251</v>
      </c>
      <c r="G85" s="585" t="s">
        <v>2216</v>
      </c>
      <c r="H85" s="437"/>
      <c r="I85" s="586"/>
      <c r="J85" s="586"/>
      <c r="K85" s="586"/>
      <c r="L85" s="586"/>
      <c r="M85" s="586"/>
      <c r="N85" s="586"/>
      <c r="O85" s="586"/>
      <c r="P85" s="586"/>
      <c r="Q85" s="586"/>
      <c r="R85" s="586"/>
      <c r="S85" s="586"/>
      <c r="T85" s="586"/>
      <c r="U85" s="586"/>
      <c r="V85" s="586"/>
      <c r="W85" s="586"/>
      <c r="X85" s="586"/>
      <c r="Y85" s="586"/>
      <c r="Z85" s="586"/>
      <c r="AA85" s="586"/>
      <c r="AB85" s="586"/>
      <c r="AC85" s="586"/>
      <c r="AD85" s="586"/>
      <c r="AE85" s="586"/>
      <c r="AF85" s="586"/>
      <c r="AG85" s="586"/>
      <c r="AH85" s="586"/>
      <c r="AI85" s="586"/>
      <c r="AJ85" s="587" t="s">
        <v>96</v>
      </c>
      <c r="AK85" s="586"/>
      <c r="AL85" s="586"/>
      <c r="AM85" s="586"/>
      <c r="AN85" s="586"/>
      <c r="AO85" s="586"/>
      <c r="AP85" s="586"/>
      <c r="AQ85" s="586"/>
      <c r="AR85" s="586"/>
      <c r="AS85" s="586"/>
      <c r="AT85" s="586"/>
      <c r="AU85" s="586"/>
      <c r="AV85" s="586"/>
      <c r="AW85" s="586"/>
      <c r="AX85" s="586"/>
      <c r="AY85" s="586"/>
      <c r="AZ85" s="586"/>
      <c r="BA85" s="586"/>
      <c r="BB85" s="586"/>
      <c r="BC85" s="586"/>
      <c r="BD85" s="586"/>
      <c r="BE85" s="586"/>
      <c r="BF85" s="586"/>
      <c r="BG85" s="586"/>
      <c r="BH85" s="586"/>
      <c r="BI85" s="586"/>
      <c r="BJ85" s="586"/>
      <c r="BK85" s="586"/>
      <c r="BL85" s="586"/>
      <c r="BM85" s="586"/>
      <c r="BN85" s="586"/>
      <c r="BO85" s="586"/>
      <c r="BP85" s="586"/>
      <c r="BQ85" s="586"/>
      <c r="BR85" s="586"/>
      <c r="BS85" s="586"/>
      <c r="BT85" s="586"/>
      <c r="BU85" s="586"/>
      <c r="BV85" s="587"/>
      <c r="BW85" s="587"/>
      <c r="BX85" s="587"/>
      <c r="BY85" s="587"/>
      <c r="BZ85" s="587"/>
      <c r="CA85" s="587" t="s">
        <v>96</v>
      </c>
      <c r="CB85" s="587"/>
      <c r="CC85" s="587"/>
      <c r="CD85" s="587"/>
      <c r="CE85" s="587"/>
      <c r="CF85" s="587"/>
      <c r="CG85" s="587" t="s">
        <v>96</v>
      </c>
      <c r="CH85" s="587"/>
      <c r="CI85" s="586"/>
      <c r="CJ85" s="586"/>
      <c r="CK85" s="586"/>
      <c r="CL85" s="586"/>
      <c r="CM85" s="586"/>
      <c r="CN85" s="586"/>
      <c r="CO85" s="586"/>
      <c r="CP85" s="586"/>
      <c r="CQ85" s="586"/>
      <c r="CR85" s="586"/>
      <c r="CS85" s="586"/>
      <c r="CT85" s="586"/>
      <c r="CU85" s="586"/>
      <c r="CV85" s="586"/>
      <c r="CW85" s="586"/>
      <c r="CX85" s="586"/>
      <c r="CY85" s="586"/>
      <c r="CZ85" s="586"/>
      <c r="DA85" s="586"/>
      <c r="DB85" s="586"/>
    </row>
    <row r="86">
      <c r="A86" s="583" t="s">
        <v>103</v>
      </c>
      <c r="B86" s="584">
        <f t="shared" si="2"/>
        <v>3</v>
      </c>
      <c r="C86" s="584" t="s">
        <v>2133</v>
      </c>
      <c r="D86" s="436">
        <v>2.0</v>
      </c>
      <c r="E86" s="436">
        <v>1.0</v>
      </c>
      <c r="F86" s="436" t="s">
        <v>251</v>
      </c>
      <c r="G86" s="585" t="s">
        <v>2217</v>
      </c>
      <c r="H86" s="437"/>
      <c r="I86" s="587" t="s">
        <v>96</v>
      </c>
      <c r="J86" s="586"/>
      <c r="K86" s="586"/>
      <c r="L86" s="586"/>
      <c r="M86" s="586"/>
      <c r="N86" s="586"/>
      <c r="O86" s="586"/>
      <c r="P86" s="586"/>
      <c r="Q86" s="586"/>
      <c r="R86" s="586"/>
      <c r="S86" s="586"/>
      <c r="T86" s="586"/>
      <c r="U86" s="586"/>
      <c r="V86" s="586"/>
      <c r="W86" s="586"/>
      <c r="X86" s="586"/>
      <c r="Y86" s="586"/>
      <c r="Z86" s="586"/>
      <c r="AA86" s="586"/>
      <c r="AB86" s="586"/>
      <c r="AC86" s="586"/>
      <c r="AD86" s="586"/>
      <c r="AE86" s="586"/>
      <c r="AF86" s="586"/>
      <c r="AG86" s="586"/>
      <c r="AH86" s="586"/>
      <c r="AI86" s="586"/>
      <c r="AJ86" s="586"/>
      <c r="AK86" s="586"/>
      <c r="AL86" s="587"/>
      <c r="AM86" s="587"/>
      <c r="AN86" s="587" t="s">
        <v>96</v>
      </c>
      <c r="AO86" s="586"/>
      <c r="AP86" s="586"/>
      <c r="AQ86" s="586"/>
      <c r="AR86" s="586"/>
      <c r="AS86" s="586"/>
      <c r="AT86" s="586"/>
      <c r="AU86" s="586"/>
      <c r="AV86" s="586"/>
      <c r="AW86" s="586"/>
      <c r="AX86" s="586"/>
      <c r="AY86" s="586"/>
      <c r="AZ86" s="586"/>
      <c r="BA86" s="586"/>
      <c r="BB86" s="586"/>
      <c r="BC86" s="586"/>
      <c r="BD86" s="586"/>
      <c r="BE86" s="586"/>
      <c r="BF86" s="586"/>
      <c r="BG86" s="586"/>
      <c r="BH86" s="586"/>
      <c r="BI86" s="586"/>
      <c r="BJ86" s="586"/>
      <c r="BK86" s="586"/>
      <c r="BL86" s="586"/>
      <c r="BM86" s="586"/>
      <c r="BN86" s="586"/>
      <c r="BO86" s="586"/>
      <c r="BP86" s="586"/>
      <c r="BQ86" s="586"/>
      <c r="BR86" s="586"/>
      <c r="BS86" s="586"/>
      <c r="BT86" s="586"/>
      <c r="BU86" s="586"/>
      <c r="BV86" s="586"/>
      <c r="BW86" s="586"/>
      <c r="BX86" s="586"/>
      <c r="BY86" s="586"/>
      <c r="BZ86" s="586"/>
      <c r="CA86" s="586"/>
      <c r="CB86" s="586"/>
      <c r="CC86" s="586"/>
      <c r="CD86" s="586"/>
      <c r="CE86" s="586"/>
      <c r="CF86" s="586"/>
      <c r="CG86" s="586"/>
      <c r="CH86" s="586"/>
      <c r="CI86" s="586"/>
      <c r="CJ86" s="586"/>
      <c r="CK86" s="586"/>
      <c r="CL86" s="586"/>
      <c r="CM86" s="586"/>
      <c r="CN86" s="586"/>
      <c r="CO86" s="586"/>
      <c r="CP86" s="586"/>
      <c r="CQ86" s="586"/>
      <c r="CR86" s="586"/>
      <c r="CS86" s="586"/>
      <c r="CT86" s="587"/>
      <c r="CU86" s="587" t="s">
        <v>96</v>
      </c>
      <c r="CV86" s="586"/>
      <c r="CW86" s="586"/>
      <c r="CX86" s="586"/>
      <c r="CY86" s="586"/>
      <c r="CZ86" s="586"/>
      <c r="DA86" s="586"/>
      <c r="DB86" s="586"/>
    </row>
    <row r="87">
      <c r="A87" s="583" t="s">
        <v>224</v>
      </c>
      <c r="B87" s="584">
        <f t="shared" si="2"/>
        <v>2</v>
      </c>
      <c r="C87" s="584" t="s">
        <v>2133</v>
      </c>
      <c r="D87" s="436">
        <v>2.0</v>
      </c>
      <c r="E87" s="436">
        <v>1.0</v>
      </c>
      <c r="F87" s="436" t="s">
        <v>251</v>
      </c>
      <c r="G87" s="585" t="s">
        <v>2218</v>
      </c>
      <c r="H87" s="437"/>
      <c r="I87" s="586"/>
      <c r="J87" s="586"/>
      <c r="K87" s="586"/>
      <c r="L87" s="586"/>
      <c r="M87" s="587" t="s">
        <v>96</v>
      </c>
      <c r="N87" s="587"/>
      <c r="O87" s="587"/>
      <c r="P87" s="587"/>
      <c r="Q87" s="586"/>
      <c r="R87" s="587"/>
      <c r="S87" s="586"/>
      <c r="T87" s="586"/>
      <c r="U87" s="586"/>
      <c r="V87" s="586"/>
      <c r="W87" s="586"/>
      <c r="X87" s="586"/>
      <c r="Y87" s="586"/>
      <c r="Z87" s="586"/>
      <c r="AA87" s="586"/>
      <c r="AB87" s="586"/>
      <c r="AC87" s="586"/>
      <c r="AD87" s="586"/>
      <c r="AE87" s="586"/>
      <c r="AF87" s="586"/>
      <c r="AG87" s="586"/>
      <c r="AH87" s="586"/>
      <c r="AI87" s="586"/>
      <c r="AJ87" s="586"/>
      <c r="AK87" s="586"/>
      <c r="AL87" s="586"/>
      <c r="AM87" s="586"/>
      <c r="AN87" s="586"/>
      <c r="AO87" s="586"/>
      <c r="AP87" s="586"/>
      <c r="AQ87" s="586"/>
      <c r="AR87" s="586"/>
      <c r="AS87" s="586"/>
      <c r="AT87" s="586"/>
      <c r="AU87" s="587"/>
      <c r="AV87" s="587"/>
      <c r="AW87" s="587"/>
      <c r="AX87" s="587"/>
      <c r="AY87" s="586"/>
      <c r="AZ87" s="586"/>
      <c r="BA87" s="586"/>
      <c r="BB87" s="586"/>
      <c r="BC87" s="586"/>
      <c r="BD87" s="586"/>
      <c r="BE87" s="586"/>
      <c r="BF87" s="587"/>
      <c r="BG87" s="587"/>
      <c r="BH87" s="587"/>
      <c r="BI87" s="586"/>
      <c r="BJ87" s="586"/>
      <c r="BK87" s="586"/>
      <c r="BL87" s="586"/>
      <c r="BM87" s="587"/>
      <c r="BN87" s="586"/>
      <c r="BO87" s="586"/>
      <c r="BP87" s="586"/>
      <c r="BQ87" s="586"/>
      <c r="BR87" s="586"/>
      <c r="BS87" s="587" t="s">
        <v>96</v>
      </c>
      <c r="BT87" s="587"/>
      <c r="BU87" s="586"/>
      <c r="BV87" s="586"/>
      <c r="BW87" s="586"/>
      <c r="BX87" s="586"/>
      <c r="BY87" s="586"/>
      <c r="BZ87" s="586"/>
      <c r="CA87" s="586"/>
      <c r="CB87" s="586"/>
      <c r="CC87" s="586"/>
      <c r="CD87" s="586"/>
      <c r="CE87" s="586"/>
      <c r="CF87" s="586"/>
      <c r="CG87" s="586"/>
      <c r="CH87" s="586"/>
      <c r="CI87" s="586"/>
      <c r="CJ87" s="586"/>
      <c r="CK87" s="586"/>
      <c r="CL87" s="586"/>
      <c r="CM87" s="586"/>
      <c r="CN87" s="586"/>
      <c r="CO87" s="586"/>
      <c r="CP87" s="586"/>
      <c r="CQ87" s="586"/>
      <c r="CR87" s="587"/>
      <c r="CS87" s="586"/>
      <c r="CT87" s="586"/>
      <c r="CU87" s="586"/>
      <c r="CV87" s="586"/>
      <c r="CW87" s="586"/>
      <c r="CX87" s="586"/>
      <c r="CY87" s="586"/>
      <c r="CZ87" s="586"/>
      <c r="DA87" s="586"/>
      <c r="DB87" s="586"/>
    </row>
    <row r="88">
      <c r="A88" s="583" t="s">
        <v>328</v>
      </c>
      <c r="B88" s="584">
        <f t="shared" si="2"/>
        <v>5</v>
      </c>
      <c r="C88" s="584" t="s">
        <v>2162</v>
      </c>
      <c r="D88" s="436">
        <v>2.0</v>
      </c>
      <c r="E88" s="436">
        <v>1.0</v>
      </c>
      <c r="F88" s="436" t="s">
        <v>251</v>
      </c>
      <c r="G88" s="585" t="s">
        <v>2219</v>
      </c>
      <c r="H88" s="437"/>
      <c r="I88" s="586"/>
      <c r="J88" s="586"/>
      <c r="K88" s="586"/>
      <c r="L88" s="586"/>
      <c r="M88" s="586"/>
      <c r="N88" s="587"/>
      <c r="O88" s="587"/>
      <c r="P88" s="587" t="s">
        <v>96</v>
      </c>
      <c r="Q88" s="586"/>
      <c r="R88" s="586"/>
      <c r="S88" s="586"/>
      <c r="T88" s="586"/>
      <c r="U88" s="586"/>
      <c r="V88" s="586"/>
      <c r="W88" s="586"/>
      <c r="X88" s="586"/>
      <c r="Y88" s="586"/>
      <c r="Z88" s="586"/>
      <c r="AA88" s="586"/>
      <c r="AB88" s="586"/>
      <c r="AC88" s="586"/>
      <c r="AD88" s="586"/>
      <c r="AE88" s="586"/>
      <c r="AF88" s="586"/>
      <c r="AG88" s="587" t="s">
        <v>96</v>
      </c>
      <c r="AH88" s="587"/>
      <c r="AI88" s="587"/>
      <c r="AJ88" s="586"/>
      <c r="AK88" s="586"/>
      <c r="AL88" s="586"/>
      <c r="AM88" s="586"/>
      <c r="AN88" s="586"/>
      <c r="AO88" s="586"/>
      <c r="AP88" s="586"/>
      <c r="AQ88" s="586"/>
      <c r="AR88" s="586"/>
      <c r="AS88" s="586"/>
      <c r="AT88" s="586"/>
      <c r="AU88" s="586"/>
      <c r="AV88" s="586"/>
      <c r="AW88" s="586"/>
      <c r="AX88" s="586"/>
      <c r="AY88" s="586"/>
      <c r="AZ88" s="586"/>
      <c r="BA88" s="586"/>
      <c r="BB88" s="586"/>
      <c r="BC88" s="586"/>
      <c r="BD88" s="586"/>
      <c r="BE88" s="586"/>
      <c r="BF88" s="587" t="s">
        <v>96</v>
      </c>
      <c r="BG88" s="587"/>
      <c r="BH88" s="587"/>
      <c r="BI88" s="586"/>
      <c r="BJ88" s="586"/>
      <c r="BK88" s="586"/>
      <c r="BL88" s="586"/>
      <c r="BM88" s="586"/>
      <c r="BN88" s="586"/>
      <c r="BO88" s="586"/>
      <c r="BP88" s="586"/>
      <c r="BQ88" s="586"/>
      <c r="BR88" s="586"/>
      <c r="BS88" s="586"/>
      <c r="BT88" s="586"/>
      <c r="BU88" s="586"/>
      <c r="BV88" s="586"/>
      <c r="BW88" s="586"/>
      <c r="BX88" s="586"/>
      <c r="BY88" s="586"/>
      <c r="BZ88" s="586"/>
      <c r="CA88" s="586"/>
      <c r="CB88" s="586"/>
      <c r="CC88" s="586"/>
      <c r="CD88" s="586"/>
      <c r="CE88" s="586"/>
      <c r="CF88" s="586"/>
      <c r="CG88" s="586"/>
      <c r="CH88" s="586"/>
      <c r="CI88" s="587"/>
      <c r="CJ88" s="587" t="s">
        <v>96</v>
      </c>
      <c r="CK88" s="587" t="s">
        <v>96</v>
      </c>
      <c r="CL88" s="587"/>
      <c r="CM88" s="587"/>
      <c r="CN88" s="586"/>
      <c r="CO88" s="586"/>
      <c r="CP88" s="586"/>
      <c r="CQ88" s="586"/>
      <c r="CR88" s="586"/>
      <c r="CS88" s="586"/>
      <c r="CT88" s="586"/>
      <c r="CU88" s="586"/>
      <c r="CV88" s="586"/>
      <c r="CW88" s="586"/>
      <c r="CX88" s="586"/>
      <c r="CY88" s="586"/>
      <c r="CZ88" s="586"/>
      <c r="DA88" s="586"/>
      <c r="DB88" s="586"/>
    </row>
    <row r="89">
      <c r="A89" s="583" t="s">
        <v>1082</v>
      </c>
      <c r="B89" s="584">
        <f t="shared" si="2"/>
        <v>3</v>
      </c>
      <c r="C89" s="584" t="s">
        <v>2133</v>
      </c>
      <c r="D89" s="436">
        <v>2.0</v>
      </c>
      <c r="E89" s="436">
        <v>2.0</v>
      </c>
      <c r="F89" s="436" t="s">
        <v>251</v>
      </c>
      <c r="G89" s="585" t="s">
        <v>2220</v>
      </c>
      <c r="H89" s="437"/>
      <c r="I89" s="586"/>
      <c r="J89" s="586"/>
      <c r="K89" s="586"/>
      <c r="L89" s="586"/>
      <c r="M89" s="586"/>
      <c r="N89" s="586"/>
      <c r="O89" s="586"/>
      <c r="P89" s="586"/>
      <c r="Q89" s="586"/>
      <c r="R89" s="586"/>
      <c r="S89" s="586"/>
      <c r="T89" s="586"/>
      <c r="U89" s="586"/>
      <c r="V89" s="586"/>
      <c r="W89" s="586"/>
      <c r="X89" s="586"/>
      <c r="Y89" s="586"/>
      <c r="Z89" s="586"/>
      <c r="AA89" s="586"/>
      <c r="AB89" s="586"/>
      <c r="AC89" s="586"/>
      <c r="AD89" s="586"/>
      <c r="AE89" s="586"/>
      <c r="AF89" s="586"/>
      <c r="AG89" s="586"/>
      <c r="AH89" s="586"/>
      <c r="AI89" s="586"/>
      <c r="AJ89" s="586"/>
      <c r="AK89" s="586"/>
      <c r="AL89" s="586"/>
      <c r="AM89" s="586"/>
      <c r="AN89" s="586"/>
      <c r="AO89" s="586"/>
      <c r="AP89" s="586"/>
      <c r="AQ89" s="586"/>
      <c r="AR89" s="586"/>
      <c r="AS89" s="586"/>
      <c r="AT89" s="586"/>
      <c r="AU89" s="586"/>
      <c r="AV89" s="586"/>
      <c r="AW89" s="586"/>
      <c r="AX89" s="586"/>
      <c r="AY89" s="587" t="s">
        <v>96</v>
      </c>
      <c r="AZ89" s="587"/>
      <c r="BA89" s="586"/>
      <c r="BB89" s="586"/>
      <c r="BC89" s="586"/>
      <c r="BD89" s="586"/>
      <c r="BE89" s="586"/>
      <c r="BF89" s="586"/>
      <c r="BG89" s="586"/>
      <c r="BH89" s="586"/>
      <c r="BI89" s="586"/>
      <c r="BJ89" s="586"/>
      <c r="BK89" s="586"/>
      <c r="BL89" s="586"/>
      <c r="BM89" s="586"/>
      <c r="BN89" s="586"/>
      <c r="BO89" s="586"/>
      <c r="BP89" s="586"/>
      <c r="BQ89" s="586"/>
      <c r="BR89" s="586"/>
      <c r="BS89" s="586"/>
      <c r="BT89" s="586"/>
      <c r="BU89" s="586"/>
      <c r="BV89" s="586"/>
      <c r="BW89" s="587"/>
      <c r="BX89" s="587" t="s">
        <v>96</v>
      </c>
      <c r="BY89" s="586"/>
      <c r="BZ89" s="586"/>
      <c r="CA89" s="586"/>
      <c r="CB89" s="586"/>
      <c r="CC89" s="586"/>
      <c r="CD89" s="586"/>
      <c r="CE89" s="586"/>
      <c r="CF89" s="586"/>
      <c r="CG89" s="586"/>
      <c r="CH89" s="586"/>
      <c r="CI89" s="586"/>
      <c r="CJ89" s="586"/>
      <c r="CK89" s="586"/>
      <c r="CL89" s="586"/>
      <c r="CM89" s="586"/>
      <c r="CN89" s="587"/>
      <c r="CO89" s="587" t="s">
        <v>96</v>
      </c>
      <c r="CP89" s="586"/>
      <c r="CQ89" s="586"/>
      <c r="CR89" s="586"/>
      <c r="CS89" s="586"/>
      <c r="CT89" s="586"/>
      <c r="CU89" s="586"/>
      <c r="CV89" s="586"/>
      <c r="CW89" s="586"/>
      <c r="CX89" s="586"/>
      <c r="CY89" s="586"/>
      <c r="CZ89" s="586"/>
      <c r="DA89" s="586"/>
      <c r="DB89" s="586"/>
    </row>
    <row r="90">
      <c r="A90" s="583" t="s">
        <v>366</v>
      </c>
      <c r="B90" s="584">
        <f t="shared" si="2"/>
        <v>8</v>
      </c>
      <c r="C90" s="584" t="s">
        <v>2133</v>
      </c>
      <c r="D90" s="436">
        <v>2.0</v>
      </c>
      <c r="E90" s="436">
        <v>1.0</v>
      </c>
      <c r="F90" s="436" t="s">
        <v>251</v>
      </c>
      <c r="G90" s="585" t="s">
        <v>2221</v>
      </c>
      <c r="H90" s="437"/>
      <c r="I90" s="586"/>
      <c r="J90" s="586"/>
      <c r="K90" s="586"/>
      <c r="L90" s="586"/>
      <c r="M90" s="586"/>
      <c r="N90" s="586"/>
      <c r="O90" s="586"/>
      <c r="P90" s="586"/>
      <c r="Q90" s="586"/>
      <c r="R90" s="587" t="s">
        <v>96</v>
      </c>
      <c r="S90" s="586"/>
      <c r="T90" s="586"/>
      <c r="U90" s="586"/>
      <c r="V90" s="586"/>
      <c r="W90" s="586"/>
      <c r="X90" s="586"/>
      <c r="Y90" s="586"/>
      <c r="Z90" s="586"/>
      <c r="AA90" s="587" t="s">
        <v>96</v>
      </c>
      <c r="AB90" s="586"/>
      <c r="AC90" s="586"/>
      <c r="AD90" s="586"/>
      <c r="AE90" s="586"/>
      <c r="AF90" s="587" t="s">
        <v>96</v>
      </c>
      <c r="AG90" s="586"/>
      <c r="AH90" s="586"/>
      <c r="AI90" s="586"/>
      <c r="AJ90" s="586"/>
      <c r="AK90" s="586"/>
      <c r="AL90" s="586"/>
      <c r="AM90" s="586"/>
      <c r="AN90" s="586"/>
      <c r="AO90" s="586"/>
      <c r="AP90" s="586"/>
      <c r="AQ90" s="586"/>
      <c r="AR90" s="586"/>
      <c r="AS90" s="586"/>
      <c r="AT90" s="586"/>
      <c r="AU90" s="586"/>
      <c r="AV90" s="586"/>
      <c r="AW90" s="586"/>
      <c r="AX90" s="586"/>
      <c r="AY90" s="587" t="s">
        <v>96</v>
      </c>
      <c r="AZ90" s="587"/>
      <c r="BA90" s="586"/>
      <c r="BB90" s="586"/>
      <c r="BC90" s="586"/>
      <c r="BD90" s="586"/>
      <c r="BE90" s="586"/>
      <c r="BF90" s="586"/>
      <c r="BG90" s="587"/>
      <c r="BH90" s="587" t="s">
        <v>96</v>
      </c>
      <c r="BI90" s="587"/>
      <c r="BJ90" s="586"/>
      <c r="BK90" s="586"/>
      <c r="BL90" s="586"/>
      <c r="BM90" s="586"/>
      <c r="BN90" s="587" t="s">
        <v>96</v>
      </c>
      <c r="BO90" s="586"/>
      <c r="BP90" s="586"/>
      <c r="BQ90" s="586"/>
      <c r="BR90" s="586"/>
      <c r="BS90" s="586"/>
      <c r="BT90" s="586"/>
      <c r="BU90" s="586"/>
      <c r="BV90" s="586"/>
      <c r="BW90" s="586"/>
      <c r="BX90" s="586"/>
      <c r="BY90" s="586"/>
      <c r="BZ90" s="586"/>
      <c r="CA90" s="586"/>
      <c r="CB90" s="586"/>
      <c r="CC90" s="586"/>
      <c r="CD90" s="586"/>
      <c r="CE90" s="586"/>
      <c r="CF90" s="586"/>
      <c r="CG90" s="586"/>
      <c r="CH90" s="586"/>
      <c r="CI90" s="587" t="s">
        <v>96</v>
      </c>
      <c r="CJ90" s="586"/>
      <c r="CK90" s="586"/>
      <c r="CL90" s="586"/>
      <c r="CM90" s="586"/>
      <c r="CN90" s="586"/>
      <c r="CO90" s="586"/>
      <c r="CP90" s="586"/>
      <c r="CQ90" s="586"/>
      <c r="CR90" s="586"/>
      <c r="CS90" s="586"/>
      <c r="CT90" s="586"/>
      <c r="CU90" s="586"/>
      <c r="CV90" s="586"/>
      <c r="CW90" s="587" t="s">
        <v>96</v>
      </c>
      <c r="CX90" s="586"/>
      <c r="CY90" s="586"/>
      <c r="CZ90" s="586"/>
      <c r="DA90" s="586"/>
      <c r="DB90" s="586"/>
    </row>
    <row r="91">
      <c r="A91" s="583" t="s">
        <v>1495</v>
      </c>
      <c r="B91" s="584">
        <f t="shared" si="2"/>
        <v>1</v>
      </c>
      <c r="C91" s="584" t="s">
        <v>2133</v>
      </c>
      <c r="D91" s="436">
        <v>3.0</v>
      </c>
      <c r="E91" s="436">
        <v>3.0</v>
      </c>
      <c r="F91" s="436">
        <v>3.0</v>
      </c>
      <c r="G91" s="585" t="s">
        <v>2222</v>
      </c>
      <c r="H91" s="437"/>
      <c r="I91" s="586"/>
      <c r="J91" s="586"/>
      <c r="K91" s="586"/>
      <c r="L91" s="586"/>
      <c r="M91" s="586"/>
      <c r="N91" s="586"/>
      <c r="O91" s="586"/>
      <c r="P91" s="586"/>
      <c r="Q91" s="586"/>
      <c r="R91" s="586"/>
      <c r="S91" s="586"/>
      <c r="T91" s="586"/>
      <c r="U91" s="586"/>
      <c r="V91" s="586"/>
      <c r="W91" s="586"/>
      <c r="X91" s="586"/>
      <c r="Y91" s="586"/>
      <c r="Z91" s="586"/>
      <c r="AA91" s="586"/>
      <c r="AB91" s="586"/>
      <c r="AC91" s="586"/>
      <c r="AD91" s="587"/>
      <c r="AE91" s="586"/>
      <c r="AF91" s="586"/>
      <c r="AG91" s="587"/>
      <c r="AH91" s="587"/>
      <c r="AI91" s="587"/>
      <c r="AJ91" s="586"/>
      <c r="AK91" s="586"/>
      <c r="AL91" s="586"/>
      <c r="AM91" s="586"/>
      <c r="AN91" s="586"/>
      <c r="AO91" s="586"/>
      <c r="AP91" s="586"/>
      <c r="AQ91" s="586"/>
      <c r="AR91" s="586"/>
      <c r="AS91" s="586"/>
      <c r="AT91" s="586"/>
      <c r="AU91" s="586"/>
      <c r="AV91" s="586"/>
      <c r="AW91" s="586"/>
      <c r="AX91" s="586"/>
      <c r="AY91" s="586"/>
      <c r="AZ91" s="586"/>
      <c r="BA91" s="586"/>
      <c r="BB91" s="586"/>
      <c r="BC91" s="586"/>
      <c r="BD91" s="586"/>
      <c r="BE91" s="586"/>
      <c r="BF91" s="586"/>
      <c r="BG91" s="587"/>
      <c r="BH91" s="586"/>
      <c r="BI91" s="586"/>
      <c r="BJ91" s="586"/>
      <c r="BK91" s="586"/>
      <c r="BL91" s="586"/>
      <c r="BM91" s="586"/>
      <c r="BN91" s="586"/>
      <c r="BO91" s="586"/>
      <c r="BP91" s="586"/>
      <c r="BQ91" s="586"/>
      <c r="BR91" s="586"/>
      <c r="BS91" s="586"/>
      <c r="BT91" s="586"/>
      <c r="BU91" s="586"/>
      <c r="BV91" s="586"/>
      <c r="BW91" s="587"/>
      <c r="BX91" s="587"/>
      <c r="BY91" s="587" t="s">
        <v>96</v>
      </c>
      <c r="BZ91" s="586"/>
      <c r="CA91" s="586"/>
      <c r="CB91" s="586"/>
      <c r="CC91" s="586"/>
      <c r="CD91" s="586"/>
      <c r="CE91" s="586"/>
      <c r="CF91" s="586"/>
      <c r="CG91" s="586"/>
      <c r="CH91" s="586"/>
      <c r="CI91" s="586"/>
      <c r="CJ91" s="586"/>
      <c r="CK91" s="586"/>
      <c r="CL91" s="586"/>
      <c r="CM91" s="586"/>
      <c r="CN91" s="586"/>
      <c r="CO91" s="586"/>
      <c r="CP91" s="587"/>
      <c r="CQ91" s="586"/>
      <c r="CR91" s="586"/>
      <c r="CS91" s="586"/>
      <c r="CT91" s="586"/>
      <c r="CU91" s="586"/>
      <c r="CV91" s="586"/>
      <c r="CW91" s="586"/>
      <c r="CX91" s="586"/>
      <c r="CY91" s="586"/>
      <c r="CZ91" s="586"/>
      <c r="DA91" s="586"/>
      <c r="DB91" s="586"/>
    </row>
    <row r="92">
      <c r="A92" s="583" t="s">
        <v>640</v>
      </c>
      <c r="B92" s="584">
        <f t="shared" si="2"/>
        <v>4</v>
      </c>
      <c r="C92" s="584" t="s">
        <v>2133</v>
      </c>
      <c r="D92" s="436">
        <v>3.0</v>
      </c>
      <c r="E92" s="436">
        <v>1.0</v>
      </c>
      <c r="F92" s="436" t="s">
        <v>251</v>
      </c>
      <c r="G92" s="585" t="s">
        <v>2223</v>
      </c>
      <c r="H92" s="437"/>
      <c r="I92" s="586"/>
      <c r="J92" s="586"/>
      <c r="K92" s="586"/>
      <c r="L92" s="586"/>
      <c r="M92" s="586"/>
      <c r="N92" s="586"/>
      <c r="O92" s="586"/>
      <c r="P92" s="586"/>
      <c r="Q92" s="586"/>
      <c r="R92" s="586"/>
      <c r="S92" s="586"/>
      <c r="T92" s="586"/>
      <c r="U92" s="586"/>
      <c r="V92" s="586"/>
      <c r="W92" s="586"/>
      <c r="X92" s="586"/>
      <c r="Y92" s="586"/>
      <c r="Z92" s="586"/>
      <c r="AA92" s="586"/>
      <c r="AB92" s="586"/>
      <c r="AC92" s="586"/>
      <c r="AD92" s="587" t="s">
        <v>96</v>
      </c>
      <c r="AE92" s="586"/>
      <c r="AF92" s="586"/>
      <c r="AG92" s="587" t="s">
        <v>96</v>
      </c>
      <c r="AH92" s="587"/>
      <c r="AI92" s="587"/>
      <c r="AJ92" s="586"/>
      <c r="AK92" s="586"/>
      <c r="AL92" s="586"/>
      <c r="AM92" s="586"/>
      <c r="AN92" s="586"/>
      <c r="AO92" s="586"/>
      <c r="AP92" s="586"/>
      <c r="AQ92" s="586"/>
      <c r="AR92" s="586"/>
      <c r="AS92" s="586"/>
      <c r="AT92" s="586"/>
      <c r="AU92" s="586"/>
      <c r="AV92" s="586"/>
      <c r="AW92" s="586"/>
      <c r="AX92" s="586"/>
      <c r="AY92" s="586"/>
      <c r="AZ92" s="586"/>
      <c r="BA92" s="586"/>
      <c r="BB92" s="586"/>
      <c r="BC92" s="586"/>
      <c r="BD92" s="586"/>
      <c r="BE92" s="586"/>
      <c r="BF92" s="586"/>
      <c r="BG92" s="587" t="s">
        <v>96</v>
      </c>
      <c r="BH92" s="586"/>
      <c r="BI92" s="586"/>
      <c r="BJ92" s="586"/>
      <c r="BK92" s="586"/>
      <c r="BL92" s="586"/>
      <c r="BM92" s="586"/>
      <c r="BN92" s="586"/>
      <c r="BO92" s="586"/>
      <c r="BP92" s="586"/>
      <c r="BQ92" s="586"/>
      <c r="BR92" s="586"/>
      <c r="BS92" s="586"/>
      <c r="BT92" s="586"/>
      <c r="BU92" s="586"/>
      <c r="BV92" s="586"/>
      <c r="BW92" s="586"/>
      <c r="BX92" s="586"/>
      <c r="BY92" s="586"/>
      <c r="BZ92" s="586"/>
      <c r="CA92" s="586"/>
      <c r="CB92" s="586"/>
      <c r="CC92" s="586"/>
      <c r="CD92" s="586"/>
      <c r="CE92" s="586"/>
      <c r="CF92" s="586"/>
      <c r="CG92" s="586"/>
      <c r="CH92" s="586"/>
      <c r="CI92" s="586"/>
      <c r="CJ92" s="586"/>
      <c r="CK92" s="586"/>
      <c r="CL92" s="586"/>
      <c r="CM92" s="586"/>
      <c r="CN92" s="586"/>
      <c r="CO92" s="586"/>
      <c r="CP92" s="587" t="s">
        <v>96</v>
      </c>
      <c r="CQ92" s="586"/>
      <c r="CR92" s="586"/>
      <c r="CS92" s="586"/>
      <c r="CT92" s="586"/>
      <c r="CU92" s="586"/>
      <c r="CV92" s="586"/>
      <c r="CW92" s="586"/>
      <c r="CX92" s="586"/>
      <c r="CY92" s="586"/>
      <c r="CZ92" s="586"/>
      <c r="DA92" s="586"/>
      <c r="DB92" s="586"/>
    </row>
    <row r="93">
      <c r="A93" s="583" t="s">
        <v>460</v>
      </c>
      <c r="B93" s="584">
        <f t="shared" si="2"/>
        <v>2</v>
      </c>
      <c r="C93" s="584" t="s">
        <v>2133</v>
      </c>
      <c r="D93" s="436">
        <v>3.0</v>
      </c>
      <c r="E93" s="436">
        <v>1.0</v>
      </c>
      <c r="F93" s="436" t="s">
        <v>251</v>
      </c>
      <c r="G93" s="585" t="s">
        <v>2224</v>
      </c>
      <c r="H93" s="437"/>
      <c r="I93" s="586"/>
      <c r="J93" s="586"/>
      <c r="K93" s="586"/>
      <c r="L93" s="586"/>
      <c r="M93" s="586"/>
      <c r="N93" s="586"/>
      <c r="O93" s="586"/>
      <c r="P93" s="586"/>
      <c r="Q93" s="586"/>
      <c r="R93" s="586"/>
      <c r="S93" s="586"/>
      <c r="T93" s="586"/>
      <c r="U93" s="586"/>
      <c r="V93" s="587" t="s">
        <v>96</v>
      </c>
      <c r="W93" s="586"/>
      <c r="X93" s="586"/>
      <c r="Y93" s="587"/>
      <c r="Z93" s="586"/>
      <c r="AA93" s="586"/>
      <c r="AB93" s="586"/>
      <c r="AC93" s="586"/>
      <c r="AD93" s="586"/>
      <c r="AE93" s="586"/>
      <c r="AF93" s="586"/>
      <c r="AG93" s="586"/>
      <c r="AH93" s="586"/>
      <c r="AI93" s="586"/>
      <c r="AJ93" s="586"/>
      <c r="AK93" s="586"/>
      <c r="AL93" s="586"/>
      <c r="AM93" s="586"/>
      <c r="AN93" s="586"/>
      <c r="AO93" s="586"/>
      <c r="AP93" s="586"/>
      <c r="AQ93" s="586"/>
      <c r="AR93" s="586"/>
      <c r="AS93" s="586"/>
      <c r="AT93" s="586"/>
      <c r="AU93" s="586"/>
      <c r="AV93" s="586"/>
      <c r="AW93" s="586"/>
      <c r="AX93" s="586"/>
      <c r="AY93" s="586"/>
      <c r="AZ93" s="586"/>
      <c r="BA93" s="586"/>
      <c r="BB93" s="586"/>
      <c r="BC93" s="586"/>
      <c r="BD93" s="586"/>
      <c r="BE93" s="586"/>
      <c r="BF93" s="586"/>
      <c r="BG93" s="586"/>
      <c r="BH93" s="586"/>
      <c r="BI93" s="586"/>
      <c r="BJ93" s="586"/>
      <c r="BK93" s="586"/>
      <c r="BL93" s="586"/>
      <c r="BM93" s="586"/>
      <c r="BN93" s="586"/>
      <c r="BO93" s="586"/>
      <c r="BP93" s="586"/>
      <c r="BQ93" s="586"/>
      <c r="BR93" s="586"/>
      <c r="BS93" s="586"/>
      <c r="BT93" s="586"/>
      <c r="BU93" s="587"/>
      <c r="BV93" s="586"/>
      <c r="BW93" s="586"/>
      <c r="BX93" s="586"/>
      <c r="BY93" s="586"/>
      <c r="BZ93" s="586"/>
      <c r="CA93" s="586"/>
      <c r="CB93" s="586"/>
      <c r="CC93" s="586"/>
      <c r="CD93" s="586"/>
      <c r="CE93" s="586"/>
      <c r="CF93" s="586"/>
      <c r="CG93" s="586"/>
      <c r="CH93" s="586"/>
      <c r="CI93" s="586"/>
      <c r="CJ93" s="586"/>
      <c r="CK93" s="586"/>
      <c r="CL93" s="586"/>
      <c r="CM93" s="586"/>
      <c r="CN93" s="587" t="s">
        <v>96</v>
      </c>
      <c r="CO93" s="586"/>
      <c r="CP93" s="586"/>
      <c r="CQ93" s="586"/>
      <c r="CR93" s="586"/>
      <c r="CS93" s="586"/>
      <c r="CT93" s="586"/>
      <c r="CU93" s="586"/>
      <c r="CV93" s="586"/>
      <c r="CW93" s="587"/>
      <c r="CX93" s="587"/>
      <c r="CY93" s="587"/>
      <c r="CZ93" s="587"/>
      <c r="DA93" s="587"/>
      <c r="DB93" s="587"/>
    </row>
    <row r="94">
      <c r="A94" s="583" t="s">
        <v>419</v>
      </c>
      <c r="B94" s="584">
        <f t="shared" si="2"/>
        <v>1</v>
      </c>
      <c r="C94" s="584" t="s">
        <v>2133</v>
      </c>
      <c r="D94" s="436">
        <v>2.0</v>
      </c>
      <c r="E94" s="436">
        <v>1.0</v>
      </c>
      <c r="F94" s="436" t="s">
        <v>251</v>
      </c>
      <c r="G94" s="585" t="s">
        <v>2225</v>
      </c>
      <c r="H94" s="437"/>
      <c r="I94" s="586"/>
      <c r="J94" s="586"/>
      <c r="K94" s="586"/>
      <c r="L94" s="586"/>
      <c r="M94" s="586"/>
      <c r="N94" s="586"/>
      <c r="O94" s="586"/>
      <c r="P94" s="586"/>
      <c r="Q94" s="586"/>
      <c r="R94" s="586"/>
      <c r="S94" s="586"/>
      <c r="T94" s="587" t="s">
        <v>96</v>
      </c>
      <c r="U94" s="586"/>
      <c r="V94" s="586"/>
      <c r="W94" s="586"/>
      <c r="X94" s="586"/>
      <c r="Y94" s="587"/>
      <c r="Z94" s="586"/>
      <c r="AA94" s="586"/>
      <c r="AB94" s="586"/>
      <c r="AC94" s="586"/>
      <c r="AD94" s="586"/>
      <c r="AE94" s="586"/>
      <c r="AF94" s="586"/>
      <c r="AG94" s="586"/>
      <c r="AH94" s="586"/>
      <c r="AI94" s="586"/>
      <c r="AJ94" s="586"/>
      <c r="AK94" s="586"/>
      <c r="AL94" s="586"/>
      <c r="AM94" s="586"/>
      <c r="AN94" s="586"/>
      <c r="AO94" s="586"/>
      <c r="AP94" s="586"/>
      <c r="AQ94" s="586"/>
      <c r="AR94" s="586"/>
      <c r="AS94" s="586"/>
      <c r="AT94" s="586"/>
      <c r="AU94" s="586"/>
      <c r="AV94" s="586"/>
      <c r="AW94" s="586"/>
      <c r="AX94" s="586"/>
      <c r="AY94" s="586"/>
      <c r="AZ94" s="586"/>
      <c r="BA94" s="586"/>
      <c r="BB94" s="586"/>
      <c r="BC94" s="586"/>
      <c r="BD94" s="586"/>
      <c r="BE94" s="586"/>
      <c r="BF94" s="586"/>
      <c r="BG94" s="586"/>
      <c r="BH94" s="586"/>
      <c r="BI94" s="586"/>
      <c r="BJ94" s="586"/>
      <c r="BK94" s="586"/>
      <c r="BL94" s="586"/>
      <c r="BM94" s="586"/>
      <c r="BN94" s="586"/>
      <c r="BO94" s="586"/>
      <c r="BP94" s="586"/>
      <c r="BQ94" s="586"/>
      <c r="BR94" s="586"/>
      <c r="BS94" s="586"/>
      <c r="BT94" s="586"/>
      <c r="BU94" s="587"/>
      <c r="BV94" s="586"/>
      <c r="BW94" s="586"/>
      <c r="BX94" s="586"/>
      <c r="BY94" s="586"/>
      <c r="BZ94" s="586"/>
      <c r="CA94" s="586"/>
      <c r="CB94" s="586"/>
      <c r="CC94" s="586"/>
      <c r="CD94" s="586"/>
      <c r="CE94" s="586"/>
      <c r="CF94" s="586"/>
      <c r="CG94" s="586"/>
      <c r="CH94" s="586"/>
      <c r="CI94" s="586"/>
      <c r="CJ94" s="586"/>
      <c r="CK94" s="586"/>
      <c r="CL94" s="586"/>
      <c r="CM94" s="586"/>
      <c r="CN94" s="586"/>
      <c r="CO94" s="586"/>
      <c r="CP94" s="586"/>
      <c r="CQ94" s="586"/>
      <c r="CR94" s="586"/>
      <c r="CS94" s="586"/>
      <c r="CT94" s="586"/>
      <c r="CU94" s="586"/>
      <c r="CV94" s="586"/>
      <c r="CW94" s="587"/>
      <c r="CX94" s="587"/>
      <c r="CY94" s="587"/>
      <c r="CZ94" s="587"/>
      <c r="DA94" s="587"/>
      <c r="DB94" s="587"/>
    </row>
    <row r="95">
      <c r="A95" s="583" t="s">
        <v>529</v>
      </c>
      <c r="B95" s="584">
        <f t="shared" si="2"/>
        <v>3</v>
      </c>
      <c r="C95" s="584" t="s">
        <v>2133</v>
      </c>
      <c r="D95" s="436">
        <v>2.0</v>
      </c>
      <c r="E95" s="436">
        <v>2.0</v>
      </c>
      <c r="F95" s="436" t="s">
        <v>251</v>
      </c>
      <c r="G95" s="585" t="s">
        <v>2226</v>
      </c>
      <c r="H95" s="437"/>
      <c r="I95" s="586"/>
      <c r="J95" s="586"/>
      <c r="K95" s="586"/>
      <c r="L95" s="586"/>
      <c r="M95" s="586"/>
      <c r="N95" s="586"/>
      <c r="O95" s="586"/>
      <c r="P95" s="586"/>
      <c r="Q95" s="586"/>
      <c r="R95" s="586"/>
      <c r="S95" s="586"/>
      <c r="T95" s="586"/>
      <c r="U95" s="586"/>
      <c r="V95" s="586"/>
      <c r="W95" s="586"/>
      <c r="X95" s="586"/>
      <c r="Y95" s="587" t="s">
        <v>96</v>
      </c>
      <c r="Z95" s="586"/>
      <c r="AA95" s="586"/>
      <c r="AB95" s="586"/>
      <c r="AC95" s="586"/>
      <c r="AD95" s="586"/>
      <c r="AE95" s="586"/>
      <c r="AF95" s="586"/>
      <c r="AG95" s="586"/>
      <c r="AH95" s="586"/>
      <c r="AI95" s="586"/>
      <c r="AJ95" s="586"/>
      <c r="AK95" s="586"/>
      <c r="AL95" s="586"/>
      <c r="AM95" s="586"/>
      <c r="AN95" s="586"/>
      <c r="AO95" s="586"/>
      <c r="AP95" s="586"/>
      <c r="AQ95" s="586"/>
      <c r="AR95" s="586"/>
      <c r="AS95" s="586"/>
      <c r="AT95" s="586"/>
      <c r="AU95" s="586"/>
      <c r="AV95" s="586"/>
      <c r="AW95" s="586"/>
      <c r="AX95" s="586"/>
      <c r="AY95" s="586"/>
      <c r="AZ95" s="586"/>
      <c r="BA95" s="586"/>
      <c r="BB95" s="586"/>
      <c r="BC95" s="586"/>
      <c r="BD95" s="586"/>
      <c r="BE95" s="586"/>
      <c r="BF95" s="586"/>
      <c r="BG95" s="586"/>
      <c r="BH95" s="586"/>
      <c r="BI95" s="586"/>
      <c r="BJ95" s="586"/>
      <c r="BK95" s="586"/>
      <c r="BL95" s="586"/>
      <c r="BM95" s="586"/>
      <c r="BN95" s="586"/>
      <c r="BO95" s="586"/>
      <c r="BP95" s="586"/>
      <c r="BQ95" s="586"/>
      <c r="BR95" s="586"/>
      <c r="BS95" s="586"/>
      <c r="BT95" s="586"/>
      <c r="BU95" s="587" t="str">
        <f>image("https://i.imgur.com/LhnHj9G.png",4,15,33)</f>
        <v/>
      </c>
      <c r="BV95" s="586"/>
      <c r="BW95" s="586"/>
      <c r="BX95" s="586"/>
      <c r="BY95" s="586"/>
      <c r="BZ95" s="586"/>
      <c r="CA95" s="586"/>
      <c r="CB95" s="586"/>
      <c r="CC95" s="586"/>
      <c r="CD95" s="586"/>
      <c r="CE95" s="586"/>
      <c r="CF95" s="586"/>
      <c r="CG95" s="586"/>
      <c r="CH95" s="586"/>
      <c r="CI95" s="586"/>
      <c r="CJ95" s="586"/>
      <c r="CK95" s="586"/>
      <c r="CL95" s="586"/>
      <c r="CM95" s="586"/>
      <c r="CN95" s="586"/>
      <c r="CO95" s="586"/>
      <c r="CP95" s="586"/>
      <c r="CQ95" s="586"/>
      <c r="CR95" s="586"/>
      <c r="CS95" s="586"/>
      <c r="CT95" s="586"/>
      <c r="CU95" s="586"/>
      <c r="CV95" s="586"/>
      <c r="CW95" s="587"/>
      <c r="CX95" s="587"/>
      <c r="CY95" s="587"/>
      <c r="CZ95" s="587"/>
      <c r="DA95" s="587"/>
      <c r="DB95" s="587" t="s">
        <v>96</v>
      </c>
    </row>
    <row r="96">
      <c r="A96" s="583" t="s">
        <v>101</v>
      </c>
      <c r="B96" s="584">
        <f t="shared" si="2"/>
        <v>3</v>
      </c>
      <c r="C96" s="584" t="s">
        <v>2133</v>
      </c>
      <c r="D96" s="436">
        <v>3.0</v>
      </c>
      <c r="E96" s="436">
        <v>1.0</v>
      </c>
      <c r="F96" s="436" t="s">
        <v>251</v>
      </c>
      <c r="G96" s="585" t="s">
        <v>2227</v>
      </c>
      <c r="H96" s="437"/>
      <c r="I96" s="587" t="s">
        <v>96</v>
      </c>
      <c r="J96" s="586"/>
      <c r="K96" s="586"/>
      <c r="L96" s="586"/>
      <c r="M96" s="586"/>
      <c r="N96" s="586"/>
      <c r="O96" s="586"/>
      <c r="P96" s="586"/>
      <c r="Q96" s="587"/>
      <c r="R96" s="586"/>
      <c r="S96" s="587"/>
      <c r="T96" s="587"/>
      <c r="U96" s="587" t="s">
        <v>96</v>
      </c>
      <c r="V96" s="586"/>
      <c r="W96" s="586"/>
      <c r="X96" s="586"/>
      <c r="Y96" s="586"/>
      <c r="Z96" s="586"/>
      <c r="AA96" s="586"/>
      <c r="AB96" s="586"/>
      <c r="AC96" s="586"/>
      <c r="AD96" s="586"/>
      <c r="AE96" s="586"/>
      <c r="AF96" s="586"/>
      <c r="AG96" s="586"/>
      <c r="AH96" s="586"/>
      <c r="AI96" s="586"/>
      <c r="AJ96" s="586"/>
      <c r="AK96" s="586"/>
      <c r="AL96" s="586"/>
      <c r="AM96" s="586"/>
      <c r="AN96" s="586"/>
      <c r="AO96" s="586"/>
      <c r="AP96" s="586"/>
      <c r="AQ96" s="586"/>
      <c r="AR96" s="586"/>
      <c r="AS96" s="586"/>
      <c r="AT96" s="586"/>
      <c r="AU96" s="586"/>
      <c r="AV96" s="586"/>
      <c r="AW96" s="586"/>
      <c r="AX96" s="586"/>
      <c r="AY96" s="586"/>
      <c r="AZ96" s="586"/>
      <c r="BA96" s="586"/>
      <c r="BB96" s="586"/>
      <c r="BC96" s="586"/>
      <c r="BD96" s="586"/>
      <c r="BE96" s="586"/>
      <c r="BF96" s="586"/>
      <c r="BG96" s="586"/>
      <c r="BH96" s="586"/>
      <c r="BI96" s="586"/>
      <c r="BJ96" s="586"/>
      <c r="BK96" s="586"/>
      <c r="BL96" s="586"/>
      <c r="BM96" s="586"/>
      <c r="BN96" s="586"/>
      <c r="BO96" s="586"/>
      <c r="BP96" s="586"/>
      <c r="BQ96" s="586"/>
      <c r="BR96" s="586"/>
      <c r="BS96" s="586"/>
      <c r="BT96" s="586"/>
      <c r="BU96" s="586"/>
      <c r="BV96" s="586"/>
      <c r="BW96" s="586"/>
      <c r="BX96" s="586"/>
      <c r="BY96" s="586"/>
      <c r="BZ96" s="586"/>
      <c r="CA96" s="586"/>
      <c r="CB96" s="586"/>
      <c r="CC96" s="586"/>
      <c r="CD96" s="586"/>
      <c r="CE96" s="586"/>
      <c r="CF96" s="586"/>
      <c r="CG96" s="586"/>
      <c r="CH96" s="586"/>
      <c r="CI96" s="586"/>
      <c r="CJ96" s="586"/>
      <c r="CK96" s="587" t="s">
        <v>96</v>
      </c>
      <c r="CL96" s="586"/>
      <c r="CM96" s="586"/>
      <c r="CN96" s="586"/>
      <c r="CO96" s="586"/>
      <c r="CP96" s="586"/>
      <c r="CQ96" s="586"/>
      <c r="CR96" s="586"/>
      <c r="CS96" s="586"/>
      <c r="CT96" s="586"/>
      <c r="CU96" s="586"/>
      <c r="CV96" s="586"/>
      <c r="CW96" s="586"/>
      <c r="CX96" s="586"/>
      <c r="CY96" s="586"/>
      <c r="CZ96" s="586"/>
      <c r="DA96" s="586"/>
      <c r="DB96" s="586"/>
    </row>
    <row r="97">
      <c r="A97" s="583" t="s">
        <v>743</v>
      </c>
      <c r="B97" s="584">
        <f t="shared" si="2"/>
        <v>1</v>
      </c>
      <c r="C97" s="584" t="s">
        <v>2133</v>
      </c>
      <c r="D97" s="436">
        <v>2.0</v>
      </c>
      <c r="E97" s="436">
        <v>5.0</v>
      </c>
      <c r="F97" s="436" t="s">
        <v>2175</v>
      </c>
      <c r="G97" s="585" t="s">
        <v>2228</v>
      </c>
      <c r="H97" s="437"/>
      <c r="I97" s="586"/>
      <c r="J97" s="586"/>
      <c r="K97" s="586"/>
      <c r="L97" s="586"/>
      <c r="M97" s="586"/>
      <c r="N97" s="586"/>
      <c r="O97" s="586"/>
      <c r="P97" s="586"/>
      <c r="Q97" s="586"/>
      <c r="R97" s="586"/>
      <c r="S97" s="586"/>
      <c r="T97" s="586"/>
      <c r="U97" s="586"/>
      <c r="V97" s="587"/>
      <c r="W97" s="587"/>
      <c r="X97" s="587"/>
      <c r="Y97" s="586"/>
      <c r="Z97" s="586"/>
      <c r="AA97" s="586"/>
      <c r="AB97" s="586"/>
      <c r="AC97" s="586"/>
      <c r="AD97" s="586"/>
      <c r="AE97" s="586"/>
      <c r="AF97" s="586"/>
      <c r="AG97" s="586"/>
      <c r="AH97" s="586"/>
      <c r="AI97" s="587" t="s">
        <v>96</v>
      </c>
      <c r="AJ97" s="586"/>
      <c r="AK97" s="586"/>
      <c r="AL97" s="586"/>
      <c r="AM97" s="586"/>
      <c r="AN97" s="586"/>
      <c r="AO97" s="586"/>
      <c r="AP97" s="586"/>
      <c r="AQ97" s="586"/>
      <c r="AR97" s="586"/>
      <c r="AS97" s="586"/>
      <c r="AT97" s="586"/>
      <c r="AU97" s="586"/>
      <c r="AV97" s="586"/>
      <c r="AW97" s="586"/>
      <c r="AX97" s="586"/>
      <c r="AY97" s="586"/>
      <c r="AZ97" s="586"/>
      <c r="BA97" s="586"/>
      <c r="BB97" s="586"/>
      <c r="BC97" s="586"/>
      <c r="BD97" s="586"/>
      <c r="BE97" s="586"/>
      <c r="BF97" s="586"/>
      <c r="BG97" s="586"/>
      <c r="BH97" s="586"/>
      <c r="BI97" s="586"/>
      <c r="BJ97" s="586"/>
      <c r="BK97" s="586"/>
      <c r="BL97" s="586"/>
      <c r="BM97" s="586"/>
      <c r="BN97" s="586"/>
      <c r="BO97" s="586"/>
      <c r="BP97" s="586"/>
      <c r="BQ97" s="586"/>
      <c r="BR97" s="586"/>
      <c r="BS97" s="586"/>
      <c r="BT97" s="586"/>
      <c r="BU97" s="586"/>
      <c r="BV97" s="586"/>
      <c r="BW97" s="586"/>
      <c r="BX97" s="586"/>
      <c r="BY97" s="586"/>
      <c r="BZ97" s="586"/>
      <c r="CA97" s="586"/>
      <c r="CB97" s="586"/>
      <c r="CC97" s="586"/>
      <c r="CD97" s="586"/>
      <c r="CE97" s="586"/>
      <c r="CF97" s="586"/>
      <c r="CG97" s="586"/>
      <c r="CH97" s="586"/>
      <c r="CI97" s="586"/>
      <c r="CJ97" s="586"/>
      <c r="CK97" s="586"/>
      <c r="CL97" s="586"/>
      <c r="CM97" s="586"/>
      <c r="CN97" s="586"/>
      <c r="CO97" s="586"/>
      <c r="CP97" s="586"/>
      <c r="CQ97" s="586"/>
      <c r="CR97" s="586"/>
      <c r="CS97" s="586"/>
      <c r="CT97" s="586"/>
      <c r="CU97" s="586"/>
      <c r="CV97" s="586"/>
      <c r="CW97" s="586"/>
      <c r="CX97" s="586"/>
      <c r="CY97" s="586"/>
      <c r="CZ97" s="586"/>
      <c r="DA97" s="586"/>
      <c r="DB97" s="586"/>
    </row>
    <row r="98">
      <c r="A98" s="583" t="s">
        <v>423</v>
      </c>
      <c r="B98" s="584">
        <f t="shared" si="2"/>
        <v>6</v>
      </c>
      <c r="C98" s="584" t="s">
        <v>2133</v>
      </c>
      <c r="D98" s="436">
        <v>2.0</v>
      </c>
      <c r="E98" s="436">
        <v>1.0</v>
      </c>
      <c r="F98" s="436" t="s">
        <v>251</v>
      </c>
      <c r="G98" s="585" t="s">
        <v>2229</v>
      </c>
      <c r="H98" s="437"/>
      <c r="I98" s="586"/>
      <c r="J98" s="586"/>
      <c r="K98" s="586"/>
      <c r="L98" s="586"/>
      <c r="M98" s="586"/>
      <c r="N98" s="586"/>
      <c r="O98" s="586"/>
      <c r="P98" s="586"/>
      <c r="Q98" s="586"/>
      <c r="R98" s="586"/>
      <c r="S98" s="586"/>
      <c r="T98" s="587" t="s">
        <v>96</v>
      </c>
      <c r="U98" s="586"/>
      <c r="V98" s="586"/>
      <c r="W98" s="586"/>
      <c r="X98" s="586"/>
      <c r="Y98" s="586"/>
      <c r="Z98" s="586"/>
      <c r="AA98" s="586"/>
      <c r="AB98" s="586"/>
      <c r="AC98" s="586"/>
      <c r="AD98" s="586"/>
      <c r="AE98" s="586"/>
      <c r="AF98" s="586"/>
      <c r="AG98" s="586"/>
      <c r="AH98" s="586"/>
      <c r="AI98" s="586"/>
      <c r="AJ98" s="586"/>
      <c r="AK98" s="586"/>
      <c r="AL98" s="587" t="s">
        <v>96</v>
      </c>
      <c r="AM98" s="586"/>
      <c r="AN98" s="586"/>
      <c r="AO98" s="586"/>
      <c r="AP98" s="586"/>
      <c r="AQ98" s="586"/>
      <c r="AR98" s="586"/>
      <c r="AS98" s="586"/>
      <c r="AT98" s="586"/>
      <c r="AU98" s="586"/>
      <c r="AV98" s="586"/>
      <c r="AW98" s="586"/>
      <c r="AX98" s="586"/>
      <c r="AY98" s="586"/>
      <c r="AZ98" s="586"/>
      <c r="BA98" s="587"/>
      <c r="BB98" s="587"/>
      <c r="BC98" s="587" t="s">
        <v>96</v>
      </c>
      <c r="BD98" s="586"/>
      <c r="BE98" s="586"/>
      <c r="BF98" s="586"/>
      <c r="BG98" s="586"/>
      <c r="BH98" s="586"/>
      <c r="BI98" s="586"/>
      <c r="BJ98" s="587" t="s">
        <v>96</v>
      </c>
      <c r="BK98" s="587"/>
      <c r="BL98" s="587" t="s">
        <v>96</v>
      </c>
      <c r="BM98" s="586"/>
      <c r="BN98" s="586"/>
      <c r="BO98" s="586"/>
      <c r="BP98" s="586"/>
      <c r="BQ98" s="586"/>
      <c r="BR98" s="586"/>
      <c r="BS98" s="586"/>
      <c r="BT98" s="586"/>
      <c r="BU98" s="587"/>
      <c r="BV98" s="586"/>
      <c r="BW98" s="586"/>
      <c r="BX98" s="586"/>
      <c r="BY98" s="586"/>
      <c r="BZ98" s="586"/>
      <c r="CA98" s="586"/>
      <c r="CB98" s="586"/>
      <c r="CC98" s="586"/>
      <c r="CD98" s="586"/>
      <c r="CE98" s="586"/>
      <c r="CF98" s="586"/>
      <c r="CG98" s="586"/>
      <c r="CH98" s="586"/>
      <c r="CI98" s="587" t="s">
        <v>96</v>
      </c>
      <c r="CJ98" s="586"/>
      <c r="CK98" s="586"/>
      <c r="CL98" s="586"/>
      <c r="CM98" s="586"/>
      <c r="CN98" s="586"/>
      <c r="CO98" s="586"/>
      <c r="CP98" s="586"/>
      <c r="CQ98" s="586"/>
      <c r="CR98" s="586"/>
      <c r="CS98" s="586"/>
      <c r="CT98" s="586"/>
      <c r="CU98" s="586"/>
      <c r="CV98" s="586"/>
      <c r="CW98" s="586"/>
      <c r="CX98" s="586"/>
      <c r="CY98" s="586"/>
      <c r="CZ98" s="586"/>
      <c r="DA98" s="586"/>
      <c r="DB98" s="586"/>
    </row>
    <row r="99">
      <c r="A99" s="583" t="s">
        <v>636</v>
      </c>
      <c r="B99" s="584">
        <f t="shared" si="2"/>
        <v>5</v>
      </c>
      <c r="C99" s="584" t="s">
        <v>2162</v>
      </c>
      <c r="D99" s="436">
        <v>2.0</v>
      </c>
      <c r="E99" s="436">
        <v>2.0</v>
      </c>
      <c r="F99" s="436" t="s">
        <v>251</v>
      </c>
      <c r="G99" s="585" t="s">
        <v>2230</v>
      </c>
      <c r="H99" s="437"/>
      <c r="I99" s="586"/>
      <c r="J99" s="586"/>
      <c r="K99" s="586"/>
      <c r="L99" s="586"/>
      <c r="M99" s="586"/>
      <c r="N99" s="586"/>
      <c r="O99" s="586"/>
      <c r="P99" s="586"/>
      <c r="Q99" s="586"/>
      <c r="R99" s="586"/>
      <c r="S99" s="586"/>
      <c r="T99" s="586"/>
      <c r="U99" s="586"/>
      <c r="V99" s="586"/>
      <c r="W99" s="586"/>
      <c r="X99" s="586"/>
      <c r="Y99" s="586"/>
      <c r="Z99" s="586"/>
      <c r="AA99" s="586"/>
      <c r="AB99" s="586"/>
      <c r="AC99" s="586"/>
      <c r="AD99" s="587" t="s">
        <v>96</v>
      </c>
      <c r="AE99" s="586"/>
      <c r="AF99" s="586"/>
      <c r="AG99" s="586"/>
      <c r="AH99" s="586"/>
      <c r="AI99" s="586"/>
      <c r="AJ99" s="587" t="s">
        <v>96</v>
      </c>
      <c r="AK99" s="586"/>
      <c r="AL99" s="586"/>
      <c r="AM99" s="586"/>
      <c r="AN99" s="586"/>
      <c r="AO99" s="586"/>
      <c r="AP99" s="586"/>
      <c r="AQ99" s="586"/>
      <c r="AR99" s="586"/>
      <c r="AS99" s="586"/>
      <c r="AT99" s="586"/>
      <c r="AU99" s="586"/>
      <c r="AV99" s="586"/>
      <c r="AW99" s="586"/>
      <c r="AX99" s="586"/>
      <c r="AY99" s="587" t="s">
        <v>96</v>
      </c>
      <c r="AZ99" s="587"/>
      <c r="BA99" s="586"/>
      <c r="BB99" s="586"/>
      <c r="BC99" s="586"/>
      <c r="BD99" s="586"/>
      <c r="BE99" s="586"/>
      <c r="BF99" s="586"/>
      <c r="BG99" s="586"/>
      <c r="BH99" s="586"/>
      <c r="BI99" s="586"/>
      <c r="BJ99" s="586"/>
      <c r="BK99" s="586"/>
      <c r="BL99" s="586"/>
      <c r="BM99" s="586"/>
      <c r="BN99" s="586"/>
      <c r="BO99" s="586"/>
      <c r="BP99" s="586"/>
      <c r="BQ99" s="586"/>
      <c r="BR99" s="586"/>
      <c r="BS99" s="586"/>
      <c r="BT99" s="586"/>
      <c r="BU99" s="586"/>
      <c r="BV99" s="586"/>
      <c r="BW99" s="586"/>
      <c r="BX99" s="586"/>
      <c r="BY99" s="586"/>
      <c r="BZ99" s="586"/>
      <c r="CA99" s="586"/>
      <c r="CB99" s="586"/>
      <c r="CC99" s="586"/>
      <c r="CD99" s="586"/>
      <c r="CE99" s="586"/>
      <c r="CF99" s="586"/>
      <c r="CG99" s="586"/>
      <c r="CH99" s="586"/>
      <c r="CI99" s="586"/>
      <c r="CJ99" s="586"/>
      <c r="CK99" s="586"/>
      <c r="CL99" s="586"/>
      <c r="CM99" s="586"/>
      <c r="CN99" s="586"/>
      <c r="CO99" s="587" t="s">
        <v>96</v>
      </c>
      <c r="CP99" s="586"/>
      <c r="CQ99" s="586"/>
      <c r="CR99" s="586"/>
      <c r="CS99" s="586"/>
      <c r="CT99" s="586"/>
      <c r="CU99" s="586"/>
      <c r="CV99" s="587" t="s">
        <v>96</v>
      </c>
      <c r="CW99" s="587"/>
      <c r="CX99" s="587"/>
      <c r="CY99" s="587"/>
      <c r="CZ99" s="587"/>
      <c r="DA99" s="587"/>
      <c r="DB99" s="587"/>
    </row>
    <row r="100">
      <c r="A100" s="583" t="s">
        <v>1402</v>
      </c>
      <c r="B100" s="584">
        <f t="shared" si="2"/>
        <v>4</v>
      </c>
      <c r="C100" s="584" t="s">
        <v>2133</v>
      </c>
      <c r="D100" s="436">
        <v>2.0</v>
      </c>
      <c r="E100" s="436">
        <v>2.0</v>
      </c>
      <c r="F100" s="436" t="s">
        <v>251</v>
      </c>
      <c r="G100" s="585" t="s">
        <v>2231</v>
      </c>
      <c r="H100" s="437"/>
      <c r="I100" s="586"/>
      <c r="J100" s="586"/>
      <c r="K100" s="586"/>
      <c r="L100" s="586"/>
      <c r="M100" s="586"/>
      <c r="N100" s="586"/>
      <c r="O100" s="586"/>
      <c r="P100" s="586"/>
      <c r="Q100" s="586"/>
      <c r="R100" s="586"/>
      <c r="S100" s="586"/>
      <c r="T100" s="586"/>
      <c r="U100" s="586"/>
      <c r="V100" s="586"/>
      <c r="W100" s="586"/>
      <c r="X100" s="586"/>
      <c r="Y100" s="586"/>
      <c r="Z100" s="586"/>
      <c r="AA100" s="586"/>
      <c r="AB100" s="586"/>
      <c r="AC100" s="586"/>
      <c r="AD100" s="586"/>
      <c r="AE100" s="586"/>
      <c r="AF100" s="586"/>
      <c r="AG100" s="586"/>
      <c r="AH100" s="586"/>
      <c r="AI100" s="586"/>
      <c r="AJ100" s="586"/>
      <c r="AK100" s="586"/>
      <c r="AL100" s="586"/>
      <c r="AM100" s="586"/>
      <c r="AN100" s="586"/>
      <c r="AO100" s="586"/>
      <c r="AP100" s="586"/>
      <c r="AQ100" s="586"/>
      <c r="AR100" s="586"/>
      <c r="AS100" s="586"/>
      <c r="AT100" s="586"/>
      <c r="AU100" s="586"/>
      <c r="AV100" s="586"/>
      <c r="AW100" s="586"/>
      <c r="AX100" s="586"/>
      <c r="AY100" s="586"/>
      <c r="AZ100" s="586"/>
      <c r="BA100" s="586"/>
      <c r="BB100" s="586"/>
      <c r="BC100" s="586"/>
      <c r="BD100" s="586"/>
      <c r="BE100" s="586"/>
      <c r="BF100" s="586"/>
      <c r="BG100" s="586"/>
      <c r="BH100" s="586"/>
      <c r="BI100" s="586"/>
      <c r="BJ100" s="586"/>
      <c r="BK100" s="586"/>
      <c r="BL100" s="586"/>
      <c r="BM100" s="586"/>
      <c r="BN100" s="586"/>
      <c r="BO100" s="586"/>
      <c r="BP100" s="586"/>
      <c r="BQ100" s="586"/>
      <c r="BR100" s="586"/>
      <c r="BS100" s="587" t="s">
        <v>96</v>
      </c>
      <c r="BT100" s="587"/>
      <c r="BU100" s="587" t="str">
        <f>image("https://i.imgur.com/LjzKX6u.png",4,15,33)</f>
        <v/>
      </c>
      <c r="BV100" s="587" t="s">
        <v>96</v>
      </c>
      <c r="BW100" s="587"/>
      <c r="BX100" s="587"/>
      <c r="BY100" s="587" t="s">
        <v>96</v>
      </c>
      <c r="BZ100" s="586"/>
      <c r="CA100" s="586"/>
      <c r="CB100" s="586"/>
      <c r="CC100" s="586"/>
      <c r="CD100" s="586"/>
      <c r="CE100" s="586"/>
      <c r="CF100" s="586"/>
      <c r="CG100" s="586"/>
      <c r="CH100" s="586"/>
      <c r="CI100" s="586"/>
      <c r="CJ100" s="586"/>
      <c r="CK100" s="586"/>
      <c r="CL100" s="586"/>
      <c r="CM100" s="586"/>
      <c r="CN100" s="586"/>
      <c r="CO100" s="586"/>
      <c r="CP100" s="586"/>
      <c r="CQ100" s="586"/>
      <c r="CR100" s="586"/>
      <c r="CS100" s="586"/>
      <c r="CT100" s="586"/>
      <c r="CU100" s="586"/>
      <c r="CV100" s="586"/>
      <c r="CW100" s="586"/>
      <c r="CX100" s="586"/>
      <c r="CY100" s="586"/>
      <c r="CZ100" s="586"/>
      <c r="DA100" s="586"/>
      <c r="DB100" s="586"/>
    </row>
    <row r="101">
      <c r="A101" s="583" t="s">
        <v>1568</v>
      </c>
      <c r="B101" s="584">
        <f t="shared" si="2"/>
        <v>1</v>
      </c>
      <c r="C101" s="584" t="s">
        <v>2162</v>
      </c>
      <c r="D101" s="436">
        <v>1.0</v>
      </c>
      <c r="E101" s="436">
        <v>6.0</v>
      </c>
      <c r="F101" s="436" t="s">
        <v>2175</v>
      </c>
      <c r="G101" s="585" t="s">
        <v>2232</v>
      </c>
      <c r="H101" s="437"/>
      <c r="I101" s="586"/>
      <c r="J101" s="586"/>
      <c r="K101" s="586"/>
      <c r="L101" s="586"/>
      <c r="M101" s="586"/>
      <c r="N101" s="586"/>
      <c r="O101" s="586"/>
      <c r="P101" s="586"/>
      <c r="Q101" s="586"/>
      <c r="R101" s="586"/>
      <c r="S101" s="586"/>
      <c r="T101" s="586"/>
      <c r="U101" s="586"/>
      <c r="V101" s="586"/>
      <c r="W101" s="586"/>
      <c r="X101" s="586"/>
      <c r="Y101" s="586"/>
      <c r="Z101" s="586"/>
      <c r="AA101" s="586"/>
      <c r="AB101" s="586"/>
      <c r="AC101" s="586"/>
      <c r="AD101" s="586"/>
      <c r="AE101" s="586"/>
      <c r="AF101" s="586"/>
      <c r="AG101" s="586"/>
      <c r="AH101" s="586"/>
      <c r="AI101" s="586"/>
      <c r="AJ101" s="586"/>
      <c r="AK101" s="586"/>
      <c r="AL101" s="586"/>
      <c r="AM101" s="586"/>
      <c r="AN101" s="586"/>
      <c r="AO101" s="586"/>
      <c r="AP101" s="586"/>
      <c r="AQ101" s="586"/>
      <c r="AR101" s="586"/>
      <c r="AS101" s="586"/>
      <c r="AT101" s="586"/>
      <c r="AU101" s="586"/>
      <c r="AV101" s="586"/>
      <c r="AW101" s="586"/>
      <c r="AX101" s="586"/>
      <c r="AY101" s="586"/>
      <c r="AZ101" s="586"/>
      <c r="BA101" s="586"/>
      <c r="BB101" s="586"/>
      <c r="BC101" s="586"/>
      <c r="BD101" s="586"/>
      <c r="BE101" s="586"/>
      <c r="BF101" s="586"/>
      <c r="BG101" s="586"/>
      <c r="BH101" s="586"/>
      <c r="BI101" s="586"/>
      <c r="BJ101" s="586"/>
      <c r="BK101" s="586"/>
      <c r="BL101" s="586"/>
      <c r="BM101" s="586"/>
      <c r="BN101" s="586"/>
      <c r="BO101" s="586"/>
      <c r="BP101" s="586"/>
      <c r="BQ101" s="586"/>
      <c r="BR101" s="586"/>
      <c r="BS101" s="587"/>
      <c r="BT101" s="587"/>
      <c r="BU101" s="587"/>
      <c r="BV101" s="587"/>
      <c r="BW101" s="587"/>
      <c r="BX101" s="587"/>
      <c r="BY101" s="587"/>
      <c r="BZ101" s="586"/>
      <c r="CA101" s="586"/>
      <c r="CB101" s="586"/>
      <c r="CC101" s="587" t="s">
        <v>96</v>
      </c>
      <c r="CD101" s="587"/>
      <c r="CE101" s="587"/>
      <c r="CF101" s="586"/>
      <c r="CG101" s="586"/>
      <c r="CH101" s="586"/>
      <c r="CI101" s="586"/>
      <c r="CJ101" s="586"/>
      <c r="CK101" s="586"/>
      <c r="CL101" s="586"/>
      <c r="CM101" s="586"/>
      <c r="CN101" s="586"/>
      <c r="CO101" s="586"/>
      <c r="CP101" s="586"/>
      <c r="CQ101" s="586"/>
      <c r="CR101" s="586"/>
      <c r="CS101" s="586"/>
      <c r="CT101" s="586"/>
      <c r="CU101" s="586"/>
      <c r="CV101" s="586"/>
      <c r="CW101" s="586"/>
      <c r="CX101" s="586"/>
      <c r="CY101" s="586"/>
      <c r="CZ101" s="586"/>
      <c r="DA101" s="586"/>
      <c r="DB101" s="586"/>
    </row>
    <row r="102">
      <c r="A102" s="583" t="s">
        <v>1913</v>
      </c>
      <c r="B102" s="584">
        <f t="shared" si="2"/>
        <v>1</v>
      </c>
      <c r="C102" s="584" t="s">
        <v>2133</v>
      </c>
      <c r="D102" s="436">
        <v>3.0</v>
      </c>
      <c r="E102" s="436">
        <v>2.0</v>
      </c>
      <c r="F102" s="436" t="s">
        <v>251</v>
      </c>
      <c r="G102" s="585" t="s">
        <v>2233</v>
      </c>
      <c r="H102" s="437"/>
      <c r="I102" s="586"/>
      <c r="J102" s="586"/>
      <c r="K102" s="586"/>
      <c r="L102" s="586"/>
      <c r="M102" s="586"/>
      <c r="N102" s="586"/>
      <c r="O102" s="586"/>
      <c r="P102" s="586"/>
      <c r="Q102" s="586"/>
      <c r="R102" s="586"/>
      <c r="S102" s="586"/>
      <c r="T102" s="586"/>
      <c r="U102" s="586"/>
      <c r="V102" s="586"/>
      <c r="W102" s="586"/>
      <c r="X102" s="586"/>
      <c r="Y102" s="586"/>
      <c r="Z102" s="586"/>
      <c r="AA102" s="586"/>
      <c r="AB102" s="586"/>
      <c r="AC102" s="586"/>
      <c r="AD102" s="586"/>
      <c r="AE102" s="586"/>
      <c r="AF102" s="587"/>
      <c r="AG102" s="586"/>
      <c r="AH102" s="586"/>
      <c r="AI102" s="586"/>
      <c r="AJ102" s="586"/>
      <c r="AK102" s="586"/>
      <c r="AL102" s="586"/>
      <c r="AM102" s="586"/>
      <c r="AN102" s="586"/>
      <c r="AO102" s="586"/>
      <c r="AP102" s="586"/>
      <c r="AQ102" s="586"/>
      <c r="AR102" s="586"/>
      <c r="AS102" s="586"/>
      <c r="AT102" s="586"/>
      <c r="AU102" s="586"/>
      <c r="AV102" s="586"/>
      <c r="AW102" s="586"/>
      <c r="AX102" s="586"/>
      <c r="AY102" s="586"/>
      <c r="AZ102" s="586"/>
      <c r="BA102" s="586"/>
      <c r="BB102" s="586"/>
      <c r="BC102" s="586"/>
      <c r="BD102" s="586"/>
      <c r="BE102" s="586"/>
      <c r="BF102" s="586"/>
      <c r="BG102" s="587"/>
      <c r="BH102" s="586"/>
      <c r="BI102" s="587"/>
      <c r="BJ102" s="586"/>
      <c r="BK102" s="587"/>
      <c r="BL102" s="586"/>
      <c r="BM102" s="586"/>
      <c r="BN102" s="587"/>
      <c r="BO102" s="586"/>
      <c r="BP102" s="586"/>
      <c r="BQ102" s="586"/>
      <c r="BR102" s="586"/>
      <c r="BS102" s="586"/>
      <c r="BT102" s="586"/>
      <c r="BU102" s="587"/>
      <c r="BV102" s="586"/>
      <c r="BW102" s="586"/>
      <c r="BX102" s="586"/>
      <c r="BY102" s="586"/>
      <c r="BZ102" s="586"/>
      <c r="CA102" s="586"/>
      <c r="CB102" s="586"/>
      <c r="CC102" s="586"/>
      <c r="CD102" s="586"/>
      <c r="CE102" s="586"/>
      <c r="CF102" s="586"/>
      <c r="CG102" s="586"/>
      <c r="CH102" s="586"/>
      <c r="CI102" s="586"/>
      <c r="CJ102" s="586"/>
      <c r="CK102" s="586"/>
      <c r="CL102" s="586"/>
      <c r="CM102" s="586"/>
      <c r="CN102" s="586"/>
      <c r="CO102" s="586"/>
      <c r="CP102" s="586"/>
      <c r="CQ102" s="586"/>
      <c r="CR102" s="586"/>
      <c r="CS102" s="586"/>
      <c r="CT102" s="586"/>
      <c r="CU102" s="586"/>
      <c r="CV102" s="586"/>
      <c r="CW102" s="586"/>
      <c r="CX102" s="586"/>
      <c r="CY102" s="586"/>
      <c r="CZ102" s="586"/>
      <c r="DA102" s="587" t="s">
        <v>96</v>
      </c>
      <c r="DB102" s="586"/>
    </row>
    <row r="103">
      <c r="A103" s="583" t="s">
        <v>1572</v>
      </c>
      <c r="B103" s="584">
        <f t="shared" si="2"/>
        <v>1</v>
      </c>
      <c r="C103" s="584" t="s">
        <v>2133</v>
      </c>
      <c r="D103" s="436">
        <v>3.0</v>
      </c>
      <c r="E103" s="436">
        <v>7.0</v>
      </c>
      <c r="F103" s="436" t="s">
        <v>2175</v>
      </c>
      <c r="G103" s="585" t="s">
        <v>2234</v>
      </c>
      <c r="H103" s="437"/>
      <c r="I103" s="586"/>
      <c r="J103" s="586"/>
      <c r="K103" s="586"/>
      <c r="L103" s="586"/>
      <c r="M103" s="586"/>
      <c r="N103" s="586"/>
      <c r="O103" s="586"/>
      <c r="P103" s="586"/>
      <c r="Q103" s="586"/>
      <c r="R103" s="586"/>
      <c r="S103" s="586"/>
      <c r="T103" s="586"/>
      <c r="U103" s="586"/>
      <c r="V103" s="586"/>
      <c r="W103" s="586"/>
      <c r="X103" s="586"/>
      <c r="Y103" s="586"/>
      <c r="Z103" s="586"/>
      <c r="AA103" s="586"/>
      <c r="AB103" s="586"/>
      <c r="AC103" s="586"/>
      <c r="AD103" s="586"/>
      <c r="AE103" s="586"/>
      <c r="AF103" s="587"/>
      <c r="AG103" s="586"/>
      <c r="AH103" s="586"/>
      <c r="AI103" s="586"/>
      <c r="AJ103" s="586"/>
      <c r="AK103" s="586"/>
      <c r="AL103" s="586"/>
      <c r="AM103" s="586"/>
      <c r="AN103" s="586"/>
      <c r="AO103" s="586"/>
      <c r="AP103" s="586"/>
      <c r="AQ103" s="586"/>
      <c r="AR103" s="586"/>
      <c r="AS103" s="586"/>
      <c r="AT103" s="586"/>
      <c r="AU103" s="586"/>
      <c r="AV103" s="586"/>
      <c r="AW103" s="586"/>
      <c r="AX103" s="586"/>
      <c r="AY103" s="586"/>
      <c r="AZ103" s="586"/>
      <c r="BA103" s="586"/>
      <c r="BB103" s="586"/>
      <c r="BC103" s="586"/>
      <c r="BD103" s="586"/>
      <c r="BE103" s="586"/>
      <c r="BF103" s="586"/>
      <c r="BG103" s="587"/>
      <c r="BH103" s="586"/>
      <c r="BI103" s="587"/>
      <c r="BJ103" s="586"/>
      <c r="BK103" s="587"/>
      <c r="BL103" s="586"/>
      <c r="BM103" s="586"/>
      <c r="BN103" s="587"/>
      <c r="BO103" s="586"/>
      <c r="BP103" s="586"/>
      <c r="BQ103" s="586"/>
      <c r="BR103" s="586"/>
      <c r="BS103" s="586"/>
      <c r="BT103" s="586"/>
      <c r="BU103" s="587"/>
      <c r="BV103" s="586"/>
      <c r="BW103" s="586"/>
      <c r="BX103" s="586"/>
      <c r="BY103" s="586"/>
      <c r="BZ103" s="586"/>
      <c r="CA103" s="586"/>
      <c r="CB103" s="586"/>
      <c r="CC103" s="587" t="s">
        <v>96</v>
      </c>
      <c r="CD103" s="587"/>
      <c r="CE103" s="587"/>
      <c r="CF103" s="586"/>
      <c r="CG103" s="586"/>
      <c r="CH103" s="586"/>
      <c r="CI103" s="586"/>
      <c r="CJ103" s="586"/>
      <c r="CK103" s="586"/>
      <c r="CL103" s="586"/>
      <c r="CM103" s="586"/>
      <c r="CN103" s="586"/>
      <c r="CO103" s="586"/>
      <c r="CP103" s="586"/>
      <c r="CQ103" s="586"/>
      <c r="CR103" s="586"/>
      <c r="CS103" s="586"/>
      <c r="CT103" s="586"/>
      <c r="CU103" s="586"/>
      <c r="CV103" s="586"/>
      <c r="CW103" s="586"/>
      <c r="CX103" s="586"/>
      <c r="CY103" s="586"/>
      <c r="CZ103" s="586"/>
      <c r="DA103" s="586"/>
      <c r="DB103" s="586"/>
    </row>
    <row r="104">
      <c r="A104" s="583" t="s">
        <v>394</v>
      </c>
      <c r="B104" s="584">
        <f t="shared" si="2"/>
        <v>1</v>
      </c>
      <c r="C104" s="584" t="s">
        <v>2162</v>
      </c>
      <c r="D104" s="436">
        <v>3.0</v>
      </c>
      <c r="E104" s="436">
        <v>5.0</v>
      </c>
      <c r="F104" s="436" t="s">
        <v>2175</v>
      </c>
      <c r="G104" s="585" t="s">
        <v>2235</v>
      </c>
      <c r="H104" s="437"/>
      <c r="I104" s="586"/>
      <c r="J104" s="586"/>
      <c r="K104" s="586"/>
      <c r="L104" s="586"/>
      <c r="M104" s="586"/>
      <c r="N104" s="586"/>
      <c r="O104" s="586"/>
      <c r="P104" s="586"/>
      <c r="Q104" s="586"/>
      <c r="R104" s="586"/>
      <c r="S104" s="587" t="s">
        <v>96</v>
      </c>
      <c r="T104" s="586"/>
      <c r="U104" s="586"/>
      <c r="V104" s="586"/>
      <c r="W104" s="586"/>
      <c r="X104" s="586"/>
      <c r="Y104" s="586"/>
      <c r="Z104" s="586"/>
      <c r="AA104" s="586"/>
      <c r="AB104" s="586"/>
      <c r="AC104" s="586"/>
      <c r="AD104" s="586"/>
      <c r="AE104" s="586"/>
      <c r="AF104" s="587"/>
      <c r="AG104" s="586"/>
      <c r="AH104" s="586"/>
      <c r="AI104" s="586"/>
      <c r="AJ104" s="586"/>
      <c r="AK104" s="586"/>
      <c r="AL104" s="586"/>
      <c r="AM104" s="586"/>
      <c r="AN104" s="586"/>
      <c r="AO104" s="586"/>
      <c r="AP104" s="586"/>
      <c r="AQ104" s="586"/>
      <c r="AR104" s="586"/>
      <c r="AS104" s="586"/>
      <c r="AT104" s="586"/>
      <c r="AU104" s="586"/>
      <c r="AV104" s="586"/>
      <c r="AW104" s="586"/>
      <c r="AX104" s="586"/>
      <c r="AY104" s="586"/>
      <c r="AZ104" s="586"/>
      <c r="BA104" s="586"/>
      <c r="BB104" s="586"/>
      <c r="BC104" s="586"/>
      <c r="BD104" s="586"/>
      <c r="BE104" s="586"/>
      <c r="BF104" s="586"/>
      <c r="BG104" s="587"/>
      <c r="BH104" s="586"/>
      <c r="BI104" s="587"/>
      <c r="BJ104" s="586"/>
      <c r="BK104" s="587"/>
      <c r="BL104" s="586"/>
      <c r="BM104" s="586"/>
      <c r="BN104" s="587"/>
      <c r="BO104" s="586"/>
      <c r="BP104" s="586"/>
      <c r="BQ104" s="586"/>
      <c r="BR104" s="586"/>
      <c r="BS104" s="586"/>
      <c r="BT104" s="586"/>
      <c r="BU104" s="587"/>
      <c r="BV104" s="586"/>
      <c r="BW104" s="586"/>
      <c r="BX104" s="586"/>
      <c r="BY104" s="586"/>
      <c r="BZ104" s="586"/>
      <c r="CA104" s="586"/>
      <c r="CB104" s="586"/>
      <c r="CC104" s="586"/>
      <c r="CD104" s="586"/>
      <c r="CE104" s="586"/>
      <c r="CF104" s="586"/>
      <c r="CG104" s="586"/>
      <c r="CH104" s="586"/>
      <c r="CI104" s="586"/>
      <c r="CJ104" s="586"/>
      <c r="CK104" s="586"/>
      <c r="CL104" s="586"/>
      <c r="CM104" s="586"/>
      <c r="CN104" s="586"/>
      <c r="CO104" s="586"/>
      <c r="CP104" s="586"/>
      <c r="CQ104" s="586"/>
      <c r="CR104" s="586"/>
      <c r="CS104" s="586"/>
      <c r="CT104" s="586"/>
      <c r="CU104" s="586"/>
      <c r="CV104" s="586"/>
      <c r="CW104" s="586"/>
      <c r="CX104" s="586"/>
      <c r="CY104" s="586"/>
      <c r="CZ104" s="586"/>
      <c r="DA104" s="586"/>
      <c r="DB104" s="586"/>
    </row>
    <row r="105">
      <c r="A105" s="583" t="s">
        <v>675</v>
      </c>
      <c r="B105" s="584">
        <f t="shared" si="2"/>
        <v>5</v>
      </c>
      <c r="C105" s="584" t="s">
        <v>2133</v>
      </c>
      <c r="D105" s="436">
        <v>2.0</v>
      </c>
      <c r="E105" s="436">
        <v>1.0</v>
      </c>
      <c r="F105" s="436" t="s">
        <v>251</v>
      </c>
      <c r="G105" s="585" t="s">
        <v>2236</v>
      </c>
      <c r="H105" s="437"/>
      <c r="I105" s="586"/>
      <c r="J105" s="586"/>
      <c r="K105" s="586"/>
      <c r="L105" s="586"/>
      <c r="M105" s="586"/>
      <c r="N105" s="586"/>
      <c r="O105" s="586"/>
      <c r="P105" s="586"/>
      <c r="Q105" s="586"/>
      <c r="R105" s="586"/>
      <c r="S105" s="586"/>
      <c r="T105" s="586"/>
      <c r="U105" s="586"/>
      <c r="V105" s="586"/>
      <c r="W105" s="586"/>
      <c r="X105" s="586"/>
      <c r="Y105" s="586"/>
      <c r="Z105" s="586"/>
      <c r="AA105" s="586"/>
      <c r="AB105" s="586"/>
      <c r="AC105" s="586"/>
      <c r="AD105" s="586"/>
      <c r="AE105" s="586"/>
      <c r="AF105" s="587" t="s">
        <v>96</v>
      </c>
      <c r="AG105" s="586"/>
      <c r="AH105" s="586"/>
      <c r="AI105" s="586"/>
      <c r="AJ105" s="586"/>
      <c r="AK105" s="586"/>
      <c r="AL105" s="586"/>
      <c r="AM105" s="586"/>
      <c r="AN105" s="586"/>
      <c r="AO105" s="586"/>
      <c r="AP105" s="586"/>
      <c r="AQ105" s="586"/>
      <c r="AR105" s="586"/>
      <c r="AS105" s="586"/>
      <c r="AT105" s="586"/>
      <c r="AU105" s="586"/>
      <c r="AV105" s="586"/>
      <c r="AW105" s="586"/>
      <c r="AX105" s="586"/>
      <c r="AY105" s="586"/>
      <c r="AZ105" s="586"/>
      <c r="BA105" s="586"/>
      <c r="BB105" s="586"/>
      <c r="BC105" s="586"/>
      <c r="BD105" s="586"/>
      <c r="BE105" s="586"/>
      <c r="BF105" s="586"/>
      <c r="BG105" s="587" t="s">
        <v>96</v>
      </c>
      <c r="BH105" s="586"/>
      <c r="BI105" s="587" t="s">
        <v>96</v>
      </c>
      <c r="BJ105" s="586"/>
      <c r="BK105" s="587" t="s">
        <v>96</v>
      </c>
      <c r="BL105" s="586"/>
      <c r="BM105" s="586"/>
      <c r="BN105" s="587" t="s">
        <v>96</v>
      </c>
      <c r="BO105" s="586"/>
      <c r="BP105" s="586"/>
      <c r="BQ105" s="586"/>
      <c r="BR105" s="586"/>
      <c r="BS105" s="586"/>
      <c r="BT105" s="586"/>
      <c r="BU105" s="587"/>
      <c r="BV105" s="586"/>
      <c r="BW105" s="586"/>
      <c r="BX105" s="586"/>
      <c r="BY105" s="586"/>
      <c r="BZ105" s="586"/>
      <c r="CA105" s="586"/>
      <c r="CB105" s="586"/>
      <c r="CC105" s="586"/>
      <c r="CD105" s="586"/>
      <c r="CE105" s="586"/>
      <c r="CF105" s="586"/>
      <c r="CG105" s="586"/>
      <c r="CH105" s="586"/>
      <c r="CI105" s="586"/>
      <c r="CJ105" s="586"/>
      <c r="CK105" s="586"/>
      <c r="CL105" s="586"/>
      <c r="CM105" s="586"/>
      <c r="CN105" s="586"/>
      <c r="CO105" s="586"/>
      <c r="CP105" s="586"/>
      <c r="CQ105" s="586"/>
      <c r="CR105" s="586"/>
      <c r="CS105" s="586"/>
      <c r="CT105" s="586"/>
      <c r="CU105" s="586"/>
      <c r="CV105" s="586"/>
      <c r="CW105" s="586"/>
      <c r="CX105" s="586"/>
      <c r="CY105" s="586"/>
      <c r="CZ105" s="586"/>
      <c r="DA105" s="586"/>
      <c r="DB105" s="586"/>
    </row>
    <row r="106">
      <c r="A106" s="583" t="s">
        <v>158</v>
      </c>
      <c r="B106" s="584">
        <f t="shared" si="2"/>
        <v>2</v>
      </c>
      <c r="C106" s="584" t="s">
        <v>2133</v>
      </c>
      <c r="D106" s="436">
        <v>2.0</v>
      </c>
      <c r="E106" s="436">
        <v>1.0</v>
      </c>
      <c r="F106" s="436" t="s">
        <v>251</v>
      </c>
      <c r="G106" s="585" t="s">
        <v>2237</v>
      </c>
      <c r="H106" s="437"/>
      <c r="I106" s="586"/>
      <c r="J106" s="587"/>
      <c r="K106" s="587" t="s">
        <v>96</v>
      </c>
      <c r="L106" s="586"/>
      <c r="M106" s="586"/>
      <c r="N106" s="586"/>
      <c r="O106" s="586"/>
      <c r="P106" s="586"/>
      <c r="Q106" s="586"/>
      <c r="R106" s="586"/>
      <c r="S106" s="586"/>
      <c r="T106" s="587"/>
      <c r="U106" s="587"/>
      <c r="V106" s="586"/>
      <c r="W106" s="586"/>
      <c r="X106" s="586"/>
      <c r="Y106" s="586"/>
      <c r="Z106" s="586"/>
      <c r="AA106" s="586"/>
      <c r="AB106" s="586"/>
      <c r="AC106" s="586"/>
      <c r="AD106" s="586"/>
      <c r="AE106" s="586"/>
      <c r="AF106" s="586"/>
      <c r="AG106" s="586"/>
      <c r="AH106" s="586"/>
      <c r="AI106" s="586"/>
      <c r="AJ106" s="586"/>
      <c r="AK106" s="586"/>
      <c r="AL106" s="586"/>
      <c r="AM106" s="586"/>
      <c r="AN106" s="586"/>
      <c r="AO106" s="586"/>
      <c r="AP106" s="586"/>
      <c r="AQ106" s="587" t="s">
        <v>96</v>
      </c>
      <c r="AR106" s="586"/>
      <c r="AS106" s="586"/>
      <c r="AT106" s="586"/>
      <c r="AU106" s="586"/>
      <c r="AV106" s="586"/>
      <c r="AW106" s="586"/>
      <c r="AX106" s="586"/>
      <c r="AY106" s="586"/>
      <c r="AZ106" s="586"/>
      <c r="BA106" s="586"/>
      <c r="BB106" s="586"/>
      <c r="BC106" s="586"/>
      <c r="BD106" s="586"/>
      <c r="BE106" s="586"/>
      <c r="BF106" s="586"/>
      <c r="BG106" s="586"/>
      <c r="BH106" s="586"/>
      <c r="BI106" s="586"/>
      <c r="BJ106" s="586"/>
      <c r="BK106" s="586"/>
      <c r="BL106" s="586"/>
      <c r="BM106" s="586"/>
      <c r="BN106" s="586"/>
      <c r="BO106" s="586"/>
      <c r="BP106" s="586"/>
      <c r="BQ106" s="586"/>
      <c r="BR106" s="586"/>
      <c r="BS106" s="586"/>
      <c r="BT106" s="586"/>
      <c r="BU106" s="587"/>
      <c r="BV106" s="586"/>
      <c r="BW106" s="586"/>
      <c r="BX106" s="586"/>
      <c r="BY106" s="586"/>
      <c r="BZ106" s="586"/>
      <c r="CA106" s="586"/>
      <c r="CB106" s="586"/>
      <c r="CC106" s="586"/>
      <c r="CD106" s="586"/>
      <c r="CE106" s="586"/>
      <c r="CF106" s="586"/>
      <c r="CG106" s="586"/>
      <c r="CH106" s="586"/>
      <c r="CI106" s="586"/>
      <c r="CJ106" s="586"/>
      <c r="CK106" s="586"/>
      <c r="CL106" s="586"/>
      <c r="CM106" s="586"/>
      <c r="CN106" s="586"/>
      <c r="CO106" s="586"/>
      <c r="CP106" s="586"/>
      <c r="CQ106" s="586"/>
      <c r="CR106" s="586"/>
      <c r="CS106" s="586"/>
      <c r="CT106" s="586"/>
      <c r="CU106" s="586"/>
      <c r="CV106" s="586"/>
      <c r="CW106" s="586"/>
      <c r="CX106" s="586"/>
      <c r="CY106" s="586"/>
      <c r="CZ106" s="586"/>
      <c r="DA106" s="586"/>
      <c r="DB106" s="586"/>
    </row>
    <row r="107">
      <c r="A107" s="583" t="s">
        <v>437</v>
      </c>
      <c r="B107" s="584">
        <f t="shared" si="2"/>
        <v>3</v>
      </c>
      <c r="C107" s="584" t="s">
        <v>2133</v>
      </c>
      <c r="D107" s="436">
        <v>2.0</v>
      </c>
      <c r="E107" s="436" t="s">
        <v>214</v>
      </c>
      <c r="F107" s="436" t="s">
        <v>2168</v>
      </c>
      <c r="G107" s="585" t="s">
        <v>2238</v>
      </c>
      <c r="H107" s="437"/>
      <c r="I107" s="586"/>
      <c r="J107" s="586"/>
      <c r="K107" s="586"/>
      <c r="L107" s="586"/>
      <c r="M107" s="586"/>
      <c r="N107" s="586"/>
      <c r="O107" s="586"/>
      <c r="P107" s="586"/>
      <c r="Q107" s="586"/>
      <c r="R107" s="586"/>
      <c r="S107" s="586"/>
      <c r="T107" s="587"/>
      <c r="U107" s="587" t="s">
        <v>96</v>
      </c>
      <c r="V107" s="586"/>
      <c r="W107" s="586"/>
      <c r="X107" s="586"/>
      <c r="Y107" s="586"/>
      <c r="Z107" s="586"/>
      <c r="AA107" s="586"/>
      <c r="AB107" s="586"/>
      <c r="AC107" s="586"/>
      <c r="AD107" s="586"/>
      <c r="AE107" s="586"/>
      <c r="AF107" s="586"/>
      <c r="AG107" s="586"/>
      <c r="AH107" s="586"/>
      <c r="AI107" s="586"/>
      <c r="AJ107" s="586"/>
      <c r="AK107" s="586"/>
      <c r="AL107" s="586"/>
      <c r="AM107" s="586"/>
      <c r="AN107" s="586"/>
      <c r="AO107" s="586"/>
      <c r="AP107" s="586"/>
      <c r="AQ107" s="586"/>
      <c r="AR107" s="586"/>
      <c r="AS107" s="586"/>
      <c r="AT107" s="586"/>
      <c r="AU107" s="586"/>
      <c r="AV107" s="586"/>
      <c r="AW107" s="587" t="s">
        <v>96</v>
      </c>
      <c r="AX107" s="586"/>
      <c r="AY107" s="586"/>
      <c r="AZ107" s="586"/>
      <c r="BA107" s="586"/>
      <c r="BB107" s="586"/>
      <c r="BC107" s="586"/>
      <c r="BD107" s="586"/>
      <c r="BE107" s="586"/>
      <c r="BF107" s="586"/>
      <c r="BG107" s="586"/>
      <c r="BH107" s="586"/>
      <c r="BI107" s="586"/>
      <c r="BJ107" s="586"/>
      <c r="BK107" s="586"/>
      <c r="BL107" s="586"/>
      <c r="BM107" s="586"/>
      <c r="BN107" s="586"/>
      <c r="BO107" s="586"/>
      <c r="BP107" s="586"/>
      <c r="BQ107" s="586"/>
      <c r="BR107" s="586"/>
      <c r="BS107" s="586"/>
      <c r="BT107" s="586"/>
      <c r="BU107" s="587" t="s">
        <v>96</v>
      </c>
      <c r="BV107" s="586"/>
      <c r="BW107" s="586"/>
      <c r="BX107" s="586"/>
      <c r="BY107" s="586"/>
      <c r="BZ107" s="586"/>
      <c r="CA107" s="586"/>
      <c r="CB107" s="586"/>
      <c r="CC107" s="586"/>
      <c r="CD107" s="586"/>
      <c r="CE107" s="586"/>
      <c r="CF107" s="586"/>
      <c r="CG107" s="586"/>
      <c r="CH107" s="586"/>
      <c r="CI107" s="586"/>
      <c r="CJ107" s="586"/>
      <c r="CK107" s="586"/>
      <c r="CL107" s="586"/>
      <c r="CM107" s="586"/>
      <c r="CN107" s="586"/>
      <c r="CO107" s="586"/>
      <c r="CP107" s="586"/>
      <c r="CQ107" s="586"/>
      <c r="CR107" s="586"/>
      <c r="CS107" s="586"/>
      <c r="CT107" s="586"/>
      <c r="CU107" s="586"/>
      <c r="CV107" s="586"/>
      <c r="CW107" s="586"/>
      <c r="CX107" s="586"/>
      <c r="CY107" s="586"/>
      <c r="CZ107" s="586"/>
      <c r="DA107" s="586"/>
      <c r="DB107" s="586"/>
    </row>
    <row r="108">
      <c r="A108" s="583" t="s">
        <v>910</v>
      </c>
      <c r="B108" s="584">
        <f t="shared" si="2"/>
        <v>1</v>
      </c>
      <c r="C108" s="584" t="s">
        <v>2133</v>
      </c>
      <c r="D108" s="436">
        <v>3.0</v>
      </c>
      <c r="E108" s="436">
        <v>2.0</v>
      </c>
      <c r="F108" s="436" t="s">
        <v>251</v>
      </c>
      <c r="G108" s="585" t="s">
        <v>2239</v>
      </c>
      <c r="H108" s="437"/>
      <c r="I108" s="586"/>
      <c r="J108" s="586"/>
      <c r="K108" s="586"/>
      <c r="L108" s="586"/>
      <c r="M108" s="586"/>
      <c r="N108" s="586"/>
      <c r="O108" s="586"/>
      <c r="P108" s="586"/>
      <c r="Q108" s="586"/>
      <c r="R108" s="586"/>
      <c r="S108" s="586"/>
      <c r="T108" s="586"/>
      <c r="U108" s="586"/>
      <c r="V108" s="586"/>
      <c r="W108" s="586"/>
      <c r="X108" s="586"/>
      <c r="Y108" s="586"/>
      <c r="Z108" s="586"/>
      <c r="AA108" s="586"/>
      <c r="AB108" s="586"/>
      <c r="AC108" s="586"/>
      <c r="AD108" s="586"/>
      <c r="AE108" s="586"/>
      <c r="AF108" s="587"/>
      <c r="AG108" s="586"/>
      <c r="AH108" s="586"/>
      <c r="AI108" s="586"/>
      <c r="AJ108" s="586"/>
      <c r="AK108" s="586"/>
      <c r="AL108" s="586"/>
      <c r="AM108" s="586"/>
      <c r="AN108" s="586"/>
      <c r="AO108" s="586"/>
      <c r="AP108" s="587" t="s">
        <v>96</v>
      </c>
      <c r="AQ108" s="586"/>
      <c r="AR108" s="586"/>
      <c r="AS108" s="586"/>
      <c r="AT108" s="586"/>
      <c r="AU108" s="586"/>
      <c r="AV108" s="586"/>
      <c r="AW108" s="586"/>
      <c r="AX108" s="586"/>
      <c r="AY108" s="586"/>
      <c r="AZ108" s="586"/>
      <c r="BA108" s="586"/>
      <c r="BB108" s="586"/>
      <c r="BC108" s="586"/>
      <c r="BD108" s="586"/>
      <c r="BE108" s="586"/>
      <c r="BF108" s="586"/>
      <c r="BG108" s="586"/>
      <c r="BH108" s="586"/>
      <c r="BI108" s="586"/>
      <c r="BJ108" s="586"/>
      <c r="BK108" s="586"/>
      <c r="BL108" s="586"/>
      <c r="BM108" s="586"/>
      <c r="BN108" s="586"/>
      <c r="BO108" s="586"/>
      <c r="BP108" s="586"/>
      <c r="BQ108" s="586"/>
      <c r="BR108" s="586"/>
      <c r="BS108" s="586"/>
      <c r="BT108" s="586"/>
      <c r="BU108" s="586"/>
      <c r="BV108" s="586"/>
      <c r="BW108" s="586"/>
      <c r="BX108" s="586"/>
      <c r="BY108" s="586"/>
      <c r="BZ108" s="586"/>
      <c r="CA108" s="586"/>
      <c r="CB108" s="586"/>
      <c r="CC108" s="586"/>
      <c r="CD108" s="586"/>
      <c r="CE108" s="586"/>
      <c r="CF108" s="586"/>
      <c r="CG108" s="586"/>
      <c r="CH108" s="586"/>
      <c r="CI108" s="586"/>
      <c r="CJ108" s="586"/>
      <c r="CK108" s="586"/>
      <c r="CL108" s="586"/>
      <c r="CM108" s="586"/>
      <c r="CN108" s="586"/>
      <c r="CO108" s="586"/>
      <c r="CP108" s="586"/>
      <c r="CQ108" s="586"/>
      <c r="CR108" s="586"/>
      <c r="CS108" s="586"/>
      <c r="CT108" s="586"/>
      <c r="CU108" s="586"/>
      <c r="CV108" s="586"/>
      <c r="CW108" s="586"/>
      <c r="CX108" s="586"/>
      <c r="CY108" s="586"/>
      <c r="CZ108" s="586"/>
      <c r="DA108" s="586"/>
      <c r="DB108" s="586"/>
    </row>
    <row r="109">
      <c r="A109" s="583" t="s">
        <v>678</v>
      </c>
      <c r="B109" s="584">
        <f t="shared" si="2"/>
        <v>1</v>
      </c>
      <c r="C109" s="584" t="s">
        <v>2133</v>
      </c>
      <c r="D109" s="436">
        <v>5.0</v>
      </c>
      <c r="E109" s="436">
        <v>1.0</v>
      </c>
      <c r="F109" s="436" t="s">
        <v>251</v>
      </c>
      <c r="G109" s="585" t="s">
        <v>2240</v>
      </c>
      <c r="H109" s="437"/>
      <c r="I109" s="586"/>
      <c r="J109" s="586"/>
      <c r="K109" s="586"/>
      <c r="L109" s="586"/>
      <c r="M109" s="586"/>
      <c r="N109" s="586"/>
      <c r="O109" s="586"/>
      <c r="P109" s="586"/>
      <c r="Q109" s="586"/>
      <c r="R109" s="586"/>
      <c r="S109" s="586"/>
      <c r="T109" s="586"/>
      <c r="U109" s="586"/>
      <c r="V109" s="586"/>
      <c r="W109" s="586"/>
      <c r="X109" s="586"/>
      <c r="Y109" s="586"/>
      <c r="Z109" s="586"/>
      <c r="AA109" s="586"/>
      <c r="AB109" s="586"/>
      <c r="AC109" s="586"/>
      <c r="AD109" s="586"/>
      <c r="AE109" s="586"/>
      <c r="AF109" s="587" t="s">
        <v>96</v>
      </c>
      <c r="AG109" s="586"/>
      <c r="AH109" s="586"/>
      <c r="AI109" s="586"/>
      <c r="AJ109" s="586"/>
      <c r="AK109" s="586"/>
      <c r="AL109" s="586"/>
      <c r="AM109" s="586"/>
      <c r="AN109" s="586"/>
      <c r="AO109" s="586"/>
      <c r="AP109" s="586"/>
      <c r="AQ109" s="586"/>
      <c r="AR109" s="586"/>
      <c r="AS109" s="586"/>
      <c r="AT109" s="586"/>
      <c r="AU109" s="586"/>
      <c r="AV109" s="586"/>
      <c r="AW109" s="586"/>
      <c r="AX109" s="586"/>
      <c r="AY109" s="586"/>
      <c r="AZ109" s="586"/>
      <c r="BA109" s="586"/>
      <c r="BB109" s="586"/>
      <c r="BC109" s="586"/>
      <c r="BD109" s="586"/>
      <c r="BE109" s="586"/>
      <c r="BF109" s="586"/>
      <c r="BG109" s="586"/>
      <c r="BH109" s="586"/>
      <c r="BI109" s="586"/>
      <c r="BJ109" s="586"/>
      <c r="BK109" s="586"/>
      <c r="BL109" s="586"/>
      <c r="BM109" s="586"/>
      <c r="BN109" s="586"/>
      <c r="BO109" s="586"/>
      <c r="BP109" s="586"/>
      <c r="BQ109" s="586"/>
      <c r="BR109" s="586"/>
      <c r="BS109" s="586"/>
      <c r="BT109" s="586"/>
      <c r="BU109" s="586"/>
      <c r="BV109" s="586"/>
      <c r="BW109" s="586"/>
      <c r="BX109" s="586"/>
      <c r="BY109" s="586"/>
      <c r="BZ109" s="586"/>
      <c r="CA109" s="586"/>
      <c r="CB109" s="586"/>
      <c r="CC109" s="586"/>
      <c r="CD109" s="586"/>
      <c r="CE109" s="586"/>
      <c r="CF109" s="586"/>
      <c r="CG109" s="586"/>
      <c r="CH109" s="586"/>
      <c r="CI109" s="586"/>
      <c r="CJ109" s="586"/>
      <c r="CK109" s="586"/>
      <c r="CL109" s="586"/>
      <c r="CM109" s="586"/>
      <c r="CN109" s="586"/>
      <c r="CO109" s="586"/>
      <c r="CP109" s="586"/>
      <c r="CQ109" s="586"/>
      <c r="CR109" s="586"/>
      <c r="CS109" s="586"/>
      <c r="CT109" s="586"/>
      <c r="CU109" s="586"/>
      <c r="CV109" s="586"/>
      <c r="CW109" s="586"/>
      <c r="CX109" s="586"/>
      <c r="CY109" s="586"/>
      <c r="CZ109" s="586"/>
      <c r="DA109" s="586"/>
      <c r="DB109" s="586"/>
    </row>
    <row r="110">
      <c r="A110" s="583" t="s">
        <v>1722</v>
      </c>
      <c r="B110" s="584">
        <f t="shared" si="2"/>
        <v>1</v>
      </c>
      <c r="C110" s="584" t="s">
        <v>2133</v>
      </c>
      <c r="D110" s="436">
        <v>4.0</v>
      </c>
      <c r="E110" s="436">
        <v>4.0</v>
      </c>
      <c r="F110" s="436" t="s">
        <v>251</v>
      </c>
      <c r="G110" s="585" t="s">
        <v>2241</v>
      </c>
      <c r="H110" s="437"/>
      <c r="I110" s="586"/>
      <c r="J110" s="586"/>
      <c r="K110" s="586"/>
      <c r="L110" s="586"/>
      <c r="M110" s="586"/>
      <c r="N110" s="586"/>
      <c r="O110" s="586"/>
      <c r="P110" s="586"/>
      <c r="Q110" s="586"/>
      <c r="R110" s="586"/>
      <c r="S110" s="586"/>
      <c r="T110" s="586"/>
      <c r="U110" s="586"/>
      <c r="V110" s="586"/>
      <c r="W110" s="586"/>
      <c r="X110" s="586"/>
      <c r="Y110" s="586"/>
      <c r="Z110" s="586"/>
      <c r="AA110" s="586"/>
      <c r="AB110" s="586"/>
      <c r="AC110" s="586"/>
      <c r="AD110" s="586"/>
      <c r="AE110" s="586"/>
      <c r="AF110" s="587"/>
      <c r="AG110" s="586"/>
      <c r="AH110" s="586"/>
      <c r="AI110" s="586"/>
      <c r="AJ110" s="586"/>
      <c r="AK110" s="586"/>
      <c r="AL110" s="586"/>
      <c r="AM110" s="586"/>
      <c r="AN110" s="586"/>
      <c r="AO110" s="586"/>
      <c r="AP110" s="586"/>
      <c r="AQ110" s="586"/>
      <c r="AR110" s="586"/>
      <c r="AS110" s="586"/>
      <c r="AT110" s="586"/>
      <c r="AU110" s="586"/>
      <c r="AV110" s="586"/>
      <c r="AW110" s="586"/>
      <c r="AX110" s="586"/>
      <c r="AY110" s="586"/>
      <c r="AZ110" s="586"/>
      <c r="BA110" s="586"/>
      <c r="BB110" s="586"/>
      <c r="BC110" s="586"/>
      <c r="BD110" s="586"/>
      <c r="BE110" s="586"/>
      <c r="BF110" s="586"/>
      <c r="BG110" s="586"/>
      <c r="BH110" s="586"/>
      <c r="BI110" s="586"/>
      <c r="BJ110" s="586"/>
      <c r="BK110" s="586"/>
      <c r="BL110" s="586"/>
      <c r="BM110" s="586"/>
      <c r="BN110" s="586"/>
      <c r="BO110" s="586"/>
      <c r="BP110" s="586"/>
      <c r="BQ110" s="586"/>
      <c r="BR110" s="586"/>
      <c r="BS110" s="586"/>
      <c r="BT110" s="586"/>
      <c r="BU110" s="586"/>
      <c r="BV110" s="586"/>
      <c r="BW110" s="586"/>
      <c r="BX110" s="586"/>
      <c r="BY110" s="586"/>
      <c r="BZ110" s="586"/>
      <c r="CA110" s="586"/>
      <c r="CB110" s="586"/>
      <c r="CC110" s="586"/>
      <c r="CD110" s="586"/>
      <c r="CE110" s="586"/>
      <c r="CF110" s="586"/>
      <c r="CG110" s="586"/>
      <c r="CH110" s="586"/>
      <c r="CI110" s="586"/>
      <c r="CJ110" s="586"/>
      <c r="CK110" s="586"/>
      <c r="CL110" s="586"/>
      <c r="CM110" s="586"/>
      <c r="CN110" s="587" t="s">
        <v>96</v>
      </c>
      <c r="CO110" s="586"/>
      <c r="CP110" s="586"/>
      <c r="CQ110" s="586"/>
      <c r="CR110" s="586"/>
      <c r="CS110" s="586"/>
      <c r="CT110" s="586"/>
      <c r="CU110" s="586"/>
      <c r="CV110" s="586"/>
      <c r="CW110" s="586"/>
      <c r="CX110" s="586"/>
      <c r="CY110" s="586"/>
      <c r="CZ110" s="586"/>
      <c r="DA110" s="586"/>
      <c r="DB110" s="586"/>
    </row>
    <row r="111">
      <c r="A111" s="583" t="s">
        <v>1837</v>
      </c>
      <c r="B111" s="584">
        <f t="shared" si="2"/>
        <v>1</v>
      </c>
      <c r="C111" s="584" t="s">
        <v>2133</v>
      </c>
      <c r="D111" s="436">
        <v>2.0</v>
      </c>
      <c r="E111" s="436">
        <v>3.0</v>
      </c>
      <c r="F111" s="436">
        <v>3.0</v>
      </c>
      <c r="G111" s="585" t="s">
        <v>2242</v>
      </c>
      <c r="H111" s="437"/>
      <c r="I111" s="586"/>
      <c r="J111" s="586"/>
      <c r="K111" s="586"/>
      <c r="L111" s="586"/>
      <c r="M111" s="586"/>
      <c r="N111" s="586"/>
      <c r="O111" s="586"/>
      <c r="P111" s="586"/>
      <c r="Q111" s="586"/>
      <c r="R111" s="586"/>
      <c r="S111" s="586"/>
      <c r="T111" s="586"/>
      <c r="U111" s="586"/>
      <c r="V111" s="586"/>
      <c r="W111" s="586"/>
      <c r="X111" s="586"/>
      <c r="Y111" s="586"/>
      <c r="Z111" s="586"/>
      <c r="AA111" s="586"/>
      <c r="AB111" s="587"/>
      <c r="AC111" s="587"/>
      <c r="AD111" s="586"/>
      <c r="AE111" s="586"/>
      <c r="AF111" s="586"/>
      <c r="AG111" s="586"/>
      <c r="AH111" s="586"/>
      <c r="AI111" s="586"/>
      <c r="AJ111" s="586"/>
      <c r="AK111" s="586"/>
      <c r="AL111" s="586"/>
      <c r="AM111" s="586"/>
      <c r="AN111" s="586"/>
      <c r="AO111" s="586"/>
      <c r="AP111" s="586"/>
      <c r="AQ111" s="586"/>
      <c r="AR111" s="586"/>
      <c r="AS111" s="586"/>
      <c r="AT111" s="586"/>
      <c r="AU111" s="586"/>
      <c r="AV111" s="586"/>
      <c r="AW111" s="586"/>
      <c r="AX111" s="586"/>
      <c r="AY111" s="586"/>
      <c r="AZ111" s="586"/>
      <c r="BA111" s="587"/>
      <c r="BB111" s="587"/>
      <c r="BC111" s="587"/>
      <c r="BD111" s="586"/>
      <c r="BE111" s="586"/>
      <c r="BF111" s="586"/>
      <c r="BG111" s="586"/>
      <c r="BH111" s="586"/>
      <c r="BI111" s="586"/>
      <c r="BJ111" s="587"/>
      <c r="BK111" s="586"/>
      <c r="BL111" s="586"/>
      <c r="BM111" s="586"/>
      <c r="BN111" s="586"/>
      <c r="BO111" s="586"/>
      <c r="BP111" s="586"/>
      <c r="BQ111" s="586"/>
      <c r="BR111" s="586"/>
      <c r="BS111" s="586"/>
      <c r="BT111" s="586"/>
      <c r="BU111" s="587"/>
      <c r="BV111" s="586"/>
      <c r="BW111" s="586"/>
      <c r="BX111" s="586"/>
      <c r="BY111" s="586"/>
      <c r="BZ111" s="586"/>
      <c r="CA111" s="586"/>
      <c r="CB111" s="586"/>
      <c r="CC111" s="586"/>
      <c r="CD111" s="586"/>
      <c r="CE111" s="586"/>
      <c r="CF111" s="586"/>
      <c r="CG111" s="586"/>
      <c r="CH111" s="586"/>
      <c r="CI111" s="586"/>
      <c r="CJ111" s="586"/>
      <c r="CK111" s="586"/>
      <c r="CL111" s="586"/>
      <c r="CM111" s="586"/>
      <c r="CN111" s="586"/>
      <c r="CO111" s="586"/>
      <c r="CP111" s="586"/>
      <c r="CQ111" s="586"/>
      <c r="CR111" s="586"/>
      <c r="CS111" s="586"/>
      <c r="CT111" s="586"/>
      <c r="CU111" s="586"/>
      <c r="CV111" s="587" t="s">
        <v>96</v>
      </c>
      <c r="CW111" s="587"/>
      <c r="CX111" s="587"/>
      <c r="CY111" s="587"/>
      <c r="CZ111" s="587"/>
      <c r="DA111" s="587"/>
      <c r="DB111" s="587"/>
    </row>
    <row r="112">
      <c r="A112" s="583" t="s">
        <v>616</v>
      </c>
      <c r="B112" s="584">
        <f t="shared" si="2"/>
        <v>3</v>
      </c>
      <c r="C112" s="584" t="s">
        <v>2133</v>
      </c>
      <c r="D112" s="436">
        <v>5.0</v>
      </c>
      <c r="E112" s="436">
        <v>1.0</v>
      </c>
      <c r="F112" s="436" t="s">
        <v>251</v>
      </c>
      <c r="G112" s="585" t="s">
        <v>2243</v>
      </c>
      <c r="H112" s="437"/>
      <c r="I112" s="586"/>
      <c r="J112" s="586"/>
      <c r="K112" s="586"/>
      <c r="L112" s="586"/>
      <c r="M112" s="586"/>
      <c r="N112" s="586"/>
      <c r="O112" s="586"/>
      <c r="P112" s="586"/>
      <c r="Q112" s="586"/>
      <c r="R112" s="586"/>
      <c r="S112" s="586"/>
      <c r="T112" s="586"/>
      <c r="U112" s="586"/>
      <c r="V112" s="586"/>
      <c r="W112" s="586"/>
      <c r="X112" s="586"/>
      <c r="Y112" s="586"/>
      <c r="Z112" s="586"/>
      <c r="AA112" s="586"/>
      <c r="AB112" s="587"/>
      <c r="AC112" s="587" t="s">
        <v>96</v>
      </c>
      <c r="AD112" s="586"/>
      <c r="AE112" s="586"/>
      <c r="AF112" s="586"/>
      <c r="AG112" s="586"/>
      <c r="AH112" s="586"/>
      <c r="AI112" s="586"/>
      <c r="AJ112" s="586"/>
      <c r="AK112" s="586"/>
      <c r="AL112" s="586"/>
      <c r="AM112" s="586"/>
      <c r="AN112" s="586"/>
      <c r="AO112" s="586"/>
      <c r="AP112" s="586"/>
      <c r="AQ112" s="586"/>
      <c r="AR112" s="586"/>
      <c r="AS112" s="586"/>
      <c r="AT112" s="586"/>
      <c r="AU112" s="586"/>
      <c r="AV112" s="586"/>
      <c r="AW112" s="586"/>
      <c r="AX112" s="586"/>
      <c r="AY112" s="586"/>
      <c r="AZ112" s="586"/>
      <c r="BA112" s="587"/>
      <c r="BB112" s="587"/>
      <c r="BC112" s="587" t="s">
        <v>96</v>
      </c>
      <c r="BD112" s="586"/>
      <c r="BE112" s="586"/>
      <c r="BF112" s="586"/>
      <c r="BG112" s="586"/>
      <c r="BH112" s="586"/>
      <c r="BI112" s="586"/>
      <c r="BJ112" s="587" t="s">
        <v>96</v>
      </c>
      <c r="BK112" s="586"/>
      <c r="BL112" s="586"/>
      <c r="BM112" s="586"/>
      <c r="BN112" s="586"/>
      <c r="BO112" s="586"/>
      <c r="BP112" s="586"/>
      <c r="BQ112" s="586"/>
      <c r="BR112" s="586"/>
      <c r="BS112" s="586"/>
      <c r="BT112" s="586"/>
      <c r="BU112" s="587"/>
      <c r="BV112" s="586"/>
      <c r="BW112" s="586"/>
      <c r="BX112" s="586"/>
      <c r="BY112" s="586"/>
      <c r="BZ112" s="586"/>
      <c r="CA112" s="586"/>
      <c r="CB112" s="586"/>
      <c r="CC112" s="586"/>
      <c r="CD112" s="586"/>
      <c r="CE112" s="586"/>
      <c r="CF112" s="586"/>
      <c r="CG112" s="586"/>
      <c r="CH112" s="586"/>
      <c r="CI112" s="586"/>
      <c r="CJ112" s="586"/>
      <c r="CK112" s="586"/>
      <c r="CL112" s="586"/>
      <c r="CM112" s="586"/>
      <c r="CN112" s="586"/>
      <c r="CO112" s="586"/>
      <c r="CP112" s="586"/>
      <c r="CQ112" s="586"/>
      <c r="CR112" s="586"/>
      <c r="CS112" s="586"/>
      <c r="CT112" s="586"/>
      <c r="CU112" s="586"/>
      <c r="CV112" s="586"/>
      <c r="CW112" s="586"/>
      <c r="CX112" s="586"/>
      <c r="CY112" s="586"/>
      <c r="CZ112" s="586"/>
      <c r="DA112" s="586"/>
      <c r="DB112" s="586"/>
    </row>
    <row r="113">
      <c r="A113" s="583" t="s">
        <v>398</v>
      </c>
      <c r="B113" s="584">
        <f t="shared" si="2"/>
        <v>1</v>
      </c>
      <c r="C113" s="584" t="s">
        <v>2133</v>
      </c>
      <c r="D113" s="436">
        <v>3.0</v>
      </c>
      <c r="E113" s="436">
        <v>2.0</v>
      </c>
      <c r="F113" s="436" t="s">
        <v>2244</v>
      </c>
      <c r="G113" s="585" t="s">
        <v>2245</v>
      </c>
      <c r="H113" s="437"/>
      <c r="I113" s="586"/>
      <c r="J113" s="586"/>
      <c r="K113" s="586"/>
      <c r="L113" s="586"/>
      <c r="M113" s="586"/>
      <c r="N113" s="586"/>
      <c r="O113" s="586"/>
      <c r="P113" s="586"/>
      <c r="Q113" s="586"/>
      <c r="R113" s="586"/>
      <c r="S113" s="587" t="s">
        <v>96</v>
      </c>
      <c r="T113" s="586"/>
      <c r="U113" s="586"/>
      <c r="V113" s="586"/>
      <c r="W113" s="586"/>
      <c r="X113" s="586"/>
      <c r="Y113" s="586"/>
      <c r="Z113" s="586"/>
      <c r="AA113" s="586"/>
      <c r="AB113" s="586"/>
      <c r="AC113" s="586"/>
      <c r="AD113" s="586"/>
      <c r="AE113" s="586"/>
      <c r="AF113" s="586"/>
      <c r="AG113" s="586"/>
      <c r="AH113" s="586"/>
      <c r="AI113" s="587"/>
      <c r="AJ113" s="586"/>
      <c r="AK113" s="586"/>
      <c r="AL113" s="586"/>
      <c r="AM113" s="586"/>
      <c r="AN113" s="586"/>
      <c r="AO113" s="586"/>
      <c r="AP113" s="586"/>
      <c r="AQ113" s="586"/>
      <c r="AR113" s="586"/>
      <c r="AS113" s="587"/>
      <c r="AT113" s="587"/>
      <c r="AU113" s="586"/>
      <c r="AV113" s="586"/>
      <c r="AW113" s="586"/>
      <c r="AX113" s="586"/>
      <c r="AY113" s="586"/>
      <c r="AZ113" s="586"/>
      <c r="BA113" s="586"/>
      <c r="BB113" s="586"/>
      <c r="BC113" s="586"/>
      <c r="BD113" s="586"/>
      <c r="BE113" s="586"/>
      <c r="BF113" s="586"/>
      <c r="BG113" s="586"/>
      <c r="BH113" s="586"/>
      <c r="BI113" s="586"/>
      <c r="BJ113" s="586"/>
      <c r="BK113" s="586"/>
      <c r="BL113" s="586"/>
      <c r="BM113" s="586"/>
      <c r="BN113" s="586"/>
      <c r="BO113" s="587"/>
      <c r="BP113" s="587"/>
      <c r="BQ113" s="587"/>
      <c r="BR113" s="587"/>
      <c r="BS113" s="586"/>
      <c r="BT113" s="586"/>
      <c r="BU113" s="586"/>
      <c r="BV113" s="586"/>
      <c r="BW113" s="586"/>
      <c r="BX113" s="586"/>
      <c r="BY113" s="586"/>
      <c r="BZ113" s="586"/>
      <c r="CA113" s="586"/>
      <c r="CB113" s="586"/>
      <c r="CC113" s="586"/>
      <c r="CD113" s="586"/>
      <c r="CE113" s="586"/>
      <c r="CF113" s="586"/>
      <c r="CG113" s="586"/>
      <c r="CH113" s="586"/>
      <c r="CI113" s="586"/>
      <c r="CJ113" s="586"/>
      <c r="CK113" s="586"/>
      <c r="CL113" s="586"/>
      <c r="CM113" s="586"/>
      <c r="CN113" s="586"/>
      <c r="CO113" s="586"/>
      <c r="CP113" s="586"/>
      <c r="CQ113" s="586"/>
      <c r="CR113" s="586"/>
      <c r="CS113" s="586"/>
      <c r="CT113" s="586"/>
      <c r="CU113" s="586"/>
      <c r="CV113" s="586"/>
      <c r="CW113" s="586"/>
      <c r="CX113" s="586"/>
      <c r="CY113" s="586"/>
      <c r="CZ113" s="586"/>
      <c r="DA113" s="586"/>
      <c r="DB113" s="586"/>
    </row>
    <row r="114">
      <c r="A114" s="583" t="s">
        <v>738</v>
      </c>
      <c r="B114" s="584">
        <f t="shared" si="2"/>
        <v>1</v>
      </c>
      <c r="C114" s="584" t="s">
        <v>2162</v>
      </c>
      <c r="D114" s="436">
        <v>2.0</v>
      </c>
      <c r="E114" s="436" t="s">
        <v>214</v>
      </c>
      <c r="F114" s="436" t="s">
        <v>2168</v>
      </c>
      <c r="G114" s="585" t="s">
        <v>2246</v>
      </c>
      <c r="H114" s="437"/>
      <c r="I114" s="586"/>
      <c r="J114" s="586"/>
      <c r="K114" s="586"/>
      <c r="L114" s="586"/>
      <c r="M114" s="586"/>
      <c r="N114" s="586"/>
      <c r="O114" s="586"/>
      <c r="P114" s="586"/>
      <c r="Q114" s="586"/>
      <c r="R114" s="586"/>
      <c r="S114" s="586"/>
      <c r="T114" s="586"/>
      <c r="U114" s="586"/>
      <c r="V114" s="586"/>
      <c r="W114" s="586"/>
      <c r="X114" s="586"/>
      <c r="Y114" s="586"/>
      <c r="Z114" s="586"/>
      <c r="AA114" s="586"/>
      <c r="AB114" s="586"/>
      <c r="AC114" s="586"/>
      <c r="AD114" s="586"/>
      <c r="AE114" s="586"/>
      <c r="AF114" s="586"/>
      <c r="AG114" s="586"/>
      <c r="AH114" s="586"/>
      <c r="AI114" s="587" t="s">
        <v>96</v>
      </c>
      <c r="AJ114" s="586"/>
      <c r="AK114" s="586"/>
      <c r="AL114" s="586"/>
      <c r="AM114" s="586"/>
      <c r="AN114" s="586"/>
      <c r="AO114" s="586"/>
      <c r="AP114" s="586"/>
      <c r="AQ114" s="586"/>
      <c r="AR114" s="586"/>
      <c r="AS114" s="587"/>
      <c r="AT114" s="587"/>
      <c r="AU114" s="586"/>
      <c r="AV114" s="586"/>
      <c r="AW114" s="586"/>
      <c r="AX114" s="586"/>
      <c r="AY114" s="586"/>
      <c r="AZ114" s="586"/>
      <c r="BA114" s="586"/>
      <c r="BB114" s="586"/>
      <c r="BC114" s="586"/>
      <c r="BD114" s="586"/>
      <c r="BE114" s="586"/>
      <c r="BF114" s="586"/>
      <c r="BG114" s="586"/>
      <c r="BH114" s="586"/>
      <c r="BI114" s="586"/>
      <c r="BJ114" s="586"/>
      <c r="BK114" s="586"/>
      <c r="BL114" s="586"/>
      <c r="BM114" s="586"/>
      <c r="BN114" s="586"/>
      <c r="BO114" s="587"/>
      <c r="BP114" s="587"/>
      <c r="BQ114" s="587"/>
      <c r="BR114" s="587"/>
      <c r="BS114" s="586"/>
      <c r="BT114" s="586"/>
      <c r="BU114" s="586"/>
      <c r="BV114" s="586"/>
      <c r="BW114" s="586"/>
      <c r="BX114" s="586"/>
      <c r="BY114" s="586"/>
      <c r="BZ114" s="586"/>
      <c r="CA114" s="586"/>
      <c r="CB114" s="586"/>
      <c r="CC114" s="586"/>
      <c r="CD114" s="586"/>
      <c r="CE114" s="586"/>
      <c r="CF114" s="586"/>
      <c r="CG114" s="586"/>
      <c r="CH114" s="586"/>
      <c r="CI114" s="586"/>
      <c r="CJ114" s="586"/>
      <c r="CK114" s="586"/>
      <c r="CL114" s="586"/>
      <c r="CM114" s="586"/>
      <c r="CN114" s="586"/>
      <c r="CO114" s="586"/>
      <c r="CP114" s="586"/>
      <c r="CQ114" s="586"/>
      <c r="CR114" s="586"/>
      <c r="CS114" s="586"/>
      <c r="CT114" s="586"/>
      <c r="CU114" s="586"/>
      <c r="CV114" s="586"/>
      <c r="CW114" s="586"/>
      <c r="CX114" s="586"/>
      <c r="CY114" s="586"/>
      <c r="CZ114" s="586"/>
      <c r="DA114" s="586"/>
      <c r="DB114" s="586"/>
    </row>
    <row r="115">
      <c r="A115" s="583" t="s">
        <v>369</v>
      </c>
      <c r="B115" s="584">
        <f t="shared" si="2"/>
        <v>7</v>
      </c>
      <c r="C115" s="584" t="s">
        <v>2133</v>
      </c>
      <c r="D115" s="436">
        <v>2.0</v>
      </c>
      <c r="E115" s="436" t="s">
        <v>214</v>
      </c>
      <c r="F115" s="436" t="s">
        <v>2168</v>
      </c>
      <c r="G115" s="585" t="s">
        <v>2247</v>
      </c>
      <c r="H115" s="437"/>
      <c r="I115" s="586"/>
      <c r="J115" s="586"/>
      <c r="K115" s="586"/>
      <c r="L115" s="586"/>
      <c r="M115" s="586"/>
      <c r="N115" s="586"/>
      <c r="O115" s="586"/>
      <c r="P115" s="586"/>
      <c r="Q115" s="586"/>
      <c r="R115" s="587" t="s">
        <v>96</v>
      </c>
      <c r="S115" s="586"/>
      <c r="T115" s="586"/>
      <c r="U115" s="586"/>
      <c r="V115" s="586"/>
      <c r="W115" s="586"/>
      <c r="X115" s="586"/>
      <c r="Y115" s="587" t="s">
        <v>96</v>
      </c>
      <c r="Z115" s="586"/>
      <c r="AA115" s="587" t="s">
        <v>96</v>
      </c>
      <c r="AB115" s="586"/>
      <c r="AC115" s="586"/>
      <c r="AD115" s="586"/>
      <c r="AE115" s="586"/>
      <c r="AF115" s="586"/>
      <c r="AG115" s="586"/>
      <c r="AH115" s="586"/>
      <c r="AI115" s="586"/>
      <c r="AJ115" s="586"/>
      <c r="AK115" s="586"/>
      <c r="AL115" s="586"/>
      <c r="AM115" s="586"/>
      <c r="AN115" s="586"/>
      <c r="AO115" s="586"/>
      <c r="AP115" s="586"/>
      <c r="AQ115" s="586"/>
      <c r="AR115" s="586"/>
      <c r="AS115" s="586"/>
      <c r="AT115" s="586"/>
      <c r="AU115" s="587"/>
      <c r="AV115" s="587"/>
      <c r="AW115" s="587"/>
      <c r="AX115" s="587" t="s">
        <v>96</v>
      </c>
      <c r="AY115" s="586"/>
      <c r="AZ115" s="586"/>
      <c r="BA115" s="586"/>
      <c r="BB115" s="586"/>
      <c r="BC115" s="586"/>
      <c r="BD115" s="586"/>
      <c r="BE115" s="586"/>
      <c r="BF115" s="587" t="s">
        <v>96</v>
      </c>
      <c r="BG115" s="587"/>
      <c r="BH115" s="587"/>
      <c r="BI115" s="586"/>
      <c r="BJ115" s="586"/>
      <c r="BK115" s="586"/>
      <c r="BL115" s="586"/>
      <c r="BM115" s="586"/>
      <c r="BN115" s="586"/>
      <c r="BO115" s="586"/>
      <c r="BP115" s="586"/>
      <c r="BQ115" s="586"/>
      <c r="BR115" s="586"/>
      <c r="BS115" s="586"/>
      <c r="BT115" s="586"/>
      <c r="BU115" s="587" t="str">
        <f>image("https://i.imgur.com/ETn5SRH.png",4,15,33)</f>
        <v/>
      </c>
      <c r="BV115" s="586"/>
      <c r="BW115" s="586"/>
      <c r="BX115" s="586"/>
      <c r="BY115" s="586"/>
      <c r="BZ115" s="586"/>
      <c r="CA115" s="586"/>
      <c r="CB115" s="586"/>
      <c r="CC115" s="586"/>
      <c r="CD115" s="586"/>
      <c r="CE115" s="586"/>
      <c r="CF115" s="586"/>
      <c r="CG115" s="586"/>
      <c r="CH115" s="586"/>
      <c r="CI115" s="586"/>
      <c r="CJ115" s="586"/>
      <c r="CK115" s="586"/>
      <c r="CL115" s="586"/>
      <c r="CM115" s="586"/>
      <c r="CN115" s="586"/>
      <c r="CO115" s="586"/>
      <c r="CP115" s="586"/>
      <c r="CQ115" s="586"/>
      <c r="CR115" s="587"/>
      <c r="CS115" s="586"/>
      <c r="CT115" s="586"/>
      <c r="CU115" s="586"/>
      <c r="CV115" s="587" t="s">
        <v>96</v>
      </c>
      <c r="CW115" s="586"/>
      <c r="CX115" s="586"/>
      <c r="CY115" s="586"/>
      <c r="CZ115" s="586"/>
      <c r="DA115" s="586"/>
      <c r="DB115" s="586"/>
    </row>
    <row r="116">
      <c r="A116" s="583" t="s">
        <v>1278</v>
      </c>
      <c r="B116" s="584">
        <f t="shared" si="2"/>
        <v>1</v>
      </c>
      <c r="C116" s="584" t="s">
        <v>2162</v>
      </c>
      <c r="D116" s="436">
        <v>3.0</v>
      </c>
      <c r="E116" s="436" t="s">
        <v>214</v>
      </c>
      <c r="F116" s="436" t="s">
        <v>2168</v>
      </c>
      <c r="G116" s="585" t="s">
        <v>2248</v>
      </c>
      <c r="H116" s="437"/>
      <c r="I116" s="586"/>
      <c r="J116" s="586"/>
      <c r="K116" s="586"/>
      <c r="L116" s="586"/>
      <c r="M116" s="586"/>
      <c r="N116" s="586"/>
      <c r="O116" s="586"/>
      <c r="P116" s="586"/>
      <c r="Q116" s="586"/>
      <c r="R116" s="586"/>
      <c r="S116" s="586"/>
      <c r="T116" s="586"/>
      <c r="U116" s="586"/>
      <c r="V116" s="586"/>
      <c r="W116" s="586"/>
      <c r="X116" s="586"/>
      <c r="Y116" s="587"/>
      <c r="Z116" s="586"/>
      <c r="AA116" s="586"/>
      <c r="AB116" s="586"/>
      <c r="AC116" s="586"/>
      <c r="AD116" s="586"/>
      <c r="AE116" s="586"/>
      <c r="AF116" s="586"/>
      <c r="AG116" s="586"/>
      <c r="AH116" s="586"/>
      <c r="AI116" s="586"/>
      <c r="AJ116" s="586"/>
      <c r="AK116" s="586"/>
      <c r="AL116" s="586"/>
      <c r="AM116" s="586"/>
      <c r="AN116" s="586"/>
      <c r="AO116" s="586"/>
      <c r="AP116" s="586"/>
      <c r="AQ116" s="586"/>
      <c r="AR116" s="586"/>
      <c r="AS116" s="586"/>
      <c r="AT116" s="586"/>
      <c r="AU116" s="587"/>
      <c r="AV116" s="587"/>
      <c r="AW116" s="587"/>
      <c r="AX116" s="587"/>
      <c r="AY116" s="586"/>
      <c r="AZ116" s="586"/>
      <c r="BA116" s="586"/>
      <c r="BB116" s="586"/>
      <c r="BC116" s="586"/>
      <c r="BD116" s="586"/>
      <c r="BE116" s="586"/>
      <c r="BF116" s="587"/>
      <c r="BG116" s="587"/>
      <c r="BH116" s="587"/>
      <c r="BI116" s="586"/>
      <c r="BJ116" s="587"/>
      <c r="BK116" s="587" t="s">
        <v>96</v>
      </c>
      <c r="BL116" s="586"/>
      <c r="BM116" s="586"/>
      <c r="BN116" s="586"/>
      <c r="BO116" s="586"/>
      <c r="BP116" s="586"/>
      <c r="BQ116" s="586"/>
      <c r="BR116" s="586"/>
      <c r="BS116" s="586"/>
      <c r="BT116" s="586"/>
      <c r="BU116" s="587"/>
      <c r="BV116" s="586"/>
      <c r="BW116" s="586"/>
      <c r="BX116" s="586"/>
      <c r="BY116" s="586"/>
      <c r="BZ116" s="586"/>
      <c r="CA116" s="586"/>
      <c r="CB116" s="586"/>
      <c r="CC116" s="586"/>
      <c r="CD116" s="586"/>
      <c r="CE116" s="586"/>
      <c r="CF116" s="586"/>
      <c r="CG116" s="586"/>
      <c r="CH116" s="586"/>
      <c r="CI116" s="586"/>
      <c r="CJ116" s="586"/>
      <c r="CK116" s="586"/>
      <c r="CL116" s="586"/>
      <c r="CM116" s="586"/>
      <c r="CN116" s="586"/>
      <c r="CO116" s="586"/>
      <c r="CP116" s="586"/>
      <c r="CQ116" s="586"/>
      <c r="CR116" s="587"/>
      <c r="CS116" s="586"/>
      <c r="CT116" s="586"/>
      <c r="CU116" s="586"/>
      <c r="CV116" s="587"/>
      <c r="CW116" s="586"/>
      <c r="CX116" s="586"/>
      <c r="CY116" s="586"/>
      <c r="CZ116" s="586"/>
      <c r="DA116" s="586"/>
      <c r="DB116" s="586"/>
    </row>
    <row r="117" ht="22.5" customHeight="1">
      <c r="A117" s="592" t="s">
        <v>2122</v>
      </c>
      <c r="B117" s="593"/>
      <c r="C117" s="594"/>
      <c r="D117" s="594"/>
      <c r="E117" s="594"/>
      <c r="F117" s="594"/>
      <c r="G117" s="594"/>
      <c r="H117" s="437"/>
      <c r="I117" s="595"/>
      <c r="J117" s="595"/>
      <c r="K117" s="595"/>
      <c r="L117" s="595"/>
      <c r="M117" s="595"/>
      <c r="N117" s="595"/>
      <c r="O117" s="595"/>
      <c r="P117" s="595"/>
      <c r="Q117" s="595"/>
      <c r="R117" s="595"/>
      <c r="S117" s="595"/>
      <c r="T117" s="595"/>
      <c r="U117" s="595"/>
      <c r="V117" s="595"/>
      <c r="W117" s="595"/>
      <c r="X117" s="595"/>
      <c r="Y117" s="595"/>
      <c r="Z117" s="595"/>
      <c r="AA117" s="595"/>
      <c r="AB117" s="595"/>
      <c r="AC117" s="595"/>
      <c r="AD117" s="595"/>
      <c r="AE117" s="595"/>
      <c r="AF117" s="595"/>
      <c r="AG117" s="595"/>
      <c r="AH117" s="595"/>
      <c r="AI117" s="595"/>
      <c r="AJ117" s="595"/>
      <c r="AK117" s="595"/>
      <c r="AL117" s="595"/>
      <c r="AM117" s="595"/>
      <c r="AN117" s="595"/>
      <c r="AO117" s="595"/>
      <c r="AP117" s="595"/>
      <c r="AQ117" s="595"/>
      <c r="AR117" s="595"/>
      <c r="AS117" s="595"/>
      <c r="AT117" s="595"/>
      <c r="AU117" s="595"/>
      <c r="AV117" s="595"/>
      <c r="AW117" s="595"/>
      <c r="AX117" s="595"/>
      <c r="AY117" s="595"/>
      <c r="AZ117" s="595"/>
      <c r="BA117" s="595"/>
      <c r="BB117" s="595"/>
      <c r="BC117" s="595"/>
      <c r="BD117" s="595"/>
      <c r="BE117" s="595"/>
      <c r="BF117" s="595"/>
      <c r="BG117" s="596"/>
      <c r="BH117" s="596"/>
      <c r="BI117" s="595"/>
      <c r="BJ117" s="595"/>
      <c r="BK117" s="595"/>
      <c r="BL117" s="595"/>
      <c r="BM117" s="595"/>
      <c r="BN117" s="595"/>
      <c r="BO117" s="596"/>
      <c r="BP117" s="596"/>
      <c r="BQ117" s="595"/>
      <c r="BR117" s="595"/>
      <c r="BS117" s="595"/>
      <c r="BT117" s="595"/>
      <c r="BU117" s="595"/>
      <c r="BV117" s="595"/>
      <c r="BW117" s="595"/>
      <c r="BX117" s="595"/>
      <c r="BY117" s="595"/>
      <c r="BZ117" s="595"/>
      <c r="CA117" s="595"/>
      <c r="CB117" s="595"/>
      <c r="CC117" s="595"/>
      <c r="CD117" s="595"/>
      <c r="CE117" s="595"/>
      <c r="CF117" s="595"/>
      <c r="CG117" s="595"/>
      <c r="CH117" s="595"/>
      <c r="CI117" s="595"/>
      <c r="CJ117" s="595"/>
      <c r="CK117" s="595"/>
      <c r="CL117" s="595"/>
      <c r="CM117" s="595"/>
      <c r="CN117" s="595"/>
      <c r="CO117" s="595"/>
      <c r="CP117" s="595"/>
      <c r="CQ117" s="595"/>
      <c r="CR117" s="595"/>
      <c r="CS117" s="595"/>
      <c r="CT117" s="595"/>
      <c r="CU117" s="595"/>
      <c r="CV117" s="595"/>
      <c r="CW117" s="595"/>
      <c r="CX117" s="595"/>
      <c r="CY117" s="595"/>
      <c r="CZ117" s="595"/>
      <c r="DA117" s="595"/>
      <c r="DB117" s="595"/>
    </row>
    <row r="118">
      <c r="A118" s="597" t="s">
        <v>652</v>
      </c>
      <c r="B118" s="598">
        <f t="shared" ref="B118:B168" si="3">counta($I118:$DB118)</f>
        <v>2</v>
      </c>
      <c r="C118" s="598" t="s">
        <v>2133</v>
      </c>
      <c r="D118" s="459">
        <v>3.0</v>
      </c>
      <c r="E118" s="459">
        <v>3.0</v>
      </c>
      <c r="F118" s="459">
        <v>3.0</v>
      </c>
      <c r="G118" s="599" t="s">
        <v>2249</v>
      </c>
      <c r="H118" s="437"/>
      <c r="I118" s="600"/>
      <c r="J118" s="600"/>
      <c r="K118" s="600"/>
      <c r="L118" s="600"/>
      <c r="M118" s="600"/>
      <c r="N118" s="600"/>
      <c r="O118" s="600"/>
      <c r="P118" s="600"/>
      <c r="Q118" s="600"/>
      <c r="R118" s="600"/>
      <c r="S118" s="600"/>
      <c r="T118" s="600"/>
      <c r="U118" s="600"/>
      <c r="V118" s="600"/>
      <c r="W118" s="600"/>
      <c r="X118" s="600"/>
      <c r="Y118" s="600"/>
      <c r="Z118" s="600"/>
      <c r="AA118" s="600"/>
      <c r="AB118" s="600"/>
      <c r="AC118" s="600"/>
      <c r="AD118" s="600"/>
      <c r="AE118" s="601" t="s">
        <v>96</v>
      </c>
      <c r="AF118" s="600"/>
      <c r="AG118" s="600"/>
      <c r="AH118" s="600"/>
      <c r="AI118" s="600"/>
      <c r="AJ118" s="600"/>
      <c r="AK118" s="600"/>
      <c r="AL118" s="600"/>
      <c r="AM118" s="600"/>
      <c r="AN118" s="600"/>
      <c r="AO118" s="600"/>
      <c r="AP118" s="600"/>
      <c r="AQ118" s="600"/>
      <c r="AR118" s="600"/>
      <c r="AS118" s="600"/>
      <c r="AT118" s="600"/>
      <c r="AU118" s="600"/>
      <c r="AV118" s="600"/>
      <c r="AW118" s="600"/>
      <c r="AX118" s="600"/>
      <c r="AY118" s="600"/>
      <c r="AZ118" s="600"/>
      <c r="BA118" s="600"/>
      <c r="BB118" s="600"/>
      <c r="BC118" s="600"/>
      <c r="BD118" s="600"/>
      <c r="BE118" s="600"/>
      <c r="BF118" s="600"/>
      <c r="BG118" s="600"/>
      <c r="BH118" s="600"/>
      <c r="BI118" s="600"/>
      <c r="BJ118" s="600"/>
      <c r="BK118" s="600"/>
      <c r="BL118" s="600"/>
      <c r="BM118" s="600"/>
      <c r="BN118" s="600"/>
      <c r="BO118" s="600"/>
      <c r="BP118" s="600"/>
      <c r="BQ118" s="601" t="s">
        <v>96</v>
      </c>
      <c r="BR118" s="601"/>
      <c r="BS118" s="600"/>
      <c r="BT118" s="600"/>
      <c r="BU118" s="600"/>
      <c r="BV118" s="600"/>
      <c r="BW118" s="600"/>
      <c r="BX118" s="600"/>
      <c r="BY118" s="600"/>
      <c r="BZ118" s="600"/>
      <c r="CA118" s="600"/>
      <c r="CB118" s="600"/>
      <c r="CC118" s="600"/>
      <c r="CD118" s="600"/>
      <c r="CE118" s="600"/>
      <c r="CF118" s="600"/>
      <c r="CG118" s="600"/>
      <c r="CH118" s="600"/>
      <c r="CI118" s="600"/>
      <c r="CJ118" s="600"/>
      <c r="CK118" s="600"/>
      <c r="CL118" s="600"/>
      <c r="CM118" s="600"/>
      <c r="CN118" s="600"/>
      <c r="CO118" s="600"/>
      <c r="CP118" s="600"/>
      <c r="CQ118" s="600"/>
      <c r="CR118" s="600"/>
      <c r="CS118" s="600"/>
      <c r="CT118" s="600"/>
      <c r="CU118" s="600"/>
      <c r="CV118" s="600"/>
      <c r="CW118" s="600"/>
      <c r="CX118" s="600"/>
      <c r="CY118" s="600"/>
      <c r="CZ118" s="600"/>
      <c r="DA118" s="600"/>
      <c r="DB118" s="600"/>
    </row>
    <row r="119">
      <c r="A119" s="597" t="s">
        <v>1551</v>
      </c>
      <c r="B119" s="598">
        <f t="shared" si="3"/>
        <v>1</v>
      </c>
      <c r="C119" s="598" t="s">
        <v>2133</v>
      </c>
      <c r="D119" s="459">
        <v>5.0</v>
      </c>
      <c r="E119" s="459">
        <v>3.0</v>
      </c>
      <c r="F119" s="459">
        <v>4.0</v>
      </c>
      <c r="G119" s="599" t="s">
        <v>2250</v>
      </c>
      <c r="H119" s="437"/>
      <c r="I119" s="601"/>
      <c r="J119" s="600"/>
      <c r="K119" s="600"/>
      <c r="L119" s="600"/>
      <c r="M119" s="600"/>
      <c r="N119" s="600"/>
      <c r="O119" s="600"/>
      <c r="P119" s="600"/>
      <c r="Q119" s="600"/>
      <c r="R119" s="600"/>
      <c r="S119" s="600"/>
      <c r="T119" s="600"/>
      <c r="U119" s="600"/>
      <c r="V119" s="600"/>
      <c r="W119" s="600"/>
      <c r="X119" s="600"/>
      <c r="Y119" s="600"/>
      <c r="Z119" s="600"/>
      <c r="AA119" s="600"/>
      <c r="AB119" s="600"/>
      <c r="AC119" s="600"/>
      <c r="AD119" s="600"/>
      <c r="AE119" s="600"/>
      <c r="AF119" s="600"/>
      <c r="AG119" s="600"/>
      <c r="AH119" s="600"/>
      <c r="AI119" s="600"/>
      <c r="AJ119" s="600"/>
      <c r="AK119" s="600"/>
      <c r="AL119" s="600"/>
      <c r="AM119" s="600"/>
      <c r="AN119" s="600"/>
      <c r="AO119" s="600"/>
      <c r="AP119" s="600"/>
      <c r="AQ119" s="600"/>
      <c r="AR119" s="600"/>
      <c r="AS119" s="600"/>
      <c r="AT119" s="600"/>
      <c r="AU119" s="600"/>
      <c r="AV119" s="600"/>
      <c r="AW119" s="600"/>
      <c r="AX119" s="600"/>
      <c r="AY119" s="600"/>
      <c r="AZ119" s="600"/>
      <c r="BA119" s="600"/>
      <c r="BB119" s="600"/>
      <c r="BC119" s="600"/>
      <c r="BD119" s="600"/>
      <c r="BE119" s="600"/>
      <c r="BF119" s="600"/>
      <c r="BG119" s="600"/>
      <c r="BH119" s="600"/>
      <c r="BI119" s="600"/>
      <c r="BJ119" s="600"/>
      <c r="BK119" s="600"/>
      <c r="BL119" s="600"/>
      <c r="BM119" s="600"/>
      <c r="BN119" s="600"/>
      <c r="BO119" s="600"/>
      <c r="BP119" s="600"/>
      <c r="BQ119" s="600"/>
      <c r="BR119" s="600"/>
      <c r="BS119" s="600"/>
      <c r="BT119" s="600"/>
      <c r="BU119" s="600"/>
      <c r="BV119" s="600"/>
      <c r="BW119" s="600"/>
      <c r="BX119" s="600"/>
      <c r="BY119" s="600"/>
      <c r="BZ119" s="600"/>
      <c r="CA119" s="600"/>
      <c r="CB119" s="601" t="s">
        <v>96</v>
      </c>
      <c r="CC119" s="600"/>
      <c r="CD119" s="600"/>
      <c r="CE119" s="600"/>
      <c r="CF119" s="600"/>
      <c r="CG119" s="600"/>
      <c r="CH119" s="600"/>
      <c r="CI119" s="600"/>
      <c r="CJ119" s="600"/>
      <c r="CK119" s="600"/>
      <c r="CL119" s="600"/>
      <c r="CM119" s="600"/>
      <c r="CN119" s="600"/>
      <c r="CO119" s="600"/>
      <c r="CP119" s="600"/>
      <c r="CQ119" s="600"/>
      <c r="CR119" s="600"/>
      <c r="CS119" s="600"/>
      <c r="CT119" s="601"/>
      <c r="CU119" s="601"/>
      <c r="CV119" s="600"/>
      <c r="CW119" s="600"/>
      <c r="CX119" s="600"/>
      <c r="CY119" s="600"/>
      <c r="CZ119" s="600"/>
      <c r="DA119" s="600"/>
      <c r="DB119" s="600"/>
    </row>
    <row r="120">
      <c r="A120" s="597" t="s">
        <v>484</v>
      </c>
      <c r="B120" s="598">
        <f t="shared" si="3"/>
        <v>2</v>
      </c>
      <c r="C120" s="598" t="s">
        <v>2133</v>
      </c>
      <c r="D120" s="459">
        <v>5.0</v>
      </c>
      <c r="E120" s="459">
        <v>3.0</v>
      </c>
      <c r="F120" s="459">
        <v>4.0</v>
      </c>
      <c r="G120" s="599" t="s">
        <v>2251</v>
      </c>
      <c r="H120" s="437"/>
      <c r="I120" s="600"/>
      <c r="J120" s="600"/>
      <c r="K120" s="600"/>
      <c r="L120" s="600"/>
      <c r="M120" s="600"/>
      <c r="N120" s="600"/>
      <c r="O120" s="600"/>
      <c r="P120" s="600"/>
      <c r="Q120" s="600"/>
      <c r="R120" s="600"/>
      <c r="S120" s="600"/>
      <c r="T120" s="600"/>
      <c r="U120" s="600"/>
      <c r="V120" s="601"/>
      <c r="W120" s="601" t="s">
        <v>96</v>
      </c>
      <c r="X120" s="601"/>
      <c r="Y120" s="600"/>
      <c r="Z120" s="600"/>
      <c r="AA120" s="600"/>
      <c r="AB120" s="600"/>
      <c r="AC120" s="600"/>
      <c r="AD120" s="600"/>
      <c r="AE120" s="600"/>
      <c r="AF120" s="600"/>
      <c r="AG120" s="600"/>
      <c r="AH120" s="600"/>
      <c r="AI120" s="600"/>
      <c r="AJ120" s="600"/>
      <c r="AK120" s="600"/>
      <c r="AL120" s="600"/>
      <c r="AM120" s="600"/>
      <c r="AN120" s="600"/>
      <c r="AO120" s="600"/>
      <c r="AP120" s="600"/>
      <c r="AQ120" s="600"/>
      <c r="AR120" s="600"/>
      <c r="AS120" s="600"/>
      <c r="AT120" s="600"/>
      <c r="AU120" s="600"/>
      <c r="AV120" s="600"/>
      <c r="AW120" s="600"/>
      <c r="AX120" s="600"/>
      <c r="AY120" s="600"/>
      <c r="AZ120" s="600"/>
      <c r="BA120" s="600"/>
      <c r="BB120" s="600"/>
      <c r="BC120" s="600"/>
      <c r="BD120" s="601"/>
      <c r="BE120" s="601" t="s">
        <v>96</v>
      </c>
      <c r="BF120" s="600"/>
      <c r="BG120" s="600"/>
      <c r="BH120" s="600"/>
      <c r="BI120" s="600"/>
      <c r="BJ120" s="600"/>
      <c r="BK120" s="600"/>
      <c r="BL120" s="600"/>
      <c r="BM120" s="600"/>
      <c r="BN120" s="600"/>
      <c r="BO120" s="600"/>
      <c r="BP120" s="600"/>
      <c r="BQ120" s="600"/>
      <c r="BR120" s="600"/>
      <c r="BS120" s="600"/>
      <c r="BT120" s="600"/>
      <c r="BU120" s="600"/>
      <c r="BV120" s="600"/>
      <c r="BW120" s="600"/>
      <c r="BX120" s="600"/>
      <c r="BY120" s="600"/>
      <c r="BZ120" s="600"/>
      <c r="CA120" s="600"/>
      <c r="CB120" s="600"/>
      <c r="CC120" s="600"/>
      <c r="CD120" s="600"/>
      <c r="CE120" s="600"/>
      <c r="CF120" s="600"/>
      <c r="CG120" s="600"/>
      <c r="CH120" s="600"/>
      <c r="CI120" s="600"/>
      <c r="CJ120" s="600"/>
      <c r="CK120" s="600"/>
      <c r="CL120" s="600"/>
      <c r="CM120" s="600"/>
      <c r="CN120" s="600"/>
      <c r="CO120" s="600"/>
      <c r="CP120" s="600"/>
      <c r="CQ120" s="600"/>
      <c r="CR120" s="600"/>
      <c r="CS120" s="600"/>
      <c r="CT120" s="600"/>
      <c r="CU120" s="600"/>
      <c r="CV120" s="600"/>
      <c r="CW120" s="600"/>
      <c r="CX120" s="600"/>
      <c r="CY120" s="600"/>
      <c r="CZ120" s="600"/>
      <c r="DA120" s="600"/>
      <c r="DB120" s="600"/>
    </row>
    <row r="121">
      <c r="A121" s="597" t="s">
        <v>948</v>
      </c>
      <c r="B121" s="598">
        <f t="shared" si="3"/>
        <v>3</v>
      </c>
      <c r="C121" s="598" t="s">
        <v>2133</v>
      </c>
      <c r="D121" s="459">
        <v>3.0</v>
      </c>
      <c r="E121" s="459">
        <v>3.0</v>
      </c>
      <c r="F121" s="459">
        <v>3.0</v>
      </c>
      <c r="G121" s="599" t="s">
        <v>2252</v>
      </c>
      <c r="H121" s="437"/>
      <c r="I121" s="600"/>
      <c r="J121" s="600"/>
      <c r="K121" s="600"/>
      <c r="L121" s="600"/>
      <c r="M121" s="600"/>
      <c r="N121" s="600"/>
      <c r="O121" s="600"/>
      <c r="P121" s="600"/>
      <c r="Q121" s="600"/>
      <c r="R121" s="600"/>
      <c r="S121" s="600"/>
      <c r="T121" s="600"/>
      <c r="U121" s="600"/>
      <c r="V121" s="600"/>
      <c r="W121" s="600"/>
      <c r="X121" s="600"/>
      <c r="Y121" s="600"/>
      <c r="Z121" s="600"/>
      <c r="AA121" s="600"/>
      <c r="AB121" s="600"/>
      <c r="AC121" s="600"/>
      <c r="AD121" s="600"/>
      <c r="AE121" s="600"/>
      <c r="AF121" s="600"/>
      <c r="AG121" s="600"/>
      <c r="AH121" s="600"/>
      <c r="AI121" s="600"/>
      <c r="AJ121" s="600"/>
      <c r="AK121" s="600"/>
      <c r="AL121" s="600"/>
      <c r="AM121" s="600"/>
      <c r="AN121" s="600"/>
      <c r="AO121" s="600"/>
      <c r="AP121" s="601"/>
      <c r="AQ121" s="601"/>
      <c r="AR121" s="601" t="s">
        <v>96</v>
      </c>
      <c r="AS121" s="600"/>
      <c r="AT121" s="600"/>
      <c r="AU121" s="600"/>
      <c r="AV121" s="600"/>
      <c r="AW121" s="600"/>
      <c r="AX121" s="600"/>
      <c r="AY121" s="600"/>
      <c r="AZ121" s="601" t="s">
        <v>96</v>
      </c>
      <c r="BA121" s="600"/>
      <c r="BB121" s="600"/>
      <c r="BC121" s="600"/>
      <c r="BD121" s="601"/>
      <c r="BE121" s="601" t="s">
        <v>96</v>
      </c>
      <c r="BF121" s="600"/>
      <c r="BG121" s="600"/>
      <c r="BH121" s="600"/>
      <c r="BI121" s="600"/>
      <c r="BJ121" s="600"/>
      <c r="BK121" s="600"/>
      <c r="BL121" s="600"/>
      <c r="BM121" s="600"/>
      <c r="BN121" s="600"/>
      <c r="BO121" s="600"/>
      <c r="BP121" s="600"/>
      <c r="BQ121" s="600"/>
      <c r="BR121" s="600"/>
      <c r="BS121" s="600"/>
      <c r="BT121" s="600"/>
      <c r="BU121" s="600"/>
      <c r="BV121" s="600"/>
      <c r="BW121" s="600"/>
      <c r="BX121" s="600"/>
      <c r="BY121" s="600"/>
      <c r="BZ121" s="600"/>
      <c r="CA121" s="600"/>
      <c r="CB121" s="600"/>
      <c r="CC121" s="600"/>
      <c r="CD121" s="600"/>
      <c r="CE121" s="600"/>
      <c r="CF121" s="600"/>
      <c r="CG121" s="600"/>
      <c r="CH121" s="600"/>
      <c r="CI121" s="600"/>
      <c r="CJ121" s="600"/>
      <c r="CK121" s="600"/>
      <c r="CL121" s="600"/>
      <c r="CM121" s="600"/>
      <c r="CN121" s="600"/>
      <c r="CO121" s="600"/>
      <c r="CP121" s="600"/>
      <c r="CQ121" s="600"/>
      <c r="CR121" s="600"/>
      <c r="CS121" s="600"/>
      <c r="CT121" s="600"/>
      <c r="CU121" s="600"/>
      <c r="CV121" s="600"/>
      <c r="CW121" s="600"/>
      <c r="CX121" s="600"/>
      <c r="CY121" s="600"/>
      <c r="CZ121" s="600"/>
      <c r="DA121" s="600"/>
      <c r="DB121" s="600"/>
    </row>
    <row r="122">
      <c r="A122" s="597" t="s">
        <v>1387</v>
      </c>
      <c r="B122" s="598">
        <f t="shared" si="3"/>
        <v>1</v>
      </c>
      <c r="C122" s="598" t="s">
        <v>2133</v>
      </c>
      <c r="D122" s="459">
        <v>2.0</v>
      </c>
      <c r="E122" s="459" t="s">
        <v>214</v>
      </c>
      <c r="F122" s="459">
        <v>2.0</v>
      </c>
      <c r="G122" s="599" t="s">
        <v>2253</v>
      </c>
      <c r="H122" s="437"/>
      <c r="I122" s="600"/>
      <c r="J122" s="600"/>
      <c r="K122" s="600"/>
      <c r="L122" s="600"/>
      <c r="M122" s="600"/>
      <c r="N122" s="600"/>
      <c r="O122" s="600"/>
      <c r="P122" s="600"/>
      <c r="Q122" s="600"/>
      <c r="R122" s="600"/>
      <c r="S122" s="600"/>
      <c r="T122" s="600"/>
      <c r="U122" s="600"/>
      <c r="V122" s="600"/>
      <c r="W122" s="600"/>
      <c r="X122" s="600"/>
      <c r="Y122" s="600"/>
      <c r="Z122" s="600"/>
      <c r="AA122" s="600"/>
      <c r="AB122" s="600"/>
      <c r="AC122" s="600"/>
      <c r="AD122" s="600"/>
      <c r="AE122" s="600"/>
      <c r="AF122" s="600"/>
      <c r="AG122" s="600"/>
      <c r="AH122" s="600"/>
      <c r="AI122" s="600"/>
      <c r="AJ122" s="600"/>
      <c r="AK122" s="600"/>
      <c r="AL122" s="600"/>
      <c r="AM122" s="600"/>
      <c r="AN122" s="600"/>
      <c r="AO122" s="600"/>
      <c r="AP122" s="600"/>
      <c r="AQ122" s="600"/>
      <c r="AR122" s="600"/>
      <c r="AS122" s="600"/>
      <c r="AT122" s="600"/>
      <c r="AU122" s="600"/>
      <c r="AV122" s="600"/>
      <c r="AW122" s="600"/>
      <c r="AX122" s="600"/>
      <c r="AY122" s="600"/>
      <c r="AZ122" s="600"/>
      <c r="BA122" s="600"/>
      <c r="BB122" s="600"/>
      <c r="BC122" s="600"/>
      <c r="BD122" s="600"/>
      <c r="BE122" s="600"/>
      <c r="BF122" s="600"/>
      <c r="BG122" s="600"/>
      <c r="BH122" s="600"/>
      <c r="BI122" s="600"/>
      <c r="BJ122" s="600"/>
      <c r="BK122" s="601"/>
      <c r="BL122" s="601"/>
      <c r="BM122" s="600"/>
      <c r="BN122" s="600"/>
      <c r="BO122" s="600"/>
      <c r="BP122" s="600"/>
      <c r="BQ122" s="600"/>
      <c r="BR122" s="601" t="s">
        <v>96</v>
      </c>
      <c r="BS122" s="600"/>
      <c r="BT122" s="600"/>
      <c r="BU122" s="600"/>
      <c r="BV122" s="600"/>
      <c r="BW122" s="600"/>
      <c r="BX122" s="600"/>
      <c r="BY122" s="600"/>
      <c r="BZ122" s="600"/>
      <c r="CA122" s="600"/>
      <c r="CB122" s="600"/>
      <c r="CC122" s="600"/>
      <c r="CD122" s="600"/>
      <c r="CE122" s="600"/>
      <c r="CF122" s="600"/>
      <c r="CG122" s="600"/>
      <c r="CH122" s="600"/>
      <c r="CI122" s="600"/>
      <c r="CJ122" s="600"/>
      <c r="CK122" s="600"/>
      <c r="CL122" s="600"/>
      <c r="CM122" s="600"/>
      <c r="CN122" s="600"/>
      <c r="CO122" s="600"/>
      <c r="CP122" s="601"/>
      <c r="CQ122" s="600"/>
      <c r="CR122" s="600"/>
      <c r="CS122" s="600"/>
      <c r="CT122" s="600"/>
      <c r="CU122" s="600"/>
      <c r="CV122" s="600"/>
      <c r="CW122" s="601"/>
      <c r="CX122" s="601"/>
      <c r="CY122" s="601"/>
      <c r="CZ122" s="601"/>
      <c r="DA122" s="601"/>
      <c r="DB122" s="601"/>
    </row>
    <row r="123">
      <c r="A123" s="597" t="s">
        <v>1882</v>
      </c>
      <c r="B123" s="598">
        <f t="shared" si="3"/>
        <v>1</v>
      </c>
      <c r="C123" s="598" t="s">
        <v>2133</v>
      </c>
      <c r="D123" s="459">
        <v>5.0</v>
      </c>
      <c r="E123" s="459">
        <v>3.0</v>
      </c>
      <c r="F123" s="459">
        <v>4.0</v>
      </c>
      <c r="G123" s="599" t="s">
        <v>2254</v>
      </c>
      <c r="H123" s="437"/>
      <c r="I123" s="600"/>
      <c r="J123" s="600"/>
      <c r="K123" s="600"/>
      <c r="L123" s="600"/>
      <c r="M123" s="600"/>
      <c r="N123" s="600"/>
      <c r="O123" s="600"/>
      <c r="P123" s="600"/>
      <c r="Q123" s="600"/>
      <c r="R123" s="600"/>
      <c r="S123" s="600"/>
      <c r="T123" s="600"/>
      <c r="U123" s="600"/>
      <c r="V123" s="600"/>
      <c r="W123" s="600"/>
      <c r="X123" s="600"/>
      <c r="Y123" s="600"/>
      <c r="Z123" s="600"/>
      <c r="AA123" s="600"/>
      <c r="AB123" s="600"/>
      <c r="AC123" s="600"/>
      <c r="AD123" s="600"/>
      <c r="AE123" s="600"/>
      <c r="AF123" s="600"/>
      <c r="AG123" s="600"/>
      <c r="AH123" s="600"/>
      <c r="AI123" s="600"/>
      <c r="AJ123" s="600"/>
      <c r="AK123" s="600"/>
      <c r="AL123" s="600"/>
      <c r="AM123" s="600"/>
      <c r="AN123" s="600"/>
      <c r="AO123" s="600"/>
      <c r="AP123" s="600"/>
      <c r="AQ123" s="600"/>
      <c r="AR123" s="600"/>
      <c r="AS123" s="600"/>
      <c r="AT123" s="600"/>
      <c r="AU123" s="600"/>
      <c r="AV123" s="600"/>
      <c r="AW123" s="600"/>
      <c r="AX123" s="600"/>
      <c r="AY123" s="600"/>
      <c r="AZ123" s="600"/>
      <c r="BA123" s="600"/>
      <c r="BB123" s="600"/>
      <c r="BC123" s="600"/>
      <c r="BD123" s="600"/>
      <c r="BE123" s="600"/>
      <c r="BF123" s="600"/>
      <c r="BG123" s="600"/>
      <c r="BH123" s="600"/>
      <c r="BI123" s="600"/>
      <c r="BJ123" s="600"/>
      <c r="BK123" s="601"/>
      <c r="BL123" s="601"/>
      <c r="BM123" s="600"/>
      <c r="BN123" s="600"/>
      <c r="BO123" s="600"/>
      <c r="BP123" s="600"/>
      <c r="BQ123" s="600"/>
      <c r="BR123" s="601"/>
      <c r="BS123" s="600"/>
      <c r="BT123" s="600"/>
      <c r="BU123" s="600"/>
      <c r="BV123" s="600"/>
      <c r="BW123" s="600"/>
      <c r="BX123" s="600"/>
      <c r="BY123" s="600"/>
      <c r="BZ123" s="600"/>
      <c r="CA123" s="600"/>
      <c r="CB123" s="600"/>
      <c r="CC123" s="600"/>
      <c r="CD123" s="600"/>
      <c r="CE123" s="600"/>
      <c r="CF123" s="600"/>
      <c r="CG123" s="600"/>
      <c r="CH123" s="600"/>
      <c r="CI123" s="600"/>
      <c r="CJ123" s="600"/>
      <c r="CK123" s="600"/>
      <c r="CL123" s="600"/>
      <c r="CM123" s="600"/>
      <c r="CN123" s="600"/>
      <c r="CO123" s="600"/>
      <c r="CP123" s="601"/>
      <c r="CQ123" s="600"/>
      <c r="CR123" s="600"/>
      <c r="CS123" s="600"/>
      <c r="CT123" s="600"/>
      <c r="CU123" s="600"/>
      <c r="CV123" s="600"/>
      <c r="CW123" s="601"/>
      <c r="CX123" s="601"/>
      <c r="CY123" s="601" t="s">
        <v>96</v>
      </c>
      <c r="CZ123" s="601"/>
      <c r="DA123" s="601"/>
      <c r="DB123" s="601"/>
    </row>
    <row r="124">
      <c r="A124" s="597" t="s">
        <v>1119</v>
      </c>
      <c r="B124" s="598">
        <f t="shared" si="3"/>
        <v>1</v>
      </c>
      <c r="C124" s="598" t="s">
        <v>2133</v>
      </c>
      <c r="D124" s="459">
        <v>5.0</v>
      </c>
      <c r="E124" s="459">
        <v>2.0</v>
      </c>
      <c r="F124" s="459" t="s">
        <v>251</v>
      </c>
      <c r="G124" s="599" t="s">
        <v>2255</v>
      </c>
      <c r="H124" s="437"/>
      <c r="I124" s="600"/>
      <c r="J124" s="600"/>
      <c r="K124" s="600"/>
      <c r="L124" s="600"/>
      <c r="M124" s="600"/>
      <c r="N124" s="600"/>
      <c r="O124" s="600"/>
      <c r="P124" s="600"/>
      <c r="Q124" s="600"/>
      <c r="R124" s="600"/>
      <c r="S124" s="600"/>
      <c r="T124" s="600"/>
      <c r="U124" s="600"/>
      <c r="V124" s="600"/>
      <c r="W124" s="600"/>
      <c r="X124" s="600"/>
      <c r="Y124" s="600"/>
      <c r="Z124" s="600"/>
      <c r="AA124" s="600"/>
      <c r="AB124" s="600"/>
      <c r="AC124" s="600"/>
      <c r="AD124" s="600"/>
      <c r="AE124" s="600"/>
      <c r="AF124" s="600"/>
      <c r="AG124" s="600"/>
      <c r="AH124" s="600"/>
      <c r="AI124" s="600"/>
      <c r="AJ124" s="600"/>
      <c r="AK124" s="600"/>
      <c r="AL124" s="600"/>
      <c r="AM124" s="600"/>
      <c r="AN124" s="600"/>
      <c r="AO124" s="601"/>
      <c r="AP124" s="600"/>
      <c r="AQ124" s="600"/>
      <c r="AR124" s="600"/>
      <c r="AS124" s="600"/>
      <c r="AT124" s="600"/>
      <c r="AU124" s="600"/>
      <c r="AV124" s="600"/>
      <c r="AW124" s="600"/>
      <c r="AX124" s="600"/>
      <c r="AY124" s="600"/>
      <c r="AZ124" s="600"/>
      <c r="BA124" s="601" t="s">
        <v>96</v>
      </c>
      <c r="BB124" s="600"/>
      <c r="BC124" s="600"/>
      <c r="BD124" s="601"/>
      <c r="BE124" s="601"/>
      <c r="BF124" s="600"/>
      <c r="BG124" s="600"/>
      <c r="BH124" s="600"/>
      <c r="BI124" s="600"/>
      <c r="BJ124" s="600"/>
      <c r="BK124" s="600"/>
      <c r="BL124" s="600"/>
      <c r="BM124" s="600"/>
      <c r="BN124" s="600"/>
      <c r="BO124" s="600"/>
      <c r="BP124" s="600"/>
      <c r="BQ124" s="600"/>
      <c r="BR124" s="600"/>
      <c r="BS124" s="600"/>
      <c r="BT124" s="600"/>
      <c r="BU124" s="600"/>
      <c r="BV124" s="600"/>
      <c r="BW124" s="600"/>
      <c r="BX124" s="600"/>
      <c r="BY124" s="600"/>
      <c r="BZ124" s="600"/>
      <c r="CA124" s="600"/>
      <c r="CB124" s="600"/>
      <c r="CC124" s="601"/>
      <c r="CD124" s="601"/>
      <c r="CE124" s="601"/>
      <c r="CF124" s="601"/>
      <c r="CG124" s="600"/>
      <c r="CH124" s="600"/>
      <c r="CI124" s="600"/>
      <c r="CJ124" s="600"/>
      <c r="CK124" s="601"/>
      <c r="CL124" s="601"/>
      <c r="CM124" s="601"/>
      <c r="CN124" s="600"/>
      <c r="CO124" s="600"/>
      <c r="CP124" s="600"/>
      <c r="CQ124" s="600"/>
      <c r="CR124" s="600"/>
      <c r="CS124" s="600"/>
      <c r="CT124" s="600"/>
      <c r="CU124" s="600"/>
      <c r="CV124" s="600"/>
      <c r="CW124" s="600"/>
      <c r="CX124" s="600"/>
      <c r="CY124" s="600"/>
      <c r="CZ124" s="600"/>
      <c r="DA124" s="600"/>
      <c r="DB124" s="600"/>
    </row>
    <row r="125">
      <c r="A125" s="597" t="s">
        <v>1609</v>
      </c>
      <c r="B125" s="598">
        <f t="shared" si="3"/>
        <v>1</v>
      </c>
      <c r="C125" s="598" t="s">
        <v>2133</v>
      </c>
      <c r="D125" s="459">
        <v>3.0</v>
      </c>
      <c r="E125" s="459">
        <v>7.0</v>
      </c>
      <c r="F125" s="459" t="s">
        <v>2175</v>
      </c>
      <c r="G125" s="599" t="s">
        <v>2256</v>
      </c>
      <c r="H125" s="437"/>
      <c r="I125" s="600"/>
      <c r="J125" s="600"/>
      <c r="K125" s="600"/>
      <c r="L125" s="600"/>
      <c r="M125" s="600"/>
      <c r="N125" s="600"/>
      <c r="O125" s="600"/>
      <c r="P125" s="600"/>
      <c r="Q125" s="600"/>
      <c r="R125" s="600"/>
      <c r="S125" s="600"/>
      <c r="T125" s="600"/>
      <c r="U125" s="600"/>
      <c r="V125" s="600"/>
      <c r="W125" s="600"/>
      <c r="X125" s="600"/>
      <c r="Y125" s="600"/>
      <c r="Z125" s="600"/>
      <c r="AA125" s="600"/>
      <c r="AB125" s="600"/>
      <c r="AC125" s="600"/>
      <c r="AD125" s="600"/>
      <c r="AE125" s="600"/>
      <c r="AF125" s="600"/>
      <c r="AG125" s="600"/>
      <c r="AH125" s="600"/>
      <c r="AI125" s="600"/>
      <c r="AJ125" s="600"/>
      <c r="AK125" s="600"/>
      <c r="AL125" s="600"/>
      <c r="AM125" s="600"/>
      <c r="AN125" s="600"/>
      <c r="AO125" s="601"/>
      <c r="AP125" s="600"/>
      <c r="AQ125" s="600"/>
      <c r="AR125" s="600"/>
      <c r="AS125" s="600"/>
      <c r="AT125" s="600"/>
      <c r="AU125" s="600"/>
      <c r="AV125" s="600"/>
      <c r="AW125" s="600"/>
      <c r="AX125" s="600"/>
      <c r="AY125" s="600"/>
      <c r="AZ125" s="600"/>
      <c r="BA125" s="600"/>
      <c r="BB125" s="600"/>
      <c r="BC125" s="600"/>
      <c r="BD125" s="601"/>
      <c r="BE125" s="601"/>
      <c r="BF125" s="600"/>
      <c r="BG125" s="600"/>
      <c r="BH125" s="600"/>
      <c r="BI125" s="600"/>
      <c r="BJ125" s="600"/>
      <c r="BK125" s="600"/>
      <c r="BL125" s="600"/>
      <c r="BM125" s="600"/>
      <c r="BN125" s="600"/>
      <c r="BO125" s="600"/>
      <c r="BP125" s="600"/>
      <c r="BQ125" s="600"/>
      <c r="BR125" s="600"/>
      <c r="BS125" s="600"/>
      <c r="BT125" s="600"/>
      <c r="BU125" s="600"/>
      <c r="BV125" s="600"/>
      <c r="BW125" s="600"/>
      <c r="BX125" s="600"/>
      <c r="BY125" s="600"/>
      <c r="BZ125" s="600"/>
      <c r="CA125" s="600"/>
      <c r="CB125" s="600"/>
      <c r="CC125" s="601"/>
      <c r="CD125" s="601"/>
      <c r="CE125" s="601"/>
      <c r="CF125" s="601" t="s">
        <v>96</v>
      </c>
      <c r="CG125" s="600"/>
      <c r="CH125" s="600"/>
      <c r="CI125" s="600"/>
      <c r="CJ125" s="600"/>
      <c r="CK125" s="601"/>
      <c r="CL125" s="601"/>
      <c r="CM125" s="601"/>
      <c r="CN125" s="600"/>
      <c r="CO125" s="600"/>
      <c r="CP125" s="600"/>
      <c r="CQ125" s="600"/>
      <c r="CR125" s="600"/>
      <c r="CS125" s="600"/>
      <c r="CT125" s="600"/>
      <c r="CU125" s="600"/>
      <c r="CV125" s="600"/>
      <c r="CW125" s="600"/>
      <c r="CX125" s="600"/>
      <c r="CY125" s="600"/>
      <c r="CZ125" s="600"/>
      <c r="DA125" s="600"/>
      <c r="DB125" s="600"/>
    </row>
    <row r="126">
      <c r="A126" s="597" t="s">
        <v>880</v>
      </c>
      <c r="B126" s="598">
        <f t="shared" si="3"/>
        <v>5</v>
      </c>
      <c r="C126" s="598" t="s">
        <v>2133</v>
      </c>
      <c r="D126" s="459">
        <v>2.0</v>
      </c>
      <c r="E126" s="459">
        <v>2.0</v>
      </c>
      <c r="F126" s="459" t="s">
        <v>251</v>
      </c>
      <c r="G126" s="599" t="s">
        <v>2257</v>
      </c>
      <c r="H126" s="437"/>
      <c r="I126" s="600"/>
      <c r="J126" s="600"/>
      <c r="K126" s="600"/>
      <c r="L126" s="600"/>
      <c r="M126" s="600"/>
      <c r="N126" s="600"/>
      <c r="O126" s="600"/>
      <c r="P126" s="600"/>
      <c r="Q126" s="600"/>
      <c r="R126" s="600"/>
      <c r="S126" s="600"/>
      <c r="T126" s="600"/>
      <c r="U126" s="600"/>
      <c r="V126" s="600"/>
      <c r="W126" s="600"/>
      <c r="X126" s="600"/>
      <c r="Y126" s="600"/>
      <c r="Z126" s="600"/>
      <c r="AA126" s="600"/>
      <c r="AB126" s="600"/>
      <c r="AC126" s="600"/>
      <c r="AD126" s="600"/>
      <c r="AE126" s="600"/>
      <c r="AF126" s="600"/>
      <c r="AG126" s="600"/>
      <c r="AH126" s="600"/>
      <c r="AI126" s="600"/>
      <c r="AJ126" s="600"/>
      <c r="AK126" s="600"/>
      <c r="AL126" s="600"/>
      <c r="AM126" s="600"/>
      <c r="AN126" s="600"/>
      <c r="AO126" s="601" t="s">
        <v>96</v>
      </c>
      <c r="AP126" s="600"/>
      <c r="AQ126" s="600"/>
      <c r="AR126" s="600"/>
      <c r="AS126" s="600"/>
      <c r="AT126" s="600"/>
      <c r="AU126" s="600"/>
      <c r="AV126" s="600"/>
      <c r="AW126" s="600"/>
      <c r="AX126" s="600"/>
      <c r="AY126" s="600"/>
      <c r="AZ126" s="600"/>
      <c r="BA126" s="600"/>
      <c r="BB126" s="600"/>
      <c r="BC126" s="600"/>
      <c r="BD126" s="601"/>
      <c r="BE126" s="601" t="s">
        <v>96</v>
      </c>
      <c r="BF126" s="600"/>
      <c r="BG126" s="600"/>
      <c r="BH126" s="600"/>
      <c r="BI126" s="600"/>
      <c r="BJ126" s="600"/>
      <c r="BK126" s="600"/>
      <c r="BL126" s="600"/>
      <c r="BM126" s="600"/>
      <c r="BN126" s="600"/>
      <c r="BO126" s="600"/>
      <c r="BP126" s="600"/>
      <c r="BQ126" s="600"/>
      <c r="BR126" s="600"/>
      <c r="BS126" s="600"/>
      <c r="BT126" s="601" t="s">
        <v>96</v>
      </c>
      <c r="BU126" s="600"/>
      <c r="BV126" s="600"/>
      <c r="BW126" s="600"/>
      <c r="BX126" s="600"/>
      <c r="BY126" s="600"/>
      <c r="BZ126" s="600"/>
      <c r="CA126" s="600"/>
      <c r="CB126" s="600"/>
      <c r="CC126" s="600"/>
      <c r="CD126" s="600"/>
      <c r="CE126" s="600"/>
      <c r="CF126" s="600"/>
      <c r="CG126" s="600"/>
      <c r="CH126" s="600"/>
      <c r="CI126" s="600"/>
      <c r="CJ126" s="600"/>
      <c r="CK126" s="601"/>
      <c r="CL126" s="601" t="s">
        <v>96</v>
      </c>
      <c r="CM126" s="601"/>
      <c r="CN126" s="600"/>
      <c r="CO126" s="600"/>
      <c r="CP126" s="600"/>
      <c r="CQ126" s="600"/>
      <c r="CR126" s="600"/>
      <c r="CS126" s="600"/>
      <c r="CT126" s="600"/>
      <c r="CU126" s="600"/>
      <c r="CV126" s="600"/>
      <c r="CW126" s="600"/>
      <c r="CX126" s="600"/>
      <c r="CY126" s="601" t="s">
        <v>96</v>
      </c>
      <c r="CZ126" s="600"/>
      <c r="DA126" s="600"/>
      <c r="DB126" s="600"/>
    </row>
    <row r="127">
      <c r="A127" s="597" t="s">
        <v>833</v>
      </c>
      <c r="B127" s="598">
        <f t="shared" si="3"/>
        <v>2</v>
      </c>
      <c r="C127" s="598" t="s">
        <v>2133</v>
      </c>
      <c r="D127" s="459">
        <v>5.0</v>
      </c>
      <c r="E127" s="459">
        <v>5.0</v>
      </c>
      <c r="F127" s="459" t="s">
        <v>2196</v>
      </c>
      <c r="G127" s="599" t="s">
        <v>2258</v>
      </c>
      <c r="H127" s="437"/>
      <c r="I127" s="600"/>
      <c r="J127" s="600"/>
      <c r="K127" s="600"/>
      <c r="L127" s="600"/>
      <c r="M127" s="600"/>
      <c r="N127" s="600"/>
      <c r="O127" s="600"/>
      <c r="P127" s="600"/>
      <c r="Q127" s="600"/>
      <c r="R127" s="600"/>
      <c r="S127" s="600"/>
      <c r="T127" s="600"/>
      <c r="U127" s="600"/>
      <c r="V127" s="601"/>
      <c r="W127" s="601"/>
      <c r="X127" s="601"/>
      <c r="Y127" s="600"/>
      <c r="Z127" s="600"/>
      <c r="AA127" s="600"/>
      <c r="AB127" s="600"/>
      <c r="AC127" s="600"/>
      <c r="AD127" s="600"/>
      <c r="AE127" s="601"/>
      <c r="AF127" s="600"/>
      <c r="AG127" s="600"/>
      <c r="AH127" s="600"/>
      <c r="AI127" s="600"/>
      <c r="AJ127" s="600"/>
      <c r="AK127" s="600"/>
      <c r="AL127" s="600"/>
      <c r="AM127" s="601" t="s">
        <v>96</v>
      </c>
      <c r="AN127" s="600"/>
      <c r="AO127" s="600"/>
      <c r="AP127" s="600"/>
      <c r="AQ127" s="600"/>
      <c r="AR127" s="600"/>
      <c r="AS127" s="600"/>
      <c r="AT127" s="600"/>
      <c r="AU127" s="600"/>
      <c r="AV127" s="600"/>
      <c r="AW127" s="600"/>
      <c r="AX127" s="600"/>
      <c r="AY127" s="600"/>
      <c r="AZ127" s="600"/>
      <c r="BA127" s="600"/>
      <c r="BB127" s="600"/>
      <c r="BC127" s="600"/>
      <c r="BD127" s="601"/>
      <c r="BE127" s="601"/>
      <c r="BF127" s="600"/>
      <c r="BG127" s="600"/>
      <c r="BH127" s="600"/>
      <c r="BI127" s="600"/>
      <c r="BJ127" s="600"/>
      <c r="BK127" s="600"/>
      <c r="BL127" s="600"/>
      <c r="BM127" s="600"/>
      <c r="BN127" s="600"/>
      <c r="BO127" s="600"/>
      <c r="BP127" s="601" t="s">
        <v>96</v>
      </c>
      <c r="BQ127" s="600"/>
      <c r="BR127" s="600"/>
      <c r="BS127" s="600"/>
      <c r="BT127" s="600"/>
      <c r="BU127" s="601"/>
      <c r="BV127" s="600"/>
      <c r="BW127" s="600"/>
      <c r="BX127" s="600"/>
      <c r="BY127" s="600"/>
      <c r="BZ127" s="600"/>
      <c r="CA127" s="600"/>
      <c r="CB127" s="601"/>
      <c r="CC127" s="601"/>
      <c r="CD127" s="601"/>
      <c r="CE127" s="601"/>
      <c r="CF127" s="601"/>
      <c r="CG127" s="600"/>
      <c r="CH127" s="600"/>
      <c r="CI127" s="600"/>
      <c r="CJ127" s="600"/>
      <c r="CK127" s="600"/>
      <c r="CL127" s="600"/>
      <c r="CM127" s="600"/>
      <c r="CN127" s="600"/>
      <c r="CO127" s="600"/>
      <c r="CP127" s="600"/>
      <c r="CQ127" s="600"/>
      <c r="CR127" s="600"/>
      <c r="CS127" s="600"/>
      <c r="CT127" s="600"/>
      <c r="CU127" s="600"/>
      <c r="CV127" s="600"/>
      <c r="CW127" s="600"/>
      <c r="CX127" s="600"/>
      <c r="CY127" s="600"/>
      <c r="CZ127" s="600"/>
      <c r="DA127" s="600"/>
      <c r="DB127" s="600"/>
    </row>
    <row r="128">
      <c r="A128" s="597" t="s">
        <v>1611</v>
      </c>
      <c r="B128" s="598">
        <f t="shared" si="3"/>
        <v>1</v>
      </c>
      <c r="C128" s="598" t="s">
        <v>2133</v>
      </c>
      <c r="D128" s="459">
        <v>2.0</v>
      </c>
      <c r="E128" s="459">
        <v>2.0</v>
      </c>
      <c r="F128" s="459" t="s">
        <v>251</v>
      </c>
      <c r="G128" s="599" t="s">
        <v>2259</v>
      </c>
      <c r="H128" s="437"/>
      <c r="I128" s="600"/>
      <c r="J128" s="600"/>
      <c r="K128" s="600"/>
      <c r="L128" s="600"/>
      <c r="M128" s="600"/>
      <c r="N128" s="600"/>
      <c r="O128" s="600"/>
      <c r="P128" s="600"/>
      <c r="Q128" s="600"/>
      <c r="R128" s="600"/>
      <c r="S128" s="600"/>
      <c r="T128" s="600"/>
      <c r="U128" s="600"/>
      <c r="V128" s="601"/>
      <c r="W128" s="601"/>
      <c r="X128" s="601"/>
      <c r="Y128" s="600"/>
      <c r="Z128" s="600"/>
      <c r="AA128" s="600"/>
      <c r="AB128" s="600"/>
      <c r="AC128" s="600"/>
      <c r="AD128" s="600"/>
      <c r="AE128" s="601"/>
      <c r="AF128" s="600"/>
      <c r="AG128" s="600"/>
      <c r="AH128" s="600"/>
      <c r="AI128" s="600"/>
      <c r="AJ128" s="600"/>
      <c r="AK128" s="600"/>
      <c r="AL128" s="600"/>
      <c r="AM128" s="600"/>
      <c r="AN128" s="600"/>
      <c r="AO128" s="600"/>
      <c r="AP128" s="600"/>
      <c r="AQ128" s="600"/>
      <c r="AR128" s="600"/>
      <c r="AS128" s="600"/>
      <c r="AT128" s="600"/>
      <c r="AU128" s="600"/>
      <c r="AV128" s="600"/>
      <c r="AW128" s="600"/>
      <c r="AX128" s="600"/>
      <c r="AY128" s="600"/>
      <c r="AZ128" s="600"/>
      <c r="BA128" s="600"/>
      <c r="BB128" s="600"/>
      <c r="BC128" s="600"/>
      <c r="BD128" s="601"/>
      <c r="BE128" s="601"/>
      <c r="BF128" s="600"/>
      <c r="BG128" s="600"/>
      <c r="BH128" s="600"/>
      <c r="BI128" s="600"/>
      <c r="BJ128" s="600"/>
      <c r="BK128" s="600"/>
      <c r="BL128" s="600"/>
      <c r="BM128" s="600"/>
      <c r="BN128" s="600"/>
      <c r="BO128" s="600"/>
      <c r="BP128" s="600"/>
      <c r="BQ128" s="600"/>
      <c r="BR128" s="600"/>
      <c r="BS128" s="600"/>
      <c r="BT128" s="600"/>
      <c r="BU128" s="601"/>
      <c r="BV128" s="600"/>
      <c r="BW128" s="600"/>
      <c r="BX128" s="600"/>
      <c r="BY128" s="600"/>
      <c r="BZ128" s="600"/>
      <c r="CA128" s="600"/>
      <c r="CB128" s="601"/>
      <c r="CC128" s="601"/>
      <c r="CD128" s="601"/>
      <c r="CE128" s="601"/>
      <c r="CF128" s="601" t="s">
        <v>96</v>
      </c>
      <c r="CG128" s="600"/>
      <c r="CH128" s="600"/>
      <c r="CI128" s="600"/>
      <c r="CJ128" s="600"/>
      <c r="CK128" s="600"/>
      <c r="CL128" s="600"/>
      <c r="CM128" s="600"/>
      <c r="CN128" s="600"/>
      <c r="CO128" s="600"/>
      <c r="CP128" s="600"/>
      <c r="CQ128" s="600"/>
      <c r="CR128" s="600"/>
      <c r="CS128" s="600"/>
      <c r="CT128" s="600"/>
      <c r="CU128" s="600"/>
      <c r="CV128" s="600"/>
      <c r="CW128" s="600"/>
      <c r="CX128" s="600"/>
      <c r="CY128" s="600"/>
      <c r="CZ128" s="600"/>
      <c r="DA128" s="600"/>
      <c r="DB128" s="600"/>
    </row>
    <row r="129">
      <c r="A129" s="597" t="s">
        <v>125</v>
      </c>
      <c r="B129" s="598">
        <f t="shared" si="3"/>
        <v>5</v>
      </c>
      <c r="C129" s="598" t="s">
        <v>2133</v>
      </c>
      <c r="D129" s="459">
        <v>2.0</v>
      </c>
      <c r="E129" s="459">
        <v>2.0</v>
      </c>
      <c r="F129" s="459" t="s">
        <v>251</v>
      </c>
      <c r="G129" s="599" t="s">
        <v>2260</v>
      </c>
      <c r="H129" s="437"/>
      <c r="I129" s="600"/>
      <c r="J129" s="601" t="s">
        <v>96</v>
      </c>
      <c r="K129" s="600"/>
      <c r="L129" s="600"/>
      <c r="M129" s="600"/>
      <c r="N129" s="600"/>
      <c r="O129" s="600"/>
      <c r="P129" s="600"/>
      <c r="Q129" s="600"/>
      <c r="R129" s="600"/>
      <c r="S129" s="600"/>
      <c r="T129" s="600"/>
      <c r="U129" s="600"/>
      <c r="V129" s="601"/>
      <c r="W129" s="601" t="s">
        <v>96</v>
      </c>
      <c r="X129" s="601"/>
      <c r="Y129" s="600"/>
      <c r="Z129" s="600"/>
      <c r="AA129" s="600"/>
      <c r="AB129" s="600"/>
      <c r="AC129" s="600"/>
      <c r="AD129" s="600"/>
      <c r="AE129" s="601" t="s">
        <v>96</v>
      </c>
      <c r="AF129" s="600"/>
      <c r="AG129" s="600"/>
      <c r="AH129" s="600"/>
      <c r="AI129" s="600"/>
      <c r="AJ129" s="600"/>
      <c r="AK129" s="600"/>
      <c r="AL129" s="600"/>
      <c r="AM129" s="600"/>
      <c r="AN129" s="600"/>
      <c r="AO129" s="600"/>
      <c r="AP129" s="600"/>
      <c r="AQ129" s="600"/>
      <c r="AR129" s="600"/>
      <c r="AS129" s="600"/>
      <c r="AT129" s="600"/>
      <c r="AU129" s="600"/>
      <c r="AV129" s="600"/>
      <c r="AW129" s="600"/>
      <c r="AX129" s="600"/>
      <c r="AY129" s="600"/>
      <c r="AZ129" s="600"/>
      <c r="BA129" s="600"/>
      <c r="BB129" s="600"/>
      <c r="BC129" s="600"/>
      <c r="BD129" s="601"/>
      <c r="BE129" s="601" t="s">
        <v>96</v>
      </c>
      <c r="BF129" s="600"/>
      <c r="BG129" s="600"/>
      <c r="BH129" s="600"/>
      <c r="BI129" s="600"/>
      <c r="BJ129" s="600"/>
      <c r="BK129" s="600"/>
      <c r="BL129" s="600"/>
      <c r="BM129" s="600"/>
      <c r="BN129" s="600"/>
      <c r="BO129" s="600"/>
      <c r="BP129" s="600"/>
      <c r="BQ129" s="600"/>
      <c r="BR129" s="600"/>
      <c r="BS129" s="600"/>
      <c r="BT129" s="600"/>
      <c r="BU129" s="601"/>
      <c r="BV129" s="600"/>
      <c r="BW129" s="600"/>
      <c r="BX129" s="600"/>
      <c r="BY129" s="600"/>
      <c r="BZ129" s="600"/>
      <c r="CA129" s="600"/>
      <c r="CB129" s="601" t="s">
        <v>96</v>
      </c>
      <c r="CC129" s="600"/>
      <c r="CD129" s="600"/>
      <c r="CE129" s="600"/>
      <c r="CF129" s="600"/>
      <c r="CG129" s="600"/>
      <c r="CH129" s="600"/>
      <c r="CI129" s="600"/>
      <c r="CJ129" s="600"/>
      <c r="CK129" s="600"/>
      <c r="CL129" s="600"/>
      <c r="CM129" s="600"/>
      <c r="CN129" s="600"/>
      <c r="CO129" s="600"/>
      <c r="CP129" s="600"/>
      <c r="CQ129" s="600"/>
      <c r="CR129" s="600"/>
      <c r="CS129" s="600"/>
      <c r="CT129" s="600"/>
      <c r="CU129" s="600"/>
      <c r="CV129" s="600"/>
      <c r="CW129" s="600"/>
      <c r="CX129" s="600"/>
      <c r="CY129" s="600"/>
      <c r="CZ129" s="600"/>
      <c r="DA129" s="600"/>
      <c r="DB129" s="600"/>
    </row>
    <row r="130">
      <c r="A130" s="597" t="s">
        <v>481</v>
      </c>
      <c r="B130" s="598">
        <f t="shared" si="3"/>
        <v>3</v>
      </c>
      <c r="C130" s="598" t="s">
        <v>2133</v>
      </c>
      <c r="D130" s="459">
        <v>3.0</v>
      </c>
      <c r="E130" s="459">
        <v>3.0</v>
      </c>
      <c r="F130" s="459">
        <v>3.0</v>
      </c>
      <c r="G130" s="599" t="s">
        <v>2261</v>
      </c>
      <c r="H130" s="437"/>
      <c r="I130" s="600"/>
      <c r="J130" s="600"/>
      <c r="K130" s="600"/>
      <c r="L130" s="600"/>
      <c r="M130" s="600"/>
      <c r="N130" s="600"/>
      <c r="O130" s="600"/>
      <c r="P130" s="600"/>
      <c r="Q130" s="600"/>
      <c r="R130" s="600"/>
      <c r="S130" s="600"/>
      <c r="T130" s="600"/>
      <c r="U130" s="600"/>
      <c r="V130" s="601"/>
      <c r="W130" s="601" t="s">
        <v>96</v>
      </c>
      <c r="X130" s="601"/>
      <c r="Y130" s="600"/>
      <c r="Z130" s="600"/>
      <c r="AA130" s="600"/>
      <c r="AB130" s="600"/>
      <c r="AC130" s="600"/>
      <c r="AD130" s="600"/>
      <c r="AE130" s="600"/>
      <c r="AF130" s="600"/>
      <c r="AG130" s="600"/>
      <c r="AH130" s="600"/>
      <c r="AI130" s="600"/>
      <c r="AJ130" s="600"/>
      <c r="AK130" s="600"/>
      <c r="AL130" s="600"/>
      <c r="AM130" s="600"/>
      <c r="AN130" s="600"/>
      <c r="AO130" s="600"/>
      <c r="AP130" s="600"/>
      <c r="AQ130" s="600"/>
      <c r="AR130" s="600"/>
      <c r="AS130" s="600"/>
      <c r="AT130" s="600"/>
      <c r="AU130" s="600"/>
      <c r="AV130" s="600"/>
      <c r="AW130" s="600"/>
      <c r="AX130" s="600"/>
      <c r="AY130" s="600"/>
      <c r="AZ130" s="600"/>
      <c r="BA130" s="600"/>
      <c r="BB130" s="600"/>
      <c r="BC130" s="600"/>
      <c r="BD130" s="600"/>
      <c r="BE130" s="600"/>
      <c r="BF130" s="600"/>
      <c r="BG130" s="600"/>
      <c r="BH130" s="600"/>
      <c r="BI130" s="600"/>
      <c r="BJ130" s="600"/>
      <c r="BK130" s="600"/>
      <c r="BL130" s="600"/>
      <c r="BM130" s="600"/>
      <c r="BN130" s="600"/>
      <c r="BO130" s="600"/>
      <c r="BP130" s="600"/>
      <c r="BQ130" s="600"/>
      <c r="BR130" s="600"/>
      <c r="BS130" s="600"/>
      <c r="BT130" s="601" t="s">
        <v>96</v>
      </c>
      <c r="BU130" s="600"/>
      <c r="BV130" s="600"/>
      <c r="BW130" s="600"/>
      <c r="BX130" s="600"/>
      <c r="BY130" s="600"/>
      <c r="BZ130" s="600"/>
      <c r="CA130" s="600"/>
      <c r="CB130" s="600"/>
      <c r="CC130" s="601"/>
      <c r="CD130" s="601"/>
      <c r="CE130" s="601"/>
      <c r="CF130" s="601" t="s">
        <v>96</v>
      </c>
      <c r="CG130" s="600"/>
      <c r="CH130" s="600"/>
      <c r="CI130" s="600"/>
      <c r="CJ130" s="600"/>
      <c r="CK130" s="600"/>
      <c r="CL130" s="600"/>
      <c r="CM130" s="600"/>
      <c r="CN130" s="600"/>
      <c r="CO130" s="600"/>
      <c r="CP130" s="600"/>
      <c r="CQ130" s="600"/>
      <c r="CR130" s="600"/>
      <c r="CS130" s="600"/>
      <c r="CT130" s="600"/>
      <c r="CU130" s="600"/>
      <c r="CV130" s="600"/>
      <c r="CW130" s="600"/>
      <c r="CX130" s="600"/>
      <c r="CY130" s="600"/>
      <c r="CZ130" s="600"/>
      <c r="DA130" s="600"/>
      <c r="DB130" s="600"/>
    </row>
    <row r="131">
      <c r="A131" s="597" t="s">
        <v>1552</v>
      </c>
      <c r="B131" s="598">
        <f t="shared" si="3"/>
        <v>2</v>
      </c>
      <c r="C131" s="598" t="s">
        <v>2133</v>
      </c>
      <c r="D131" s="459">
        <v>3.0</v>
      </c>
      <c r="E131" s="459">
        <v>3.0</v>
      </c>
      <c r="F131" s="459">
        <v>3.0</v>
      </c>
      <c r="G131" s="599" t="s">
        <v>2262</v>
      </c>
      <c r="H131" s="437"/>
      <c r="I131" s="601"/>
      <c r="J131" s="600"/>
      <c r="K131" s="600"/>
      <c r="L131" s="600"/>
      <c r="M131" s="600"/>
      <c r="N131" s="600"/>
      <c r="O131" s="600"/>
      <c r="P131" s="600"/>
      <c r="Q131" s="600"/>
      <c r="R131" s="600"/>
      <c r="S131" s="600"/>
      <c r="T131" s="600"/>
      <c r="U131" s="600"/>
      <c r="V131" s="600"/>
      <c r="W131" s="600"/>
      <c r="X131" s="600"/>
      <c r="Y131" s="600"/>
      <c r="Z131" s="600"/>
      <c r="AA131" s="600"/>
      <c r="AB131" s="601"/>
      <c r="AC131" s="601"/>
      <c r="AD131" s="600"/>
      <c r="AE131" s="600"/>
      <c r="AF131" s="601"/>
      <c r="AG131" s="600"/>
      <c r="AH131" s="600"/>
      <c r="AI131" s="600"/>
      <c r="AJ131" s="600"/>
      <c r="AK131" s="600"/>
      <c r="AL131" s="600"/>
      <c r="AM131" s="600"/>
      <c r="AN131" s="600"/>
      <c r="AO131" s="600"/>
      <c r="AP131" s="601"/>
      <c r="AQ131" s="601"/>
      <c r="AR131" s="601"/>
      <c r="AS131" s="600"/>
      <c r="AT131" s="600"/>
      <c r="AU131" s="600"/>
      <c r="AV131" s="600"/>
      <c r="AW131" s="600"/>
      <c r="AX131" s="600"/>
      <c r="AY131" s="600"/>
      <c r="AZ131" s="600"/>
      <c r="BA131" s="600"/>
      <c r="BB131" s="600"/>
      <c r="BC131" s="600"/>
      <c r="BD131" s="600"/>
      <c r="BE131" s="600"/>
      <c r="BF131" s="600"/>
      <c r="BG131" s="600"/>
      <c r="BH131" s="600"/>
      <c r="BI131" s="600"/>
      <c r="BJ131" s="600"/>
      <c r="BK131" s="600"/>
      <c r="BL131" s="600"/>
      <c r="BM131" s="600"/>
      <c r="BN131" s="601"/>
      <c r="BO131" s="600"/>
      <c r="BP131" s="600"/>
      <c r="BQ131" s="600"/>
      <c r="BR131" s="600"/>
      <c r="BS131" s="600"/>
      <c r="BT131" s="600"/>
      <c r="BU131" s="600"/>
      <c r="BV131" s="600"/>
      <c r="BW131" s="600"/>
      <c r="BX131" s="600"/>
      <c r="BY131" s="600"/>
      <c r="BZ131" s="600"/>
      <c r="CA131" s="600"/>
      <c r="CB131" s="601" t="s">
        <v>96</v>
      </c>
      <c r="CC131" s="600"/>
      <c r="CD131" s="600"/>
      <c r="CE131" s="600"/>
      <c r="CF131" s="600"/>
      <c r="CG131" s="600"/>
      <c r="CH131" s="600"/>
      <c r="CI131" s="600"/>
      <c r="CJ131" s="600"/>
      <c r="CK131" s="601"/>
      <c r="CL131" s="601" t="s">
        <v>96</v>
      </c>
      <c r="CM131" s="601"/>
      <c r="CN131" s="601"/>
      <c r="CO131" s="601"/>
      <c r="CP131" s="600"/>
      <c r="CQ131" s="600"/>
      <c r="CR131" s="600"/>
      <c r="CS131" s="600"/>
      <c r="CT131" s="600"/>
      <c r="CU131" s="600"/>
      <c r="CV131" s="600"/>
      <c r="CW131" s="600"/>
      <c r="CX131" s="600"/>
      <c r="CY131" s="600"/>
      <c r="CZ131" s="600"/>
      <c r="DA131" s="600"/>
      <c r="DB131" s="600"/>
    </row>
    <row r="132">
      <c r="A132" s="597" t="s">
        <v>1136</v>
      </c>
      <c r="B132" s="598">
        <f t="shared" si="3"/>
        <v>1</v>
      </c>
      <c r="C132" s="598" t="s">
        <v>2133</v>
      </c>
      <c r="D132" s="459">
        <v>6.0</v>
      </c>
      <c r="E132" s="459">
        <v>2.0</v>
      </c>
      <c r="F132" s="459" t="s">
        <v>251</v>
      </c>
      <c r="G132" s="599" t="s">
        <v>2263</v>
      </c>
      <c r="H132" s="437"/>
      <c r="I132" s="600"/>
      <c r="J132" s="600"/>
      <c r="K132" s="600"/>
      <c r="L132" s="600"/>
      <c r="M132" s="600"/>
      <c r="N132" s="600"/>
      <c r="O132" s="600"/>
      <c r="P132" s="600"/>
      <c r="Q132" s="600"/>
      <c r="R132" s="600"/>
      <c r="S132" s="600"/>
      <c r="T132" s="600"/>
      <c r="U132" s="600"/>
      <c r="V132" s="600"/>
      <c r="W132" s="600"/>
      <c r="X132" s="600"/>
      <c r="Y132" s="600"/>
      <c r="Z132" s="600"/>
      <c r="AA132" s="600"/>
      <c r="AB132" s="600"/>
      <c r="AC132" s="600"/>
      <c r="AD132" s="600"/>
      <c r="AE132" s="601"/>
      <c r="AF132" s="600"/>
      <c r="AG132" s="600"/>
      <c r="AH132" s="600"/>
      <c r="AI132" s="600"/>
      <c r="AJ132" s="600"/>
      <c r="AK132" s="600"/>
      <c r="AL132" s="600"/>
      <c r="AM132" s="600"/>
      <c r="AN132" s="600"/>
      <c r="AO132" s="600"/>
      <c r="AP132" s="600"/>
      <c r="AQ132" s="600"/>
      <c r="AR132" s="600"/>
      <c r="AS132" s="600"/>
      <c r="AT132" s="600"/>
      <c r="AU132" s="600"/>
      <c r="AV132" s="600"/>
      <c r="AW132" s="600"/>
      <c r="AX132" s="600"/>
      <c r="AY132" s="600"/>
      <c r="AZ132" s="600"/>
      <c r="BA132" s="601"/>
      <c r="BB132" s="601" t="s">
        <v>96</v>
      </c>
      <c r="BC132" s="600"/>
      <c r="BD132" s="600"/>
      <c r="BE132" s="600"/>
      <c r="BF132" s="600"/>
      <c r="BG132" s="600"/>
      <c r="BH132" s="600"/>
      <c r="BI132" s="600"/>
      <c r="BJ132" s="600"/>
      <c r="BK132" s="600"/>
      <c r="BL132" s="600"/>
      <c r="BM132" s="600"/>
      <c r="BN132" s="600"/>
      <c r="BO132" s="600"/>
      <c r="BP132" s="600"/>
      <c r="BQ132" s="600"/>
      <c r="BR132" s="600"/>
      <c r="BS132" s="600"/>
      <c r="BT132" s="600"/>
      <c r="BU132" s="600"/>
      <c r="BV132" s="600"/>
      <c r="BW132" s="600"/>
      <c r="BX132" s="600"/>
      <c r="BY132" s="600"/>
      <c r="BZ132" s="600"/>
      <c r="CA132" s="600"/>
      <c r="CB132" s="600"/>
      <c r="CC132" s="600"/>
      <c r="CD132" s="600"/>
      <c r="CE132" s="600"/>
      <c r="CF132" s="600"/>
      <c r="CG132" s="600"/>
      <c r="CH132" s="600"/>
      <c r="CI132" s="600"/>
      <c r="CJ132" s="600"/>
      <c r="CK132" s="601"/>
      <c r="CL132" s="601"/>
      <c r="CM132" s="601"/>
      <c r="CN132" s="600"/>
      <c r="CO132" s="600"/>
      <c r="CP132" s="600"/>
      <c r="CQ132" s="600"/>
      <c r="CR132" s="600"/>
      <c r="CS132" s="600"/>
      <c r="CT132" s="600"/>
      <c r="CU132" s="600"/>
      <c r="CV132" s="600"/>
      <c r="CW132" s="600"/>
      <c r="CX132" s="600"/>
      <c r="CY132" s="600"/>
      <c r="CZ132" s="600"/>
      <c r="DA132" s="600"/>
      <c r="DB132" s="600"/>
    </row>
    <row r="133">
      <c r="A133" s="597" t="s">
        <v>657</v>
      </c>
      <c r="B133" s="598">
        <f t="shared" si="3"/>
        <v>2</v>
      </c>
      <c r="C133" s="598" t="s">
        <v>2133</v>
      </c>
      <c r="D133" s="459">
        <v>3.0</v>
      </c>
      <c r="E133" s="459">
        <v>3.0</v>
      </c>
      <c r="F133" s="459">
        <v>3.0</v>
      </c>
      <c r="G133" s="599" t="s">
        <v>2264</v>
      </c>
      <c r="H133" s="437"/>
      <c r="I133" s="600"/>
      <c r="J133" s="600"/>
      <c r="K133" s="600"/>
      <c r="L133" s="600"/>
      <c r="M133" s="600"/>
      <c r="N133" s="600"/>
      <c r="O133" s="600"/>
      <c r="P133" s="600"/>
      <c r="Q133" s="600"/>
      <c r="R133" s="600"/>
      <c r="S133" s="600"/>
      <c r="T133" s="600"/>
      <c r="U133" s="600"/>
      <c r="V133" s="600"/>
      <c r="W133" s="600"/>
      <c r="X133" s="600"/>
      <c r="Y133" s="600"/>
      <c r="Z133" s="600"/>
      <c r="AA133" s="600"/>
      <c r="AB133" s="600"/>
      <c r="AC133" s="600"/>
      <c r="AD133" s="600"/>
      <c r="AE133" s="601" t="s">
        <v>96</v>
      </c>
      <c r="AF133" s="600"/>
      <c r="AG133" s="600"/>
      <c r="AH133" s="600"/>
      <c r="AI133" s="600"/>
      <c r="AJ133" s="600"/>
      <c r="AK133" s="600"/>
      <c r="AL133" s="600"/>
      <c r="AM133" s="600"/>
      <c r="AN133" s="600"/>
      <c r="AO133" s="600"/>
      <c r="AP133" s="600"/>
      <c r="AQ133" s="600"/>
      <c r="AR133" s="600"/>
      <c r="AS133" s="600"/>
      <c r="AT133" s="600"/>
      <c r="AU133" s="600"/>
      <c r="AV133" s="600"/>
      <c r="AW133" s="600"/>
      <c r="AX133" s="600"/>
      <c r="AY133" s="600"/>
      <c r="AZ133" s="600"/>
      <c r="BA133" s="600"/>
      <c r="BB133" s="600"/>
      <c r="BC133" s="600"/>
      <c r="BD133" s="600"/>
      <c r="BE133" s="600"/>
      <c r="BF133" s="600"/>
      <c r="BG133" s="600"/>
      <c r="BH133" s="600"/>
      <c r="BI133" s="600"/>
      <c r="BJ133" s="600"/>
      <c r="BK133" s="600"/>
      <c r="BL133" s="600"/>
      <c r="BM133" s="600"/>
      <c r="BN133" s="600"/>
      <c r="BO133" s="600"/>
      <c r="BP133" s="600"/>
      <c r="BQ133" s="600"/>
      <c r="BR133" s="600"/>
      <c r="BS133" s="600"/>
      <c r="BT133" s="600"/>
      <c r="BU133" s="600"/>
      <c r="BV133" s="600"/>
      <c r="BW133" s="600"/>
      <c r="BX133" s="600"/>
      <c r="BY133" s="600"/>
      <c r="BZ133" s="600"/>
      <c r="CA133" s="600"/>
      <c r="CB133" s="600"/>
      <c r="CC133" s="600"/>
      <c r="CD133" s="600"/>
      <c r="CE133" s="600"/>
      <c r="CF133" s="600"/>
      <c r="CG133" s="600"/>
      <c r="CH133" s="600"/>
      <c r="CI133" s="600"/>
      <c r="CJ133" s="600"/>
      <c r="CK133" s="601"/>
      <c r="CL133" s="601" t="s">
        <v>96</v>
      </c>
      <c r="CM133" s="601"/>
      <c r="CN133" s="600"/>
      <c r="CO133" s="600"/>
      <c r="CP133" s="600"/>
      <c r="CQ133" s="600"/>
      <c r="CR133" s="600"/>
      <c r="CS133" s="600"/>
      <c r="CT133" s="600"/>
      <c r="CU133" s="600"/>
      <c r="CV133" s="600"/>
      <c r="CW133" s="600"/>
      <c r="CX133" s="600"/>
      <c r="CY133" s="600"/>
      <c r="CZ133" s="600"/>
      <c r="DA133" s="600"/>
      <c r="DB133" s="600"/>
    </row>
    <row r="134">
      <c r="A134" s="597" t="s">
        <v>550</v>
      </c>
      <c r="B134" s="598">
        <f t="shared" si="3"/>
        <v>3</v>
      </c>
      <c r="C134" s="598" t="s">
        <v>2133</v>
      </c>
      <c r="D134" s="459">
        <v>1.0</v>
      </c>
      <c r="E134" s="459">
        <v>2.0</v>
      </c>
      <c r="F134" s="459" t="s">
        <v>251</v>
      </c>
      <c r="G134" s="599" t="s">
        <v>2265</v>
      </c>
      <c r="H134" s="437"/>
      <c r="I134" s="600"/>
      <c r="J134" s="600"/>
      <c r="K134" s="600"/>
      <c r="L134" s="600"/>
      <c r="M134" s="600"/>
      <c r="N134" s="600"/>
      <c r="O134" s="600"/>
      <c r="P134" s="600"/>
      <c r="Q134" s="600"/>
      <c r="R134" s="600"/>
      <c r="S134" s="600"/>
      <c r="T134" s="600"/>
      <c r="U134" s="600"/>
      <c r="V134" s="600"/>
      <c r="W134" s="600"/>
      <c r="X134" s="600"/>
      <c r="Y134" s="600"/>
      <c r="Z134" s="601" t="s">
        <v>96</v>
      </c>
      <c r="AA134" s="601"/>
      <c r="AB134" s="600"/>
      <c r="AC134" s="600"/>
      <c r="AD134" s="600"/>
      <c r="AE134" s="600"/>
      <c r="AF134" s="600"/>
      <c r="AG134" s="600"/>
      <c r="AH134" s="600"/>
      <c r="AI134" s="600"/>
      <c r="AJ134" s="600"/>
      <c r="AK134" s="600"/>
      <c r="AL134" s="600"/>
      <c r="AM134" s="600"/>
      <c r="AN134" s="600"/>
      <c r="AO134" s="600"/>
      <c r="AP134" s="600"/>
      <c r="AQ134" s="600"/>
      <c r="AR134" s="600"/>
      <c r="AS134" s="600"/>
      <c r="AT134" s="600"/>
      <c r="AU134" s="600"/>
      <c r="AV134" s="600"/>
      <c r="AW134" s="600"/>
      <c r="AX134" s="600"/>
      <c r="AY134" s="600"/>
      <c r="AZ134" s="601" t="s">
        <v>96</v>
      </c>
      <c r="BA134" s="600"/>
      <c r="BB134" s="600"/>
      <c r="BC134" s="600"/>
      <c r="BD134" s="600"/>
      <c r="BE134" s="600"/>
      <c r="BF134" s="600"/>
      <c r="BG134" s="600"/>
      <c r="BH134" s="600"/>
      <c r="BI134" s="600"/>
      <c r="BJ134" s="600"/>
      <c r="BK134" s="600"/>
      <c r="BL134" s="600"/>
      <c r="BM134" s="600"/>
      <c r="BN134" s="600"/>
      <c r="BO134" s="600"/>
      <c r="BP134" s="600"/>
      <c r="BQ134" s="600"/>
      <c r="BR134" s="600"/>
      <c r="BS134" s="600"/>
      <c r="BT134" s="600"/>
      <c r="BU134" s="600"/>
      <c r="BV134" s="600"/>
      <c r="BW134" s="600"/>
      <c r="BX134" s="600"/>
      <c r="BY134" s="600"/>
      <c r="BZ134" s="600"/>
      <c r="CA134" s="600"/>
      <c r="CB134" s="600"/>
      <c r="CC134" s="600"/>
      <c r="CD134" s="600"/>
      <c r="CE134" s="600"/>
      <c r="CF134" s="600"/>
      <c r="CG134" s="600"/>
      <c r="CH134" s="600"/>
      <c r="CI134" s="600"/>
      <c r="CJ134" s="600"/>
      <c r="CK134" s="600"/>
      <c r="CL134" s="600"/>
      <c r="CM134" s="600"/>
      <c r="CN134" s="600"/>
      <c r="CO134" s="600"/>
      <c r="CP134" s="600"/>
      <c r="CQ134" s="600"/>
      <c r="CR134" s="600"/>
      <c r="CS134" s="600"/>
      <c r="CT134" s="600"/>
      <c r="CU134" s="600"/>
      <c r="CV134" s="600"/>
      <c r="CW134" s="600"/>
      <c r="CX134" s="600"/>
      <c r="CY134" s="601"/>
      <c r="CZ134" s="601" t="s">
        <v>96</v>
      </c>
      <c r="DA134" s="601"/>
      <c r="DB134" s="600"/>
    </row>
    <row r="135">
      <c r="A135" s="597" t="s">
        <v>192</v>
      </c>
      <c r="B135" s="598">
        <f t="shared" si="3"/>
        <v>1</v>
      </c>
      <c r="C135" s="598" t="s">
        <v>2133</v>
      </c>
      <c r="D135" s="459">
        <v>5.0</v>
      </c>
      <c r="E135" s="459">
        <v>5.0</v>
      </c>
      <c r="F135" s="459" t="s">
        <v>2196</v>
      </c>
      <c r="G135" s="599" t="s">
        <v>2266</v>
      </c>
      <c r="H135" s="437"/>
      <c r="I135" s="600"/>
      <c r="J135" s="600"/>
      <c r="K135" s="600"/>
      <c r="L135" s="601" t="s">
        <v>96</v>
      </c>
      <c r="M135" s="600"/>
      <c r="N135" s="600"/>
      <c r="O135" s="600"/>
      <c r="P135" s="600"/>
      <c r="Q135" s="600"/>
      <c r="R135" s="600"/>
      <c r="S135" s="600"/>
      <c r="T135" s="600"/>
      <c r="U135" s="600"/>
      <c r="V135" s="600"/>
      <c r="W135" s="600"/>
      <c r="X135" s="600"/>
      <c r="Y135" s="600"/>
      <c r="Z135" s="601"/>
      <c r="AA135" s="601"/>
      <c r="AB135" s="600"/>
      <c r="AC135" s="600"/>
      <c r="AD135" s="600"/>
      <c r="AE135" s="600"/>
      <c r="AF135" s="600"/>
      <c r="AG135" s="600"/>
      <c r="AH135" s="600"/>
      <c r="AI135" s="600"/>
      <c r="AJ135" s="600"/>
      <c r="AK135" s="600"/>
      <c r="AL135" s="600"/>
      <c r="AM135" s="600"/>
      <c r="AN135" s="600"/>
      <c r="AO135" s="600"/>
      <c r="AP135" s="600"/>
      <c r="AQ135" s="600"/>
      <c r="AR135" s="600"/>
      <c r="AS135" s="600"/>
      <c r="AT135" s="600"/>
      <c r="AU135" s="600"/>
      <c r="AV135" s="600"/>
      <c r="AW135" s="600"/>
      <c r="AX135" s="600"/>
      <c r="AY135" s="600"/>
      <c r="AZ135" s="601"/>
      <c r="BA135" s="600"/>
      <c r="BB135" s="600"/>
      <c r="BC135" s="600"/>
      <c r="BD135" s="600"/>
      <c r="BE135" s="600"/>
      <c r="BF135" s="600"/>
      <c r="BG135" s="600"/>
      <c r="BH135" s="600"/>
      <c r="BI135" s="600"/>
      <c r="BJ135" s="600"/>
      <c r="BK135" s="600"/>
      <c r="BL135" s="600"/>
      <c r="BM135" s="600"/>
      <c r="BN135" s="600"/>
      <c r="BO135" s="600"/>
      <c r="BP135" s="600"/>
      <c r="BQ135" s="600"/>
      <c r="BR135" s="600"/>
      <c r="BS135" s="600"/>
      <c r="BT135" s="600"/>
      <c r="BU135" s="600"/>
      <c r="BV135" s="600"/>
      <c r="BW135" s="600"/>
      <c r="BX135" s="600"/>
      <c r="BY135" s="600"/>
      <c r="BZ135" s="600"/>
      <c r="CA135" s="600"/>
      <c r="CB135" s="600"/>
      <c r="CC135" s="600"/>
      <c r="CD135" s="600"/>
      <c r="CE135" s="600"/>
      <c r="CF135" s="600"/>
      <c r="CG135" s="600"/>
      <c r="CH135" s="600"/>
      <c r="CI135" s="600"/>
      <c r="CJ135" s="600"/>
      <c r="CK135" s="600"/>
      <c r="CL135" s="600"/>
      <c r="CM135" s="600"/>
      <c r="CN135" s="600"/>
      <c r="CO135" s="600"/>
      <c r="CP135" s="600"/>
      <c r="CQ135" s="600"/>
      <c r="CR135" s="600"/>
      <c r="CS135" s="600"/>
      <c r="CT135" s="600"/>
      <c r="CU135" s="600"/>
      <c r="CV135" s="600"/>
      <c r="CW135" s="600"/>
      <c r="CX135" s="600"/>
      <c r="CY135" s="601"/>
      <c r="CZ135" s="601"/>
      <c r="DA135" s="601"/>
      <c r="DB135" s="600"/>
    </row>
    <row r="136">
      <c r="A136" s="597" t="s">
        <v>488</v>
      </c>
      <c r="B136" s="598">
        <f t="shared" si="3"/>
        <v>1</v>
      </c>
      <c r="C136" s="598" t="s">
        <v>2133</v>
      </c>
      <c r="D136" s="459">
        <v>5.0</v>
      </c>
      <c r="E136" s="459">
        <v>3.0</v>
      </c>
      <c r="F136" s="459">
        <v>4.0</v>
      </c>
      <c r="G136" s="599" t="s">
        <v>2267</v>
      </c>
      <c r="H136" s="437"/>
      <c r="I136" s="600"/>
      <c r="J136" s="600"/>
      <c r="K136" s="600"/>
      <c r="L136" s="600"/>
      <c r="M136" s="600"/>
      <c r="N136" s="600"/>
      <c r="O136" s="600"/>
      <c r="P136" s="600"/>
      <c r="Q136" s="600"/>
      <c r="R136" s="600"/>
      <c r="S136" s="600"/>
      <c r="T136" s="600"/>
      <c r="U136" s="600"/>
      <c r="V136" s="601"/>
      <c r="W136" s="601" t="s">
        <v>96</v>
      </c>
      <c r="X136" s="601"/>
      <c r="Y136" s="600"/>
      <c r="Z136" s="600"/>
      <c r="AA136" s="600"/>
      <c r="AB136" s="600"/>
      <c r="AC136" s="600"/>
      <c r="AD136" s="600"/>
      <c r="AE136" s="600"/>
      <c r="AF136" s="600"/>
      <c r="AG136" s="600"/>
      <c r="AH136" s="600"/>
      <c r="AI136" s="600"/>
      <c r="AJ136" s="600"/>
      <c r="AK136" s="600"/>
      <c r="AL136" s="600"/>
      <c r="AM136" s="600"/>
      <c r="AN136" s="600"/>
      <c r="AO136" s="600"/>
      <c r="AP136" s="600"/>
      <c r="AQ136" s="600"/>
      <c r="AR136" s="600"/>
      <c r="AS136" s="600"/>
      <c r="AT136" s="600"/>
      <c r="AU136" s="600"/>
      <c r="AV136" s="600"/>
      <c r="AW136" s="600"/>
      <c r="AX136" s="600"/>
      <c r="AY136" s="600"/>
      <c r="AZ136" s="600"/>
      <c r="BA136" s="600"/>
      <c r="BB136" s="600"/>
      <c r="BC136" s="600"/>
      <c r="BD136" s="600"/>
      <c r="BE136" s="600"/>
      <c r="BF136" s="600"/>
      <c r="BG136" s="600"/>
      <c r="BH136" s="600"/>
      <c r="BI136" s="600"/>
      <c r="BJ136" s="600"/>
      <c r="BK136" s="600"/>
      <c r="BL136" s="600"/>
      <c r="BM136" s="600"/>
      <c r="BN136" s="600"/>
      <c r="BO136" s="600"/>
      <c r="BP136" s="600"/>
      <c r="BQ136" s="600"/>
      <c r="BR136" s="600"/>
      <c r="BS136" s="600"/>
      <c r="BT136" s="600"/>
      <c r="BU136" s="600"/>
      <c r="BV136" s="600"/>
      <c r="BW136" s="600"/>
      <c r="BX136" s="600"/>
      <c r="BY136" s="600"/>
      <c r="BZ136" s="600"/>
      <c r="CA136" s="600"/>
      <c r="CB136" s="600"/>
      <c r="CC136" s="600"/>
      <c r="CD136" s="600"/>
      <c r="CE136" s="600"/>
      <c r="CF136" s="600"/>
      <c r="CG136" s="600"/>
      <c r="CH136" s="600"/>
      <c r="CI136" s="600"/>
      <c r="CJ136" s="600"/>
      <c r="CK136" s="600"/>
      <c r="CL136" s="600"/>
      <c r="CM136" s="600"/>
      <c r="CN136" s="600"/>
      <c r="CO136" s="600"/>
      <c r="CP136" s="600"/>
      <c r="CQ136" s="600"/>
      <c r="CR136" s="600"/>
      <c r="CS136" s="600"/>
      <c r="CT136" s="600"/>
      <c r="CU136" s="600"/>
      <c r="CV136" s="600"/>
      <c r="CW136" s="600"/>
      <c r="CX136" s="600"/>
      <c r="CY136" s="600"/>
      <c r="CZ136" s="600"/>
      <c r="DA136" s="600"/>
      <c r="DB136" s="600"/>
    </row>
    <row r="137">
      <c r="A137" s="597" t="s">
        <v>596</v>
      </c>
      <c r="B137" s="598">
        <f t="shared" si="3"/>
        <v>1</v>
      </c>
      <c r="C137" s="598" t="s">
        <v>2133</v>
      </c>
      <c r="D137" s="459">
        <v>5.0</v>
      </c>
      <c r="E137" s="459">
        <v>2.0</v>
      </c>
      <c r="F137" s="459" t="s">
        <v>251</v>
      </c>
      <c r="G137" s="599" t="s">
        <v>2268</v>
      </c>
      <c r="H137" s="437"/>
      <c r="I137" s="600"/>
      <c r="J137" s="600"/>
      <c r="K137" s="600"/>
      <c r="L137" s="600"/>
      <c r="M137" s="600"/>
      <c r="N137" s="600"/>
      <c r="O137" s="600"/>
      <c r="P137" s="600"/>
      <c r="Q137" s="600"/>
      <c r="R137" s="600"/>
      <c r="S137" s="600"/>
      <c r="T137" s="600"/>
      <c r="U137" s="600"/>
      <c r="V137" s="601"/>
      <c r="W137" s="601"/>
      <c r="X137" s="601"/>
      <c r="Y137" s="600"/>
      <c r="Z137" s="600"/>
      <c r="AA137" s="600"/>
      <c r="AB137" s="601" t="s">
        <v>96</v>
      </c>
      <c r="AC137" s="600"/>
      <c r="AD137" s="600"/>
      <c r="AE137" s="600"/>
      <c r="AF137" s="600"/>
      <c r="AG137" s="600"/>
      <c r="AH137" s="600"/>
      <c r="AI137" s="600"/>
      <c r="AJ137" s="600"/>
      <c r="AK137" s="600"/>
      <c r="AL137" s="600"/>
      <c r="AM137" s="600"/>
      <c r="AN137" s="600"/>
      <c r="AO137" s="600"/>
      <c r="AP137" s="600"/>
      <c r="AQ137" s="600"/>
      <c r="AR137" s="600"/>
      <c r="AS137" s="600"/>
      <c r="AT137" s="600"/>
      <c r="AU137" s="600"/>
      <c r="AV137" s="600"/>
      <c r="AW137" s="600"/>
      <c r="AX137" s="600"/>
      <c r="AY137" s="600"/>
      <c r="AZ137" s="600"/>
      <c r="BA137" s="600"/>
      <c r="BB137" s="600"/>
      <c r="BC137" s="600"/>
      <c r="BD137" s="600"/>
      <c r="BE137" s="600"/>
      <c r="BF137" s="600"/>
      <c r="BG137" s="600"/>
      <c r="BH137" s="600"/>
      <c r="BI137" s="600"/>
      <c r="BJ137" s="600"/>
      <c r="BK137" s="600"/>
      <c r="BL137" s="600"/>
      <c r="BM137" s="600"/>
      <c r="BN137" s="600"/>
      <c r="BO137" s="600"/>
      <c r="BP137" s="600"/>
      <c r="BQ137" s="600"/>
      <c r="BR137" s="600"/>
      <c r="BS137" s="600"/>
      <c r="BT137" s="600"/>
      <c r="BU137" s="600"/>
      <c r="BV137" s="600"/>
      <c r="BW137" s="600"/>
      <c r="BX137" s="600"/>
      <c r="BY137" s="600"/>
      <c r="BZ137" s="600"/>
      <c r="CA137" s="600"/>
      <c r="CB137" s="600"/>
      <c r="CC137" s="600"/>
      <c r="CD137" s="600"/>
      <c r="CE137" s="600"/>
      <c r="CF137" s="600"/>
      <c r="CG137" s="600"/>
      <c r="CH137" s="600"/>
      <c r="CI137" s="600"/>
      <c r="CJ137" s="600"/>
      <c r="CK137" s="600"/>
      <c r="CL137" s="600"/>
      <c r="CM137" s="600"/>
      <c r="CN137" s="600"/>
      <c r="CO137" s="600"/>
      <c r="CP137" s="600"/>
      <c r="CQ137" s="600"/>
      <c r="CR137" s="600"/>
      <c r="CS137" s="600"/>
      <c r="CT137" s="600"/>
      <c r="CU137" s="600"/>
      <c r="CV137" s="600"/>
      <c r="CW137" s="600"/>
      <c r="CX137" s="600"/>
      <c r="CY137" s="600"/>
      <c r="CZ137" s="600"/>
      <c r="DA137" s="600"/>
      <c r="DB137" s="600"/>
    </row>
    <row r="138">
      <c r="A138" s="597" t="s">
        <v>479</v>
      </c>
      <c r="B138" s="598">
        <f t="shared" si="3"/>
        <v>8</v>
      </c>
      <c r="C138" s="598" t="s">
        <v>2162</v>
      </c>
      <c r="D138" s="459">
        <v>1.0</v>
      </c>
      <c r="E138" s="459">
        <v>2.0</v>
      </c>
      <c r="F138" s="459" t="s">
        <v>251</v>
      </c>
      <c r="G138" s="599" t="s">
        <v>2269</v>
      </c>
      <c r="H138" s="437"/>
      <c r="I138" s="600"/>
      <c r="J138" s="600"/>
      <c r="K138" s="600"/>
      <c r="L138" s="600"/>
      <c r="M138" s="600"/>
      <c r="N138" s="600"/>
      <c r="O138" s="600"/>
      <c r="P138" s="600"/>
      <c r="Q138" s="600"/>
      <c r="R138" s="600"/>
      <c r="S138" s="600"/>
      <c r="T138" s="600"/>
      <c r="U138" s="600"/>
      <c r="V138" s="601"/>
      <c r="W138" s="601" t="s">
        <v>96</v>
      </c>
      <c r="X138" s="601"/>
      <c r="Y138" s="600"/>
      <c r="Z138" s="600"/>
      <c r="AA138" s="600"/>
      <c r="AB138" s="600"/>
      <c r="AC138" s="600"/>
      <c r="AD138" s="600"/>
      <c r="AE138" s="601" t="s">
        <v>96</v>
      </c>
      <c r="AF138" s="600"/>
      <c r="AG138" s="600"/>
      <c r="AH138" s="600"/>
      <c r="AI138" s="600"/>
      <c r="AJ138" s="600"/>
      <c r="AK138" s="600"/>
      <c r="AL138" s="600"/>
      <c r="AM138" s="601" t="s">
        <v>96</v>
      </c>
      <c r="AN138" s="600"/>
      <c r="AO138" s="601" t="s">
        <v>96</v>
      </c>
      <c r="AP138" s="600"/>
      <c r="AQ138" s="600"/>
      <c r="AR138" s="600"/>
      <c r="AS138" s="600"/>
      <c r="AT138" s="600"/>
      <c r="AU138" s="600"/>
      <c r="AV138" s="600"/>
      <c r="AW138" s="600"/>
      <c r="AX138" s="600"/>
      <c r="AY138" s="600"/>
      <c r="AZ138" s="600"/>
      <c r="BA138" s="600"/>
      <c r="BB138" s="600"/>
      <c r="BC138" s="600"/>
      <c r="BD138" s="600"/>
      <c r="BE138" s="600"/>
      <c r="BF138" s="600"/>
      <c r="BG138" s="600"/>
      <c r="BH138" s="600"/>
      <c r="BI138" s="600"/>
      <c r="BJ138" s="600"/>
      <c r="BK138" s="600"/>
      <c r="BL138" s="600"/>
      <c r="BM138" s="600"/>
      <c r="BN138" s="600"/>
      <c r="BO138" s="600"/>
      <c r="BP138" s="601" t="s">
        <v>96</v>
      </c>
      <c r="BQ138" s="600"/>
      <c r="BR138" s="600"/>
      <c r="BS138" s="600"/>
      <c r="BT138" s="600"/>
      <c r="BU138" s="600"/>
      <c r="BV138" s="600"/>
      <c r="BW138" s="600"/>
      <c r="BX138" s="600"/>
      <c r="BY138" s="600"/>
      <c r="BZ138" s="600"/>
      <c r="CA138" s="600"/>
      <c r="CB138" s="600"/>
      <c r="CC138" s="601"/>
      <c r="CD138" s="601"/>
      <c r="CE138" s="601"/>
      <c r="CF138" s="601" t="s">
        <v>96</v>
      </c>
      <c r="CG138" s="600"/>
      <c r="CH138" s="600"/>
      <c r="CI138" s="600"/>
      <c r="CJ138" s="600"/>
      <c r="CK138" s="600"/>
      <c r="CL138" s="600"/>
      <c r="CM138" s="600"/>
      <c r="CN138" s="600"/>
      <c r="CO138" s="600"/>
      <c r="CP138" s="600"/>
      <c r="CQ138" s="600"/>
      <c r="CR138" s="600"/>
      <c r="CS138" s="601" t="s">
        <v>96</v>
      </c>
      <c r="CT138" s="600"/>
      <c r="CU138" s="600"/>
      <c r="CV138" s="600"/>
      <c r="CW138" s="600"/>
      <c r="CX138" s="600"/>
      <c r="CY138" s="601" t="s">
        <v>96</v>
      </c>
      <c r="CZ138" s="600"/>
      <c r="DA138" s="600"/>
      <c r="DB138" s="600"/>
    </row>
    <row r="139">
      <c r="A139" s="597" t="s">
        <v>659</v>
      </c>
      <c r="B139" s="598">
        <f t="shared" si="3"/>
        <v>4</v>
      </c>
      <c r="C139" s="598" t="s">
        <v>2133</v>
      </c>
      <c r="D139" s="459">
        <v>3.0</v>
      </c>
      <c r="E139" s="459">
        <v>3.0</v>
      </c>
      <c r="F139" s="459">
        <v>3.0</v>
      </c>
      <c r="G139" s="599" t="s">
        <v>2270</v>
      </c>
      <c r="H139" s="437"/>
      <c r="I139" s="600"/>
      <c r="J139" s="600"/>
      <c r="K139" s="600"/>
      <c r="L139" s="600"/>
      <c r="M139" s="600"/>
      <c r="N139" s="600"/>
      <c r="O139" s="600"/>
      <c r="P139" s="600"/>
      <c r="Q139" s="600"/>
      <c r="R139" s="600"/>
      <c r="S139" s="600"/>
      <c r="T139" s="600"/>
      <c r="U139" s="600"/>
      <c r="V139" s="600"/>
      <c r="W139" s="600"/>
      <c r="X139" s="600"/>
      <c r="Y139" s="600"/>
      <c r="Z139" s="600"/>
      <c r="AA139" s="600"/>
      <c r="AB139" s="600"/>
      <c r="AC139" s="600"/>
      <c r="AD139" s="600"/>
      <c r="AE139" s="601" t="s">
        <v>96</v>
      </c>
      <c r="AF139" s="600"/>
      <c r="AG139" s="600"/>
      <c r="AH139" s="600"/>
      <c r="AI139" s="600"/>
      <c r="AJ139" s="600"/>
      <c r="AK139" s="600"/>
      <c r="AL139" s="600"/>
      <c r="AM139" s="601" t="s">
        <v>96</v>
      </c>
      <c r="AN139" s="600"/>
      <c r="AO139" s="601" t="s">
        <v>96</v>
      </c>
      <c r="AP139" s="600"/>
      <c r="AQ139" s="600"/>
      <c r="AR139" s="600"/>
      <c r="AS139" s="600"/>
      <c r="AT139" s="600"/>
      <c r="AU139" s="600"/>
      <c r="AV139" s="600"/>
      <c r="AW139" s="600"/>
      <c r="AX139" s="600"/>
      <c r="AY139" s="600"/>
      <c r="AZ139" s="600"/>
      <c r="BA139" s="601" t="s">
        <v>96</v>
      </c>
      <c r="BB139" s="600"/>
      <c r="BC139" s="600"/>
      <c r="BD139" s="600"/>
      <c r="BE139" s="600"/>
      <c r="BF139" s="600"/>
      <c r="BG139" s="600"/>
      <c r="BH139" s="600"/>
      <c r="BI139" s="600"/>
      <c r="BJ139" s="600"/>
      <c r="BK139" s="600"/>
      <c r="BL139" s="600"/>
      <c r="BM139" s="600"/>
      <c r="BN139" s="600"/>
      <c r="BO139" s="600"/>
      <c r="BP139" s="600"/>
      <c r="BQ139" s="600"/>
      <c r="BR139" s="600"/>
      <c r="BS139" s="600"/>
      <c r="BT139" s="600"/>
      <c r="BU139" s="600"/>
      <c r="BV139" s="600"/>
      <c r="BW139" s="600"/>
      <c r="BX139" s="600"/>
      <c r="BY139" s="600"/>
      <c r="BZ139" s="600"/>
      <c r="CA139" s="600"/>
      <c r="CB139" s="600"/>
      <c r="CC139" s="600"/>
      <c r="CD139" s="600"/>
      <c r="CE139" s="600"/>
      <c r="CF139" s="600"/>
      <c r="CG139" s="600"/>
      <c r="CH139" s="600"/>
      <c r="CI139" s="600"/>
      <c r="CJ139" s="600"/>
      <c r="CK139" s="600"/>
      <c r="CL139" s="600"/>
      <c r="CM139" s="600"/>
      <c r="CN139" s="600"/>
      <c r="CO139" s="600"/>
      <c r="CP139" s="600"/>
      <c r="CQ139" s="600"/>
      <c r="CR139" s="600"/>
      <c r="CS139" s="600"/>
      <c r="CT139" s="600"/>
      <c r="CU139" s="600"/>
      <c r="CV139" s="600"/>
      <c r="CW139" s="600"/>
      <c r="CX139" s="600"/>
      <c r="CY139" s="600"/>
      <c r="CZ139" s="600"/>
      <c r="DA139" s="600"/>
      <c r="DB139" s="600"/>
    </row>
    <row r="140">
      <c r="A140" s="597" t="s">
        <v>946</v>
      </c>
      <c r="B140" s="598">
        <f t="shared" si="3"/>
        <v>6</v>
      </c>
      <c r="C140" s="598" t="s">
        <v>2162</v>
      </c>
      <c r="D140" s="459">
        <v>1.0</v>
      </c>
      <c r="E140" s="459">
        <v>2.0</v>
      </c>
      <c r="F140" s="459" t="s">
        <v>251</v>
      </c>
      <c r="G140" s="599" t="s">
        <v>2271</v>
      </c>
      <c r="H140" s="437"/>
      <c r="I140" s="600"/>
      <c r="J140" s="600"/>
      <c r="K140" s="600"/>
      <c r="L140" s="600"/>
      <c r="M140" s="600"/>
      <c r="N140" s="600"/>
      <c r="O140" s="600"/>
      <c r="P140" s="600"/>
      <c r="Q140" s="600"/>
      <c r="R140" s="600"/>
      <c r="S140" s="600"/>
      <c r="T140" s="600"/>
      <c r="U140" s="600"/>
      <c r="V140" s="600"/>
      <c r="W140" s="600"/>
      <c r="X140" s="600"/>
      <c r="Y140" s="600"/>
      <c r="Z140" s="600"/>
      <c r="AA140" s="600"/>
      <c r="AB140" s="600"/>
      <c r="AC140" s="600"/>
      <c r="AD140" s="600"/>
      <c r="AE140" s="600"/>
      <c r="AF140" s="600"/>
      <c r="AG140" s="600"/>
      <c r="AH140" s="600"/>
      <c r="AI140" s="600"/>
      <c r="AJ140" s="600"/>
      <c r="AK140" s="600"/>
      <c r="AL140" s="600"/>
      <c r="AM140" s="600"/>
      <c r="AN140" s="600"/>
      <c r="AO140" s="600"/>
      <c r="AP140" s="601"/>
      <c r="AQ140" s="601"/>
      <c r="AR140" s="601" t="s">
        <v>96</v>
      </c>
      <c r="AS140" s="600"/>
      <c r="AT140" s="600"/>
      <c r="AU140" s="600"/>
      <c r="AV140" s="600"/>
      <c r="AW140" s="600"/>
      <c r="AX140" s="600"/>
      <c r="AY140" s="600"/>
      <c r="AZ140" s="600"/>
      <c r="BA140" s="600"/>
      <c r="BB140" s="600"/>
      <c r="BC140" s="600"/>
      <c r="BD140" s="601" t="s">
        <v>96</v>
      </c>
      <c r="BE140" s="601" t="s">
        <v>96</v>
      </c>
      <c r="BF140" s="600"/>
      <c r="BG140" s="600"/>
      <c r="BH140" s="600"/>
      <c r="BI140" s="600"/>
      <c r="BJ140" s="600"/>
      <c r="BK140" s="600"/>
      <c r="BL140" s="600"/>
      <c r="BM140" s="600"/>
      <c r="BN140" s="600"/>
      <c r="BO140" s="601" t="s">
        <v>96</v>
      </c>
      <c r="BP140" s="601"/>
      <c r="BQ140" s="600"/>
      <c r="BR140" s="600"/>
      <c r="BS140" s="600"/>
      <c r="BT140" s="601" t="s">
        <v>96</v>
      </c>
      <c r="BU140" s="600"/>
      <c r="BV140" s="600"/>
      <c r="BW140" s="600"/>
      <c r="BX140" s="600"/>
      <c r="BY140" s="600"/>
      <c r="BZ140" s="600"/>
      <c r="CA140" s="600"/>
      <c r="CB140" s="600"/>
      <c r="CC140" s="601"/>
      <c r="CD140" s="601"/>
      <c r="CE140" s="601"/>
      <c r="CF140" s="601" t="s">
        <v>96</v>
      </c>
      <c r="CG140" s="600"/>
      <c r="CH140" s="600"/>
      <c r="CI140" s="600"/>
      <c r="CJ140" s="600"/>
      <c r="CK140" s="600"/>
      <c r="CL140" s="600"/>
      <c r="CM140" s="600"/>
      <c r="CN140" s="600"/>
      <c r="CO140" s="600"/>
      <c r="CP140" s="600"/>
      <c r="CQ140" s="600"/>
      <c r="CR140" s="600"/>
      <c r="CS140" s="600"/>
      <c r="CT140" s="600"/>
      <c r="CU140" s="600"/>
      <c r="CV140" s="600"/>
      <c r="CW140" s="600"/>
      <c r="CX140" s="600"/>
      <c r="CY140" s="600"/>
      <c r="CZ140" s="600"/>
      <c r="DA140" s="600"/>
      <c r="DB140" s="600"/>
    </row>
    <row r="141">
      <c r="A141" s="597" t="s">
        <v>1901</v>
      </c>
      <c r="B141" s="598">
        <f t="shared" si="3"/>
        <v>1</v>
      </c>
      <c r="C141" s="598" t="s">
        <v>2133</v>
      </c>
      <c r="D141" s="459">
        <v>5.0</v>
      </c>
      <c r="E141" s="459">
        <v>1.0</v>
      </c>
      <c r="F141" s="459" t="s">
        <v>251</v>
      </c>
      <c r="G141" s="599" t="s">
        <v>2272</v>
      </c>
      <c r="H141" s="437"/>
      <c r="I141" s="600"/>
      <c r="J141" s="600"/>
      <c r="K141" s="600"/>
      <c r="L141" s="600"/>
      <c r="M141" s="600"/>
      <c r="N141" s="600"/>
      <c r="O141" s="600"/>
      <c r="P141" s="600"/>
      <c r="Q141" s="600"/>
      <c r="R141" s="600"/>
      <c r="S141" s="600"/>
      <c r="T141" s="600"/>
      <c r="U141" s="600"/>
      <c r="V141" s="600"/>
      <c r="W141" s="600"/>
      <c r="X141" s="600"/>
      <c r="Y141" s="600"/>
      <c r="Z141" s="600"/>
      <c r="AA141" s="600"/>
      <c r="AB141" s="600"/>
      <c r="AC141" s="600"/>
      <c r="AD141" s="600"/>
      <c r="AE141" s="600"/>
      <c r="AF141" s="600"/>
      <c r="AG141" s="600"/>
      <c r="AH141" s="600"/>
      <c r="AI141" s="600"/>
      <c r="AJ141" s="600"/>
      <c r="AK141" s="600"/>
      <c r="AL141" s="600"/>
      <c r="AM141" s="600"/>
      <c r="AN141" s="600"/>
      <c r="AO141" s="600"/>
      <c r="AP141" s="600"/>
      <c r="AQ141" s="600"/>
      <c r="AR141" s="600"/>
      <c r="AS141" s="600"/>
      <c r="AT141" s="600"/>
      <c r="AU141" s="600"/>
      <c r="AV141" s="600"/>
      <c r="AW141" s="600"/>
      <c r="AX141" s="600"/>
      <c r="AY141" s="600"/>
      <c r="AZ141" s="600"/>
      <c r="BA141" s="600"/>
      <c r="BB141" s="600"/>
      <c r="BC141" s="600"/>
      <c r="BD141" s="601"/>
      <c r="BE141" s="601"/>
      <c r="BF141" s="600"/>
      <c r="BG141" s="600"/>
      <c r="BH141" s="600"/>
      <c r="BI141" s="600"/>
      <c r="BJ141" s="600"/>
      <c r="BK141" s="600"/>
      <c r="BL141" s="600"/>
      <c r="BM141" s="600"/>
      <c r="BN141" s="600"/>
      <c r="BO141" s="600"/>
      <c r="BP141" s="600"/>
      <c r="BQ141" s="600"/>
      <c r="BR141" s="600"/>
      <c r="BS141" s="600"/>
      <c r="BT141" s="600"/>
      <c r="BU141" s="600"/>
      <c r="BV141" s="600"/>
      <c r="BW141" s="600"/>
      <c r="BX141" s="600"/>
      <c r="BY141" s="600"/>
      <c r="BZ141" s="600"/>
      <c r="CA141" s="600"/>
      <c r="CB141" s="600"/>
      <c r="CC141" s="600"/>
      <c r="CD141" s="600"/>
      <c r="CE141" s="600"/>
      <c r="CF141" s="600"/>
      <c r="CG141" s="600"/>
      <c r="CH141" s="600"/>
      <c r="CI141" s="600"/>
      <c r="CJ141" s="600"/>
      <c r="CK141" s="601"/>
      <c r="CL141" s="601"/>
      <c r="CM141" s="601"/>
      <c r="CN141" s="600"/>
      <c r="CO141" s="600"/>
      <c r="CP141" s="600"/>
      <c r="CQ141" s="600"/>
      <c r="CR141" s="600"/>
      <c r="CS141" s="600"/>
      <c r="CT141" s="600"/>
      <c r="CU141" s="600"/>
      <c r="CV141" s="600"/>
      <c r="CW141" s="600"/>
      <c r="CX141" s="600"/>
      <c r="CY141" s="602"/>
      <c r="CZ141" s="602" t="s">
        <v>96</v>
      </c>
      <c r="DA141" s="602"/>
      <c r="DB141" s="600"/>
    </row>
    <row r="142">
      <c r="A142" s="597" t="s">
        <v>1182</v>
      </c>
      <c r="B142" s="598">
        <f t="shared" si="3"/>
        <v>2</v>
      </c>
      <c r="C142" s="598" t="s">
        <v>2133</v>
      </c>
      <c r="D142" s="459">
        <v>5.0</v>
      </c>
      <c r="E142" s="459" t="s">
        <v>214</v>
      </c>
      <c r="F142" s="459">
        <v>5.0</v>
      </c>
      <c r="G142" s="599" t="s">
        <v>2273</v>
      </c>
      <c r="H142" s="437"/>
      <c r="I142" s="600"/>
      <c r="J142" s="600"/>
      <c r="K142" s="600"/>
      <c r="L142" s="600"/>
      <c r="M142" s="600"/>
      <c r="N142" s="600"/>
      <c r="O142" s="600"/>
      <c r="P142" s="600"/>
      <c r="Q142" s="600"/>
      <c r="R142" s="600"/>
      <c r="S142" s="600"/>
      <c r="T142" s="600"/>
      <c r="U142" s="600"/>
      <c r="V142" s="600"/>
      <c r="W142" s="600"/>
      <c r="X142" s="600"/>
      <c r="Y142" s="600"/>
      <c r="Z142" s="600"/>
      <c r="AA142" s="600"/>
      <c r="AB142" s="600"/>
      <c r="AC142" s="600"/>
      <c r="AD142" s="600"/>
      <c r="AE142" s="600"/>
      <c r="AF142" s="600"/>
      <c r="AG142" s="600"/>
      <c r="AH142" s="600"/>
      <c r="AI142" s="600"/>
      <c r="AJ142" s="600"/>
      <c r="AK142" s="600"/>
      <c r="AL142" s="600"/>
      <c r="AM142" s="600"/>
      <c r="AN142" s="600"/>
      <c r="AO142" s="600"/>
      <c r="AP142" s="600"/>
      <c r="AQ142" s="600"/>
      <c r="AR142" s="600"/>
      <c r="AS142" s="600"/>
      <c r="AT142" s="600"/>
      <c r="AU142" s="600"/>
      <c r="AV142" s="600"/>
      <c r="AW142" s="600"/>
      <c r="AX142" s="600"/>
      <c r="AY142" s="600"/>
      <c r="AZ142" s="600"/>
      <c r="BA142" s="600"/>
      <c r="BB142" s="600"/>
      <c r="BC142" s="600"/>
      <c r="BD142" s="601"/>
      <c r="BE142" s="601" t="s">
        <v>96</v>
      </c>
      <c r="BF142" s="600"/>
      <c r="BG142" s="600"/>
      <c r="BH142" s="600"/>
      <c r="BI142" s="600"/>
      <c r="BJ142" s="600"/>
      <c r="BK142" s="600"/>
      <c r="BL142" s="600"/>
      <c r="BM142" s="600"/>
      <c r="BN142" s="600"/>
      <c r="BO142" s="600"/>
      <c r="BP142" s="600"/>
      <c r="BQ142" s="600"/>
      <c r="BR142" s="600"/>
      <c r="BS142" s="600"/>
      <c r="BT142" s="600"/>
      <c r="BU142" s="600"/>
      <c r="BV142" s="600"/>
      <c r="BW142" s="600"/>
      <c r="BX142" s="600"/>
      <c r="BY142" s="600"/>
      <c r="BZ142" s="600"/>
      <c r="CA142" s="600"/>
      <c r="CB142" s="600"/>
      <c r="CC142" s="600"/>
      <c r="CD142" s="600"/>
      <c r="CE142" s="600"/>
      <c r="CF142" s="600"/>
      <c r="CG142" s="600"/>
      <c r="CH142" s="600"/>
      <c r="CI142" s="600"/>
      <c r="CJ142" s="600"/>
      <c r="CK142" s="601"/>
      <c r="CL142" s="601" t="s">
        <v>96</v>
      </c>
      <c r="CM142" s="601"/>
      <c r="CN142" s="600"/>
      <c r="CO142" s="600"/>
      <c r="CP142" s="600"/>
      <c r="CQ142" s="600"/>
      <c r="CR142" s="600"/>
      <c r="CS142" s="600"/>
      <c r="CT142" s="600"/>
      <c r="CU142" s="600"/>
      <c r="CV142" s="600"/>
      <c r="CW142" s="600"/>
      <c r="CX142" s="600"/>
      <c r="CY142" s="600"/>
      <c r="CZ142" s="600"/>
      <c r="DA142" s="600"/>
      <c r="DB142" s="600"/>
    </row>
    <row r="143">
      <c r="A143" s="597" t="s">
        <v>1898</v>
      </c>
      <c r="B143" s="598">
        <f t="shared" si="3"/>
        <v>1</v>
      </c>
      <c r="C143" s="598" t="s">
        <v>2133</v>
      </c>
      <c r="D143" s="459">
        <v>5.0</v>
      </c>
      <c r="E143" s="459">
        <v>1.0</v>
      </c>
      <c r="F143" s="459" t="s">
        <v>251</v>
      </c>
      <c r="G143" s="599" t="s">
        <v>2274</v>
      </c>
      <c r="H143" s="437"/>
      <c r="I143" s="600"/>
      <c r="J143" s="601"/>
      <c r="K143" s="601"/>
      <c r="L143" s="601"/>
      <c r="M143" s="600"/>
      <c r="N143" s="600"/>
      <c r="O143" s="600"/>
      <c r="P143" s="600"/>
      <c r="Q143" s="600"/>
      <c r="R143" s="600"/>
      <c r="S143" s="600"/>
      <c r="T143" s="600"/>
      <c r="U143" s="600"/>
      <c r="V143" s="600"/>
      <c r="W143" s="600"/>
      <c r="X143" s="600"/>
      <c r="Y143" s="600"/>
      <c r="Z143" s="600"/>
      <c r="AA143" s="600"/>
      <c r="AB143" s="600"/>
      <c r="AC143" s="600"/>
      <c r="AD143" s="600"/>
      <c r="AE143" s="600"/>
      <c r="AF143" s="600"/>
      <c r="AG143" s="600"/>
      <c r="AH143" s="600"/>
      <c r="AI143" s="600"/>
      <c r="AJ143" s="600"/>
      <c r="AK143" s="600"/>
      <c r="AL143" s="601"/>
      <c r="AM143" s="600"/>
      <c r="AN143" s="600"/>
      <c r="AO143" s="600"/>
      <c r="AP143" s="600"/>
      <c r="AQ143" s="600"/>
      <c r="AR143" s="600"/>
      <c r="AS143" s="600"/>
      <c r="AT143" s="600"/>
      <c r="AU143" s="600"/>
      <c r="AV143" s="600"/>
      <c r="AW143" s="600"/>
      <c r="AX143" s="600"/>
      <c r="AY143" s="600"/>
      <c r="AZ143" s="600"/>
      <c r="BA143" s="600"/>
      <c r="BB143" s="600"/>
      <c r="BC143" s="600"/>
      <c r="BD143" s="600"/>
      <c r="BE143" s="600"/>
      <c r="BF143" s="600"/>
      <c r="BG143" s="600"/>
      <c r="BH143" s="600"/>
      <c r="BI143" s="600"/>
      <c r="BJ143" s="600"/>
      <c r="BK143" s="600"/>
      <c r="BL143" s="600"/>
      <c r="BM143" s="600"/>
      <c r="BN143" s="600"/>
      <c r="BO143" s="600"/>
      <c r="BP143" s="600"/>
      <c r="BQ143" s="600"/>
      <c r="BR143" s="600"/>
      <c r="BS143" s="600"/>
      <c r="BT143" s="600"/>
      <c r="BU143" s="600"/>
      <c r="BV143" s="600"/>
      <c r="BW143" s="600"/>
      <c r="BX143" s="600"/>
      <c r="BY143" s="600"/>
      <c r="BZ143" s="600"/>
      <c r="CA143" s="600"/>
      <c r="CB143" s="600"/>
      <c r="CC143" s="600"/>
      <c r="CD143" s="600"/>
      <c r="CE143" s="600"/>
      <c r="CF143" s="600"/>
      <c r="CG143" s="600"/>
      <c r="CH143" s="600"/>
      <c r="CI143" s="600"/>
      <c r="CJ143" s="600"/>
      <c r="CK143" s="600"/>
      <c r="CL143" s="600"/>
      <c r="CM143" s="600"/>
      <c r="CN143" s="600"/>
      <c r="CO143" s="600"/>
      <c r="CP143" s="600"/>
      <c r="CQ143" s="601"/>
      <c r="CR143" s="600"/>
      <c r="CS143" s="600"/>
      <c r="CT143" s="600"/>
      <c r="CU143" s="600"/>
      <c r="CV143" s="600"/>
      <c r="CW143" s="600"/>
      <c r="CX143" s="600"/>
      <c r="CY143" s="602"/>
      <c r="CZ143" s="602" t="s">
        <v>96</v>
      </c>
      <c r="DA143" s="602"/>
      <c r="DB143" s="600"/>
    </row>
    <row r="144">
      <c r="A144" s="597" t="s">
        <v>195</v>
      </c>
      <c r="B144" s="598">
        <f t="shared" si="3"/>
        <v>3</v>
      </c>
      <c r="C144" s="598" t="s">
        <v>2133</v>
      </c>
      <c r="D144" s="459">
        <v>1.0</v>
      </c>
      <c r="E144" s="459">
        <v>2.0</v>
      </c>
      <c r="F144" s="459" t="s">
        <v>251</v>
      </c>
      <c r="G144" s="599" t="s">
        <v>2275</v>
      </c>
      <c r="H144" s="437"/>
      <c r="I144" s="600"/>
      <c r="J144" s="601"/>
      <c r="K144" s="601"/>
      <c r="L144" s="601" t="s">
        <v>96</v>
      </c>
      <c r="M144" s="600"/>
      <c r="N144" s="600"/>
      <c r="O144" s="600"/>
      <c r="P144" s="600"/>
      <c r="Q144" s="600"/>
      <c r="R144" s="600"/>
      <c r="S144" s="600"/>
      <c r="T144" s="600"/>
      <c r="U144" s="600"/>
      <c r="V144" s="600"/>
      <c r="W144" s="600"/>
      <c r="X144" s="600"/>
      <c r="Y144" s="600"/>
      <c r="Z144" s="600"/>
      <c r="AA144" s="600"/>
      <c r="AB144" s="600"/>
      <c r="AC144" s="600"/>
      <c r="AD144" s="600"/>
      <c r="AE144" s="600"/>
      <c r="AF144" s="600"/>
      <c r="AG144" s="600"/>
      <c r="AH144" s="600"/>
      <c r="AI144" s="600"/>
      <c r="AJ144" s="600"/>
      <c r="AK144" s="600"/>
      <c r="AL144" s="601" t="s">
        <v>96</v>
      </c>
      <c r="AM144" s="600"/>
      <c r="AN144" s="600"/>
      <c r="AO144" s="600"/>
      <c r="AP144" s="600"/>
      <c r="AQ144" s="600"/>
      <c r="AR144" s="600"/>
      <c r="AS144" s="600"/>
      <c r="AT144" s="600"/>
      <c r="AU144" s="600"/>
      <c r="AV144" s="600"/>
      <c r="AW144" s="600"/>
      <c r="AX144" s="600"/>
      <c r="AY144" s="600"/>
      <c r="AZ144" s="600"/>
      <c r="BA144" s="600"/>
      <c r="BB144" s="600"/>
      <c r="BC144" s="600"/>
      <c r="BD144" s="600"/>
      <c r="BE144" s="600"/>
      <c r="BF144" s="600"/>
      <c r="BG144" s="600"/>
      <c r="BH144" s="600"/>
      <c r="BI144" s="600"/>
      <c r="BJ144" s="600"/>
      <c r="BK144" s="600"/>
      <c r="BL144" s="600"/>
      <c r="BM144" s="600"/>
      <c r="BN144" s="600"/>
      <c r="BO144" s="600"/>
      <c r="BP144" s="600"/>
      <c r="BQ144" s="600"/>
      <c r="BR144" s="600"/>
      <c r="BS144" s="600"/>
      <c r="BT144" s="600"/>
      <c r="BU144" s="600"/>
      <c r="BV144" s="600"/>
      <c r="BW144" s="600"/>
      <c r="BX144" s="600"/>
      <c r="BY144" s="600"/>
      <c r="BZ144" s="600"/>
      <c r="CA144" s="600"/>
      <c r="CB144" s="600"/>
      <c r="CC144" s="600"/>
      <c r="CD144" s="600"/>
      <c r="CE144" s="600"/>
      <c r="CF144" s="600"/>
      <c r="CG144" s="600"/>
      <c r="CH144" s="600"/>
      <c r="CI144" s="600"/>
      <c r="CJ144" s="600"/>
      <c r="CK144" s="600"/>
      <c r="CL144" s="600"/>
      <c r="CM144" s="600"/>
      <c r="CN144" s="600"/>
      <c r="CO144" s="600"/>
      <c r="CP144" s="600"/>
      <c r="CQ144" s="601" t="s">
        <v>96</v>
      </c>
      <c r="CR144" s="600"/>
      <c r="CS144" s="600"/>
      <c r="CT144" s="600"/>
      <c r="CU144" s="600"/>
      <c r="CV144" s="600"/>
      <c r="CW144" s="600"/>
      <c r="CX144" s="600"/>
      <c r="CY144" s="600"/>
      <c r="CZ144" s="600"/>
      <c r="DA144" s="600"/>
      <c r="DB144" s="600"/>
    </row>
    <row r="145">
      <c r="A145" s="597" t="s">
        <v>1167</v>
      </c>
      <c r="B145" s="598">
        <f t="shared" si="3"/>
        <v>3</v>
      </c>
      <c r="C145" s="598" t="s">
        <v>2133</v>
      </c>
      <c r="D145" s="459">
        <v>3.0</v>
      </c>
      <c r="E145" s="459">
        <v>6.0</v>
      </c>
      <c r="F145" s="459" t="s">
        <v>2175</v>
      </c>
      <c r="G145" s="599" t="s">
        <v>2276</v>
      </c>
      <c r="H145" s="437"/>
      <c r="I145" s="600"/>
      <c r="J145" s="601"/>
      <c r="K145" s="601"/>
      <c r="L145" s="601"/>
      <c r="M145" s="600"/>
      <c r="N145" s="600"/>
      <c r="O145" s="600"/>
      <c r="P145" s="600"/>
      <c r="Q145" s="600"/>
      <c r="R145" s="600"/>
      <c r="S145" s="600"/>
      <c r="T145" s="600"/>
      <c r="U145" s="600"/>
      <c r="V145" s="600"/>
      <c r="W145" s="600"/>
      <c r="X145" s="600"/>
      <c r="Y145" s="600"/>
      <c r="Z145" s="600"/>
      <c r="AA145" s="600"/>
      <c r="AB145" s="600"/>
      <c r="AC145" s="600"/>
      <c r="AD145" s="600"/>
      <c r="AE145" s="600"/>
      <c r="AF145" s="600"/>
      <c r="AG145" s="600"/>
      <c r="AH145" s="600"/>
      <c r="AI145" s="600"/>
      <c r="AJ145" s="600"/>
      <c r="AK145" s="600"/>
      <c r="AL145" s="601"/>
      <c r="AM145" s="600"/>
      <c r="AN145" s="600"/>
      <c r="AO145" s="600"/>
      <c r="AP145" s="600"/>
      <c r="AQ145" s="600"/>
      <c r="AR145" s="600"/>
      <c r="AS145" s="600"/>
      <c r="AT145" s="600"/>
      <c r="AU145" s="600"/>
      <c r="AV145" s="600"/>
      <c r="AW145" s="600"/>
      <c r="AX145" s="600"/>
      <c r="AY145" s="600"/>
      <c r="AZ145" s="600"/>
      <c r="BA145" s="600"/>
      <c r="BB145" s="600"/>
      <c r="BC145" s="600"/>
      <c r="BD145" s="601" t="s">
        <v>96</v>
      </c>
      <c r="BE145" s="600"/>
      <c r="BF145" s="600"/>
      <c r="BG145" s="600"/>
      <c r="BH145" s="600"/>
      <c r="BI145" s="600"/>
      <c r="BJ145" s="600"/>
      <c r="BK145" s="600"/>
      <c r="BL145" s="600"/>
      <c r="BM145" s="600"/>
      <c r="BN145" s="600"/>
      <c r="BO145" s="600"/>
      <c r="BP145" s="600"/>
      <c r="BQ145" s="600"/>
      <c r="BR145" s="600"/>
      <c r="BS145" s="600"/>
      <c r="BT145" s="601" t="s">
        <v>96</v>
      </c>
      <c r="BU145" s="600"/>
      <c r="BV145" s="600"/>
      <c r="BW145" s="600"/>
      <c r="BX145" s="600"/>
      <c r="BY145" s="600"/>
      <c r="BZ145" s="600"/>
      <c r="CA145" s="600"/>
      <c r="CB145" s="600"/>
      <c r="CC145" s="600"/>
      <c r="CD145" s="600"/>
      <c r="CE145" s="600"/>
      <c r="CF145" s="600"/>
      <c r="CG145" s="600"/>
      <c r="CH145" s="600"/>
      <c r="CI145" s="600"/>
      <c r="CJ145" s="600"/>
      <c r="CK145" s="600"/>
      <c r="CL145" s="600"/>
      <c r="CM145" s="600"/>
      <c r="CN145" s="600"/>
      <c r="CO145" s="600"/>
      <c r="CP145" s="600"/>
      <c r="CQ145" s="601"/>
      <c r="CR145" s="600"/>
      <c r="CS145" s="601" t="s">
        <v>96</v>
      </c>
      <c r="CT145" s="600"/>
      <c r="CU145" s="600"/>
      <c r="CV145" s="600"/>
      <c r="CW145" s="600"/>
      <c r="CX145" s="600"/>
      <c r="CY145" s="600"/>
      <c r="CZ145" s="600"/>
      <c r="DA145" s="600"/>
      <c r="DB145" s="600"/>
    </row>
    <row r="146">
      <c r="A146" s="597" t="s">
        <v>1421</v>
      </c>
      <c r="B146" s="598">
        <f t="shared" si="3"/>
        <v>1</v>
      </c>
      <c r="C146" s="598" t="s">
        <v>2133</v>
      </c>
      <c r="D146" s="459">
        <v>5.0</v>
      </c>
      <c r="E146" s="459">
        <v>5.0</v>
      </c>
      <c r="F146" s="459" t="s">
        <v>2196</v>
      </c>
      <c r="G146" s="599" t="s">
        <v>2277</v>
      </c>
      <c r="H146" s="437"/>
      <c r="I146" s="600"/>
      <c r="J146" s="600"/>
      <c r="K146" s="600"/>
      <c r="L146" s="600"/>
      <c r="M146" s="600"/>
      <c r="N146" s="600"/>
      <c r="O146" s="602"/>
      <c r="P146" s="600"/>
      <c r="Q146" s="600"/>
      <c r="R146" s="600"/>
      <c r="S146" s="600"/>
      <c r="T146" s="600"/>
      <c r="U146" s="600"/>
      <c r="V146" s="600"/>
      <c r="W146" s="600"/>
      <c r="X146" s="600"/>
      <c r="Y146" s="600"/>
      <c r="Z146" s="600"/>
      <c r="AA146" s="600"/>
      <c r="AB146" s="600"/>
      <c r="AC146" s="600"/>
      <c r="AD146" s="600"/>
      <c r="AE146" s="600"/>
      <c r="AF146" s="600"/>
      <c r="AG146" s="600"/>
      <c r="AH146" s="600"/>
      <c r="AI146" s="600"/>
      <c r="AJ146" s="600"/>
      <c r="AK146" s="600"/>
      <c r="AL146" s="600"/>
      <c r="AM146" s="600"/>
      <c r="AN146" s="600"/>
      <c r="AO146" s="601"/>
      <c r="AP146" s="600"/>
      <c r="AQ146" s="600"/>
      <c r="AR146" s="600"/>
      <c r="AS146" s="600"/>
      <c r="AT146" s="600"/>
      <c r="AU146" s="600"/>
      <c r="AV146" s="600"/>
      <c r="AW146" s="600"/>
      <c r="AX146" s="600"/>
      <c r="AY146" s="600"/>
      <c r="AZ146" s="600"/>
      <c r="BA146" s="600"/>
      <c r="BB146" s="600"/>
      <c r="BC146" s="600"/>
      <c r="BD146" s="601"/>
      <c r="BE146" s="601"/>
      <c r="BF146" s="600"/>
      <c r="BG146" s="600"/>
      <c r="BH146" s="600"/>
      <c r="BI146" s="600"/>
      <c r="BJ146" s="600"/>
      <c r="BK146" s="600"/>
      <c r="BL146" s="600"/>
      <c r="BM146" s="600"/>
      <c r="BN146" s="600"/>
      <c r="BO146" s="600"/>
      <c r="BP146" s="600"/>
      <c r="BQ146" s="601"/>
      <c r="BR146" s="601"/>
      <c r="BS146" s="600"/>
      <c r="BT146" s="601" t="s">
        <v>96</v>
      </c>
      <c r="BU146" s="600"/>
      <c r="BV146" s="600"/>
      <c r="BW146" s="600"/>
      <c r="BX146" s="600"/>
      <c r="BY146" s="600"/>
      <c r="BZ146" s="600"/>
      <c r="CA146" s="600"/>
      <c r="CB146" s="600"/>
      <c r="CC146" s="600"/>
      <c r="CD146" s="600"/>
      <c r="CE146" s="600"/>
      <c r="CF146" s="600"/>
      <c r="CG146" s="600"/>
      <c r="CH146" s="600"/>
      <c r="CI146" s="600"/>
      <c r="CJ146" s="600"/>
      <c r="CK146" s="600"/>
      <c r="CL146" s="600"/>
      <c r="CM146" s="600"/>
      <c r="CN146" s="600"/>
      <c r="CO146" s="600"/>
      <c r="CP146" s="600"/>
      <c r="CQ146" s="600"/>
      <c r="CR146" s="600"/>
      <c r="CS146" s="600"/>
      <c r="CT146" s="600"/>
      <c r="CU146" s="600"/>
      <c r="CV146" s="600"/>
      <c r="CW146" s="600"/>
      <c r="CX146" s="600"/>
      <c r="CY146" s="600"/>
      <c r="CZ146" s="600"/>
      <c r="DA146" s="600"/>
      <c r="DB146" s="600"/>
    </row>
    <row r="147">
      <c r="A147" s="597" t="s">
        <v>306</v>
      </c>
      <c r="B147" s="598">
        <f t="shared" si="3"/>
        <v>2</v>
      </c>
      <c r="C147" s="598" t="s">
        <v>2133</v>
      </c>
      <c r="D147" s="459">
        <v>3.0</v>
      </c>
      <c r="E147" s="459">
        <v>6.0</v>
      </c>
      <c r="F147" s="459" t="s">
        <v>2175</v>
      </c>
      <c r="G147" s="599" t="s">
        <v>2278</v>
      </c>
      <c r="H147" s="437"/>
      <c r="I147" s="600"/>
      <c r="J147" s="600"/>
      <c r="K147" s="600"/>
      <c r="L147" s="600"/>
      <c r="M147" s="600"/>
      <c r="N147" s="600"/>
      <c r="O147" s="602" t="s">
        <v>96</v>
      </c>
      <c r="P147" s="600"/>
      <c r="Q147" s="600"/>
      <c r="R147" s="600"/>
      <c r="S147" s="600"/>
      <c r="T147" s="600"/>
      <c r="U147" s="600"/>
      <c r="V147" s="600"/>
      <c r="W147" s="600"/>
      <c r="X147" s="600"/>
      <c r="Y147" s="600"/>
      <c r="Z147" s="600"/>
      <c r="AA147" s="600"/>
      <c r="AB147" s="600"/>
      <c r="AC147" s="600"/>
      <c r="AD147" s="600"/>
      <c r="AE147" s="600"/>
      <c r="AF147" s="600"/>
      <c r="AG147" s="600"/>
      <c r="AH147" s="600"/>
      <c r="AI147" s="600"/>
      <c r="AJ147" s="600"/>
      <c r="AK147" s="600"/>
      <c r="AL147" s="600"/>
      <c r="AM147" s="600"/>
      <c r="AN147" s="600"/>
      <c r="AO147" s="601"/>
      <c r="AP147" s="600"/>
      <c r="AQ147" s="600"/>
      <c r="AR147" s="600"/>
      <c r="AS147" s="600"/>
      <c r="AT147" s="600"/>
      <c r="AU147" s="600"/>
      <c r="AV147" s="600"/>
      <c r="AW147" s="600"/>
      <c r="AX147" s="600"/>
      <c r="AY147" s="600"/>
      <c r="AZ147" s="600"/>
      <c r="BA147" s="600"/>
      <c r="BB147" s="600"/>
      <c r="BC147" s="600"/>
      <c r="BD147" s="601" t="s">
        <v>96</v>
      </c>
      <c r="BE147" s="601"/>
      <c r="BF147" s="600"/>
      <c r="BG147" s="600"/>
      <c r="BH147" s="600"/>
      <c r="BI147" s="600"/>
      <c r="BJ147" s="600"/>
      <c r="BK147" s="600"/>
      <c r="BL147" s="600"/>
      <c r="BM147" s="600"/>
      <c r="BN147" s="600"/>
      <c r="BO147" s="600"/>
      <c r="BP147" s="600"/>
      <c r="BQ147" s="601"/>
      <c r="BR147" s="601"/>
      <c r="BS147" s="600"/>
      <c r="BT147" s="600"/>
      <c r="BU147" s="600"/>
      <c r="BV147" s="600"/>
      <c r="BW147" s="600"/>
      <c r="BX147" s="600"/>
      <c r="BY147" s="600"/>
      <c r="BZ147" s="600"/>
      <c r="CA147" s="600"/>
      <c r="CB147" s="600"/>
      <c r="CC147" s="600"/>
      <c r="CD147" s="600"/>
      <c r="CE147" s="600"/>
      <c r="CF147" s="600"/>
      <c r="CG147" s="600"/>
      <c r="CH147" s="600"/>
      <c r="CI147" s="600"/>
      <c r="CJ147" s="600"/>
      <c r="CK147" s="600"/>
      <c r="CL147" s="600"/>
      <c r="CM147" s="600"/>
      <c r="CN147" s="600"/>
      <c r="CO147" s="600"/>
      <c r="CP147" s="600"/>
      <c r="CQ147" s="600"/>
      <c r="CR147" s="600"/>
      <c r="CS147" s="600"/>
      <c r="CT147" s="600"/>
      <c r="CU147" s="600"/>
      <c r="CV147" s="600"/>
      <c r="CW147" s="600"/>
      <c r="CX147" s="600"/>
      <c r="CY147" s="600"/>
      <c r="CZ147" s="600"/>
      <c r="DA147" s="600"/>
      <c r="DB147" s="600"/>
    </row>
    <row r="148">
      <c r="A148" s="597" t="s">
        <v>655</v>
      </c>
      <c r="B148" s="598">
        <f t="shared" si="3"/>
        <v>4</v>
      </c>
      <c r="C148" s="598" t="s">
        <v>2162</v>
      </c>
      <c r="D148" s="459">
        <v>1.0</v>
      </c>
      <c r="E148" s="459">
        <v>2.0</v>
      </c>
      <c r="F148" s="459" t="s">
        <v>251</v>
      </c>
      <c r="G148" s="599" t="s">
        <v>2279</v>
      </c>
      <c r="H148" s="437"/>
      <c r="I148" s="600"/>
      <c r="J148" s="600"/>
      <c r="K148" s="600"/>
      <c r="L148" s="600"/>
      <c r="M148" s="600"/>
      <c r="N148" s="600"/>
      <c r="O148" s="600"/>
      <c r="P148" s="600"/>
      <c r="Q148" s="600"/>
      <c r="R148" s="600"/>
      <c r="S148" s="600"/>
      <c r="T148" s="600"/>
      <c r="U148" s="600"/>
      <c r="V148" s="600"/>
      <c r="W148" s="600"/>
      <c r="X148" s="600"/>
      <c r="Y148" s="600"/>
      <c r="Z148" s="600"/>
      <c r="AA148" s="600"/>
      <c r="AB148" s="600"/>
      <c r="AC148" s="600"/>
      <c r="AD148" s="600"/>
      <c r="AE148" s="600"/>
      <c r="AF148" s="600"/>
      <c r="AG148" s="600"/>
      <c r="AH148" s="600"/>
      <c r="AI148" s="600"/>
      <c r="AJ148" s="600"/>
      <c r="AK148" s="600"/>
      <c r="AL148" s="600"/>
      <c r="AM148" s="601" t="s">
        <v>96</v>
      </c>
      <c r="AN148" s="600"/>
      <c r="AO148" s="601" t="s">
        <v>96</v>
      </c>
      <c r="AP148" s="600"/>
      <c r="AQ148" s="600"/>
      <c r="AR148" s="600"/>
      <c r="AS148" s="600"/>
      <c r="AT148" s="600"/>
      <c r="AU148" s="600"/>
      <c r="AV148" s="600"/>
      <c r="AW148" s="600"/>
      <c r="AX148" s="600"/>
      <c r="AY148" s="600"/>
      <c r="AZ148" s="600"/>
      <c r="BA148" s="600"/>
      <c r="BB148" s="600"/>
      <c r="BC148" s="600"/>
      <c r="BD148" s="601"/>
      <c r="BE148" s="601" t="s">
        <v>96</v>
      </c>
      <c r="BF148" s="600"/>
      <c r="BG148" s="600"/>
      <c r="BH148" s="600"/>
      <c r="BI148" s="600"/>
      <c r="BJ148" s="600"/>
      <c r="BK148" s="600"/>
      <c r="BL148" s="600"/>
      <c r="BM148" s="600"/>
      <c r="BN148" s="600"/>
      <c r="BO148" s="600"/>
      <c r="BP148" s="600"/>
      <c r="BQ148" s="601" t="s">
        <v>96</v>
      </c>
      <c r="BR148" s="601"/>
      <c r="BS148" s="600"/>
      <c r="BT148" s="600"/>
      <c r="BU148" s="600"/>
      <c r="BV148" s="600"/>
      <c r="BW148" s="600"/>
      <c r="BX148" s="600"/>
      <c r="BY148" s="600"/>
      <c r="BZ148" s="600"/>
      <c r="CA148" s="600"/>
      <c r="CB148" s="600"/>
      <c r="CC148" s="600"/>
      <c r="CD148" s="600"/>
      <c r="CE148" s="600"/>
      <c r="CF148" s="600"/>
      <c r="CG148" s="600"/>
      <c r="CH148" s="600"/>
      <c r="CI148" s="600"/>
      <c r="CJ148" s="600"/>
      <c r="CK148" s="600"/>
      <c r="CL148" s="600"/>
      <c r="CM148" s="600"/>
      <c r="CN148" s="600"/>
      <c r="CO148" s="600"/>
      <c r="CP148" s="600"/>
      <c r="CQ148" s="600"/>
      <c r="CR148" s="600"/>
      <c r="CS148" s="600"/>
      <c r="CT148" s="600"/>
      <c r="CU148" s="600"/>
      <c r="CV148" s="600"/>
      <c r="CW148" s="600"/>
      <c r="CX148" s="600"/>
      <c r="CY148" s="600"/>
      <c r="CZ148" s="600"/>
      <c r="DA148" s="600"/>
      <c r="DB148" s="600"/>
    </row>
    <row r="149">
      <c r="A149" s="597" t="s">
        <v>882</v>
      </c>
      <c r="B149" s="598">
        <f t="shared" si="3"/>
        <v>3</v>
      </c>
      <c r="C149" s="598" t="s">
        <v>2133</v>
      </c>
      <c r="D149" s="459">
        <v>5.0</v>
      </c>
      <c r="E149" s="459">
        <v>3.0</v>
      </c>
      <c r="F149" s="459">
        <v>4.0</v>
      </c>
      <c r="G149" s="599" t="s">
        <v>2280</v>
      </c>
      <c r="H149" s="437"/>
      <c r="I149" s="600"/>
      <c r="J149" s="600"/>
      <c r="K149" s="600"/>
      <c r="L149" s="600"/>
      <c r="M149" s="600"/>
      <c r="N149" s="600"/>
      <c r="O149" s="600"/>
      <c r="P149" s="600"/>
      <c r="Q149" s="600"/>
      <c r="R149" s="600"/>
      <c r="S149" s="600"/>
      <c r="T149" s="600"/>
      <c r="U149" s="600"/>
      <c r="V149" s="600"/>
      <c r="W149" s="600"/>
      <c r="X149" s="600"/>
      <c r="Y149" s="600"/>
      <c r="Z149" s="600"/>
      <c r="AA149" s="600"/>
      <c r="AB149" s="600"/>
      <c r="AC149" s="600"/>
      <c r="AD149" s="600"/>
      <c r="AE149" s="600"/>
      <c r="AF149" s="600"/>
      <c r="AG149" s="600"/>
      <c r="AH149" s="600"/>
      <c r="AI149" s="600"/>
      <c r="AJ149" s="600"/>
      <c r="AK149" s="600"/>
      <c r="AL149" s="600"/>
      <c r="AM149" s="600"/>
      <c r="AN149" s="600"/>
      <c r="AO149" s="601" t="s">
        <v>96</v>
      </c>
      <c r="AP149" s="600"/>
      <c r="AQ149" s="600"/>
      <c r="AR149" s="600"/>
      <c r="AS149" s="601"/>
      <c r="AT149" s="601" t="s">
        <v>96</v>
      </c>
      <c r="AU149" s="600"/>
      <c r="AV149" s="600"/>
      <c r="AW149" s="600"/>
      <c r="AX149" s="600"/>
      <c r="AY149" s="600"/>
      <c r="AZ149" s="600"/>
      <c r="BA149" s="600"/>
      <c r="BB149" s="600"/>
      <c r="BC149" s="600"/>
      <c r="BD149" s="600"/>
      <c r="BE149" s="600"/>
      <c r="BF149" s="600"/>
      <c r="BG149" s="600"/>
      <c r="BH149" s="600"/>
      <c r="BI149" s="600"/>
      <c r="BJ149" s="600"/>
      <c r="BK149" s="600"/>
      <c r="BL149" s="600"/>
      <c r="BM149" s="600"/>
      <c r="BN149" s="600"/>
      <c r="BO149" s="600"/>
      <c r="BP149" s="600"/>
      <c r="BQ149" s="600"/>
      <c r="BR149" s="600"/>
      <c r="BS149" s="600"/>
      <c r="BT149" s="600"/>
      <c r="BU149" s="600"/>
      <c r="BV149" s="600"/>
      <c r="BW149" s="600"/>
      <c r="BX149" s="600"/>
      <c r="BY149" s="600"/>
      <c r="BZ149" s="600"/>
      <c r="CA149" s="600"/>
      <c r="CB149" s="600"/>
      <c r="CC149" s="600"/>
      <c r="CD149" s="600"/>
      <c r="CE149" s="600"/>
      <c r="CF149" s="600"/>
      <c r="CG149" s="600"/>
      <c r="CH149" s="600"/>
      <c r="CI149" s="600"/>
      <c r="CJ149" s="600"/>
      <c r="CK149" s="600"/>
      <c r="CL149" s="600"/>
      <c r="CM149" s="600"/>
      <c r="CN149" s="600"/>
      <c r="CO149" s="600"/>
      <c r="CP149" s="600"/>
      <c r="CQ149" s="600"/>
      <c r="CR149" s="600"/>
      <c r="CS149" s="600"/>
      <c r="CT149" s="600"/>
      <c r="CU149" s="600"/>
      <c r="CV149" s="600"/>
      <c r="CW149" s="600"/>
      <c r="CX149" s="600"/>
      <c r="CY149" s="601" t="s">
        <v>96</v>
      </c>
      <c r="CZ149" s="600"/>
      <c r="DA149" s="600"/>
      <c r="DB149" s="600"/>
    </row>
    <row r="150">
      <c r="A150" s="597" t="s">
        <v>653</v>
      </c>
      <c r="B150" s="598">
        <f t="shared" si="3"/>
        <v>2</v>
      </c>
      <c r="C150" s="598" t="s">
        <v>2133</v>
      </c>
      <c r="D150" s="459">
        <v>3.0</v>
      </c>
      <c r="E150" s="459">
        <v>3.0</v>
      </c>
      <c r="F150" s="459">
        <v>3.0</v>
      </c>
      <c r="G150" s="599" t="s">
        <v>2281</v>
      </c>
      <c r="H150" s="437"/>
      <c r="I150" s="600"/>
      <c r="J150" s="600"/>
      <c r="K150" s="600"/>
      <c r="L150" s="600"/>
      <c r="M150" s="600"/>
      <c r="N150" s="600"/>
      <c r="O150" s="600"/>
      <c r="P150" s="600"/>
      <c r="Q150" s="600"/>
      <c r="R150" s="600"/>
      <c r="S150" s="600"/>
      <c r="T150" s="600"/>
      <c r="U150" s="600"/>
      <c r="V150" s="600"/>
      <c r="W150" s="600"/>
      <c r="X150" s="600"/>
      <c r="Y150" s="600"/>
      <c r="Z150" s="600"/>
      <c r="AA150" s="600"/>
      <c r="AB150" s="600"/>
      <c r="AC150" s="600"/>
      <c r="AD150" s="600"/>
      <c r="AE150" s="601" t="s">
        <v>96</v>
      </c>
      <c r="AF150" s="600"/>
      <c r="AG150" s="600"/>
      <c r="AH150" s="600"/>
      <c r="AI150" s="600"/>
      <c r="AJ150" s="600"/>
      <c r="AK150" s="600"/>
      <c r="AL150" s="600"/>
      <c r="AM150" s="600"/>
      <c r="AN150" s="600"/>
      <c r="AO150" s="600"/>
      <c r="AP150" s="600"/>
      <c r="AQ150" s="600"/>
      <c r="AR150" s="600"/>
      <c r="AS150" s="600"/>
      <c r="AT150" s="600"/>
      <c r="AU150" s="600"/>
      <c r="AV150" s="600"/>
      <c r="AW150" s="600"/>
      <c r="AX150" s="600"/>
      <c r="AY150" s="600"/>
      <c r="AZ150" s="600"/>
      <c r="BA150" s="600"/>
      <c r="BB150" s="600"/>
      <c r="BC150" s="600"/>
      <c r="BD150" s="600"/>
      <c r="BE150" s="600"/>
      <c r="BF150" s="600"/>
      <c r="BG150" s="600"/>
      <c r="BH150" s="600"/>
      <c r="BI150" s="600"/>
      <c r="BJ150" s="600"/>
      <c r="BK150" s="600"/>
      <c r="BL150" s="600"/>
      <c r="BM150" s="600"/>
      <c r="BN150" s="600"/>
      <c r="BO150" s="600"/>
      <c r="BP150" s="600"/>
      <c r="BQ150" s="600"/>
      <c r="BR150" s="601" t="s">
        <v>96</v>
      </c>
      <c r="BS150" s="600"/>
      <c r="BT150" s="600"/>
      <c r="BU150" s="600"/>
      <c r="BV150" s="600"/>
      <c r="BW150" s="600"/>
      <c r="BX150" s="600"/>
      <c r="BY150" s="600"/>
      <c r="BZ150" s="600"/>
      <c r="CA150" s="600"/>
      <c r="CB150" s="600"/>
      <c r="CC150" s="600"/>
      <c r="CD150" s="600"/>
      <c r="CE150" s="600"/>
      <c r="CF150" s="600"/>
      <c r="CG150" s="600"/>
      <c r="CH150" s="600"/>
      <c r="CI150" s="600"/>
      <c r="CJ150" s="600"/>
      <c r="CK150" s="600"/>
      <c r="CL150" s="600"/>
      <c r="CM150" s="600"/>
      <c r="CN150" s="600"/>
      <c r="CO150" s="600"/>
      <c r="CP150" s="600"/>
      <c r="CQ150" s="600"/>
      <c r="CR150" s="600"/>
      <c r="CS150" s="600"/>
      <c r="CT150" s="600"/>
      <c r="CU150" s="600"/>
      <c r="CV150" s="600"/>
      <c r="CW150" s="600"/>
      <c r="CX150" s="600"/>
      <c r="CY150" s="600"/>
      <c r="CZ150" s="600"/>
      <c r="DA150" s="600"/>
      <c r="DB150" s="600"/>
    </row>
    <row r="151">
      <c r="A151" s="597" t="s">
        <v>1390</v>
      </c>
      <c r="B151" s="598">
        <f t="shared" si="3"/>
        <v>1</v>
      </c>
      <c r="C151" s="598" t="s">
        <v>2133</v>
      </c>
      <c r="D151" s="459">
        <v>3.0</v>
      </c>
      <c r="E151" s="459">
        <v>4.0</v>
      </c>
      <c r="F151" s="459">
        <v>1.0</v>
      </c>
      <c r="G151" s="599" t="s">
        <v>2282</v>
      </c>
      <c r="H151" s="437"/>
      <c r="I151" s="600"/>
      <c r="J151" s="600"/>
      <c r="K151" s="600"/>
      <c r="L151" s="600"/>
      <c r="M151" s="600"/>
      <c r="N151" s="600"/>
      <c r="O151" s="600"/>
      <c r="P151" s="600"/>
      <c r="Q151" s="600"/>
      <c r="R151" s="600"/>
      <c r="S151" s="600"/>
      <c r="T151" s="600"/>
      <c r="U151" s="600"/>
      <c r="V151" s="600"/>
      <c r="W151" s="600"/>
      <c r="X151" s="600"/>
      <c r="Y151" s="600"/>
      <c r="Z151" s="601"/>
      <c r="AA151" s="601"/>
      <c r="AB151" s="600"/>
      <c r="AC151" s="600"/>
      <c r="AD151" s="600"/>
      <c r="AE151" s="600"/>
      <c r="AF151" s="600"/>
      <c r="AG151" s="600"/>
      <c r="AH151" s="600"/>
      <c r="AI151" s="600"/>
      <c r="AJ151" s="600"/>
      <c r="AK151" s="600"/>
      <c r="AL151" s="600"/>
      <c r="AM151" s="600"/>
      <c r="AN151" s="600"/>
      <c r="AO151" s="600"/>
      <c r="AP151" s="600"/>
      <c r="AQ151" s="600"/>
      <c r="AR151" s="600"/>
      <c r="AS151" s="600"/>
      <c r="AT151" s="600"/>
      <c r="AU151" s="600"/>
      <c r="AV151" s="600"/>
      <c r="AW151" s="600"/>
      <c r="AX151" s="600"/>
      <c r="AY151" s="600"/>
      <c r="AZ151" s="600"/>
      <c r="BA151" s="600"/>
      <c r="BB151" s="600"/>
      <c r="BC151" s="600"/>
      <c r="BD151" s="600"/>
      <c r="BE151" s="600"/>
      <c r="BF151" s="600"/>
      <c r="BG151" s="600"/>
      <c r="BH151" s="600"/>
      <c r="BI151" s="600"/>
      <c r="BJ151" s="600"/>
      <c r="BK151" s="600"/>
      <c r="BL151" s="600"/>
      <c r="BM151" s="600"/>
      <c r="BN151" s="600"/>
      <c r="BO151" s="600"/>
      <c r="BP151" s="600"/>
      <c r="BQ151" s="600"/>
      <c r="BR151" s="601" t="s">
        <v>96</v>
      </c>
      <c r="BS151" s="600"/>
      <c r="BT151" s="600"/>
      <c r="BU151" s="600"/>
      <c r="BV151" s="600"/>
      <c r="BW151" s="600"/>
      <c r="BX151" s="600"/>
      <c r="BY151" s="600"/>
      <c r="BZ151" s="600"/>
      <c r="CA151" s="600"/>
      <c r="CB151" s="600"/>
      <c r="CC151" s="600"/>
      <c r="CD151" s="600"/>
      <c r="CE151" s="600"/>
      <c r="CF151" s="600"/>
      <c r="CG151" s="600"/>
      <c r="CH151" s="600"/>
      <c r="CI151" s="600"/>
      <c r="CJ151" s="600"/>
      <c r="CK151" s="600"/>
      <c r="CL151" s="600"/>
      <c r="CM151" s="600"/>
      <c r="CN151" s="600"/>
      <c r="CO151" s="600"/>
      <c r="CP151" s="600"/>
      <c r="CQ151" s="600"/>
      <c r="CR151" s="600"/>
      <c r="CS151" s="600"/>
      <c r="CT151" s="600"/>
      <c r="CU151" s="600"/>
      <c r="CV151" s="600"/>
      <c r="CW151" s="600"/>
      <c r="CX151" s="600"/>
      <c r="CY151" s="600"/>
      <c r="CZ151" s="600"/>
      <c r="DA151" s="600"/>
      <c r="DB151" s="600"/>
    </row>
    <row r="152">
      <c r="A152" s="597" t="s">
        <v>554</v>
      </c>
      <c r="B152" s="598">
        <f t="shared" si="3"/>
        <v>1</v>
      </c>
      <c r="C152" s="598" t="s">
        <v>2133</v>
      </c>
      <c r="D152" s="459">
        <v>2.0</v>
      </c>
      <c r="E152" s="459">
        <v>2.0</v>
      </c>
      <c r="F152" s="459" t="s">
        <v>251</v>
      </c>
      <c r="G152" s="599" t="s">
        <v>2283</v>
      </c>
      <c r="H152" s="437"/>
      <c r="I152" s="600"/>
      <c r="J152" s="600"/>
      <c r="K152" s="600"/>
      <c r="L152" s="600"/>
      <c r="M152" s="600"/>
      <c r="N152" s="600"/>
      <c r="O152" s="600"/>
      <c r="P152" s="600"/>
      <c r="Q152" s="600"/>
      <c r="R152" s="600"/>
      <c r="S152" s="600"/>
      <c r="T152" s="600"/>
      <c r="U152" s="600"/>
      <c r="V152" s="600"/>
      <c r="W152" s="600"/>
      <c r="X152" s="600"/>
      <c r="Y152" s="600"/>
      <c r="Z152" s="601" t="s">
        <v>96</v>
      </c>
      <c r="AA152" s="601"/>
      <c r="AB152" s="600"/>
      <c r="AC152" s="600"/>
      <c r="AD152" s="600"/>
      <c r="AE152" s="600"/>
      <c r="AF152" s="600"/>
      <c r="AG152" s="600"/>
      <c r="AH152" s="600"/>
      <c r="AI152" s="600"/>
      <c r="AJ152" s="600"/>
      <c r="AK152" s="600"/>
      <c r="AL152" s="600"/>
      <c r="AM152" s="600"/>
      <c r="AN152" s="600"/>
      <c r="AO152" s="600"/>
      <c r="AP152" s="600"/>
      <c r="AQ152" s="600"/>
      <c r="AR152" s="600"/>
      <c r="AS152" s="600"/>
      <c r="AT152" s="600"/>
      <c r="AU152" s="600"/>
      <c r="AV152" s="600"/>
      <c r="AW152" s="600"/>
      <c r="AX152" s="600"/>
      <c r="AY152" s="600"/>
      <c r="AZ152" s="600"/>
      <c r="BA152" s="600"/>
      <c r="BB152" s="600"/>
      <c r="BC152" s="600"/>
      <c r="BD152" s="600"/>
      <c r="BE152" s="600"/>
      <c r="BF152" s="600"/>
      <c r="BG152" s="600"/>
      <c r="BH152" s="600"/>
      <c r="BI152" s="600"/>
      <c r="BJ152" s="600"/>
      <c r="BK152" s="600"/>
      <c r="BL152" s="600"/>
      <c r="BM152" s="600"/>
      <c r="BN152" s="600"/>
      <c r="BO152" s="600"/>
      <c r="BP152" s="600"/>
      <c r="BQ152" s="600"/>
      <c r="BR152" s="600"/>
      <c r="BS152" s="600"/>
      <c r="BT152" s="600"/>
      <c r="BU152" s="600"/>
      <c r="BV152" s="600"/>
      <c r="BW152" s="600"/>
      <c r="BX152" s="600"/>
      <c r="BY152" s="600"/>
      <c r="BZ152" s="600"/>
      <c r="CA152" s="600"/>
      <c r="CB152" s="600"/>
      <c r="CC152" s="600"/>
      <c r="CD152" s="600"/>
      <c r="CE152" s="600"/>
      <c r="CF152" s="600"/>
      <c r="CG152" s="600"/>
      <c r="CH152" s="600"/>
      <c r="CI152" s="600"/>
      <c r="CJ152" s="600"/>
      <c r="CK152" s="600"/>
      <c r="CL152" s="600"/>
      <c r="CM152" s="600"/>
      <c r="CN152" s="600"/>
      <c r="CO152" s="600"/>
      <c r="CP152" s="600"/>
      <c r="CQ152" s="600"/>
      <c r="CR152" s="600"/>
      <c r="CS152" s="600"/>
      <c r="CT152" s="600"/>
      <c r="CU152" s="600"/>
      <c r="CV152" s="600"/>
      <c r="CW152" s="600"/>
      <c r="CX152" s="600"/>
      <c r="CY152" s="600"/>
      <c r="CZ152" s="600"/>
      <c r="DA152" s="600"/>
      <c r="DB152" s="600"/>
    </row>
    <row r="153">
      <c r="A153" s="597" t="s">
        <v>1612</v>
      </c>
      <c r="B153" s="598">
        <f t="shared" si="3"/>
        <v>1</v>
      </c>
      <c r="C153" s="598" t="s">
        <v>2133</v>
      </c>
      <c r="D153" s="459">
        <v>2.0</v>
      </c>
      <c r="E153" s="459">
        <v>2.0</v>
      </c>
      <c r="F153" s="459" t="s">
        <v>251</v>
      </c>
      <c r="G153" s="599" t="s">
        <v>2284</v>
      </c>
      <c r="H153" s="437"/>
      <c r="I153" s="600"/>
      <c r="J153" s="600"/>
      <c r="K153" s="600"/>
      <c r="L153" s="600"/>
      <c r="M153" s="600"/>
      <c r="N153" s="600"/>
      <c r="O153" s="600"/>
      <c r="P153" s="600"/>
      <c r="Q153" s="600"/>
      <c r="R153" s="600"/>
      <c r="S153" s="600"/>
      <c r="T153" s="600"/>
      <c r="U153" s="600"/>
      <c r="V153" s="600"/>
      <c r="W153" s="600"/>
      <c r="X153" s="600"/>
      <c r="Y153" s="600"/>
      <c r="Z153" s="601"/>
      <c r="AA153" s="601"/>
      <c r="AB153" s="600"/>
      <c r="AC153" s="600"/>
      <c r="AD153" s="600"/>
      <c r="AE153" s="600"/>
      <c r="AF153" s="600"/>
      <c r="AG153" s="600"/>
      <c r="AH153" s="600"/>
      <c r="AI153" s="600"/>
      <c r="AJ153" s="600"/>
      <c r="AK153" s="600"/>
      <c r="AL153" s="600"/>
      <c r="AM153" s="600"/>
      <c r="AN153" s="600"/>
      <c r="AO153" s="600"/>
      <c r="AP153" s="600"/>
      <c r="AQ153" s="600"/>
      <c r="AR153" s="600"/>
      <c r="AS153" s="600"/>
      <c r="AT153" s="600"/>
      <c r="AU153" s="600"/>
      <c r="AV153" s="600"/>
      <c r="AW153" s="600"/>
      <c r="AX153" s="600"/>
      <c r="AY153" s="600"/>
      <c r="AZ153" s="600"/>
      <c r="BA153" s="600"/>
      <c r="BB153" s="600"/>
      <c r="BC153" s="600"/>
      <c r="BD153" s="600"/>
      <c r="BE153" s="600"/>
      <c r="BF153" s="600"/>
      <c r="BG153" s="600"/>
      <c r="BH153" s="600"/>
      <c r="BI153" s="600"/>
      <c r="BJ153" s="600"/>
      <c r="BK153" s="600"/>
      <c r="BL153" s="600"/>
      <c r="BM153" s="600"/>
      <c r="BN153" s="600"/>
      <c r="BO153" s="600"/>
      <c r="BP153" s="600"/>
      <c r="BQ153" s="600"/>
      <c r="BR153" s="600"/>
      <c r="BS153" s="600"/>
      <c r="BT153" s="600"/>
      <c r="BU153" s="600"/>
      <c r="BV153" s="600"/>
      <c r="BW153" s="600"/>
      <c r="BX153" s="600"/>
      <c r="BY153" s="600"/>
      <c r="BZ153" s="600"/>
      <c r="CA153" s="600"/>
      <c r="CB153" s="600"/>
      <c r="CC153" s="601"/>
      <c r="CD153" s="601"/>
      <c r="CE153" s="601"/>
      <c r="CF153" s="601" t="s">
        <v>96</v>
      </c>
      <c r="CG153" s="600"/>
      <c r="CH153" s="600"/>
      <c r="CI153" s="600"/>
      <c r="CJ153" s="600"/>
      <c r="CK153" s="600"/>
      <c r="CL153" s="600"/>
      <c r="CM153" s="600"/>
      <c r="CN153" s="600"/>
      <c r="CO153" s="600"/>
      <c r="CP153" s="600"/>
      <c r="CQ153" s="600"/>
      <c r="CR153" s="600"/>
      <c r="CS153" s="600"/>
      <c r="CT153" s="600"/>
      <c r="CU153" s="600"/>
      <c r="CV153" s="600"/>
      <c r="CW153" s="600"/>
      <c r="CX153" s="600"/>
      <c r="CY153" s="600"/>
      <c r="CZ153" s="600"/>
      <c r="DA153" s="600"/>
      <c r="DB153" s="600"/>
    </row>
    <row r="154">
      <c r="A154" s="597" t="s">
        <v>556</v>
      </c>
      <c r="B154" s="598">
        <f t="shared" si="3"/>
        <v>2</v>
      </c>
      <c r="C154" s="598" t="s">
        <v>2133</v>
      </c>
      <c r="D154" s="459">
        <v>3.0</v>
      </c>
      <c r="E154" s="459" t="s">
        <v>214</v>
      </c>
      <c r="F154" s="459">
        <v>2.0</v>
      </c>
      <c r="G154" s="599" t="s">
        <v>2285</v>
      </c>
      <c r="H154" s="437"/>
      <c r="I154" s="600"/>
      <c r="J154" s="600"/>
      <c r="K154" s="600"/>
      <c r="L154" s="600"/>
      <c r="M154" s="600"/>
      <c r="N154" s="600"/>
      <c r="O154" s="600"/>
      <c r="P154" s="600"/>
      <c r="Q154" s="600"/>
      <c r="R154" s="600"/>
      <c r="S154" s="600"/>
      <c r="T154" s="600"/>
      <c r="U154" s="600"/>
      <c r="V154" s="600"/>
      <c r="W154" s="600"/>
      <c r="X154" s="600"/>
      <c r="Y154" s="600"/>
      <c r="Z154" s="601" t="s">
        <v>96</v>
      </c>
      <c r="AA154" s="601"/>
      <c r="AB154" s="600"/>
      <c r="AC154" s="600"/>
      <c r="AD154" s="600"/>
      <c r="AE154" s="600"/>
      <c r="AF154" s="600"/>
      <c r="AG154" s="600"/>
      <c r="AH154" s="600"/>
      <c r="AI154" s="600"/>
      <c r="AJ154" s="600"/>
      <c r="AK154" s="600"/>
      <c r="AL154" s="600"/>
      <c r="AM154" s="600"/>
      <c r="AN154" s="600"/>
      <c r="AO154" s="600"/>
      <c r="AP154" s="600"/>
      <c r="AQ154" s="600"/>
      <c r="AR154" s="600"/>
      <c r="AS154" s="600"/>
      <c r="AT154" s="600"/>
      <c r="AU154" s="600"/>
      <c r="AV154" s="600"/>
      <c r="AW154" s="600"/>
      <c r="AX154" s="600"/>
      <c r="AY154" s="600"/>
      <c r="AZ154" s="600"/>
      <c r="BA154" s="600"/>
      <c r="BB154" s="600"/>
      <c r="BC154" s="600"/>
      <c r="BD154" s="600"/>
      <c r="BE154" s="600"/>
      <c r="BF154" s="600"/>
      <c r="BG154" s="600"/>
      <c r="BH154" s="600"/>
      <c r="BI154" s="600"/>
      <c r="BJ154" s="600"/>
      <c r="BK154" s="600"/>
      <c r="BL154" s="600"/>
      <c r="BM154" s="600"/>
      <c r="BN154" s="600"/>
      <c r="BO154" s="600"/>
      <c r="BP154" s="601" t="s">
        <v>96</v>
      </c>
      <c r="BQ154" s="600"/>
      <c r="BR154" s="600"/>
      <c r="BS154" s="600"/>
      <c r="BT154" s="600"/>
      <c r="BU154" s="600"/>
      <c r="BV154" s="600"/>
      <c r="BW154" s="600"/>
      <c r="BX154" s="600"/>
      <c r="BY154" s="600"/>
      <c r="BZ154" s="600"/>
      <c r="CA154" s="600"/>
      <c r="CB154" s="600"/>
      <c r="CC154" s="600"/>
      <c r="CD154" s="600"/>
      <c r="CE154" s="600"/>
      <c r="CF154" s="600"/>
      <c r="CG154" s="600"/>
      <c r="CH154" s="600"/>
      <c r="CI154" s="600"/>
      <c r="CJ154" s="600"/>
      <c r="CK154" s="600"/>
      <c r="CL154" s="600"/>
      <c r="CM154" s="600"/>
      <c r="CN154" s="600"/>
      <c r="CO154" s="600"/>
      <c r="CP154" s="600"/>
      <c r="CQ154" s="600"/>
      <c r="CR154" s="600"/>
      <c r="CS154" s="600"/>
      <c r="CT154" s="600"/>
      <c r="CU154" s="600"/>
      <c r="CV154" s="600"/>
      <c r="CW154" s="600"/>
      <c r="CX154" s="600"/>
      <c r="CY154" s="600"/>
      <c r="CZ154" s="600"/>
      <c r="DA154" s="600"/>
      <c r="DB154" s="600"/>
    </row>
    <row r="155">
      <c r="A155" s="597" t="s">
        <v>1142</v>
      </c>
      <c r="B155" s="598">
        <f t="shared" si="3"/>
        <v>1</v>
      </c>
      <c r="C155" s="598" t="s">
        <v>2133</v>
      </c>
      <c r="D155" s="459">
        <v>6.0</v>
      </c>
      <c r="E155" s="459" t="s">
        <v>214</v>
      </c>
      <c r="F155" s="459">
        <v>4.0</v>
      </c>
      <c r="G155" s="599" t="s">
        <v>2286</v>
      </c>
      <c r="H155" s="437"/>
      <c r="I155" s="601"/>
      <c r="J155" s="600"/>
      <c r="K155" s="600"/>
      <c r="L155" s="600"/>
      <c r="M155" s="600"/>
      <c r="N155" s="600"/>
      <c r="O155" s="600"/>
      <c r="P155" s="600"/>
      <c r="Q155" s="601"/>
      <c r="R155" s="600"/>
      <c r="S155" s="601"/>
      <c r="T155" s="601"/>
      <c r="U155" s="601"/>
      <c r="V155" s="600"/>
      <c r="W155" s="600"/>
      <c r="X155" s="600"/>
      <c r="Y155" s="600"/>
      <c r="Z155" s="600"/>
      <c r="AA155" s="600"/>
      <c r="AB155" s="600"/>
      <c r="AC155" s="600"/>
      <c r="AD155" s="600"/>
      <c r="AE155" s="600"/>
      <c r="AF155" s="600"/>
      <c r="AG155" s="600"/>
      <c r="AH155" s="600"/>
      <c r="AI155" s="600"/>
      <c r="AJ155" s="600"/>
      <c r="AK155" s="600"/>
      <c r="AL155" s="600"/>
      <c r="AM155" s="600"/>
      <c r="AN155" s="600"/>
      <c r="AO155" s="600"/>
      <c r="AP155" s="600"/>
      <c r="AQ155" s="600"/>
      <c r="AR155" s="600"/>
      <c r="AS155" s="600"/>
      <c r="AT155" s="600"/>
      <c r="AU155" s="600"/>
      <c r="AV155" s="600"/>
      <c r="AW155" s="600"/>
      <c r="AX155" s="600"/>
      <c r="AY155" s="600"/>
      <c r="AZ155" s="600"/>
      <c r="BA155" s="601"/>
      <c r="BB155" s="601" t="s">
        <v>96</v>
      </c>
      <c r="BC155" s="600"/>
      <c r="BD155" s="600"/>
      <c r="BE155" s="600"/>
      <c r="BF155" s="600"/>
      <c r="BG155" s="600"/>
      <c r="BH155" s="600"/>
      <c r="BI155" s="600"/>
      <c r="BJ155" s="600"/>
      <c r="BK155" s="600"/>
      <c r="BL155" s="600"/>
      <c r="BM155" s="600"/>
      <c r="BN155" s="600"/>
      <c r="BO155" s="600"/>
      <c r="BP155" s="600"/>
      <c r="BQ155" s="600"/>
      <c r="BR155" s="601"/>
      <c r="BS155" s="600"/>
      <c r="BT155" s="600"/>
      <c r="BU155" s="600"/>
      <c r="BV155" s="600"/>
      <c r="BW155" s="600"/>
      <c r="BX155" s="600"/>
      <c r="BY155" s="600"/>
      <c r="BZ155" s="600"/>
      <c r="CA155" s="600"/>
      <c r="CB155" s="600"/>
      <c r="CC155" s="601"/>
      <c r="CD155" s="601"/>
      <c r="CE155" s="601"/>
      <c r="CF155" s="601"/>
      <c r="CG155" s="600"/>
      <c r="CH155" s="600"/>
      <c r="CI155" s="600"/>
      <c r="CJ155" s="600"/>
      <c r="CK155" s="600"/>
      <c r="CL155" s="600"/>
      <c r="CM155" s="600"/>
      <c r="CN155" s="600"/>
      <c r="CO155" s="600"/>
      <c r="CP155" s="600"/>
      <c r="CQ155" s="600"/>
      <c r="CR155" s="600"/>
      <c r="CS155" s="600"/>
      <c r="CT155" s="600"/>
      <c r="CU155" s="600"/>
      <c r="CV155" s="600"/>
      <c r="CW155" s="600"/>
      <c r="CX155" s="600"/>
      <c r="CY155" s="600"/>
      <c r="CZ155" s="600"/>
      <c r="DA155" s="600"/>
      <c r="DB155" s="600"/>
    </row>
    <row r="156">
      <c r="A156" s="597" t="s">
        <v>1608</v>
      </c>
      <c r="B156" s="598">
        <f t="shared" si="3"/>
        <v>1</v>
      </c>
      <c r="C156" s="598" t="s">
        <v>2162</v>
      </c>
      <c r="D156" s="459">
        <v>1.0</v>
      </c>
      <c r="E156" s="459">
        <v>2.0</v>
      </c>
      <c r="F156" s="459" t="s">
        <v>251</v>
      </c>
      <c r="G156" s="599" t="s">
        <v>2287</v>
      </c>
      <c r="H156" s="437"/>
      <c r="I156" s="601"/>
      <c r="J156" s="600"/>
      <c r="K156" s="600"/>
      <c r="L156" s="600"/>
      <c r="M156" s="600"/>
      <c r="N156" s="600"/>
      <c r="O156" s="600"/>
      <c r="P156" s="600"/>
      <c r="Q156" s="601"/>
      <c r="R156" s="600"/>
      <c r="S156" s="601"/>
      <c r="T156" s="601"/>
      <c r="U156" s="601"/>
      <c r="V156" s="600"/>
      <c r="W156" s="600"/>
      <c r="X156" s="600"/>
      <c r="Y156" s="600"/>
      <c r="Z156" s="600"/>
      <c r="AA156" s="600"/>
      <c r="AB156" s="600"/>
      <c r="AC156" s="600"/>
      <c r="AD156" s="600"/>
      <c r="AE156" s="600"/>
      <c r="AF156" s="600"/>
      <c r="AG156" s="600"/>
      <c r="AH156" s="600"/>
      <c r="AI156" s="600"/>
      <c r="AJ156" s="600"/>
      <c r="AK156" s="600"/>
      <c r="AL156" s="600"/>
      <c r="AM156" s="600"/>
      <c r="AN156" s="600"/>
      <c r="AO156" s="600"/>
      <c r="AP156" s="600"/>
      <c r="AQ156" s="600"/>
      <c r="AR156" s="600"/>
      <c r="AS156" s="600"/>
      <c r="AT156" s="600"/>
      <c r="AU156" s="600"/>
      <c r="AV156" s="600"/>
      <c r="AW156" s="600"/>
      <c r="AX156" s="600"/>
      <c r="AY156" s="600"/>
      <c r="AZ156" s="600"/>
      <c r="BA156" s="600"/>
      <c r="BB156" s="600"/>
      <c r="BC156" s="600"/>
      <c r="BD156" s="600"/>
      <c r="BE156" s="600"/>
      <c r="BF156" s="600"/>
      <c r="BG156" s="600"/>
      <c r="BH156" s="600"/>
      <c r="BI156" s="600"/>
      <c r="BJ156" s="600"/>
      <c r="BK156" s="600"/>
      <c r="BL156" s="600"/>
      <c r="BM156" s="600"/>
      <c r="BN156" s="600"/>
      <c r="BO156" s="600"/>
      <c r="BP156" s="600"/>
      <c r="BQ156" s="600"/>
      <c r="BR156" s="601"/>
      <c r="BS156" s="600"/>
      <c r="BT156" s="600"/>
      <c r="BU156" s="600"/>
      <c r="BV156" s="600"/>
      <c r="BW156" s="600"/>
      <c r="BX156" s="600"/>
      <c r="BY156" s="600"/>
      <c r="BZ156" s="600"/>
      <c r="CA156" s="600"/>
      <c r="CB156" s="600"/>
      <c r="CC156" s="601"/>
      <c r="CD156" s="601"/>
      <c r="CE156" s="601"/>
      <c r="CF156" s="601" t="s">
        <v>96</v>
      </c>
      <c r="CG156" s="600"/>
      <c r="CH156" s="600"/>
      <c r="CI156" s="600"/>
      <c r="CJ156" s="600"/>
      <c r="CK156" s="600"/>
      <c r="CL156" s="600"/>
      <c r="CM156" s="600"/>
      <c r="CN156" s="600"/>
      <c r="CO156" s="600"/>
      <c r="CP156" s="600"/>
      <c r="CQ156" s="600"/>
      <c r="CR156" s="600"/>
      <c r="CS156" s="600"/>
      <c r="CT156" s="600"/>
      <c r="CU156" s="600"/>
      <c r="CV156" s="600"/>
      <c r="CW156" s="600"/>
      <c r="CX156" s="600"/>
      <c r="CY156" s="600"/>
      <c r="CZ156" s="600"/>
      <c r="DA156" s="600"/>
      <c r="DB156" s="600"/>
    </row>
    <row r="157">
      <c r="A157" s="597" t="s">
        <v>1114</v>
      </c>
      <c r="B157" s="598">
        <f t="shared" si="3"/>
        <v>2</v>
      </c>
      <c r="C157" s="598" t="s">
        <v>2133</v>
      </c>
      <c r="D157" s="459">
        <v>2.0</v>
      </c>
      <c r="E157" s="459">
        <v>1.0</v>
      </c>
      <c r="F157" s="459" t="s">
        <v>251</v>
      </c>
      <c r="G157" s="599" t="s">
        <v>2288</v>
      </c>
      <c r="H157" s="437"/>
      <c r="I157" s="601"/>
      <c r="J157" s="600"/>
      <c r="K157" s="600"/>
      <c r="L157" s="600"/>
      <c r="M157" s="600"/>
      <c r="N157" s="600"/>
      <c r="O157" s="600"/>
      <c r="P157" s="600"/>
      <c r="Q157" s="601"/>
      <c r="R157" s="600"/>
      <c r="S157" s="601"/>
      <c r="T157" s="601"/>
      <c r="U157" s="601"/>
      <c r="V157" s="600"/>
      <c r="W157" s="600"/>
      <c r="X157" s="600"/>
      <c r="Y157" s="600"/>
      <c r="Z157" s="600"/>
      <c r="AA157" s="600"/>
      <c r="AB157" s="600"/>
      <c r="AC157" s="600"/>
      <c r="AD157" s="600"/>
      <c r="AE157" s="600"/>
      <c r="AF157" s="600"/>
      <c r="AG157" s="600"/>
      <c r="AH157" s="600"/>
      <c r="AI157" s="600"/>
      <c r="AJ157" s="600"/>
      <c r="AK157" s="600"/>
      <c r="AL157" s="600"/>
      <c r="AM157" s="600"/>
      <c r="AN157" s="600"/>
      <c r="AO157" s="600"/>
      <c r="AP157" s="600"/>
      <c r="AQ157" s="600"/>
      <c r="AR157" s="600"/>
      <c r="AS157" s="600"/>
      <c r="AT157" s="600"/>
      <c r="AU157" s="600"/>
      <c r="AV157" s="600"/>
      <c r="AW157" s="600"/>
      <c r="AX157" s="600"/>
      <c r="AY157" s="600"/>
      <c r="AZ157" s="600"/>
      <c r="BA157" s="601" t="s">
        <v>96</v>
      </c>
      <c r="BB157" s="600"/>
      <c r="BC157" s="600"/>
      <c r="BD157" s="600"/>
      <c r="BE157" s="600"/>
      <c r="BF157" s="600"/>
      <c r="BG157" s="600"/>
      <c r="BH157" s="600"/>
      <c r="BI157" s="600"/>
      <c r="BJ157" s="600"/>
      <c r="BK157" s="600"/>
      <c r="BL157" s="600"/>
      <c r="BM157" s="600"/>
      <c r="BN157" s="600"/>
      <c r="BO157" s="600"/>
      <c r="BP157" s="600"/>
      <c r="BQ157" s="600"/>
      <c r="BR157" s="601" t="s">
        <v>96</v>
      </c>
      <c r="BS157" s="600"/>
      <c r="BT157" s="600"/>
      <c r="BU157" s="600"/>
      <c r="BV157" s="600"/>
      <c r="BW157" s="600"/>
      <c r="BX157" s="600"/>
      <c r="BY157" s="600"/>
      <c r="BZ157" s="600"/>
      <c r="CA157" s="600"/>
      <c r="CB157" s="600"/>
      <c r="CC157" s="600"/>
      <c r="CD157" s="600"/>
      <c r="CE157" s="600"/>
      <c r="CF157" s="600"/>
      <c r="CG157" s="600"/>
      <c r="CH157" s="600"/>
      <c r="CI157" s="600"/>
      <c r="CJ157" s="600"/>
      <c r="CK157" s="600"/>
      <c r="CL157" s="600"/>
      <c r="CM157" s="600"/>
      <c r="CN157" s="600"/>
      <c r="CO157" s="600"/>
      <c r="CP157" s="600"/>
      <c r="CQ157" s="600"/>
      <c r="CR157" s="600"/>
      <c r="CS157" s="600"/>
      <c r="CT157" s="600"/>
      <c r="CU157" s="600"/>
      <c r="CV157" s="600"/>
      <c r="CW157" s="600"/>
      <c r="CX157" s="600"/>
      <c r="CY157" s="600"/>
      <c r="CZ157" s="600"/>
      <c r="DA157" s="600"/>
      <c r="DB157" s="600"/>
    </row>
    <row r="158">
      <c r="A158" s="597" t="s">
        <v>478</v>
      </c>
      <c r="B158" s="598">
        <f t="shared" si="3"/>
        <v>1</v>
      </c>
      <c r="C158" s="598" t="s">
        <v>2133</v>
      </c>
      <c r="D158" s="459">
        <v>3.0</v>
      </c>
      <c r="E158" s="459">
        <v>2.0</v>
      </c>
      <c r="F158" s="459">
        <v>1.0</v>
      </c>
      <c r="G158" s="599" t="s">
        <v>2289</v>
      </c>
      <c r="H158" s="437"/>
      <c r="I158" s="600"/>
      <c r="J158" s="600"/>
      <c r="K158" s="600"/>
      <c r="L158" s="600"/>
      <c r="M158" s="600"/>
      <c r="N158" s="600"/>
      <c r="O158" s="600"/>
      <c r="P158" s="600"/>
      <c r="Q158" s="600"/>
      <c r="R158" s="600"/>
      <c r="S158" s="600"/>
      <c r="T158" s="600"/>
      <c r="U158" s="600"/>
      <c r="V158" s="601"/>
      <c r="W158" s="601" t="s">
        <v>96</v>
      </c>
      <c r="X158" s="601"/>
      <c r="Y158" s="600"/>
      <c r="Z158" s="600"/>
      <c r="AA158" s="600"/>
      <c r="AB158" s="600"/>
      <c r="AC158" s="600"/>
      <c r="AD158" s="600"/>
      <c r="AE158" s="600"/>
      <c r="AF158" s="600"/>
      <c r="AG158" s="600"/>
      <c r="AH158" s="600"/>
      <c r="AI158" s="600"/>
      <c r="AJ158" s="600"/>
      <c r="AK158" s="600"/>
      <c r="AL158" s="600"/>
      <c r="AM158" s="600"/>
      <c r="AN158" s="600"/>
      <c r="AO158" s="600"/>
      <c r="AP158" s="600"/>
      <c r="AQ158" s="600"/>
      <c r="AR158" s="600"/>
      <c r="AS158" s="600"/>
      <c r="AT158" s="600"/>
      <c r="AU158" s="600"/>
      <c r="AV158" s="600"/>
      <c r="AW158" s="600"/>
      <c r="AX158" s="600"/>
      <c r="AY158" s="600"/>
      <c r="AZ158" s="600"/>
      <c r="BA158" s="600"/>
      <c r="BB158" s="600"/>
      <c r="BC158" s="600"/>
      <c r="BD158" s="600"/>
      <c r="BE158" s="600"/>
      <c r="BF158" s="600"/>
      <c r="BG158" s="600"/>
      <c r="BH158" s="600"/>
      <c r="BI158" s="600"/>
      <c r="BJ158" s="600"/>
      <c r="BK158" s="600"/>
      <c r="BL158" s="600"/>
      <c r="BM158" s="600"/>
      <c r="BN158" s="600"/>
      <c r="BO158" s="600"/>
      <c r="BP158" s="600"/>
      <c r="BQ158" s="600"/>
      <c r="BR158" s="600"/>
      <c r="BS158" s="600"/>
      <c r="BT158" s="600"/>
      <c r="BU158" s="600"/>
      <c r="BV158" s="600"/>
      <c r="BW158" s="600"/>
      <c r="BX158" s="600"/>
      <c r="BY158" s="600"/>
      <c r="BZ158" s="600"/>
      <c r="CA158" s="600"/>
      <c r="CB158" s="600"/>
      <c r="CC158" s="600"/>
      <c r="CD158" s="600"/>
      <c r="CE158" s="600"/>
      <c r="CF158" s="600"/>
      <c r="CG158" s="600"/>
      <c r="CH158" s="600"/>
      <c r="CI158" s="600"/>
      <c r="CJ158" s="600"/>
      <c r="CK158" s="600"/>
      <c r="CL158" s="600"/>
      <c r="CM158" s="600"/>
      <c r="CN158" s="600"/>
      <c r="CO158" s="600"/>
      <c r="CP158" s="600"/>
      <c r="CQ158" s="600"/>
      <c r="CR158" s="600"/>
      <c r="CS158" s="600"/>
      <c r="CT158" s="600"/>
      <c r="CU158" s="600"/>
      <c r="CV158" s="600"/>
      <c r="CW158" s="600"/>
      <c r="CX158" s="600"/>
      <c r="CY158" s="600"/>
      <c r="CZ158" s="600"/>
      <c r="DA158" s="600"/>
      <c r="DB158" s="600"/>
    </row>
    <row r="159">
      <c r="A159" s="597" t="s">
        <v>1099</v>
      </c>
      <c r="B159" s="598">
        <f t="shared" si="3"/>
        <v>1</v>
      </c>
      <c r="C159" s="598" t="s">
        <v>2133</v>
      </c>
      <c r="D159" s="459">
        <v>5.0</v>
      </c>
      <c r="E159" s="459">
        <v>3.0</v>
      </c>
      <c r="F159" s="459">
        <v>4.0</v>
      </c>
      <c r="G159" s="599" t="s">
        <v>2290</v>
      </c>
      <c r="H159" s="603"/>
      <c r="I159" s="600"/>
      <c r="J159" s="600"/>
      <c r="K159" s="600"/>
      <c r="L159" s="600"/>
      <c r="M159" s="600"/>
      <c r="N159" s="600"/>
      <c r="O159" s="600"/>
      <c r="P159" s="600"/>
      <c r="Q159" s="601"/>
      <c r="R159" s="600"/>
      <c r="S159" s="601"/>
      <c r="T159" s="600"/>
      <c r="U159" s="600"/>
      <c r="V159" s="600"/>
      <c r="W159" s="600"/>
      <c r="X159" s="600"/>
      <c r="Y159" s="600"/>
      <c r="Z159" s="601"/>
      <c r="AA159" s="601"/>
      <c r="AB159" s="600"/>
      <c r="AC159" s="600"/>
      <c r="AD159" s="600"/>
      <c r="AE159" s="600"/>
      <c r="AF159" s="600"/>
      <c r="AG159" s="600"/>
      <c r="AH159" s="600"/>
      <c r="AI159" s="601"/>
      <c r="AJ159" s="600"/>
      <c r="AK159" s="600"/>
      <c r="AL159" s="600"/>
      <c r="AM159" s="600"/>
      <c r="AN159" s="600"/>
      <c r="AO159" s="601"/>
      <c r="AP159" s="600"/>
      <c r="AQ159" s="600"/>
      <c r="AR159" s="600"/>
      <c r="AS159" s="600"/>
      <c r="AT159" s="600"/>
      <c r="AU159" s="600"/>
      <c r="AV159" s="600"/>
      <c r="AW159" s="600"/>
      <c r="AX159" s="600"/>
      <c r="AY159" s="600"/>
      <c r="AZ159" s="601" t="s">
        <v>96</v>
      </c>
      <c r="BA159" s="600"/>
      <c r="BB159" s="600"/>
      <c r="BC159" s="600"/>
      <c r="BD159" s="600"/>
      <c r="BE159" s="600"/>
      <c r="BF159" s="600"/>
      <c r="BG159" s="600"/>
      <c r="BH159" s="600"/>
      <c r="BI159" s="600"/>
      <c r="BJ159" s="600"/>
      <c r="BK159" s="600"/>
      <c r="BL159" s="600"/>
      <c r="BM159" s="600"/>
      <c r="BN159" s="600"/>
      <c r="BO159" s="600"/>
      <c r="BP159" s="600"/>
      <c r="BQ159" s="600"/>
      <c r="BR159" s="600"/>
      <c r="BS159" s="600"/>
      <c r="BT159" s="600"/>
      <c r="BU159" s="600"/>
      <c r="BV159" s="600"/>
      <c r="BW159" s="600"/>
      <c r="BX159" s="600"/>
      <c r="BY159" s="600"/>
      <c r="BZ159" s="600"/>
      <c r="CA159" s="600"/>
      <c r="CB159" s="600"/>
      <c r="CC159" s="600"/>
      <c r="CD159" s="600"/>
      <c r="CE159" s="600"/>
      <c r="CF159" s="600"/>
      <c r="CG159" s="600"/>
      <c r="CH159" s="600"/>
      <c r="CI159" s="600"/>
      <c r="CJ159" s="600"/>
      <c r="CK159" s="600"/>
      <c r="CL159" s="600"/>
      <c r="CM159" s="600"/>
      <c r="CN159" s="600"/>
      <c r="CO159" s="600"/>
      <c r="CP159" s="600"/>
      <c r="CQ159" s="601"/>
      <c r="CR159" s="600"/>
      <c r="CS159" s="600"/>
      <c r="CT159" s="600"/>
      <c r="CU159" s="600"/>
      <c r="CV159" s="600"/>
      <c r="CW159" s="600"/>
      <c r="CX159" s="600"/>
      <c r="CY159" s="600"/>
      <c r="CZ159" s="600"/>
      <c r="DA159" s="600"/>
      <c r="DB159" s="600"/>
    </row>
    <row r="160">
      <c r="A160" s="597" t="s">
        <v>837</v>
      </c>
      <c r="B160" s="598">
        <f t="shared" si="3"/>
        <v>1</v>
      </c>
      <c r="C160" s="598" t="s">
        <v>2133</v>
      </c>
      <c r="D160" s="459">
        <v>5.0</v>
      </c>
      <c r="E160" s="459">
        <v>5.0</v>
      </c>
      <c r="F160" s="459" t="s">
        <v>2196</v>
      </c>
      <c r="G160" s="599" t="s">
        <v>2291</v>
      </c>
      <c r="H160" s="603"/>
      <c r="I160" s="600"/>
      <c r="J160" s="600"/>
      <c r="K160" s="600"/>
      <c r="L160" s="600"/>
      <c r="M160" s="600"/>
      <c r="N160" s="600"/>
      <c r="O160" s="600"/>
      <c r="P160" s="600"/>
      <c r="Q160" s="600"/>
      <c r="R160" s="600"/>
      <c r="S160" s="600"/>
      <c r="T160" s="600"/>
      <c r="U160" s="600"/>
      <c r="V160" s="600"/>
      <c r="W160" s="600"/>
      <c r="X160" s="600"/>
      <c r="Y160" s="600"/>
      <c r="Z160" s="600"/>
      <c r="AA160" s="600"/>
      <c r="AB160" s="600"/>
      <c r="AC160" s="600"/>
      <c r="AD160" s="600"/>
      <c r="AE160" s="600"/>
      <c r="AF160" s="600"/>
      <c r="AG160" s="600"/>
      <c r="AH160" s="600"/>
      <c r="AI160" s="600"/>
      <c r="AJ160" s="600"/>
      <c r="AK160" s="600"/>
      <c r="AL160" s="600"/>
      <c r="AM160" s="601" t="s">
        <v>96</v>
      </c>
      <c r="AN160" s="600"/>
      <c r="AO160" s="601"/>
      <c r="AP160" s="601"/>
      <c r="AQ160" s="601"/>
      <c r="AR160" s="601"/>
      <c r="AS160" s="600"/>
      <c r="AT160" s="600"/>
      <c r="AU160" s="600"/>
      <c r="AV160" s="600"/>
      <c r="AW160" s="600"/>
      <c r="AX160" s="600"/>
      <c r="AY160" s="600"/>
      <c r="AZ160" s="600"/>
      <c r="BA160" s="600"/>
      <c r="BB160" s="600"/>
      <c r="BC160" s="600"/>
      <c r="BD160" s="601"/>
      <c r="BE160" s="600"/>
      <c r="BF160" s="600"/>
      <c r="BG160" s="600"/>
      <c r="BH160" s="600"/>
      <c r="BI160" s="600"/>
      <c r="BJ160" s="600"/>
      <c r="BK160" s="600"/>
      <c r="BL160" s="600"/>
      <c r="BM160" s="600"/>
      <c r="BN160" s="600"/>
      <c r="BO160" s="600"/>
      <c r="BP160" s="600"/>
      <c r="BQ160" s="600"/>
      <c r="BR160" s="600"/>
      <c r="BS160" s="600"/>
      <c r="BT160" s="600"/>
      <c r="BU160" s="600"/>
      <c r="BV160" s="600"/>
      <c r="BW160" s="600"/>
      <c r="BX160" s="600"/>
      <c r="BY160" s="600"/>
      <c r="BZ160" s="600"/>
      <c r="CA160" s="600"/>
      <c r="CB160" s="600"/>
      <c r="CC160" s="600"/>
      <c r="CD160" s="600"/>
      <c r="CE160" s="600"/>
      <c r="CF160" s="600"/>
      <c r="CG160" s="600"/>
      <c r="CH160" s="600"/>
      <c r="CI160" s="600"/>
      <c r="CJ160" s="600"/>
      <c r="CK160" s="600"/>
      <c r="CL160" s="600"/>
      <c r="CM160" s="600"/>
      <c r="CN160" s="600"/>
      <c r="CO160" s="600"/>
      <c r="CP160" s="600"/>
      <c r="CQ160" s="601"/>
      <c r="CR160" s="600"/>
      <c r="CS160" s="600"/>
      <c r="CT160" s="600"/>
      <c r="CU160" s="600"/>
      <c r="CV160" s="600"/>
      <c r="CW160" s="600"/>
      <c r="CX160" s="600"/>
      <c r="CY160" s="600"/>
      <c r="CZ160" s="600"/>
      <c r="DA160" s="600"/>
      <c r="DB160" s="600"/>
    </row>
    <row r="161">
      <c r="A161" s="597" t="s">
        <v>300</v>
      </c>
      <c r="B161" s="598">
        <f t="shared" si="3"/>
        <v>1</v>
      </c>
      <c r="C161" s="598" t="s">
        <v>2133</v>
      </c>
      <c r="D161" s="459">
        <v>3.0</v>
      </c>
      <c r="E161" s="459">
        <v>6.0</v>
      </c>
      <c r="F161" s="459" t="s">
        <v>2175</v>
      </c>
      <c r="G161" s="599" t="s">
        <v>2292</v>
      </c>
      <c r="H161" s="603"/>
      <c r="I161" s="600"/>
      <c r="J161" s="600"/>
      <c r="K161" s="600"/>
      <c r="L161" s="600"/>
      <c r="M161" s="600"/>
      <c r="N161" s="600"/>
      <c r="O161" s="602" t="s">
        <v>96</v>
      </c>
      <c r="P161" s="600"/>
      <c r="Q161" s="600"/>
      <c r="R161" s="600"/>
      <c r="S161" s="600"/>
      <c r="T161" s="600"/>
      <c r="U161" s="600"/>
      <c r="V161" s="600"/>
      <c r="W161" s="600"/>
      <c r="X161" s="600"/>
      <c r="Y161" s="600"/>
      <c r="Z161" s="600"/>
      <c r="AA161" s="600"/>
      <c r="AB161" s="600"/>
      <c r="AC161" s="600"/>
      <c r="AD161" s="600"/>
      <c r="AE161" s="600"/>
      <c r="AF161" s="600"/>
      <c r="AG161" s="600"/>
      <c r="AH161" s="600"/>
      <c r="AI161" s="600"/>
      <c r="AJ161" s="600"/>
      <c r="AK161" s="600"/>
      <c r="AL161" s="600"/>
      <c r="AM161" s="601"/>
      <c r="AN161" s="600"/>
      <c r="AO161" s="601"/>
      <c r="AP161" s="601"/>
      <c r="AQ161" s="601"/>
      <c r="AR161" s="601"/>
      <c r="AS161" s="600"/>
      <c r="AT161" s="600"/>
      <c r="AU161" s="600"/>
      <c r="AV161" s="600"/>
      <c r="AW161" s="600"/>
      <c r="AX161" s="600"/>
      <c r="AY161" s="600"/>
      <c r="AZ161" s="600"/>
      <c r="BA161" s="600"/>
      <c r="BB161" s="600"/>
      <c r="BC161" s="600"/>
      <c r="BD161" s="601"/>
      <c r="BE161" s="600"/>
      <c r="BF161" s="600"/>
      <c r="BG161" s="600"/>
      <c r="BH161" s="600"/>
      <c r="BI161" s="600"/>
      <c r="BJ161" s="600"/>
      <c r="BK161" s="600"/>
      <c r="BL161" s="600"/>
      <c r="BM161" s="600"/>
      <c r="BN161" s="600"/>
      <c r="BO161" s="600"/>
      <c r="BP161" s="600"/>
      <c r="BQ161" s="600"/>
      <c r="BR161" s="600"/>
      <c r="BS161" s="600"/>
      <c r="BT161" s="600"/>
      <c r="BU161" s="600"/>
      <c r="BV161" s="600"/>
      <c r="BW161" s="600"/>
      <c r="BX161" s="600"/>
      <c r="BY161" s="600"/>
      <c r="BZ161" s="600"/>
      <c r="CA161" s="600"/>
      <c r="CB161" s="600"/>
      <c r="CC161" s="600"/>
      <c r="CD161" s="600"/>
      <c r="CE161" s="600"/>
      <c r="CF161" s="600"/>
      <c r="CG161" s="600"/>
      <c r="CH161" s="600"/>
      <c r="CI161" s="600"/>
      <c r="CJ161" s="600"/>
      <c r="CK161" s="600"/>
      <c r="CL161" s="600"/>
      <c r="CM161" s="600"/>
      <c r="CN161" s="600"/>
      <c r="CO161" s="600"/>
      <c r="CP161" s="600"/>
      <c r="CQ161" s="601"/>
      <c r="CR161" s="600"/>
      <c r="CS161" s="600"/>
      <c r="CT161" s="600"/>
      <c r="CU161" s="600"/>
      <c r="CV161" s="600"/>
      <c r="CW161" s="600"/>
      <c r="CX161" s="600"/>
      <c r="CY161" s="600"/>
      <c r="CZ161" s="600"/>
      <c r="DA161" s="600"/>
      <c r="DB161" s="600"/>
    </row>
    <row r="162">
      <c r="A162" s="597" t="s">
        <v>835</v>
      </c>
      <c r="B162" s="598">
        <f t="shared" si="3"/>
        <v>5</v>
      </c>
      <c r="C162" s="598" t="s">
        <v>2133</v>
      </c>
      <c r="D162" s="459">
        <v>3.0</v>
      </c>
      <c r="E162" s="459">
        <v>3.0</v>
      </c>
      <c r="F162" s="459">
        <v>3.0</v>
      </c>
      <c r="G162" s="599" t="s">
        <v>2293</v>
      </c>
      <c r="H162" s="603"/>
      <c r="I162" s="600"/>
      <c r="J162" s="600"/>
      <c r="K162" s="600"/>
      <c r="L162" s="600"/>
      <c r="M162" s="600"/>
      <c r="N162" s="600"/>
      <c r="O162" s="600"/>
      <c r="P162" s="600"/>
      <c r="Q162" s="600"/>
      <c r="R162" s="600"/>
      <c r="S162" s="600"/>
      <c r="T162" s="600"/>
      <c r="U162" s="600"/>
      <c r="V162" s="600"/>
      <c r="W162" s="600"/>
      <c r="X162" s="600"/>
      <c r="Y162" s="600"/>
      <c r="Z162" s="600"/>
      <c r="AA162" s="600"/>
      <c r="AB162" s="600"/>
      <c r="AC162" s="600"/>
      <c r="AD162" s="600"/>
      <c r="AE162" s="600"/>
      <c r="AF162" s="600"/>
      <c r="AG162" s="600"/>
      <c r="AH162" s="600"/>
      <c r="AI162" s="600"/>
      <c r="AJ162" s="600"/>
      <c r="AK162" s="600"/>
      <c r="AL162" s="600"/>
      <c r="AM162" s="601" t="s">
        <v>96</v>
      </c>
      <c r="AN162" s="600"/>
      <c r="AO162" s="601" t="s">
        <v>96</v>
      </c>
      <c r="AP162" s="601"/>
      <c r="AQ162" s="601"/>
      <c r="AR162" s="601" t="s">
        <v>96</v>
      </c>
      <c r="AS162" s="600"/>
      <c r="AT162" s="600"/>
      <c r="AU162" s="600"/>
      <c r="AV162" s="600"/>
      <c r="AW162" s="600"/>
      <c r="AX162" s="600"/>
      <c r="AY162" s="600"/>
      <c r="AZ162" s="600"/>
      <c r="BA162" s="600"/>
      <c r="BB162" s="600"/>
      <c r="BC162" s="600"/>
      <c r="BD162" s="601" t="s">
        <v>96</v>
      </c>
      <c r="BE162" s="600"/>
      <c r="BF162" s="600"/>
      <c r="BG162" s="600"/>
      <c r="BH162" s="600"/>
      <c r="BI162" s="600"/>
      <c r="BJ162" s="600"/>
      <c r="BK162" s="600"/>
      <c r="BL162" s="600"/>
      <c r="BM162" s="600"/>
      <c r="BN162" s="600"/>
      <c r="BO162" s="600"/>
      <c r="BP162" s="600"/>
      <c r="BQ162" s="600"/>
      <c r="BR162" s="600"/>
      <c r="BS162" s="600"/>
      <c r="BT162" s="600"/>
      <c r="BU162" s="600"/>
      <c r="BV162" s="600"/>
      <c r="BW162" s="600"/>
      <c r="BX162" s="600"/>
      <c r="BY162" s="600"/>
      <c r="BZ162" s="600"/>
      <c r="CA162" s="600"/>
      <c r="CB162" s="600"/>
      <c r="CC162" s="600"/>
      <c r="CD162" s="600"/>
      <c r="CE162" s="600"/>
      <c r="CF162" s="600"/>
      <c r="CG162" s="600"/>
      <c r="CH162" s="600"/>
      <c r="CI162" s="600"/>
      <c r="CJ162" s="600"/>
      <c r="CK162" s="600"/>
      <c r="CL162" s="600"/>
      <c r="CM162" s="600"/>
      <c r="CN162" s="600"/>
      <c r="CO162" s="600"/>
      <c r="CP162" s="600"/>
      <c r="CQ162" s="601" t="s">
        <v>96</v>
      </c>
      <c r="CR162" s="600"/>
      <c r="CS162" s="600"/>
      <c r="CT162" s="600"/>
      <c r="CU162" s="600"/>
      <c r="CV162" s="600"/>
      <c r="CW162" s="600"/>
      <c r="CX162" s="600"/>
      <c r="CY162" s="600"/>
      <c r="CZ162" s="600"/>
      <c r="DA162" s="600"/>
      <c r="DB162" s="600"/>
    </row>
    <row r="163">
      <c r="A163" s="597" t="s">
        <v>1121</v>
      </c>
      <c r="B163" s="598">
        <f t="shared" si="3"/>
        <v>1</v>
      </c>
      <c r="C163" s="598" t="s">
        <v>2133</v>
      </c>
      <c r="D163" s="459">
        <v>5.0</v>
      </c>
      <c r="E163" s="459" t="s">
        <v>214</v>
      </c>
      <c r="F163" s="459" t="s">
        <v>2294</v>
      </c>
      <c r="G163" s="599" t="s">
        <v>2295</v>
      </c>
      <c r="H163" s="603"/>
      <c r="I163" s="600"/>
      <c r="J163" s="601"/>
      <c r="K163" s="601"/>
      <c r="L163" s="601"/>
      <c r="M163" s="600"/>
      <c r="N163" s="600"/>
      <c r="O163" s="600"/>
      <c r="P163" s="600"/>
      <c r="Q163" s="600"/>
      <c r="R163" s="600"/>
      <c r="S163" s="600"/>
      <c r="T163" s="600"/>
      <c r="U163" s="600"/>
      <c r="V163" s="600"/>
      <c r="W163" s="600"/>
      <c r="X163" s="600"/>
      <c r="Y163" s="600"/>
      <c r="Z163" s="600"/>
      <c r="AA163" s="600"/>
      <c r="AB163" s="600"/>
      <c r="AC163" s="600"/>
      <c r="AD163" s="600"/>
      <c r="AE163" s="600"/>
      <c r="AF163" s="600"/>
      <c r="AG163" s="600"/>
      <c r="AH163" s="600"/>
      <c r="AI163" s="600"/>
      <c r="AJ163" s="600"/>
      <c r="AK163" s="600"/>
      <c r="AL163" s="600"/>
      <c r="AM163" s="600"/>
      <c r="AN163" s="600"/>
      <c r="AO163" s="600"/>
      <c r="AP163" s="600"/>
      <c r="AQ163" s="600"/>
      <c r="AR163" s="600"/>
      <c r="AS163" s="601"/>
      <c r="AT163" s="601"/>
      <c r="AU163" s="600"/>
      <c r="AV163" s="600"/>
      <c r="AW163" s="600"/>
      <c r="AX163" s="600"/>
      <c r="AY163" s="600"/>
      <c r="AZ163" s="600"/>
      <c r="BA163" s="601" t="s">
        <v>96</v>
      </c>
      <c r="BB163" s="600"/>
      <c r="BC163" s="600"/>
      <c r="BD163" s="601"/>
      <c r="BE163" s="600"/>
      <c r="BF163" s="600"/>
      <c r="BG163" s="600"/>
      <c r="BH163" s="600"/>
      <c r="BI163" s="600"/>
      <c r="BJ163" s="600"/>
      <c r="BK163" s="600"/>
      <c r="BL163" s="600"/>
      <c r="BM163" s="600"/>
      <c r="BN163" s="600"/>
      <c r="BO163" s="600"/>
      <c r="BP163" s="600"/>
      <c r="BQ163" s="601"/>
      <c r="BR163" s="601"/>
      <c r="BS163" s="600"/>
      <c r="BT163" s="600"/>
      <c r="BU163" s="600"/>
      <c r="BV163" s="600"/>
      <c r="BW163" s="600"/>
      <c r="BX163" s="600"/>
      <c r="BY163" s="600"/>
      <c r="BZ163" s="600"/>
      <c r="CA163" s="600"/>
      <c r="CB163" s="600"/>
      <c r="CC163" s="600"/>
      <c r="CD163" s="600"/>
      <c r="CE163" s="600"/>
      <c r="CF163" s="600"/>
      <c r="CG163" s="600"/>
      <c r="CH163" s="600"/>
      <c r="CI163" s="600"/>
      <c r="CJ163" s="600"/>
      <c r="CK163" s="600"/>
      <c r="CL163" s="600"/>
      <c r="CM163" s="600"/>
      <c r="CN163" s="600"/>
      <c r="CO163" s="600"/>
      <c r="CP163" s="600"/>
      <c r="CQ163" s="600"/>
      <c r="CR163" s="600"/>
      <c r="CS163" s="600"/>
      <c r="CT163" s="600"/>
      <c r="CU163" s="600"/>
      <c r="CV163" s="600"/>
      <c r="CW163" s="600"/>
      <c r="CX163" s="600"/>
      <c r="CY163" s="600"/>
      <c r="CZ163" s="600"/>
      <c r="DA163" s="600"/>
      <c r="DB163" s="600"/>
    </row>
    <row r="164">
      <c r="A164" s="597" t="s">
        <v>197</v>
      </c>
      <c r="B164" s="598">
        <f t="shared" si="3"/>
        <v>4</v>
      </c>
      <c r="C164" s="598" t="s">
        <v>2133</v>
      </c>
      <c r="D164" s="459">
        <v>3.0</v>
      </c>
      <c r="E164" s="459">
        <v>3.0</v>
      </c>
      <c r="F164" s="459">
        <v>3.0</v>
      </c>
      <c r="G164" s="599" t="s">
        <v>2296</v>
      </c>
      <c r="H164" s="603"/>
      <c r="I164" s="600"/>
      <c r="J164" s="601"/>
      <c r="K164" s="601"/>
      <c r="L164" s="601" t="s">
        <v>96</v>
      </c>
      <c r="M164" s="600"/>
      <c r="N164" s="600"/>
      <c r="O164" s="600"/>
      <c r="P164" s="600"/>
      <c r="Q164" s="600"/>
      <c r="R164" s="600"/>
      <c r="S164" s="600"/>
      <c r="T164" s="600"/>
      <c r="U164" s="600"/>
      <c r="V164" s="600"/>
      <c r="W164" s="600"/>
      <c r="X164" s="600"/>
      <c r="Y164" s="600"/>
      <c r="Z164" s="600"/>
      <c r="AA164" s="600"/>
      <c r="AB164" s="600"/>
      <c r="AC164" s="600"/>
      <c r="AD164" s="600"/>
      <c r="AE164" s="600"/>
      <c r="AF164" s="600"/>
      <c r="AG164" s="600"/>
      <c r="AH164" s="600"/>
      <c r="AI164" s="600"/>
      <c r="AJ164" s="600"/>
      <c r="AK164" s="600"/>
      <c r="AL164" s="600"/>
      <c r="AM164" s="600"/>
      <c r="AN164" s="600"/>
      <c r="AO164" s="600"/>
      <c r="AP164" s="600"/>
      <c r="AQ164" s="600"/>
      <c r="AR164" s="600"/>
      <c r="AS164" s="601"/>
      <c r="AT164" s="601" t="s">
        <v>96</v>
      </c>
      <c r="AU164" s="600"/>
      <c r="AV164" s="600"/>
      <c r="AW164" s="600"/>
      <c r="AX164" s="600"/>
      <c r="AY164" s="600"/>
      <c r="AZ164" s="600"/>
      <c r="BA164" s="600"/>
      <c r="BB164" s="600"/>
      <c r="BC164" s="600"/>
      <c r="BD164" s="601" t="s">
        <v>96</v>
      </c>
      <c r="BE164" s="600"/>
      <c r="BF164" s="600"/>
      <c r="BG164" s="600"/>
      <c r="BH164" s="600"/>
      <c r="BI164" s="600"/>
      <c r="BJ164" s="600"/>
      <c r="BK164" s="600"/>
      <c r="BL164" s="600"/>
      <c r="BM164" s="600"/>
      <c r="BN164" s="600"/>
      <c r="BO164" s="600"/>
      <c r="BP164" s="600"/>
      <c r="BQ164" s="601" t="s">
        <v>96</v>
      </c>
      <c r="BR164" s="601"/>
      <c r="BS164" s="600"/>
      <c r="BT164" s="600"/>
      <c r="BU164" s="600"/>
      <c r="BV164" s="600"/>
      <c r="BW164" s="600"/>
      <c r="BX164" s="600"/>
      <c r="BY164" s="600"/>
      <c r="BZ164" s="600"/>
      <c r="CA164" s="600"/>
      <c r="CB164" s="600"/>
      <c r="CC164" s="600"/>
      <c r="CD164" s="600"/>
      <c r="CE164" s="600"/>
      <c r="CF164" s="600"/>
      <c r="CG164" s="600"/>
      <c r="CH164" s="600"/>
      <c r="CI164" s="600"/>
      <c r="CJ164" s="600"/>
      <c r="CK164" s="600"/>
      <c r="CL164" s="600"/>
      <c r="CM164" s="600"/>
      <c r="CN164" s="600"/>
      <c r="CO164" s="600"/>
      <c r="CP164" s="600"/>
      <c r="CQ164" s="600"/>
      <c r="CR164" s="600"/>
      <c r="CS164" s="600"/>
      <c r="CT164" s="600"/>
      <c r="CU164" s="600"/>
      <c r="CV164" s="600"/>
      <c r="CW164" s="600"/>
      <c r="CX164" s="600"/>
      <c r="CY164" s="600"/>
      <c r="CZ164" s="600"/>
      <c r="DA164" s="600"/>
      <c r="DB164" s="600"/>
    </row>
    <row r="165">
      <c r="A165" s="597" t="s">
        <v>198</v>
      </c>
      <c r="B165" s="598">
        <f t="shared" si="3"/>
        <v>1</v>
      </c>
      <c r="C165" s="598" t="s">
        <v>2133</v>
      </c>
      <c r="D165" s="459">
        <v>5.0</v>
      </c>
      <c r="E165" s="459">
        <v>3.0</v>
      </c>
      <c r="F165" s="459">
        <v>3.0</v>
      </c>
      <c r="G165" s="599" t="s">
        <v>2297</v>
      </c>
      <c r="H165" s="603"/>
      <c r="I165" s="600"/>
      <c r="J165" s="601"/>
      <c r="K165" s="601"/>
      <c r="L165" s="601" t="s">
        <v>96</v>
      </c>
      <c r="M165" s="600"/>
      <c r="N165" s="600"/>
      <c r="O165" s="600"/>
      <c r="P165" s="600"/>
      <c r="Q165" s="600"/>
      <c r="R165" s="600"/>
      <c r="S165" s="600"/>
      <c r="T165" s="600"/>
      <c r="U165" s="600"/>
      <c r="V165" s="600"/>
      <c r="W165" s="600"/>
      <c r="X165" s="600"/>
      <c r="Y165" s="600"/>
      <c r="Z165" s="600"/>
      <c r="AA165" s="600"/>
      <c r="AB165" s="600"/>
      <c r="AC165" s="600"/>
      <c r="AD165" s="600"/>
      <c r="AE165" s="600"/>
      <c r="AF165" s="600"/>
      <c r="AG165" s="600"/>
      <c r="AH165" s="600"/>
      <c r="AI165" s="600"/>
      <c r="AJ165" s="600"/>
      <c r="AK165" s="600"/>
      <c r="AL165" s="600"/>
      <c r="AM165" s="600"/>
      <c r="AN165" s="600"/>
      <c r="AO165" s="600"/>
      <c r="AP165" s="600"/>
      <c r="AQ165" s="600"/>
      <c r="AR165" s="600"/>
      <c r="AS165" s="600"/>
      <c r="AT165" s="600"/>
      <c r="AU165" s="600"/>
      <c r="AV165" s="600"/>
      <c r="AW165" s="600"/>
      <c r="AX165" s="600"/>
      <c r="AY165" s="600"/>
      <c r="AZ165" s="600"/>
      <c r="BA165" s="600"/>
      <c r="BB165" s="600"/>
      <c r="BC165" s="600"/>
      <c r="BD165" s="600"/>
      <c r="BE165" s="600"/>
      <c r="BF165" s="600"/>
      <c r="BG165" s="600"/>
      <c r="BH165" s="600"/>
      <c r="BI165" s="600"/>
      <c r="BJ165" s="600"/>
      <c r="BK165" s="600"/>
      <c r="BL165" s="600"/>
      <c r="BM165" s="600"/>
      <c r="BN165" s="600"/>
      <c r="BO165" s="600"/>
      <c r="BP165" s="600"/>
      <c r="BQ165" s="600"/>
      <c r="BR165" s="600"/>
      <c r="BS165" s="600"/>
      <c r="BT165" s="600"/>
      <c r="BU165" s="600"/>
      <c r="BV165" s="600"/>
      <c r="BW165" s="600"/>
      <c r="BX165" s="600"/>
      <c r="BY165" s="600"/>
      <c r="BZ165" s="600"/>
      <c r="CA165" s="600"/>
      <c r="CB165" s="600"/>
      <c r="CC165" s="600"/>
      <c r="CD165" s="600"/>
      <c r="CE165" s="600"/>
      <c r="CF165" s="600"/>
      <c r="CG165" s="600"/>
      <c r="CH165" s="600"/>
      <c r="CI165" s="600"/>
      <c r="CJ165" s="600"/>
      <c r="CK165" s="600"/>
      <c r="CL165" s="600"/>
      <c r="CM165" s="600"/>
      <c r="CN165" s="600"/>
      <c r="CO165" s="600"/>
      <c r="CP165" s="600"/>
      <c r="CQ165" s="600"/>
      <c r="CR165" s="600"/>
      <c r="CS165" s="600"/>
      <c r="CT165" s="600"/>
      <c r="CU165" s="600"/>
      <c r="CV165" s="600"/>
      <c r="CW165" s="600"/>
      <c r="CX165" s="600"/>
      <c r="CY165" s="600"/>
      <c r="CZ165" s="600"/>
      <c r="DA165" s="600"/>
      <c r="DB165" s="600"/>
    </row>
    <row r="166">
      <c r="A166" s="597" t="s">
        <v>1166</v>
      </c>
      <c r="B166" s="598">
        <f t="shared" si="3"/>
        <v>1</v>
      </c>
      <c r="C166" s="598" t="s">
        <v>2133</v>
      </c>
      <c r="D166" s="459">
        <v>5.0</v>
      </c>
      <c r="E166" s="459">
        <v>5.0</v>
      </c>
      <c r="F166" s="459" t="s">
        <v>2196</v>
      </c>
      <c r="G166" s="599" t="s">
        <v>2298</v>
      </c>
      <c r="H166" s="603"/>
      <c r="I166" s="600"/>
      <c r="J166" s="600"/>
      <c r="K166" s="600"/>
      <c r="L166" s="600"/>
      <c r="M166" s="600"/>
      <c r="N166" s="600"/>
      <c r="O166" s="600"/>
      <c r="P166" s="600"/>
      <c r="Q166" s="600"/>
      <c r="R166" s="600"/>
      <c r="S166" s="600"/>
      <c r="T166" s="600"/>
      <c r="U166" s="600"/>
      <c r="V166" s="600"/>
      <c r="W166" s="600"/>
      <c r="X166" s="600"/>
      <c r="Y166" s="600"/>
      <c r="Z166" s="600"/>
      <c r="AA166" s="600"/>
      <c r="AB166" s="600"/>
      <c r="AC166" s="600"/>
      <c r="AD166" s="600"/>
      <c r="AE166" s="600"/>
      <c r="AF166" s="600"/>
      <c r="AG166" s="600"/>
      <c r="AH166" s="600"/>
      <c r="AI166" s="600"/>
      <c r="AJ166" s="600"/>
      <c r="AK166" s="600"/>
      <c r="AL166" s="600"/>
      <c r="AM166" s="600"/>
      <c r="AN166" s="600"/>
      <c r="AO166" s="600"/>
      <c r="AP166" s="600"/>
      <c r="AQ166" s="600"/>
      <c r="AR166" s="600"/>
      <c r="AS166" s="601"/>
      <c r="AT166" s="601"/>
      <c r="AU166" s="600"/>
      <c r="AV166" s="600"/>
      <c r="AW166" s="600"/>
      <c r="AX166" s="600"/>
      <c r="AY166" s="600"/>
      <c r="AZ166" s="600"/>
      <c r="BA166" s="600"/>
      <c r="BB166" s="600"/>
      <c r="BC166" s="600"/>
      <c r="BD166" s="601" t="s">
        <v>96</v>
      </c>
      <c r="BE166" s="600"/>
      <c r="BF166" s="600"/>
      <c r="BG166" s="600"/>
      <c r="BH166" s="600"/>
      <c r="BI166" s="600"/>
      <c r="BJ166" s="600"/>
      <c r="BK166" s="600"/>
      <c r="BL166" s="600"/>
      <c r="BM166" s="600"/>
      <c r="BN166" s="600"/>
      <c r="BO166" s="601"/>
      <c r="BP166" s="601"/>
      <c r="BQ166" s="601"/>
      <c r="BR166" s="601"/>
      <c r="BS166" s="600"/>
      <c r="BT166" s="600"/>
      <c r="BU166" s="600"/>
      <c r="BV166" s="600"/>
      <c r="BW166" s="600"/>
      <c r="BX166" s="600"/>
      <c r="BY166" s="600"/>
      <c r="BZ166" s="600"/>
      <c r="CA166" s="600"/>
      <c r="CB166" s="600"/>
      <c r="CC166" s="601"/>
      <c r="CD166" s="601"/>
      <c r="CE166" s="601"/>
      <c r="CF166" s="601"/>
      <c r="CG166" s="600"/>
      <c r="CH166" s="600"/>
      <c r="CI166" s="600"/>
      <c r="CJ166" s="600"/>
      <c r="CK166" s="600"/>
      <c r="CL166" s="600"/>
      <c r="CM166" s="600"/>
      <c r="CN166" s="600"/>
      <c r="CO166" s="600"/>
      <c r="CP166" s="600"/>
      <c r="CQ166" s="600"/>
      <c r="CR166" s="600"/>
      <c r="CS166" s="600"/>
      <c r="CT166" s="600"/>
      <c r="CU166" s="600"/>
      <c r="CV166" s="600"/>
      <c r="CW166" s="600"/>
      <c r="CX166" s="600"/>
      <c r="CY166" s="600"/>
      <c r="CZ166" s="600"/>
      <c r="DA166" s="600"/>
      <c r="DB166" s="600"/>
    </row>
    <row r="167">
      <c r="A167" s="597" t="s">
        <v>303</v>
      </c>
      <c r="B167" s="598">
        <f t="shared" si="3"/>
        <v>8</v>
      </c>
      <c r="C167" s="598" t="s">
        <v>2162</v>
      </c>
      <c r="D167" s="459">
        <v>1.0</v>
      </c>
      <c r="E167" s="459">
        <v>2.0</v>
      </c>
      <c r="F167" s="459" t="s">
        <v>251</v>
      </c>
      <c r="G167" s="599" t="s">
        <v>2299</v>
      </c>
      <c r="H167" s="603"/>
      <c r="I167" s="600"/>
      <c r="J167" s="600"/>
      <c r="K167" s="600"/>
      <c r="L167" s="600"/>
      <c r="M167" s="600"/>
      <c r="N167" s="600"/>
      <c r="O167" s="602" t="s">
        <v>96</v>
      </c>
      <c r="P167" s="600"/>
      <c r="Q167" s="600"/>
      <c r="R167" s="600"/>
      <c r="S167" s="600"/>
      <c r="T167" s="602"/>
      <c r="U167" s="600"/>
      <c r="V167" s="600"/>
      <c r="W167" s="600"/>
      <c r="X167" s="600"/>
      <c r="Y167" s="600"/>
      <c r="Z167" s="600"/>
      <c r="AA167" s="600"/>
      <c r="AB167" s="602" t="s">
        <v>96</v>
      </c>
      <c r="AC167" s="600"/>
      <c r="AD167" s="600"/>
      <c r="AE167" s="600"/>
      <c r="AF167" s="600"/>
      <c r="AG167" s="600"/>
      <c r="AH167" s="600"/>
      <c r="AI167" s="600"/>
      <c r="AJ167" s="600"/>
      <c r="AK167" s="600"/>
      <c r="AL167" s="600"/>
      <c r="AM167" s="600"/>
      <c r="AN167" s="600"/>
      <c r="AO167" s="600"/>
      <c r="AP167" s="600"/>
      <c r="AQ167" s="600"/>
      <c r="AR167" s="600"/>
      <c r="AS167" s="601"/>
      <c r="AT167" s="601" t="s">
        <v>96</v>
      </c>
      <c r="AU167" s="600"/>
      <c r="AV167" s="600"/>
      <c r="AW167" s="600"/>
      <c r="AX167" s="600"/>
      <c r="AY167" s="600"/>
      <c r="AZ167" s="600"/>
      <c r="BA167" s="601"/>
      <c r="BB167" s="601" t="s">
        <v>96</v>
      </c>
      <c r="BC167" s="600"/>
      <c r="BD167" s="601" t="s">
        <v>96</v>
      </c>
      <c r="BE167" s="600"/>
      <c r="BF167" s="600"/>
      <c r="BG167" s="600"/>
      <c r="BH167" s="600"/>
      <c r="BI167" s="600"/>
      <c r="BJ167" s="600"/>
      <c r="BK167" s="600"/>
      <c r="BL167" s="600"/>
      <c r="BM167" s="600"/>
      <c r="BN167" s="600"/>
      <c r="BO167" s="601" t="s">
        <v>96</v>
      </c>
      <c r="BP167" s="601"/>
      <c r="BQ167" s="601" t="s">
        <v>96</v>
      </c>
      <c r="BR167" s="601"/>
      <c r="BS167" s="600"/>
      <c r="BT167" s="600"/>
      <c r="BU167" s="600"/>
      <c r="BV167" s="600"/>
      <c r="BW167" s="600"/>
      <c r="BX167" s="600"/>
      <c r="BY167" s="600"/>
      <c r="BZ167" s="600"/>
      <c r="CA167" s="600"/>
      <c r="CB167" s="600"/>
      <c r="CC167" s="601"/>
      <c r="CD167" s="601"/>
      <c r="CE167" s="601"/>
      <c r="CF167" s="601" t="s">
        <v>96</v>
      </c>
      <c r="CG167" s="600"/>
      <c r="CH167" s="600"/>
      <c r="CI167" s="600"/>
      <c r="CJ167" s="600"/>
      <c r="CK167" s="600"/>
      <c r="CL167" s="600"/>
      <c r="CM167" s="600"/>
      <c r="CN167" s="600"/>
      <c r="CO167" s="600"/>
      <c r="CP167" s="600"/>
      <c r="CQ167" s="600"/>
      <c r="CR167" s="600"/>
      <c r="CS167" s="600"/>
      <c r="CT167" s="600"/>
      <c r="CU167" s="600"/>
      <c r="CV167" s="600"/>
      <c r="CW167" s="600"/>
      <c r="CX167" s="600"/>
      <c r="CY167" s="600"/>
      <c r="CZ167" s="600"/>
      <c r="DA167" s="600"/>
      <c r="DB167" s="600"/>
    </row>
    <row r="168">
      <c r="A168" s="597" t="s">
        <v>594</v>
      </c>
      <c r="B168" s="598">
        <f t="shared" si="3"/>
        <v>1</v>
      </c>
      <c r="C168" s="598" t="s">
        <v>2133</v>
      </c>
      <c r="D168" s="459">
        <v>2.0</v>
      </c>
      <c r="E168" s="459">
        <v>2.0</v>
      </c>
      <c r="F168" s="459" t="s">
        <v>251</v>
      </c>
      <c r="G168" s="599" t="s">
        <v>2300</v>
      </c>
      <c r="H168" s="603"/>
      <c r="I168" s="600"/>
      <c r="J168" s="600"/>
      <c r="K168" s="600"/>
      <c r="L168" s="600"/>
      <c r="M168" s="600"/>
      <c r="N168" s="600"/>
      <c r="O168" s="602"/>
      <c r="P168" s="600"/>
      <c r="Q168" s="600"/>
      <c r="R168" s="600"/>
      <c r="S168" s="600"/>
      <c r="T168" s="602"/>
      <c r="U168" s="600"/>
      <c r="V168" s="600"/>
      <c r="W168" s="600"/>
      <c r="X168" s="600"/>
      <c r="Y168" s="600"/>
      <c r="Z168" s="600"/>
      <c r="AA168" s="600"/>
      <c r="AB168" s="602" t="s">
        <v>96</v>
      </c>
      <c r="AC168" s="600"/>
      <c r="AD168" s="600"/>
      <c r="AE168" s="600"/>
      <c r="AF168" s="600"/>
      <c r="AG168" s="600"/>
      <c r="AH168" s="600"/>
      <c r="AI168" s="600"/>
      <c r="AJ168" s="600"/>
      <c r="AK168" s="600"/>
      <c r="AL168" s="600"/>
      <c r="AM168" s="600"/>
      <c r="AN168" s="600"/>
      <c r="AO168" s="600"/>
      <c r="AP168" s="600"/>
      <c r="AQ168" s="600"/>
      <c r="AR168" s="600"/>
      <c r="AS168" s="601"/>
      <c r="AT168" s="601"/>
      <c r="AU168" s="600"/>
      <c r="AV168" s="600"/>
      <c r="AW168" s="600"/>
      <c r="AX168" s="600"/>
      <c r="AY168" s="600"/>
      <c r="AZ168" s="600"/>
      <c r="BA168" s="601"/>
      <c r="BB168" s="601"/>
      <c r="BC168" s="600"/>
      <c r="BD168" s="601"/>
      <c r="BE168" s="600"/>
      <c r="BF168" s="600"/>
      <c r="BG168" s="600"/>
      <c r="BH168" s="600"/>
      <c r="BI168" s="600"/>
      <c r="BJ168" s="600"/>
      <c r="BK168" s="600"/>
      <c r="BL168" s="600"/>
      <c r="BM168" s="600"/>
      <c r="BN168" s="600"/>
      <c r="BO168" s="601"/>
      <c r="BP168" s="601"/>
      <c r="BQ168" s="601"/>
      <c r="BR168" s="601"/>
      <c r="BS168" s="600"/>
      <c r="BT168" s="600"/>
      <c r="BU168" s="600"/>
      <c r="BV168" s="600"/>
      <c r="BW168" s="600"/>
      <c r="BX168" s="600"/>
      <c r="BY168" s="600"/>
      <c r="BZ168" s="600"/>
      <c r="CA168" s="600"/>
      <c r="CB168" s="600"/>
      <c r="CC168" s="601"/>
      <c r="CD168" s="601"/>
      <c r="CE168" s="601"/>
      <c r="CF168" s="601"/>
      <c r="CG168" s="600"/>
      <c r="CH168" s="600"/>
      <c r="CI168" s="600"/>
      <c r="CJ168" s="600"/>
      <c r="CK168" s="600"/>
      <c r="CL168" s="600"/>
      <c r="CM168" s="600"/>
      <c r="CN168" s="600"/>
      <c r="CO168" s="600"/>
      <c r="CP168" s="600"/>
      <c r="CQ168" s="600"/>
      <c r="CR168" s="600"/>
      <c r="CS168" s="600"/>
      <c r="CT168" s="600"/>
      <c r="CU168" s="600"/>
      <c r="CV168" s="600"/>
      <c r="CW168" s="600"/>
      <c r="CX168" s="600"/>
      <c r="CY168" s="600"/>
      <c r="CZ168" s="600"/>
      <c r="DA168" s="600"/>
      <c r="DB168" s="600"/>
    </row>
    <row r="169" ht="22.5" customHeight="1">
      <c r="A169" s="604" t="s">
        <v>2124</v>
      </c>
      <c r="B169" s="605"/>
      <c r="C169" s="606"/>
      <c r="D169" s="606"/>
      <c r="E169" s="606"/>
      <c r="F169" s="606"/>
      <c r="G169" s="606"/>
      <c r="H169" s="607"/>
      <c r="I169" s="595"/>
      <c r="J169" s="595"/>
      <c r="K169" s="595"/>
      <c r="L169" s="595"/>
      <c r="M169" s="595"/>
      <c r="N169" s="595"/>
      <c r="O169" s="595"/>
      <c r="P169" s="595"/>
      <c r="Q169" s="595"/>
      <c r="R169" s="595"/>
      <c r="S169" s="595"/>
      <c r="T169" s="595"/>
      <c r="U169" s="595"/>
      <c r="V169" s="595"/>
      <c r="W169" s="595"/>
      <c r="X169" s="595"/>
      <c r="Y169" s="595"/>
      <c r="Z169" s="595"/>
      <c r="AA169" s="595"/>
      <c r="AB169" s="595"/>
      <c r="AC169" s="595"/>
      <c r="AD169" s="595"/>
      <c r="AE169" s="595"/>
      <c r="AF169" s="595"/>
      <c r="AG169" s="595"/>
      <c r="AH169" s="595"/>
      <c r="AI169" s="595"/>
      <c r="AJ169" s="595"/>
      <c r="AK169" s="595"/>
      <c r="AL169" s="595"/>
      <c r="AM169" s="595"/>
      <c r="AN169" s="595"/>
      <c r="AO169" s="595"/>
      <c r="AP169" s="595"/>
      <c r="AQ169" s="595"/>
      <c r="AR169" s="595"/>
      <c r="AS169" s="595"/>
      <c r="AT169" s="595"/>
      <c r="AU169" s="595"/>
      <c r="AV169" s="595"/>
      <c r="AW169" s="595"/>
      <c r="AX169" s="595"/>
      <c r="AY169" s="595"/>
      <c r="AZ169" s="595"/>
      <c r="BA169" s="595"/>
      <c r="BB169" s="595"/>
      <c r="BC169" s="595"/>
      <c r="BD169" s="595"/>
      <c r="BE169" s="595"/>
      <c r="BF169" s="595"/>
      <c r="BG169" s="596"/>
      <c r="BH169" s="596"/>
      <c r="BI169" s="595"/>
      <c r="BJ169" s="595"/>
      <c r="BK169" s="595"/>
      <c r="BL169" s="595"/>
      <c r="BM169" s="595"/>
      <c r="BN169" s="595"/>
      <c r="BO169" s="596"/>
      <c r="BP169" s="596"/>
      <c r="BQ169" s="595"/>
      <c r="BR169" s="595"/>
      <c r="BS169" s="595"/>
      <c r="BT169" s="595"/>
      <c r="BU169" s="595"/>
      <c r="BV169" s="595"/>
      <c r="BW169" s="595"/>
      <c r="BX169" s="595"/>
      <c r="BY169" s="595"/>
      <c r="BZ169" s="595"/>
      <c r="CA169" s="595"/>
      <c r="CB169" s="595"/>
      <c r="CC169" s="595"/>
      <c r="CD169" s="595"/>
      <c r="CE169" s="595"/>
      <c r="CF169" s="595"/>
      <c r="CG169" s="595"/>
      <c r="CH169" s="595"/>
      <c r="CI169" s="595"/>
      <c r="CJ169" s="595"/>
      <c r="CK169" s="595"/>
      <c r="CL169" s="595"/>
      <c r="CM169" s="595"/>
      <c r="CN169" s="595"/>
      <c r="CO169" s="595"/>
      <c r="CP169" s="595"/>
      <c r="CQ169" s="595"/>
      <c r="CR169" s="595"/>
      <c r="CS169" s="595"/>
      <c r="CT169" s="595"/>
      <c r="CU169" s="595"/>
      <c r="CV169" s="595"/>
      <c r="CW169" s="595"/>
      <c r="CX169" s="595"/>
      <c r="CY169" s="595"/>
      <c r="CZ169" s="595"/>
      <c r="DA169" s="595"/>
      <c r="DB169" s="595"/>
    </row>
    <row r="170">
      <c r="A170" s="608" t="s">
        <v>164</v>
      </c>
      <c r="B170" s="609">
        <f t="shared" ref="B170:B173" si="4">counta($I170:$DB170)</f>
        <v>8</v>
      </c>
      <c r="C170" s="609" t="s">
        <v>2162</v>
      </c>
      <c r="D170" s="610">
        <v>3.0</v>
      </c>
      <c r="E170" s="610" t="s">
        <v>214</v>
      </c>
      <c r="F170" s="610" t="s">
        <v>251</v>
      </c>
      <c r="G170" s="611" t="s">
        <v>2301</v>
      </c>
      <c r="H170" s="603"/>
      <c r="I170" s="612"/>
      <c r="J170" s="613"/>
      <c r="K170" s="613" t="s">
        <v>96</v>
      </c>
      <c r="L170" s="612"/>
      <c r="M170" s="612"/>
      <c r="N170" s="612"/>
      <c r="O170" s="612"/>
      <c r="P170" s="612"/>
      <c r="Q170" s="612"/>
      <c r="R170" s="612"/>
      <c r="S170" s="612"/>
      <c r="T170" s="612"/>
      <c r="U170" s="612"/>
      <c r="V170" s="612"/>
      <c r="W170" s="612"/>
      <c r="X170" s="612"/>
      <c r="Y170" s="613" t="s">
        <v>96</v>
      </c>
      <c r="Z170" s="612"/>
      <c r="AA170" s="613" t="s">
        <v>96</v>
      </c>
      <c r="AB170" s="612"/>
      <c r="AC170" s="612"/>
      <c r="AD170" s="612"/>
      <c r="AE170" s="612"/>
      <c r="AF170" s="612"/>
      <c r="AG170" s="612"/>
      <c r="AH170" s="612"/>
      <c r="AI170" s="612"/>
      <c r="AJ170" s="612"/>
      <c r="AK170" s="612"/>
      <c r="AL170" s="612"/>
      <c r="AM170" s="612"/>
      <c r="AN170" s="612"/>
      <c r="AO170" s="612"/>
      <c r="AP170" s="612"/>
      <c r="AQ170" s="612"/>
      <c r="AR170" s="612"/>
      <c r="AS170" s="612"/>
      <c r="AT170" s="612"/>
      <c r="AU170" s="613"/>
      <c r="AV170" s="613" t="s">
        <v>96</v>
      </c>
      <c r="AW170" s="612"/>
      <c r="AX170" s="612"/>
      <c r="AY170" s="612"/>
      <c r="AZ170" s="612"/>
      <c r="BA170" s="612"/>
      <c r="BB170" s="612"/>
      <c r="BC170" s="612"/>
      <c r="BD170" s="612"/>
      <c r="BE170" s="612"/>
      <c r="BF170" s="613" t="s">
        <v>96</v>
      </c>
      <c r="BG170" s="613"/>
      <c r="BH170" s="613"/>
      <c r="BI170" s="612"/>
      <c r="BJ170" s="612"/>
      <c r="BK170" s="613"/>
      <c r="BL170" s="613" t="s">
        <v>96</v>
      </c>
      <c r="BM170" s="612"/>
      <c r="BN170" s="612"/>
      <c r="BO170" s="612"/>
      <c r="BP170" s="612"/>
      <c r="BQ170" s="612"/>
      <c r="BR170" s="612"/>
      <c r="BS170" s="612"/>
      <c r="BT170" s="612"/>
      <c r="BU170" s="612"/>
      <c r="BV170" s="612"/>
      <c r="BW170" s="613"/>
      <c r="BX170" s="613" t="s">
        <v>96</v>
      </c>
      <c r="BY170" s="612"/>
      <c r="BZ170" s="612"/>
      <c r="CA170" s="612"/>
      <c r="CB170" s="612"/>
      <c r="CC170" s="612"/>
      <c r="CD170" s="612"/>
      <c r="CE170" s="612"/>
      <c r="CF170" s="612"/>
      <c r="CG170" s="612"/>
      <c r="CH170" s="612"/>
      <c r="CI170" s="612"/>
      <c r="CJ170" s="612"/>
      <c r="CK170" s="612"/>
      <c r="CL170" s="612"/>
      <c r="CM170" s="612"/>
      <c r="CN170" s="612"/>
      <c r="CO170" s="613" t="s">
        <v>96</v>
      </c>
      <c r="CP170" s="612"/>
      <c r="CQ170" s="612"/>
      <c r="CR170" s="612"/>
      <c r="CS170" s="612"/>
      <c r="CT170" s="612"/>
      <c r="CU170" s="612"/>
      <c r="CV170" s="612"/>
      <c r="CW170" s="612"/>
      <c r="CX170" s="612"/>
      <c r="CY170" s="612"/>
      <c r="CZ170" s="612"/>
      <c r="DA170" s="612"/>
      <c r="DB170" s="612"/>
    </row>
    <row r="171">
      <c r="A171" s="608" t="s">
        <v>186</v>
      </c>
      <c r="B171" s="609">
        <f t="shared" si="4"/>
        <v>7</v>
      </c>
      <c r="C171" s="609" t="s">
        <v>2162</v>
      </c>
      <c r="D171" s="610">
        <v>0.0</v>
      </c>
      <c r="E171" s="610">
        <v>2.0</v>
      </c>
      <c r="F171" s="610" t="s">
        <v>251</v>
      </c>
      <c r="G171" s="611" t="s">
        <v>2302</v>
      </c>
      <c r="H171" s="603"/>
      <c r="I171" s="612"/>
      <c r="J171" s="613"/>
      <c r="K171" s="613"/>
      <c r="L171" s="613" t="s">
        <v>96</v>
      </c>
      <c r="M171" s="612"/>
      <c r="N171" s="612"/>
      <c r="O171" s="612"/>
      <c r="P171" s="612"/>
      <c r="Q171" s="613" t="s">
        <v>96</v>
      </c>
      <c r="R171" s="612"/>
      <c r="S171" s="613"/>
      <c r="T171" s="612"/>
      <c r="U171" s="612"/>
      <c r="V171" s="612"/>
      <c r="W171" s="612"/>
      <c r="X171" s="612"/>
      <c r="Y171" s="612"/>
      <c r="Z171" s="612"/>
      <c r="AA171" s="612"/>
      <c r="AB171" s="612"/>
      <c r="AC171" s="612"/>
      <c r="AD171" s="612"/>
      <c r="AE171" s="612"/>
      <c r="AF171" s="612"/>
      <c r="AG171" s="612"/>
      <c r="AH171" s="612"/>
      <c r="AI171" s="612"/>
      <c r="AJ171" s="612"/>
      <c r="AK171" s="612"/>
      <c r="AL171" s="612"/>
      <c r="AM171" s="612"/>
      <c r="AN171" s="612"/>
      <c r="AO171" s="612"/>
      <c r="AP171" s="612"/>
      <c r="AQ171" s="612"/>
      <c r="AR171" s="612"/>
      <c r="AS171" s="613" t="s">
        <v>96</v>
      </c>
      <c r="AT171" s="612"/>
      <c r="AU171" s="612"/>
      <c r="AV171" s="612"/>
      <c r="AW171" s="612"/>
      <c r="AX171" s="612"/>
      <c r="AY171" s="612"/>
      <c r="AZ171" s="613" t="s">
        <v>96</v>
      </c>
      <c r="BA171" s="612"/>
      <c r="BB171" s="612"/>
      <c r="BC171" s="612"/>
      <c r="BD171" s="612"/>
      <c r="BE171" s="612"/>
      <c r="BF171" s="612"/>
      <c r="BG171" s="612"/>
      <c r="BH171" s="612"/>
      <c r="BI171" s="612"/>
      <c r="BJ171" s="612"/>
      <c r="BK171" s="612"/>
      <c r="BL171" s="612"/>
      <c r="BM171" s="612"/>
      <c r="BN171" s="612"/>
      <c r="BO171" s="613" t="s">
        <v>96</v>
      </c>
      <c r="BP171" s="613"/>
      <c r="BQ171" s="612"/>
      <c r="BR171" s="612"/>
      <c r="BS171" s="612"/>
      <c r="BT171" s="612"/>
      <c r="BU171" s="612"/>
      <c r="BV171" s="612"/>
      <c r="BW171" s="612"/>
      <c r="BX171" s="612"/>
      <c r="BY171" s="612"/>
      <c r="BZ171" s="612"/>
      <c r="CA171" s="612"/>
      <c r="CB171" s="612"/>
      <c r="CC171" s="612"/>
      <c r="CD171" s="612"/>
      <c r="CE171" s="612"/>
      <c r="CF171" s="612"/>
      <c r="CG171" s="612"/>
      <c r="CH171" s="612"/>
      <c r="CI171" s="612"/>
      <c r="CJ171" s="612"/>
      <c r="CK171" s="612"/>
      <c r="CL171" s="612"/>
      <c r="CM171" s="612"/>
      <c r="CN171" s="612"/>
      <c r="CO171" s="612"/>
      <c r="CP171" s="612"/>
      <c r="CQ171" s="613" t="s">
        <v>96</v>
      </c>
      <c r="CR171" s="612"/>
      <c r="CS171" s="613" t="s">
        <v>96</v>
      </c>
      <c r="CT171" s="612"/>
      <c r="CU171" s="612"/>
      <c r="CV171" s="612"/>
      <c r="CW171" s="612"/>
      <c r="CX171" s="612"/>
      <c r="CY171" s="612"/>
      <c r="CZ171" s="612"/>
      <c r="DA171" s="612"/>
      <c r="DB171" s="612"/>
    </row>
    <row r="172">
      <c r="A172" s="608" t="s">
        <v>191</v>
      </c>
      <c r="B172" s="609">
        <f t="shared" si="4"/>
        <v>10</v>
      </c>
      <c r="C172" s="609" t="s">
        <v>2133</v>
      </c>
      <c r="D172" s="610">
        <v>1.0</v>
      </c>
      <c r="E172" s="610">
        <v>3.0</v>
      </c>
      <c r="F172" s="610">
        <v>3.0</v>
      </c>
      <c r="G172" s="611" t="s">
        <v>2303</v>
      </c>
      <c r="H172" s="603"/>
      <c r="I172" s="612"/>
      <c r="J172" s="612"/>
      <c r="K172" s="612"/>
      <c r="L172" s="613" t="s">
        <v>96</v>
      </c>
      <c r="M172" s="612"/>
      <c r="N172" s="612"/>
      <c r="O172" s="612"/>
      <c r="P172" s="612"/>
      <c r="Q172" s="612"/>
      <c r="R172" s="612"/>
      <c r="S172" s="612"/>
      <c r="T172" s="612"/>
      <c r="U172" s="612"/>
      <c r="V172" s="612"/>
      <c r="W172" s="612"/>
      <c r="X172" s="612"/>
      <c r="Y172" s="612"/>
      <c r="Z172" s="612"/>
      <c r="AA172" s="612"/>
      <c r="AB172" s="612"/>
      <c r="AC172" s="612"/>
      <c r="AD172" s="612"/>
      <c r="AE172" s="612"/>
      <c r="AF172" s="612"/>
      <c r="AG172" s="612"/>
      <c r="AH172" s="612"/>
      <c r="AI172" s="612"/>
      <c r="AJ172" s="612"/>
      <c r="AK172" s="612"/>
      <c r="AL172" s="612"/>
      <c r="AM172" s="612"/>
      <c r="AN172" s="612"/>
      <c r="AO172" s="612"/>
      <c r="AP172" s="613"/>
      <c r="AQ172" s="613"/>
      <c r="AR172" s="613" t="s">
        <v>96</v>
      </c>
      <c r="AS172" s="613" t="s">
        <v>96</v>
      </c>
      <c r="AT172" s="613" t="s">
        <v>96</v>
      </c>
      <c r="AU172" s="612"/>
      <c r="AV172" s="612"/>
      <c r="AW172" s="612"/>
      <c r="AX172" s="612"/>
      <c r="AY172" s="612"/>
      <c r="AZ172" s="613" t="s">
        <v>96</v>
      </c>
      <c r="BA172" s="612"/>
      <c r="BB172" s="612"/>
      <c r="BC172" s="612"/>
      <c r="BD172" s="612"/>
      <c r="BE172" s="612"/>
      <c r="BF172" s="612"/>
      <c r="BG172" s="612"/>
      <c r="BH172" s="612"/>
      <c r="BI172" s="612"/>
      <c r="BJ172" s="612"/>
      <c r="BK172" s="612"/>
      <c r="BL172" s="612"/>
      <c r="BM172" s="612"/>
      <c r="BN172" s="612"/>
      <c r="BO172" s="612"/>
      <c r="BP172" s="613" t="s">
        <v>96</v>
      </c>
      <c r="BQ172" s="612"/>
      <c r="BR172" s="612"/>
      <c r="BS172" s="612"/>
      <c r="BT172" s="612"/>
      <c r="BU172" s="612"/>
      <c r="BV172" s="612"/>
      <c r="BW172" s="612"/>
      <c r="BX172" s="612"/>
      <c r="BY172" s="612"/>
      <c r="BZ172" s="612"/>
      <c r="CA172" s="612"/>
      <c r="CB172" s="612"/>
      <c r="CC172" s="612"/>
      <c r="CD172" s="612"/>
      <c r="CE172" s="612"/>
      <c r="CF172" s="612"/>
      <c r="CG172" s="612"/>
      <c r="CH172" s="612"/>
      <c r="CI172" s="612"/>
      <c r="CJ172" s="612"/>
      <c r="CK172" s="612"/>
      <c r="CL172" s="612"/>
      <c r="CM172" s="612"/>
      <c r="CN172" s="612"/>
      <c r="CO172" s="612"/>
      <c r="CP172" s="612"/>
      <c r="CQ172" s="613" t="s">
        <v>96</v>
      </c>
      <c r="CR172" s="612"/>
      <c r="CS172" s="613" t="s">
        <v>96</v>
      </c>
      <c r="CT172" s="612"/>
      <c r="CU172" s="612"/>
      <c r="CV172" s="612"/>
      <c r="CW172" s="613"/>
      <c r="CX172" s="613" t="s">
        <v>96</v>
      </c>
      <c r="CY172" s="613" t="s">
        <v>96</v>
      </c>
      <c r="CZ172" s="612"/>
      <c r="DA172" s="612"/>
      <c r="DB172" s="612"/>
    </row>
    <row r="173">
      <c r="A173" s="608" t="s">
        <v>1333</v>
      </c>
      <c r="B173" s="609">
        <f t="shared" si="4"/>
        <v>1</v>
      </c>
      <c r="C173" s="609" t="s">
        <v>2133</v>
      </c>
      <c r="D173" s="610">
        <v>3.0</v>
      </c>
      <c r="E173" s="610">
        <v>3.0</v>
      </c>
      <c r="F173" s="610">
        <v>6.0</v>
      </c>
      <c r="G173" s="611" t="s">
        <v>2304</v>
      </c>
      <c r="H173" s="603"/>
      <c r="I173" s="612"/>
      <c r="J173" s="612"/>
      <c r="K173" s="612"/>
      <c r="L173" s="612"/>
      <c r="M173" s="612"/>
      <c r="N173" s="612"/>
      <c r="O173" s="612"/>
      <c r="P173" s="612"/>
      <c r="Q173" s="612"/>
      <c r="R173" s="612"/>
      <c r="S173" s="612"/>
      <c r="T173" s="612"/>
      <c r="U173" s="612"/>
      <c r="V173" s="612"/>
      <c r="W173" s="612"/>
      <c r="X173" s="612"/>
      <c r="Y173" s="612"/>
      <c r="Z173" s="612"/>
      <c r="AA173" s="612"/>
      <c r="AB173" s="612"/>
      <c r="AC173" s="612"/>
      <c r="AD173" s="612"/>
      <c r="AE173" s="612"/>
      <c r="AF173" s="612"/>
      <c r="AG173" s="612"/>
      <c r="AH173" s="612"/>
      <c r="AI173" s="612"/>
      <c r="AJ173" s="612"/>
      <c r="AK173" s="612"/>
      <c r="AL173" s="612"/>
      <c r="AM173" s="612"/>
      <c r="AN173" s="612"/>
      <c r="AO173" s="612"/>
      <c r="AP173" s="612"/>
      <c r="AQ173" s="612"/>
      <c r="AR173" s="612"/>
      <c r="AS173" s="612"/>
      <c r="AT173" s="612"/>
      <c r="AU173" s="612"/>
      <c r="AV173" s="612"/>
      <c r="AW173" s="612"/>
      <c r="AX173" s="612"/>
      <c r="AY173" s="612"/>
      <c r="AZ173" s="612"/>
      <c r="BA173" s="612"/>
      <c r="BB173" s="612"/>
      <c r="BC173" s="612"/>
      <c r="BD173" s="612"/>
      <c r="BE173" s="612"/>
      <c r="BF173" s="612"/>
      <c r="BG173" s="612"/>
      <c r="BH173" s="612"/>
      <c r="BI173" s="612"/>
      <c r="BJ173" s="612"/>
      <c r="BK173" s="612"/>
      <c r="BL173" s="612"/>
      <c r="BM173" s="612"/>
      <c r="BN173" s="612"/>
      <c r="BO173" s="613" t="s">
        <v>96</v>
      </c>
      <c r="BP173" s="613"/>
      <c r="BQ173" s="612"/>
      <c r="BR173" s="612"/>
      <c r="BS173" s="612"/>
      <c r="BT173" s="612"/>
      <c r="BU173" s="612"/>
      <c r="BV173" s="612"/>
      <c r="BW173" s="612"/>
      <c r="BX173" s="612"/>
      <c r="BY173" s="612"/>
      <c r="BZ173" s="612"/>
      <c r="CA173" s="612"/>
      <c r="CB173" s="612"/>
      <c r="CC173" s="612"/>
      <c r="CD173" s="612"/>
      <c r="CE173" s="612"/>
      <c r="CF173" s="612"/>
      <c r="CG173" s="612"/>
      <c r="CH173" s="612"/>
      <c r="CI173" s="612"/>
      <c r="CJ173" s="612"/>
      <c r="CK173" s="612"/>
      <c r="CL173" s="612"/>
      <c r="CM173" s="612"/>
      <c r="CN173" s="612"/>
      <c r="CO173" s="612"/>
      <c r="CP173" s="612"/>
      <c r="CQ173" s="612"/>
      <c r="CR173" s="612"/>
      <c r="CS173" s="612"/>
      <c r="CT173" s="612"/>
      <c r="CU173" s="612"/>
      <c r="CV173" s="612"/>
      <c r="CW173" s="612"/>
      <c r="CX173" s="612"/>
      <c r="CY173" s="612"/>
      <c r="CZ173" s="612"/>
      <c r="DA173" s="612"/>
      <c r="DB173" s="612"/>
    </row>
    <row r="174" ht="22.5" customHeight="1">
      <c r="A174" s="614" t="s">
        <v>2125</v>
      </c>
      <c r="B174" s="615"/>
      <c r="C174" s="616"/>
      <c r="D174" s="616"/>
      <c r="E174" s="616"/>
      <c r="F174" s="616"/>
      <c r="G174" s="616"/>
      <c r="H174" s="617"/>
      <c r="I174" s="595"/>
      <c r="J174" s="595"/>
      <c r="K174" s="595"/>
      <c r="L174" s="595"/>
      <c r="M174" s="595"/>
      <c r="N174" s="595"/>
      <c r="O174" s="595"/>
      <c r="P174" s="595"/>
      <c r="Q174" s="595"/>
      <c r="R174" s="595"/>
      <c r="S174" s="595"/>
      <c r="T174" s="595"/>
      <c r="U174" s="595"/>
      <c r="V174" s="595"/>
      <c r="W174" s="595"/>
      <c r="X174" s="595"/>
      <c r="Y174" s="595"/>
      <c r="Z174" s="595"/>
      <c r="AA174" s="595"/>
      <c r="AB174" s="595"/>
      <c r="AC174" s="595"/>
      <c r="AD174" s="595"/>
      <c r="AE174" s="595"/>
      <c r="AF174" s="595"/>
      <c r="AG174" s="595"/>
      <c r="AH174" s="595"/>
      <c r="AI174" s="595"/>
      <c r="AJ174" s="595"/>
      <c r="AK174" s="595"/>
      <c r="AL174" s="595"/>
      <c r="AM174" s="595"/>
      <c r="AN174" s="595"/>
      <c r="AO174" s="595"/>
      <c r="AP174" s="595"/>
      <c r="AQ174" s="595"/>
      <c r="AR174" s="595"/>
      <c r="AS174" s="595"/>
      <c r="AT174" s="595"/>
      <c r="AU174" s="595"/>
      <c r="AV174" s="595"/>
      <c r="AW174" s="595"/>
      <c r="AX174" s="595"/>
      <c r="AY174" s="595"/>
      <c r="AZ174" s="595"/>
      <c r="BA174" s="595"/>
      <c r="BB174" s="595"/>
      <c r="BC174" s="595"/>
      <c r="BD174" s="595"/>
      <c r="BE174" s="595"/>
      <c r="BF174" s="595"/>
      <c r="BG174" s="596"/>
      <c r="BH174" s="596"/>
      <c r="BI174" s="595"/>
      <c r="BJ174" s="595"/>
      <c r="BK174" s="595"/>
      <c r="BL174" s="595"/>
      <c r="BM174" s="595"/>
      <c r="BN174" s="595"/>
      <c r="BO174" s="596"/>
      <c r="BP174" s="596"/>
      <c r="BQ174" s="595"/>
      <c r="BR174" s="595"/>
      <c r="BS174" s="595"/>
      <c r="BT174" s="595"/>
      <c r="BU174" s="595"/>
      <c r="BV174" s="595"/>
      <c r="BW174" s="595"/>
      <c r="BX174" s="595"/>
      <c r="BY174" s="595"/>
      <c r="BZ174" s="595"/>
      <c r="CA174" s="595"/>
      <c r="CB174" s="595"/>
      <c r="CC174" s="595"/>
      <c r="CD174" s="595"/>
      <c r="CE174" s="595"/>
      <c r="CF174" s="595"/>
      <c r="CG174" s="595"/>
      <c r="CH174" s="595"/>
      <c r="CI174" s="595"/>
      <c r="CJ174" s="595"/>
      <c r="CK174" s="595"/>
      <c r="CL174" s="595"/>
      <c r="CM174" s="595"/>
      <c r="CN174" s="595"/>
      <c r="CO174" s="595"/>
      <c r="CP174" s="595"/>
      <c r="CQ174" s="595"/>
      <c r="CR174" s="595"/>
      <c r="CS174" s="595"/>
      <c r="CT174" s="595"/>
      <c r="CU174" s="595"/>
      <c r="CV174" s="595"/>
      <c r="CW174" s="595"/>
      <c r="CX174" s="595"/>
      <c r="CY174" s="595"/>
      <c r="CZ174" s="595"/>
      <c r="DA174" s="595"/>
      <c r="DB174" s="595"/>
    </row>
    <row r="175">
      <c r="A175" s="618" t="s">
        <v>1331</v>
      </c>
      <c r="B175" s="619">
        <f t="shared" ref="B175:B216" si="5">counta($I175:$DB175)</f>
        <v>1</v>
      </c>
      <c r="C175" s="619" t="s">
        <v>2133</v>
      </c>
      <c r="D175" s="506">
        <v>2.0</v>
      </c>
      <c r="E175" s="506">
        <v>2.0</v>
      </c>
      <c r="F175" s="506" t="s">
        <v>251</v>
      </c>
      <c r="G175" s="620" t="s">
        <v>2305</v>
      </c>
      <c r="H175" s="603"/>
      <c r="I175" s="621"/>
      <c r="J175" s="621"/>
      <c r="K175" s="621"/>
      <c r="L175" s="621"/>
      <c r="M175" s="621"/>
      <c r="N175" s="621"/>
      <c r="O175" s="621"/>
      <c r="P175" s="621"/>
      <c r="Q175" s="621"/>
      <c r="R175" s="621"/>
      <c r="S175" s="621"/>
      <c r="T175" s="621"/>
      <c r="U175" s="621"/>
      <c r="V175" s="621"/>
      <c r="W175" s="621"/>
      <c r="X175" s="621"/>
      <c r="Y175" s="621"/>
      <c r="Z175" s="621"/>
      <c r="AA175" s="621"/>
      <c r="AB175" s="621"/>
      <c r="AC175" s="621"/>
      <c r="AD175" s="621"/>
      <c r="AE175" s="621"/>
      <c r="AF175" s="621"/>
      <c r="AG175" s="621"/>
      <c r="AH175" s="621"/>
      <c r="AI175" s="621"/>
      <c r="AJ175" s="621"/>
      <c r="AK175" s="621"/>
      <c r="AL175" s="621"/>
      <c r="AM175" s="621"/>
      <c r="AN175" s="621"/>
      <c r="AO175" s="621"/>
      <c r="AP175" s="621"/>
      <c r="AQ175" s="621"/>
      <c r="AR175" s="621"/>
      <c r="AS175" s="621"/>
      <c r="AT175" s="621"/>
      <c r="AU175" s="621"/>
      <c r="AV175" s="621"/>
      <c r="AW175" s="621"/>
      <c r="AX175" s="621"/>
      <c r="AY175" s="621"/>
      <c r="AZ175" s="621"/>
      <c r="BA175" s="621"/>
      <c r="BB175" s="621"/>
      <c r="BC175" s="621"/>
      <c r="BD175" s="621"/>
      <c r="BE175" s="621"/>
      <c r="BF175" s="621"/>
      <c r="BG175" s="621"/>
      <c r="BH175" s="621"/>
      <c r="BI175" s="621"/>
      <c r="BJ175" s="621"/>
      <c r="BK175" s="621"/>
      <c r="BL175" s="621"/>
      <c r="BM175" s="621"/>
      <c r="BN175" s="621"/>
      <c r="BO175" s="622" t="s">
        <v>96</v>
      </c>
      <c r="BP175" s="622"/>
      <c r="BQ175" s="621"/>
      <c r="BR175" s="621"/>
      <c r="BS175" s="621"/>
      <c r="BT175" s="621"/>
      <c r="BU175" s="621"/>
      <c r="BV175" s="621"/>
      <c r="BW175" s="622"/>
      <c r="BX175" s="622"/>
      <c r="BY175" s="622"/>
      <c r="BZ175" s="621"/>
      <c r="CA175" s="621"/>
      <c r="CB175" s="621"/>
      <c r="CC175" s="621"/>
      <c r="CD175" s="621"/>
      <c r="CE175" s="621"/>
      <c r="CF175" s="621"/>
      <c r="CG175" s="621"/>
      <c r="CH175" s="621"/>
      <c r="CI175" s="621"/>
      <c r="CJ175" s="621"/>
      <c r="CK175" s="621"/>
      <c r="CL175" s="621"/>
      <c r="CM175" s="621"/>
      <c r="CN175" s="621"/>
      <c r="CO175" s="621"/>
      <c r="CP175" s="621"/>
      <c r="CQ175" s="621"/>
      <c r="CR175" s="621"/>
      <c r="CS175" s="621"/>
      <c r="CT175" s="621"/>
      <c r="CU175" s="621"/>
      <c r="CV175" s="621"/>
      <c r="CW175" s="621"/>
      <c r="CX175" s="621"/>
      <c r="CY175" s="621"/>
      <c r="CZ175" s="621"/>
      <c r="DA175" s="621"/>
      <c r="DB175" s="621"/>
    </row>
    <row r="176">
      <c r="A176" s="618" t="s">
        <v>638</v>
      </c>
      <c r="B176" s="619">
        <f t="shared" si="5"/>
        <v>5</v>
      </c>
      <c r="C176" s="619" t="s">
        <v>2162</v>
      </c>
      <c r="D176" s="506">
        <v>2.0</v>
      </c>
      <c r="E176" s="506" t="s">
        <v>214</v>
      </c>
      <c r="F176" s="506" t="s">
        <v>251</v>
      </c>
      <c r="G176" s="620" t="s">
        <v>2306</v>
      </c>
      <c r="H176" s="603"/>
      <c r="I176" s="621"/>
      <c r="J176" s="621"/>
      <c r="K176" s="621"/>
      <c r="L176" s="621"/>
      <c r="M176" s="621"/>
      <c r="N176" s="621"/>
      <c r="O176" s="621"/>
      <c r="P176" s="621"/>
      <c r="Q176" s="621"/>
      <c r="R176" s="621"/>
      <c r="S176" s="621"/>
      <c r="T176" s="621"/>
      <c r="U176" s="621"/>
      <c r="V176" s="621"/>
      <c r="W176" s="621"/>
      <c r="X176" s="621"/>
      <c r="Y176" s="621"/>
      <c r="Z176" s="621"/>
      <c r="AA176" s="621"/>
      <c r="AB176" s="621"/>
      <c r="AC176" s="621"/>
      <c r="AD176" s="622" t="s">
        <v>96</v>
      </c>
      <c r="AE176" s="621"/>
      <c r="AF176" s="621"/>
      <c r="AG176" s="621"/>
      <c r="AH176" s="621"/>
      <c r="AI176" s="621"/>
      <c r="AJ176" s="621"/>
      <c r="AK176" s="621"/>
      <c r="AL176" s="621"/>
      <c r="AM176" s="621"/>
      <c r="AN176" s="621"/>
      <c r="AO176" s="621"/>
      <c r="AP176" s="621"/>
      <c r="AQ176" s="621"/>
      <c r="AR176" s="621"/>
      <c r="AS176" s="621"/>
      <c r="AT176" s="621"/>
      <c r="AU176" s="621"/>
      <c r="AV176" s="621"/>
      <c r="AW176" s="621"/>
      <c r="AX176" s="621"/>
      <c r="AY176" s="621"/>
      <c r="AZ176" s="621"/>
      <c r="BA176" s="621"/>
      <c r="BB176" s="621"/>
      <c r="BC176" s="621"/>
      <c r="BD176" s="621"/>
      <c r="BE176" s="621"/>
      <c r="BF176" s="621"/>
      <c r="BG176" s="621"/>
      <c r="BH176" s="621"/>
      <c r="BI176" s="621"/>
      <c r="BJ176" s="621"/>
      <c r="BK176" s="621"/>
      <c r="BL176" s="621"/>
      <c r="BM176" s="621"/>
      <c r="BN176" s="621"/>
      <c r="BO176" s="621"/>
      <c r="BP176" s="621"/>
      <c r="BQ176" s="622" t="s">
        <v>96</v>
      </c>
      <c r="BR176" s="622"/>
      <c r="BS176" s="621"/>
      <c r="BT176" s="621"/>
      <c r="BU176" s="621"/>
      <c r="BV176" s="622" t="s">
        <v>96</v>
      </c>
      <c r="BW176" s="622"/>
      <c r="BX176" s="622"/>
      <c r="BY176" s="622" t="s">
        <v>96</v>
      </c>
      <c r="BZ176" s="621"/>
      <c r="CA176" s="621"/>
      <c r="CB176" s="621"/>
      <c r="CC176" s="621"/>
      <c r="CD176" s="621"/>
      <c r="CE176" s="621"/>
      <c r="CF176" s="621"/>
      <c r="CG176" s="621"/>
      <c r="CH176" s="621"/>
      <c r="CI176" s="621"/>
      <c r="CJ176" s="621"/>
      <c r="CK176" s="621"/>
      <c r="CL176" s="621"/>
      <c r="CM176" s="621"/>
      <c r="CN176" s="621"/>
      <c r="CO176" s="621"/>
      <c r="CP176" s="621"/>
      <c r="CQ176" s="621"/>
      <c r="CR176" s="621"/>
      <c r="CS176" s="621"/>
      <c r="CT176" s="621"/>
      <c r="CU176" s="621"/>
      <c r="CV176" s="622" t="s">
        <v>96</v>
      </c>
      <c r="CW176" s="622"/>
      <c r="CX176" s="622"/>
      <c r="CY176" s="622"/>
      <c r="CZ176" s="622"/>
      <c r="DA176" s="622"/>
      <c r="DB176" s="622"/>
    </row>
    <row r="177">
      <c r="A177" s="618" t="s">
        <v>1938</v>
      </c>
      <c r="B177" s="619">
        <f t="shared" si="5"/>
        <v>1</v>
      </c>
      <c r="C177" s="619" t="s">
        <v>2133</v>
      </c>
      <c r="D177" s="506">
        <v>1.0</v>
      </c>
      <c r="E177" s="506" t="s">
        <v>214</v>
      </c>
      <c r="F177" s="506" t="s">
        <v>251</v>
      </c>
      <c r="G177" s="620" t="s">
        <v>2307</v>
      </c>
      <c r="H177" s="603"/>
      <c r="I177" s="621"/>
      <c r="J177" s="621"/>
      <c r="K177" s="621"/>
      <c r="L177" s="621"/>
      <c r="M177" s="621"/>
      <c r="N177" s="622"/>
      <c r="O177" s="622"/>
      <c r="P177" s="622"/>
      <c r="Q177" s="621"/>
      <c r="R177" s="621"/>
      <c r="S177" s="621"/>
      <c r="T177" s="621"/>
      <c r="U177" s="621"/>
      <c r="V177" s="621"/>
      <c r="W177" s="621"/>
      <c r="X177" s="621"/>
      <c r="Y177" s="621"/>
      <c r="Z177" s="621"/>
      <c r="AA177" s="621"/>
      <c r="AB177" s="621"/>
      <c r="AC177" s="621"/>
      <c r="AD177" s="622"/>
      <c r="AE177" s="621"/>
      <c r="AF177" s="621"/>
      <c r="AG177" s="621"/>
      <c r="AH177" s="621"/>
      <c r="AI177" s="621"/>
      <c r="AJ177" s="621"/>
      <c r="AK177" s="621"/>
      <c r="AL177" s="621"/>
      <c r="AM177" s="621"/>
      <c r="AN177" s="621"/>
      <c r="AO177" s="621"/>
      <c r="AP177" s="621"/>
      <c r="AQ177" s="621"/>
      <c r="AR177" s="621"/>
      <c r="AS177" s="621"/>
      <c r="AT177" s="621"/>
      <c r="AU177" s="622"/>
      <c r="AV177" s="622"/>
      <c r="AW177" s="622"/>
      <c r="AX177" s="622"/>
      <c r="AY177" s="621"/>
      <c r="AZ177" s="621"/>
      <c r="BA177" s="621"/>
      <c r="BB177" s="621"/>
      <c r="BC177" s="621"/>
      <c r="BD177" s="621"/>
      <c r="BE177" s="621"/>
      <c r="BF177" s="621"/>
      <c r="BG177" s="621"/>
      <c r="BH177" s="621"/>
      <c r="BI177" s="621"/>
      <c r="BJ177" s="621"/>
      <c r="BK177" s="622"/>
      <c r="BL177" s="622"/>
      <c r="BM177" s="621"/>
      <c r="BN177" s="621"/>
      <c r="BO177" s="621"/>
      <c r="BP177" s="621"/>
      <c r="BQ177" s="621"/>
      <c r="BR177" s="621"/>
      <c r="BS177" s="621"/>
      <c r="BT177" s="621"/>
      <c r="BU177" s="621"/>
      <c r="BV177" s="621"/>
      <c r="BW177" s="622"/>
      <c r="BX177" s="622"/>
      <c r="BY177" s="622"/>
      <c r="BZ177" s="622"/>
      <c r="CA177" s="622"/>
      <c r="CB177" s="621"/>
      <c r="CC177" s="621"/>
      <c r="CD177" s="621"/>
      <c r="CE177" s="621"/>
      <c r="CF177" s="621"/>
      <c r="CG177" s="621"/>
      <c r="CH177" s="621"/>
      <c r="CI177" s="621"/>
      <c r="CJ177" s="621"/>
      <c r="CK177" s="621"/>
      <c r="CL177" s="621"/>
      <c r="CM177" s="621"/>
      <c r="CN177" s="621"/>
      <c r="CO177" s="621"/>
      <c r="CP177" s="621"/>
      <c r="CQ177" s="621"/>
      <c r="CR177" s="622"/>
      <c r="CS177" s="621"/>
      <c r="CT177" s="621"/>
      <c r="CU177" s="621"/>
      <c r="CV177" s="621"/>
      <c r="CW177" s="622"/>
      <c r="CX177" s="622"/>
      <c r="CY177" s="622"/>
      <c r="CZ177" s="622"/>
      <c r="DA177" s="622"/>
      <c r="DB177" s="622" t="s">
        <v>96</v>
      </c>
    </row>
    <row r="178">
      <c r="A178" s="618" t="s">
        <v>324</v>
      </c>
      <c r="B178" s="619">
        <f t="shared" si="5"/>
        <v>1</v>
      </c>
      <c r="C178" s="619" t="s">
        <v>2162</v>
      </c>
      <c r="D178" s="506">
        <v>3.0</v>
      </c>
      <c r="E178" s="506">
        <v>3.0</v>
      </c>
      <c r="F178" s="506" t="s">
        <v>251</v>
      </c>
      <c r="G178" s="620" t="s">
        <v>2308</v>
      </c>
      <c r="H178" s="603"/>
      <c r="I178" s="621"/>
      <c r="J178" s="621"/>
      <c r="K178" s="621"/>
      <c r="L178" s="621"/>
      <c r="M178" s="621"/>
      <c r="N178" s="622"/>
      <c r="O178" s="622"/>
      <c r="P178" s="622" t="s">
        <v>96</v>
      </c>
      <c r="Q178" s="621"/>
      <c r="R178" s="621"/>
      <c r="S178" s="621"/>
      <c r="T178" s="621"/>
      <c r="U178" s="621"/>
      <c r="V178" s="621"/>
      <c r="W178" s="621"/>
      <c r="X178" s="621"/>
      <c r="Y178" s="621"/>
      <c r="Z178" s="621"/>
      <c r="AA178" s="621"/>
      <c r="AB178" s="621"/>
      <c r="AC178" s="621"/>
      <c r="AD178" s="622"/>
      <c r="AE178" s="621"/>
      <c r="AF178" s="621"/>
      <c r="AG178" s="621"/>
      <c r="AH178" s="621"/>
      <c r="AI178" s="621"/>
      <c r="AJ178" s="621"/>
      <c r="AK178" s="621"/>
      <c r="AL178" s="621"/>
      <c r="AM178" s="621"/>
      <c r="AN178" s="621"/>
      <c r="AO178" s="621"/>
      <c r="AP178" s="621"/>
      <c r="AQ178" s="621"/>
      <c r="AR178" s="621"/>
      <c r="AS178" s="621"/>
      <c r="AT178" s="621"/>
      <c r="AU178" s="622"/>
      <c r="AV178" s="622"/>
      <c r="AW178" s="622"/>
      <c r="AX178" s="622"/>
      <c r="AY178" s="621"/>
      <c r="AZ178" s="621"/>
      <c r="BA178" s="621"/>
      <c r="BB178" s="621"/>
      <c r="BC178" s="621"/>
      <c r="BD178" s="621"/>
      <c r="BE178" s="621"/>
      <c r="BF178" s="621"/>
      <c r="BG178" s="621"/>
      <c r="BH178" s="621"/>
      <c r="BI178" s="621"/>
      <c r="BJ178" s="621"/>
      <c r="BK178" s="622"/>
      <c r="BL178" s="622"/>
      <c r="BM178" s="621"/>
      <c r="BN178" s="621"/>
      <c r="BO178" s="621"/>
      <c r="BP178" s="621"/>
      <c r="BQ178" s="621"/>
      <c r="BR178" s="621"/>
      <c r="BS178" s="621"/>
      <c r="BT178" s="621"/>
      <c r="BU178" s="621"/>
      <c r="BV178" s="621"/>
      <c r="BW178" s="622"/>
      <c r="BX178" s="622"/>
      <c r="BY178" s="622"/>
      <c r="BZ178" s="622"/>
      <c r="CA178" s="622"/>
      <c r="CB178" s="621"/>
      <c r="CC178" s="621"/>
      <c r="CD178" s="621"/>
      <c r="CE178" s="621"/>
      <c r="CF178" s="621"/>
      <c r="CG178" s="621"/>
      <c r="CH178" s="621"/>
      <c r="CI178" s="621"/>
      <c r="CJ178" s="621"/>
      <c r="CK178" s="621"/>
      <c r="CL178" s="621"/>
      <c r="CM178" s="621"/>
      <c r="CN178" s="621"/>
      <c r="CO178" s="621"/>
      <c r="CP178" s="621"/>
      <c r="CQ178" s="621"/>
      <c r="CR178" s="622"/>
      <c r="CS178" s="621"/>
      <c r="CT178" s="621"/>
      <c r="CU178" s="621"/>
      <c r="CV178" s="621"/>
      <c r="CW178" s="621"/>
      <c r="CX178" s="621"/>
      <c r="CY178" s="621"/>
      <c r="CZ178" s="621"/>
      <c r="DA178" s="621"/>
      <c r="DB178" s="621"/>
    </row>
    <row r="179">
      <c r="A179" s="618" t="s">
        <v>1790</v>
      </c>
      <c r="B179" s="619">
        <f t="shared" si="5"/>
        <v>1</v>
      </c>
      <c r="C179" s="619" t="s">
        <v>2133</v>
      </c>
      <c r="D179" s="506">
        <v>2.0</v>
      </c>
      <c r="E179" s="506">
        <v>3.0</v>
      </c>
      <c r="F179" s="506" t="s">
        <v>251</v>
      </c>
      <c r="G179" s="620" t="s">
        <v>2309</v>
      </c>
      <c r="H179" s="603"/>
      <c r="I179" s="621"/>
      <c r="J179" s="621"/>
      <c r="K179" s="621"/>
      <c r="L179" s="621"/>
      <c r="M179" s="621"/>
      <c r="N179" s="621"/>
      <c r="O179" s="621"/>
      <c r="P179" s="621"/>
      <c r="Q179" s="621"/>
      <c r="R179" s="621"/>
      <c r="S179" s="621"/>
      <c r="T179" s="621"/>
      <c r="U179" s="621"/>
      <c r="V179" s="621"/>
      <c r="W179" s="621"/>
      <c r="X179" s="621"/>
      <c r="Y179" s="621"/>
      <c r="Z179" s="621"/>
      <c r="AA179" s="621"/>
      <c r="AB179" s="621"/>
      <c r="AC179" s="621"/>
      <c r="AD179" s="621"/>
      <c r="AE179" s="621"/>
      <c r="AF179" s="621"/>
      <c r="AG179" s="621"/>
      <c r="AH179" s="621"/>
      <c r="AI179" s="621"/>
      <c r="AJ179" s="621"/>
      <c r="AK179" s="621"/>
      <c r="AL179" s="621"/>
      <c r="AM179" s="621"/>
      <c r="AN179" s="621"/>
      <c r="AO179" s="621"/>
      <c r="AP179" s="621"/>
      <c r="AQ179" s="621"/>
      <c r="AR179" s="621"/>
      <c r="AS179" s="621"/>
      <c r="AT179" s="621"/>
      <c r="AU179" s="621"/>
      <c r="AV179" s="621"/>
      <c r="AW179" s="621"/>
      <c r="AX179" s="621"/>
      <c r="AY179" s="621"/>
      <c r="AZ179" s="621"/>
      <c r="BA179" s="621"/>
      <c r="BB179" s="621"/>
      <c r="BC179" s="621"/>
      <c r="BD179" s="621"/>
      <c r="BE179" s="621"/>
      <c r="BF179" s="621"/>
      <c r="BG179" s="621"/>
      <c r="BH179" s="621"/>
      <c r="BI179" s="621"/>
      <c r="BJ179" s="621"/>
      <c r="BK179" s="621"/>
      <c r="BL179" s="621"/>
      <c r="BM179" s="621"/>
      <c r="BN179" s="621"/>
      <c r="BO179" s="621"/>
      <c r="BP179" s="621"/>
      <c r="BQ179" s="621"/>
      <c r="BR179" s="621"/>
      <c r="BS179" s="621"/>
      <c r="BT179" s="621"/>
      <c r="BU179" s="621"/>
      <c r="BV179" s="621"/>
      <c r="BW179" s="621"/>
      <c r="BX179" s="621"/>
      <c r="BY179" s="621"/>
      <c r="BZ179" s="621"/>
      <c r="CA179" s="621"/>
      <c r="CB179" s="621"/>
      <c r="CC179" s="621"/>
      <c r="CD179" s="621"/>
      <c r="CE179" s="621"/>
      <c r="CF179" s="621"/>
      <c r="CG179" s="621"/>
      <c r="CH179" s="621"/>
      <c r="CI179" s="621"/>
      <c r="CJ179" s="621"/>
      <c r="CK179" s="621"/>
      <c r="CL179" s="621"/>
      <c r="CM179" s="621"/>
      <c r="CN179" s="621"/>
      <c r="CO179" s="621"/>
      <c r="CP179" s="621"/>
      <c r="CQ179" s="621"/>
      <c r="CR179" s="621"/>
      <c r="CS179" s="622" t="s">
        <v>96</v>
      </c>
      <c r="CT179" s="621"/>
      <c r="CU179" s="621"/>
      <c r="CV179" s="621"/>
      <c r="CW179" s="621"/>
      <c r="CX179" s="621"/>
      <c r="CY179" s="621"/>
      <c r="CZ179" s="621"/>
      <c r="DA179" s="621"/>
      <c r="DB179" s="621"/>
    </row>
    <row r="180">
      <c r="A180" s="618" t="s">
        <v>813</v>
      </c>
      <c r="B180" s="619">
        <f t="shared" si="5"/>
        <v>1</v>
      </c>
      <c r="C180" s="619" t="s">
        <v>2162</v>
      </c>
      <c r="D180" s="506">
        <v>4.0</v>
      </c>
      <c r="E180" s="506" t="s">
        <v>214</v>
      </c>
      <c r="F180" s="506" t="s">
        <v>251</v>
      </c>
      <c r="G180" s="620" t="s">
        <v>2310</v>
      </c>
      <c r="H180" s="603"/>
      <c r="I180" s="621"/>
      <c r="J180" s="621"/>
      <c r="K180" s="621"/>
      <c r="L180" s="621"/>
      <c r="M180" s="621"/>
      <c r="N180" s="621"/>
      <c r="O180" s="621"/>
      <c r="P180" s="621"/>
      <c r="Q180" s="621"/>
      <c r="R180" s="621"/>
      <c r="S180" s="621"/>
      <c r="T180" s="621"/>
      <c r="U180" s="621"/>
      <c r="V180" s="621"/>
      <c r="W180" s="621"/>
      <c r="X180" s="621"/>
      <c r="Y180" s="621"/>
      <c r="Z180" s="621"/>
      <c r="AA180" s="621"/>
      <c r="AB180" s="621"/>
      <c r="AC180" s="621"/>
      <c r="AD180" s="621"/>
      <c r="AE180" s="621"/>
      <c r="AF180" s="621"/>
      <c r="AG180" s="621"/>
      <c r="AH180" s="621"/>
      <c r="AI180" s="621"/>
      <c r="AJ180" s="621"/>
      <c r="AK180" s="621"/>
      <c r="AL180" s="622" t="s">
        <v>96</v>
      </c>
      <c r="AM180" s="621"/>
      <c r="AN180" s="621"/>
      <c r="AO180" s="621"/>
      <c r="AP180" s="621"/>
      <c r="AQ180" s="621"/>
      <c r="AR180" s="621"/>
      <c r="AS180" s="621"/>
      <c r="AT180" s="621"/>
      <c r="AU180" s="621"/>
      <c r="AV180" s="621"/>
      <c r="AW180" s="621"/>
      <c r="AX180" s="621"/>
      <c r="AY180" s="622"/>
      <c r="AZ180" s="622"/>
      <c r="BA180" s="621"/>
      <c r="BB180" s="621"/>
      <c r="BC180" s="621"/>
      <c r="BD180" s="621"/>
      <c r="BE180" s="621"/>
      <c r="BF180" s="621"/>
      <c r="BG180" s="621"/>
      <c r="BH180" s="621"/>
      <c r="BI180" s="621"/>
      <c r="BJ180" s="621"/>
      <c r="BK180" s="621"/>
      <c r="BL180" s="621"/>
      <c r="BM180" s="621"/>
      <c r="BN180" s="621"/>
      <c r="BO180" s="621"/>
      <c r="BP180" s="621"/>
      <c r="BQ180" s="621"/>
      <c r="BR180" s="621"/>
      <c r="BS180" s="621"/>
      <c r="BT180" s="621"/>
      <c r="BU180" s="621"/>
      <c r="BV180" s="621"/>
      <c r="BW180" s="621"/>
      <c r="BX180" s="621"/>
      <c r="BY180" s="621"/>
      <c r="BZ180" s="621"/>
      <c r="CA180" s="621"/>
      <c r="CB180" s="621"/>
      <c r="CC180" s="621"/>
      <c r="CD180" s="621"/>
      <c r="CE180" s="621"/>
      <c r="CF180" s="621"/>
      <c r="CG180" s="621"/>
      <c r="CH180" s="621"/>
      <c r="CI180" s="621"/>
      <c r="CJ180" s="621"/>
      <c r="CK180" s="621"/>
      <c r="CL180" s="621"/>
      <c r="CM180" s="621"/>
      <c r="CN180" s="622"/>
      <c r="CO180" s="622"/>
      <c r="CP180" s="621"/>
      <c r="CQ180" s="621"/>
      <c r="CR180" s="621"/>
      <c r="CS180" s="621"/>
      <c r="CT180" s="621"/>
      <c r="CU180" s="621"/>
      <c r="CV180" s="621"/>
      <c r="CW180" s="621"/>
      <c r="CX180" s="621"/>
      <c r="CY180" s="621"/>
      <c r="CZ180" s="621"/>
      <c r="DA180" s="621"/>
      <c r="DB180" s="621"/>
    </row>
    <row r="181">
      <c r="A181" s="618" t="s">
        <v>1102</v>
      </c>
      <c r="B181" s="619">
        <f t="shared" si="5"/>
        <v>1</v>
      </c>
      <c r="C181" s="619" t="s">
        <v>2133</v>
      </c>
      <c r="D181" s="506">
        <v>4.0</v>
      </c>
      <c r="E181" s="506" t="s">
        <v>214</v>
      </c>
      <c r="F181" s="506">
        <v>5.0</v>
      </c>
      <c r="G181" s="620" t="s">
        <v>2311</v>
      </c>
      <c r="H181" s="603"/>
      <c r="I181" s="621"/>
      <c r="J181" s="621"/>
      <c r="K181" s="621"/>
      <c r="L181" s="621"/>
      <c r="M181" s="621"/>
      <c r="N181" s="621"/>
      <c r="O181" s="621"/>
      <c r="P181" s="621"/>
      <c r="Q181" s="621"/>
      <c r="R181" s="621"/>
      <c r="S181" s="621"/>
      <c r="T181" s="621"/>
      <c r="U181" s="621"/>
      <c r="V181" s="621"/>
      <c r="W181" s="621"/>
      <c r="X181" s="621"/>
      <c r="Y181" s="621"/>
      <c r="Z181" s="621"/>
      <c r="AA181" s="621"/>
      <c r="AB181" s="621"/>
      <c r="AC181" s="621"/>
      <c r="AD181" s="621"/>
      <c r="AE181" s="621"/>
      <c r="AF181" s="622"/>
      <c r="AG181" s="621"/>
      <c r="AH181" s="621"/>
      <c r="AI181" s="621"/>
      <c r="AJ181" s="622"/>
      <c r="AK181" s="622"/>
      <c r="AL181" s="622"/>
      <c r="AM181" s="622"/>
      <c r="AN181" s="622"/>
      <c r="AO181" s="621"/>
      <c r="AP181" s="621"/>
      <c r="AQ181" s="621"/>
      <c r="AR181" s="621"/>
      <c r="AS181" s="621"/>
      <c r="AT181" s="621"/>
      <c r="AU181" s="621"/>
      <c r="AV181" s="621"/>
      <c r="AW181" s="621"/>
      <c r="AX181" s="621"/>
      <c r="AY181" s="621"/>
      <c r="AZ181" s="622" t="s">
        <v>96</v>
      </c>
      <c r="BA181" s="621"/>
      <c r="BB181" s="621"/>
      <c r="BC181" s="621"/>
      <c r="BD181" s="621"/>
      <c r="BE181" s="621"/>
      <c r="BF181" s="621"/>
      <c r="BG181" s="621"/>
      <c r="BH181" s="621"/>
      <c r="BI181" s="621"/>
      <c r="BJ181" s="621"/>
      <c r="BK181" s="621"/>
      <c r="BL181" s="621"/>
      <c r="BM181" s="621"/>
      <c r="BN181" s="621"/>
      <c r="BO181" s="621"/>
      <c r="BP181" s="621"/>
      <c r="BQ181" s="621"/>
      <c r="BR181" s="621"/>
      <c r="BS181" s="621"/>
      <c r="BT181" s="621"/>
      <c r="BU181" s="621"/>
      <c r="BV181" s="621"/>
      <c r="BW181" s="621"/>
      <c r="BX181" s="621"/>
      <c r="BY181" s="621"/>
      <c r="BZ181" s="621"/>
      <c r="CA181" s="621"/>
      <c r="CB181" s="621"/>
      <c r="CC181" s="621"/>
      <c r="CD181" s="621"/>
      <c r="CE181" s="621"/>
      <c r="CF181" s="621"/>
      <c r="CG181" s="621"/>
      <c r="CH181" s="621"/>
      <c r="CI181" s="621"/>
      <c r="CJ181" s="621"/>
      <c r="CK181" s="621"/>
      <c r="CL181" s="621"/>
      <c r="CM181" s="621"/>
      <c r="CN181" s="621"/>
      <c r="CO181" s="621"/>
      <c r="CP181" s="621"/>
      <c r="CQ181" s="621"/>
      <c r="CR181" s="621"/>
      <c r="CS181" s="621"/>
      <c r="CT181" s="621"/>
      <c r="CU181" s="621"/>
      <c r="CV181" s="621"/>
      <c r="CW181" s="622"/>
      <c r="CX181" s="622"/>
      <c r="CY181" s="622"/>
      <c r="CZ181" s="622"/>
      <c r="DA181" s="622"/>
      <c r="DB181" s="622"/>
    </row>
    <row r="182">
      <c r="A182" s="618" t="s">
        <v>166</v>
      </c>
      <c r="B182" s="619">
        <f t="shared" si="5"/>
        <v>1</v>
      </c>
      <c r="C182" s="619" t="s">
        <v>2133</v>
      </c>
      <c r="D182" s="506">
        <v>5.0</v>
      </c>
      <c r="E182" s="506" t="s">
        <v>214</v>
      </c>
      <c r="F182" s="506" t="s">
        <v>251</v>
      </c>
      <c r="G182" s="620" t="s">
        <v>2312</v>
      </c>
      <c r="H182" s="603"/>
      <c r="I182" s="621"/>
      <c r="J182" s="622"/>
      <c r="K182" s="622" t="s">
        <v>96</v>
      </c>
      <c r="L182" s="621"/>
      <c r="M182" s="621"/>
      <c r="N182" s="621"/>
      <c r="O182" s="621"/>
      <c r="P182" s="621"/>
      <c r="Q182" s="621"/>
      <c r="R182" s="621"/>
      <c r="S182" s="621"/>
      <c r="T182" s="621"/>
      <c r="U182" s="621"/>
      <c r="V182" s="621"/>
      <c r="W182" s="621"/>
      <c r="X182" s="621"/>
      <c r="Y182" s="621"/>
      <c r="Z182" s="621"/>
      <c r="AA182" s="621"/>
      <c r="AB182" s="621"/>
      <c r="AC182" s="621"/>
      <c r="AD182" s="621"/>
      <c r="AE182" s="621"/>
      <c r="AF182" s="621"/>
      <c r="AG182" s="622"/>
      <c r="AH182" s="622"/>
      <c r="AI182" s="622"/>
      <c r="AJ182" s="621"/>
      <c r="AK182" s="621"/>
      <c r="AL182" s="621"/>
      <c r="AM182" s="621"/>
      <c r="AN182" s="621"/>
      <c r="AO182" s="621"/>
      <c r="AP182" s="621"/>
      <c r="AQ182" s="621"/>
      <c r="AR182" s="621"/>
      <c r="AS182" s="621"/>
      <c r="AT182" s="621"/>
      <c r="AU182" s="622"/>
      <c r="AV182" s="622"/>
      <c r="AW182" s="622"/>
      <c r="AX182" s="622"/>
      <c r="AY182" s="621"/>
      <c r="AZ182" s="621"/>
      <c r="BA182" s="621"/>
      <c r="BB182" s="621"/>
      <c r="BC182" s="621"/>
      <c r="BD182" s="621"/>
      <c r="BE182" s="621"/>
      <c r="BF182" s="622"/>
      <c r="BG182" s="622"/>
      <c r="BH182" s="622"/>
      <c r="BI182" s="621"/>
      <c r="BJ182" s="621"/>
      <c r="BK182" s="621"/>
      <c r="BL182" s="621"/>
      <c r="BM182" s="622"/>
      <c r="BN182" s="621"/>
      <c r="BO182" s="621"/>
      <c r="BP182" s="621"/>
      <c r="BQ182" s="621"/>
      <c r="BR182" s="621"/>
      <c r="BS182" s="621"/>
      <c r="BT182" s="621"/>
      <c r="BU182" s="621"/>
      <c r="BV182" s="621"/>
      <c r="BW182" s="621"/>
      <c r="BX182" s="621"/>
      <c r="BY182" s="621"/>
      <c r="BZ182" s="621"/>
      <c r="CA182" s="621"/>
      <c r="CB182" s="621"/>
      <c r="CC182" s="621"/>
      <c r="CD182" s="621"/>
      <c r="CE182" s="621"/>
      <c r="CF182" s="621"/>
      <c r="CG182" s="621"/>
      <c r="CH182" s="621"/>
      <c r="CI182" s="622"/>
      <c r="CJ182" s="622"/>
      <c r="CK182" s="622"/>
      <c r="CL182" s="622"/>
      <c r="CM182" s="622"/>
      <c r="CN182" s="621"/>
      <c r="CO182" s="621"/>
      <c r="CP182" s="621"/>
      <c r="CQ182" s="621"/>
      <c r="CR182" s="622"/>
      <c r="CS182" s="621"/>
      <c r="CT182" s="621"/>
      <c r="CU182" s="621"/>
      <c r="CV182" s="621"/>
      <c r="CW182" s="621"/>
      <c r="CX182" s="621"/>
      <c r="CY182" s="621"/>
      <c r="CZ182" s="621"/>
      <c r="DA182" s="621"/>
      <c r="DB182" s="621"/>
    </row>
    <row r="183">
      <c r="A183" s="618" t="s">
        <v>132</v>
      </c>
      <c r="B183" s="619">
        <f t="shared" si="5"/>
        <v>1</v>
      </c>
      <c r="C183" s="619" t="s">
        <v>2133</v>
      </c>
      <c r="D183" s="506">
        <v>3.0</v>
      </c>
      <c r="E183" s="506"/>
      <c r="F183" s="506"/>
      <c r="G183" s="620" t="s">
        <v>2313</v>
      </c>
      <c r="H183" s="603"/>
      <c r="I183" s="621"/>
      <c r="J183" s="622" t="s">
        <v>96</v>
      </c>
      <c r="K183" s="621"/>
      <c r="L183" s="621"/>
      <c r="M183" s="621"/>
      <c r="N183" s="621"/>
      <c r="O183" s="621"/>
      <c r="P183" s="621"/>
      <c r="Q183" s="621"/>
      <c r="R183" s="621"/>
      <c r="S183" s="621"/>
      <c r="T183" s="621"/>
      <c r="U183" s="621"/>
      <c r="V183" s="621"/>
      <c r="W183" s="621"/>
      <c r="X183" s="621"/>
      <c r="Y183" s="621"/>
      <c r="Z183" s="621"/>
      <c r="AA183" s="621"/>
      <c r="AB183" s="621"/>
      <c r="AC183" s="621"/>
      <c r="AD183" s="621"/>
      <c r="AE183" s="621"/>
      <c r="AF183" s="621"/>
      <c r="AG183" s="622"/>
      <c r="AH183" s="622"/>
      <c r="AI183" s="622"/>
      <c r="AJ183" s="621"/>
      <c r="AK183" s="621"/>
      <c r="AL183" s="621"/>
      <c r="AM183" s="621"/>
      <c r="AN183" s="621"/>
      <c r="AO183" s="621"/>
      <c r="AP183" s="621"/>
      <c r="AQ183" s="621"/>
      <c r="AR183" s="621"/>
      <c r="AS183" s="621"/>
      <c r="AT183" s="621"/>
      <c r="AU183" s="622"/>
      <c r="AV183" s="622"/>
      <c r="AW183" s="622"/>
      <c r="AX183" s="622"/>
      <c r="AY183" s="621"/>
      <c r="AZ183" s="621"/>
      <c r="BA183" s="621"/>
      <c r="BB183" s="621"/>
      <c r="BC183" s="621"/>
      <c r="BD183" s="621"/>
      <c r="BE183" s="621"/>
      <c r="BF183" s="622"/>
      <c r="BG183" s="622"/>
      <c r="BH183" s="622"/>
      <c r="BI183" s="621"/>
      <c r="BJ183" s="621"/>
      <c r="BK183" s="621"/>
      <c r="BL183" s="621"/>
      <c r="BM183" s="622"/>
      <c r="BN183" s="621"/>
      <c r="BO183" s="621"/>
      <c r="BP183" s="621"/>
      <c r="BQ183" s="621"/>
      <c r="BR183" s="621"/>
      <c r="BS183" s="621"/>
      <c r="BT183" s="621"/>
      <c r="BU183" s="621"/>
      <c r="BV183" s="621"/>
      <c r="BW183" s="621"/>
      <c r="BX183" s="621"/>
      <c r="BY183" s="621"/>
      <c r="BZ183" s="621"/>
      <c r="CA183" s="621"/>
      <c r="CB183" s="621"/>
      <c r="CC183" s="621"/>
      <c r="CD183" s="621"/>
      <c r="CE183" s="621"/>
      <c r="CF183" s="621"/>
      <c r="CG183" s="621"/>
      <c r="CH183" s="621"/>
      <c r="CI183" s="622"/>
      <c r="CJ183" s="622"/>
      <c r="CK183" s="622"/>
      <c r="CL183" s="622"/>
      <c r="CM183" s="622"/>
      <c r="CN183" s="621"/>
      <c r="CO183" s="621"/>
      <c r="CP183" s="621"/>
      <c r="CQ183" s="621"/>
      <c r="CR183" s="622"/>
      <c r="CS183" s="621"/>
      <c r="CT183" s="621"/>
      <c r="CU183" s="621"/>
      <c r="CV183" s="621"/>
      <c r="CW183" s="621"/>
      <c r="CX183" s="621"/>
      <c r="CY183" s="621"/>
      <c r="CZ183" s="621"/>
      <c r="DA183" s="621"/>
      <c r="DB183" s="621"/>
    </row>
    <row r="184">
      <c r="A184" s="618" t="s">
        <v>126</v>
      </c>
      <c r="B184" s="619">
        <f t="shared" si="5"/>
        <v>1</v>
      </c>
      <c r="C184" s="619" t="s">
        <v>2162</v>
      </c>
      <c r="D184" s="506">
        <v>5.0</v>
      </c>
      <c r="E184" s="506"/>
      <c r="F184" s="506"/>
      <c r="G184" s="620" t="s">
        <v>2314</v>
      </c>
      <c r="H184" s="603"/>
      <c r="I184" s="621"/>
      <c r="J184" s="622" t="s">
        <v>96</v>
      </c>
      <c r="K184" s="621"/>
      <c r="L184" s="621"/>
      <c r="M184" s="621"/>
      <c r="N184" s="621"/>
      <c r="O184" s="621"/>
      <c r="P184" s="621"/>
      <c r="Q184" s="621"/>
      <c r="R184" s="621"/>
      <c r="S184" s="621"/>
      <c r="T184" s="621"/>
      <c r="U184" s="621"/>
      <c r="V184" s="621"/>
      <c r="W184" s="621"/>
      <c r="X184" s="621"/>
      <c r="Y184" s="621"/>
      <c r="Z184" s="621"/>
      <c r="AA184" s="621"/>
      <c r="AB184" s="621"/>
      <c r="AC184" s="621"/>
      <c r="AD184" s="621"/>
      <c r="AE184" s="621"/>
      <c r="AF184" s="621"/>
      <c r="AG184" s="622"/>
      <c r="AH184" s="622"/>
      <c r="AI184" s="622"/>
      <c r="AJ184" s="621"/>
      <c r="AK184" s="621"/>
      <c r="AL184" s="621"/>
      <c r="AM184" s="621"/>
      <c r="AN184" s="621"/>
      <c r="AO184" s="621"/>
      <c r="AP184" s="621"/>
      <c r="AQ184" s="621"/>
      <c r="AR184" s="621"/>
      <c r="AS184" s="621"/>
      <c r="AT184" s="621"/>
      <c r="AU184" s="622"/>
      <c r="AV184" s="622"/>
      <c r="AW184" s="622"/>
      <c r="AX184" s="622"/>
      <c r="AY184" s="621"/>
      <c r="AZ184" s="621"/>
      <c r="BA184" s="621"/>
      <c r="BB184" s="621"/>
      <c r="BC184" s="621"/>
      <c r="BD184" s="621"/>
      <c r="BE184" s="621"/>
      <c r="BF184" s="622"/>
      <c r="BG184" s="622"/>
      <c r="BH184" s="622"/>
      <c r="BI184" s="621"/>
      <c r="BJ184" s="621"/>
      <c r="BK184" s="621"/>
      <c r="BL184" s="621"/>
      <c r="BM184" s="622"/>
      <c r="BN184" s="621"/>
      <c r="BO184" s="621"/>
      <c r="BP184" s="621"/>
      <c r="BQ184" s="621"/>
      <c r="BR184" s="621"/>
      <c r="BS184" s="621"/>
      <c r="BT184" s="621"/>
      <c r="BU184" s="621"/>
      <c r="BV184" s="621"/>
      <c r="BW184" s="621"/>
      <c r="BX184" s="621"/>
      <c r="BY184" s="621"/>
      <c r="BZ184" s="621"/>
      <c r="CA184" s="621"/>
      <c r="CB184" s="621"/>
      <c r="CC184" s="621"/>
      <c r="CD184" s="621"/>
      <c r="CE184" s="621"/>
      <c r="CF184" s="621"/>
      <c r="CG184" s="621"/>
      <c r="CH184" s="621"/>
      <c r="CI184" s="622"/>
      <c r="CJ184" s="622"/>
      <c r="CK184" s="622"/>
      <c r="CL184" s="622"/>
      <c r="CM184" s="622"/>
      <c r="CN184" s="621"/>
      <c r="CO184" s="621"/>
      <c r="CP184" s="621"/>
      <c r="CQ184" s="621"/>
      <c r="CR184" s="622"/>
      <c r="CS184" s="621"/>
      <c r="CT184" s="621"/>
      <c r="CU184" s="621"/>
      <c r="CV184" s="621"/>
      <c r="CW184" s="621"/>
      <c r="CX184" s="621"/>
      <c r="CY184" s="621"/>
      <c r="CZ184" s="621"/>
      <c r="DA184" s="621"/>
      <c r="DB184" s="621"/>
    </row>
    <row r="185">
      <c r="A185" s="618" t="s">
        <v>741</v>
      </c>
      <c r="B185" s="619">
        <f t="shared" si="5"/>
        <v>1</v>
      </c>
      <c r="C185" s="619" t="s">
        <v>2133</v>
      </c>
      <c r="D185" s="506">
        <v>6.0</v>
      </c>
      <c r="E185" s="506" t="s">
        <v>214</v>
      </c>
      <c r="F185" s="506">
        <v>6.0</v>
      </c>
      <c r="G185" s="620" t="s">
        <v>2315</v>
      </c>
      <c r="H185" s="603"/>
      <c r="I185" s="621"/>
      <c r="J185" s="621"/>
      <c r="K185" s="621"/>
      <c r="L185" s="621"/>
      <c r="M185" s="621"/>
      <c r="N185" s="621"/>
      <c r="O185" s="621"/>
      <c r="P185" s="621"/>
      <c r="Q185" s="621"/>
      <c r="R185" s="621"/>
      <c r="S185" s="621"/>
      <c r="T185" s="621"/>
      <c r="U185" s="621"/>
      <c r="V185" s="621"/>
      <c r="W185" s="621"/>
      <c r="X185" s="621"/>
      <c r="Y185" s="621"/>
      <c r="Z185" s="621"/>
      <c r="AA185" s="621"/>
      <c r="AB185" s="621"/>
      <c r="AC185" s="621"/>
      <c r="AD185" s="621"/>
      <c r="AE185" s="621"/>
      <c r="AF185" s="621"/>
      <c r="AG185" s="622"/>
      <c r="AH185" s="622"/>
      <c r="AI185" s="622" t="s">
        <v>96</v>
      </c>
      <c r="AJ185" s="621"/>
      <c r="AK185" s="621"/>
      <c r="AL185" s="621"/>
      <c r="AM185" s="621"/>
      <c r="AN185" s="621"/>
      <c r="AO185" s="621"/>
      <c r="AP185" s="621"/>
      <c r="AQ185" s="621"/>
      <c r="AR185" s="621"/>
      <c r="AS185" s="621"/>
      <c r="AT185" s="621"/>
      <c r="AU185" s="622"/>
      <c r="AV185" s="622"/>
      <c r="AW185" s="622"/>
      <c r="AX185" s="622"/>
      <c r="AY185" s="621"/>
      <c r="AZ185" s="621"/>
      <c r="BA185" s="621"/>
      <c r="BB185" s="621"/>
      <c r="BC185" s="621"/>
      <c r="BD185" s="621"/>
      <c r="BE185" s="621"/>
      <c r="BF185" s="622"/>
      <c r="BG185" s="622"/>
      <c r="BH185" s="622"/>
      <c r="BI185" s="621"/>
      <c r="BJ185" s="621"/>
      <c r="BK185" s="621"/>
      <c r="BL185" s="621"/>
      <c r="BM185" s="622"/>
      <c r="BN185" s="621"/>
      <c r="BO185" s="621"/>
      <c r="BP185" s="621"/>
      <c r="BQ185" s="621"/>
      <c r="BR185" s="621"/>
      <c r="BS185" s="621"/>
      <c r="BT185" s="621"/>
      <c r="BU185" s="621"/>
      <c r="BV185" s="621"/>
      <c r="BW185" s="621"/>
      <c r="BX185" s="621"/>
      <c r="BY185" s="621"/>
      <c r="BZ185" s="621"/>
      <c r="CA185" s="621"/>
      <c r="CB185" s="621"/>
      <c r="CC185" s="621"/>
      <c r="CD185" s="621"/>
      <c r="CE185" s="621"/>
      <c r="CF185" s="621"/>
      <c r="CG185" s="621"/>
      <c r="CH185" s="621"/>
      <c r="CI185" s="622"/>
      <c r="CJ185" s="622"/>
      <c r="CK185" s="622"/>
      <c r="CL185" s="622"/>
      <c r="CM185" s="622"/>
      <c r="CN185" s="621"/>
      <c r="CO185" s="621"/>
      <c r="CP185" s="621"/>
      <c r="CQ185" s="621"/>
      <c r="CR185" s="622"/>
      <c r="CS185" s="621"/>
      <c r="CT185" s="621"/>
      <c r="CU185" s="621"/>
      <c r="CV185" s="621"/>
      <c r="CW185" s="621"/>
      <c r="CX185" s="621"/>
      <c r="CY185" s="621"/>
      <c r="CZ185" s="621"/>
      <c r="DA185" s="621"/>
      <c r="DB185" s="621"/>
    </row>
    <row r="186">
      <c r="A186" s="618" t="s">
        <v>1229</v>
      </c>
      <c r="B186" s="619">
        <f t="shared" si="5"/>
        <v>2</v>
      </c>
      <c r="C186" s="619" t="s">
        <v>2133</v>
      </c>
      <c r="D186" s="506">
        <v>4.0</v>
      </c>
      <c r="E186" s="506" t="s">
        <v>214</v>
      </c>
      <c r="F186" s="506" t="s">
        <v>251</v>
      </c>
      <c r="G186" s="620" t="s">
        <v>2316</v>
      </c>
      <c r="H186" s="603"/>
      <c r="I186" s="621"/>
      <c r="J186" s="621"/>
      <c r="K186" s="621"/>
      <c r="L186" s="621"/>
      <c r="M186" s="621"/>
      <c r="N186" s="621"/>
      <c r="O186" s="621"/>
      <c r="P186" s="621"/>
      <c r="Q186" s="621"/>
      <c r="R186" s="621"/>
      <c r="S186" s="621"/>
      <c r="T186" s="621"/>
      <c r="U186" s="621"/>
      <c r="V186" s="621"/>
      <c r="W186" s="621"/>
      <c r="X186" s="621"/>
      <c r="Y186" s="621"/>
      <c r="Z186" s="621"/>
      <c r="AA186" s="621"/>
      <c r="AB186" s="621"/>
      <c r="AC186" s="621"/>
      <c r="AD186" s="621"/>
      <c r="AE186" s="621"/>
      <c r="AF186" s="621"/>
      <c r="AG186" s="621"/>
      <c r="AH186" s="621"/>
      <c r="AI186" s="621"/>
      <c r="AJ186" s="621"/>
      <c r="AK186" s="621"/>
      <c r="AL186" s="621"/>
      <c r="AM186" s="621"/>
      <c r="AN186" s="621"/>
      <c r="AO186" s="621"/>
      <c r="AP186" s="621"/>
      <c r="AQ186" s="621"/>
      <c r="AR186" s="621"/>
      <c r="AS186" s="621"/>
      <c r="AT186" s="621"/>
      <c r="AU186" s="621"/>
      <c r="AV186" s="621"/>
      <c r="AW186" s="621"/>
      <c r="AX186" s="621"/>
      <c r="AY186" s="621"/>
      <c r="AZ186" s="621"/>
      <c r="BA186" s="621"/>
      <c r="BB186" s="621"/>
      <c r="BC186" s="621"/>
      <c r="BD186" s="621"/>
      <c r="BE186" s="621"/>
      <c r="BF186" s="621"/>
      <c r="BG186" s="622"/>
      <c r="BH186" s="622" t="s">
        <v>96</v>
      </c>
      <c r="BI186" s="621"/>
      <c r="BJ186" s="622" t="s">
        <v>96</v>
      </c>
      <c r="BK186" s="621"/>
      <c r="BL186" s="621"/>
      <c r="BM186" s="621"/>
      <c r="BN186" s="621"/>
      <c r="BO186" s="621"/>
      <c r="BP186" s="621"/>
      <c r="BQ186" s="621"/>
      <c r="BR186" s="621"/>
      <c r="BS186" s="621"/>
      <c r="BT186" s="621"/>
      <c r="BU186" s="621"/>
      <c r="BV186" s="621"/>
      <c r="BW186" s="621"/>
      <c r="BX186" s="621"/>
      <c r="BY186" s="621"/>
      <c r="BZ186" s="621"/>
      <c r="CA186" s="621"/>
      <c r="CB186" s="621"/>
      <c r="CC186" s="621"/>
      <c r="CD186" s="621"/>
      <c r="CE186" s="621"/>
      <c r="CF186" s="621"/>
      <c r="CG186" s="621"/>
      <c r="CH186" s="621"/>
      <c r="CI186" s="621"/>
      <c r="CJ186" s="621"/>
      <c r="CK186" s="621"/>
      <c r="CL186" s="621"/>
      <c r="CM186" s="621"/>
      <c r="CN186" s="621"/>
      <c r="CO186" s="621"/>
      <c r="CP186" s="621"/>
      <c r="CQ186" s="621"/>
      <c r="CR186" s="621"/>
      <c r="CS186" s="621"/>
      <c r="CT186" s="621"/>
      <c r="CU186" s="621"/>
      <c r="CV186" s="621"/>
      <c r="CW186" s="621"/>
      <c r="CX186" s="621"/>
      <c r="CY186" s="621"/>
      <c r="CZ186" s="621"/>
      <c r="DA186" s="621"/>
      <c r="DB186" s="621"/>
    </row>
    <row r="187">
      <c r="A187" s="618" t="s">
        <v>1513</v>
      </c>
      <c r="B187" s="619">
        <f t="shared" si="5"/>
        <v>3</v>
      </c>
      <c r="C187" s="619" t="s">
        <v>2133</v>
      </c>
      <c r="D187" s="506">
        <v>2.0</v>
      </c>
      <c r="E187" s="506" t="s">
        <v>214</v>
      </c>
      <c r="F187" s="506" t="s">
        <v>251</v>
      </c>
      <c r="G187" s="620" t="s">
        <v>2317</v>
      </c>
      <c r="H187" s="603"/>
      <c r="I187" s="621"/>
      <c r="J187" s="621"/>
      <c r="K187" s="621"/>
      <c r="L187" s="621"/>
      <c r="M187" s="621"/>
      <c r="N187" s="621"/>
      <c r="O187" s="621"/>
      <c r="P187" s="621"/>
      <c r="Q187" s="621"/>
      <c r="R187" s="621"/>
      <c r="S187" s="621"/>
      <c r="T187" s="621"/>
      <c r="U187" s="621"/>
      <c r="V187" s="621"/>
      <c r="W187" s="621"/>
      <c r="X187" s="621"/>
      <c r="Y187" s="621"/>
      <c r="Z187" s="621"/>
      <c r="AA187" s="621"/>
      <c r="AB187" s="621"/>
      <c r="AC187" s="621"/>
      <c r="AD187" s="621"/>
      <c r="AE187" s="621"/>
      <c r="AF187" s="621"/>
      <c r="AG187" s="621"/>
      <c r="AH187" s="621"/>
      <c r="AI187" s="621"/>
      <c r="AJ187" s="621"/>
      <c r="AK187" s="621"/>
      <c r="AL187" s="621"/>
      <c r="AM187" s="621"/>
      <c r="AN187" s="621"/>
      <c r="AO187" s="621"/>
      <c r="AP187" s="621"/>
      <c r="AQ187" s="621"/>
      <c r="AR187" s="621"/>
      <c r="AS187" s="621"/>
      <c r="AT187" s="621"/>
      <c r="AU187" s="621"/>
      <c r="AV187" s="621"/>
      <c r="AW187" s="621"/>
      <c r="AX187" s="621"/>
      <c r="AY187" s="621"/>
      <c r="AZ187" s="621"/>
      <c r="BA187" s="621"/>
      <c r="BB187" s="621"/>
      <c r="BC187" s="621"/>
      <c r="BD187" s="621"/>
      <c r="BE187" s="621"/>
      <c r="BF187" s="621"/>
      <c r="BG187" s="621"/>
      <c r="BH187" s="621"/>
      <c r="BI187" s="621"/>
      <c r="BJ187" s="621"/>
      <c r="BK187" s="621"/>
      <c r="BL187" s="621"/>
      <c r="BM187" s="621"/>
      <c r="BN187" s="621"/>
      <c r="BO187" s="621"/>
      <c r="BP187" s="621"/>
      <c r="BQ187" s="621"/>
      <c r="BR187" s="621"/>
      <c r="BS187" s="621"/>
      <c r="BT187" s="621"/>
      <c r="BU187" s="621"/>
      <c r="BV187" s="621"/>
      <c r="BW187" s="621"/>
      <c r="BX187" s="621"/>
      <c r="BY187" s="621"/>
      <c r="BZ187" s="622" t="s">
        <v>96</v>
      </c>
      <c r="CA187" s="621"/>
      <c r="CB187" s="622"/>
      <c r="CC187" s="622"/>
      <c r="CD187" s="622"/>
      <c r="CE187" s="622"/>
      <c r="CF187" s="622"/>
      <c r="CG187" s="622" t="s">
        <v>96</v>
      </c>
      <c r="CH187" s="622"/>
      <c r="CI187" s="621"/>
      <c r="CJ187" s="621"/>
      <c r="CK187" s="621"/>
      <c r="CL187" s="621"/>
      <c r="CM187" s="621"/>
      <c r="CN187" s="622"/>
      <c r="CO187" s="622" t="s">
        <v>96</v>
      </c>
      <c r="CP187" s="621"/>
      <c r="CQ187" s="621"/>
      <c r="CR187" s="621"/>
      <c r="CS187" s="621"/>
      <c r="CT187" s="621"/>
      <c r="CU187" s="621"/>
      <c r="CV187" s="621"/>
      <c r="CW187" s="621"/>
      <c r="CX187" s="621"/>
      <c r="CY187" s="621"/>
      <c r="CZ187" s="621"/>
      <c r="DA187" s="621"/>
      <c r="DB187" s="621"/>
    </row>
    <row r="188">
      <c r="A188" s="618" t="s">
        <v>128</v>
      </c>
      <c r="B188" s="619">
        <f t="shared" si="5"/>
        <v>1</v>
      </c>
      <c r="C188" s="619" t="s">
        <v>2133</v>
      </c>
      <c r="D188" s="506">
        <v>3.0</v>
      </c>
      <c r="E188" s="506"/>
      <c r="F188" s="506"/>
      <c r="G188" s="620" t="s">
        <v>2318</v>
      </c>
      <c r="H188" s="603"/>
      <c r="I188" s="621"/>
      <c r="J188" s="622" t="s">
        <v>96</v>
      </c>
      <c r="K188" s="621"/>
      <c r="L188" s="621"/>
      <c r="M188" s="621"/>
      <c r="N188" s="621"/>
      <c r="O188" s="621"/>
      <c r="P188" s="621"/>
      <c r="Q188" s="621"/>
      <c r="R188" s="621"/>
      <c r="S188" s="621"/>
      <c r="T188" s="621"/>
      <c r="U188" s="621"/>
      <c r="V188" s="621"/>
      <c r="W188" s="621"/>
      <c r="X188" s="621"/>
      <c r="Y188" s="621"/>
      <c r="Z188" s="621"/>
      <c r="AA188" s="621"/>
      <c r="AB188" s="621"/>
      <c r="AC188" s="621"/>
      <c r="AD188" s="621"/>
      <c r="AE188" s="622"/>
      <c r="AF188" s="621"/>
      <c r="AG188" s="621"/>
      <c r="AH188" s="621"/>
      <c r="AI188" s="621"/>
      <c r="AJ188" s="621"/>
      <c r="AK188" s="621"/>
      <c r="AL188" s="622"/>
      <c r="AM188" s="621"/>
      <c r="AN188" s="621"/>
      <c r="AO188" s="621"/>
      <c r="AP188" s="621"/>
      <c r="AQ188" s="621"/>
      <c r="AR188" s="621"/>
      <c r="AS188" s="621"/>
      <c r="AT188" s="621"/>
      <c r="AU188" s="621"/>
      <c r="AV188" s="621"/>
      <c r="AW188" s="621"/>
      <c r="AX188" s="621"/>
      <c r="AY188" s="621"/>
      <c r="AZ188" s="622"/>
      <c r="BA188" s="621"/>
      <c r="BB188" s="621"/>
      <c r="BC188" s="621"/>
      <c r="BD188" s="621"/>
      <c r="BE188" s="621"/>
      <c r="BF188" s="621"/>
      <c r="BG188" s="621"/>
      <c r="BH188" s="621"/>
      <c r="BI188" s="621"/>
      <c r="BJ188" s="621"/>
      <c r="BK188" s="621"/>
      <c r="BL188" s="621"/>
      <c r="BM188" s="621"/>
      <c r="BN188" s="621"/>
      <c r="BO188" s="621"/>
      <c r="BP188" s="621"/>
      <c r="BQ188" s="621"/>
      <c r="BR188" s="621"/>
      <c r="BS188" s="621"/>
      <c r="BT188" s="621"/>
      <c r="BU188" s="621"/>
      <c r="BV188" s="621"/>
      <c r="BW188" s="621"/>
      <c r="BX188" s="621"/>
      <c r="BY188" s="621"/>
      <c r="BZ188" s="621"/>
      <c r="CA188" s="621"/>
      <c r="CB188" s="621"/>
      <c r="CC188" s="621"/>
      <c r="CD188" s="621"/>
      <c r="CE188" s="621"/>
      <c r="CF188" s="621"/>
      <c r="CG188" s="621"/>
      <c r="CH188" s="621"/>
      <c r="CI188" s="621"/>
      <c r="CJ188" s="621"/>
      <c r="CK188" s="622"/>
      <c r="CL188" s="622"/>
      <c r="CM188" s="622"/>
      <c r="CN188" s="621"/>
      <c r="CO188" s="621"/>
      <c r="CP188" s="621"/>
      <c r="CQ188" s="621"/>
      <c r="CR188" s="621"/>
      <c r="CS188" s="621"/>
      <c r="CT188" s="621"/>
      <c r="CU188" s="621"/>
      <c r="CV188" s="621"/>
      <c r="CW188" s="621"/>
      <c r="CX188" s="621"/>
      <c r="CY188" s="621"/>
      <c r="CZ188" s="621"/>
      <c r="DA188" s="621"/>
      <c r="DB188" s="621"/>
    </row>
    <row r="189">
      <c r="A189" s="618" t="s">
        <v>810</v>
      </c>
      <c r="B189" s="619">
        <f t="shared" si="5"/>
        <v>2</v>
      </c>
      <c r="C189" s="619" t="s">
        <v>2162</v>
      </c>
      <c r="D189" s="506">
        <v>4.0</v>
      </c>
      <c r="E189" s="506" t="s">
        <v>214</v>
      </c>
      <c r="F189" s="506" t="s">
        <v>251</v>
      </c>
      <c r="G189" s="620" t="s">
        <v>2319</v>
      </c>
      <c r="H189" s="603"/>
      <c r="I189" s="621"/>
      <c r="J189" s="621"/>
      <c r="K189" s="621"/>
      <c r="L189" s="621"/>
      <c r="M189" s="621"/>
      <c r="N189" s="621"/>
      <c r="O189" s="621"/>
      <c r="P189" s="621"/>
      <c r="Q189" s="621"/>
      <c r="R189" s="621"/>
      <c r="S189" s="621"/>
      <c r="T189" s="621"/>
      <c r="U189" s="621"/>
      <c r="V189" s="621"/>
      <c r="W189" s="621"/>
      <c r="X189" s="621"/>
      <c r="Y189" s="621"/>
      <c r="Z189" s="621"/>
      <c r="AA189" s="621"/>
      <c r="AB189" s="621"/>
      <c r="AC189" s="621"/>
      <c r="AD189" s="621"/>
      <c r="AE189" s="622"/>
      <c r="AF189" s="621"/>
      <c r="AG189" s="621"/>
      <c r="AH189" s="621"/>
      <c r="AI189" s="621"/>
      <c r="AJ189" s="621"/>
      <c r="AK189" s="621"/>
      <c r="AL189" s="622" t="s">
        <v>96</v>
      </c>
      <c r="AM189" s="621"/>
      <c r="AN189" s="621"/>
      <c r="AO189" s="621"/>
      <c r="AP189" s="621"/>
      <c r="AQ189" s="621"/>
      <c r="AR189" s="621"/>
      <c r="AS189" s="621"/>
      <c r="AT189" s="621"/>
      <c r="AU189" s="621"/>
      <c r="AV189" s="621"/>
      <c r="AW189" s="621"/>
      <c r="AX189" s="621"/>
      <c r="AY189" s="621"/>
      <c r="AZ189" s="622" t="s">
        <v>96</v>
      </c>
      <c r="BA189" s="621"/>
      <c r="BB189" s="621"/>
      <c r="BC189" s="621"/>
      <c r="BD189" s="621"/>
      <c r="BE189" s="621"/>
      <c r="BF189" s="621"/>
      <c r="BG189" s="621"/>
      <c r="BH189" s="621"/>
      <c r="BI189" s="621"/>
      <c r="BJ189" s="621"/>
      <c r="BK189" s="621"/>
      <c r="BL189" s="621"/>
      <c r="BM189" s="621"/>
      <c r="BN189" s="621"/>
      <c r="BO189" s="621"/>
      <c r="BP189" s="621"/>
      <c r="BQ189" s="621"/>
      <c r="BR189" s="621"/>
      <c r="BS189" s="621"/>
      <c r="BT189" s="621"/>
      <c r="BU189" s="621"/>
      <c r="BV189" s="621"/>
      <c r="BW189" s="621"/>
      <c r="BX189" s="621"/>
      <c r="BY189" s="621"/>
      <c r="BZ189" s="621"/>
      <c r="CA189" s="621"/>
      <c r="CB189" s="621"/>
      <c r="CC189" s="621"/>
      <c r="CD189" s="621"/>
      <c r="CE189" s="621"/>
      <c r="CF189" s="621"/>
      <c r="CG189" s="621"/>
      <c r="CH189" s="621"/>
      <c r="CI189" s="621"/>
      <c r="CJ189" s="621"/>
      <c r="CK189" s="622"/>
      <c r="CL189" s="622"/>
      <c r="CM189" s="622"/>
      <c r="CN189" s="621"/>
      <c r="CO189" s="621"/>
      <c r="CP189" s="621"/>
      <c r="CQ189" s="621"/>
      <c r="CR189" s="621"/>
      <c r="CS189" s="621"/>
      <c r="CT189" s="621"/>
      <c r="CU189" s="621"/>
      <c r="CV189" s="621"/>
      <c r="CW189" s="621"/>
      <c r="CX189" s="621"/>
      <c r="CY189" s="621"/>
      <c r="CZ189" s="621"/>
      <c r="DA189" s="621"/>
      <c r="DB189" s="621"/>
    </row>
    <row r="190">
      <c r="A190" s="618" t="s">
        <v>351</v>
      </c>
      <c r="B190" s="619">
        <f t="shared" si="5"/>
        <v>3</v>
      </c>
      <c r="C190" s="619" t="s">
        <v>2133</v>
      </c>
      <c r="D190" s="506">
        <v>1.0</v>
      </c>
      <c r="E190" s="506">
        <v>2.0</v>
      </c>
      <c r="F190" s="506">
        <v>3.0</v>
      </c>
      <c r="G190" s="620" t="s">
        <v>2320</v>
      </c>
      <c r="H190" s="603"/>
      <c r="I190" s="621"/>
      <c r="J190" s="621"/>
      <c r="K190" s="621"/>
      <c r="L190" s="621"/>
      <c r="M190" s="621"/>
      <c r="N190" s="621"/>
      <c r="O190" s="621"/>
      <c r="P190" s="621"/>
      <c r="Q190" s="622" t="s">
        <v>96</v>
      </c>
      <c r="R190" s="621"/>
      <c r="S190" s="622"/>
      <c r="T190" s="621"/>
      <c r="U190" s="621"/>
      <c r="V190" s="621"/>
      <c r="W190" s="621"/>
      <c r="X190" s="621"/>
      <c r="Y190" s="621"/>
      <c r="Z190" s="622" t="s">
        <v>96</v>
      </c>
      <c r="AA190" s="622"/>
      <c r="AB190" s="621"/>
      <c r="AC190" s="621"/>
      <c r="AD190" s="621"/>
      <c r="AE190" s="621"/>
      <c r="AF190" s="621"/>
      <c r="AG190" s="621"/>
      <c r="AH190" s="621"/>
      <c r="AI190" s="621"/>
      <c r="AJ190" s="621"/>
      <c r="AK190" s="621"/>
      <c r="AL190" s="621"/>
      <c r="AM190" s="621"/>
      <c r="AN190" s="621"/>
      <c r="AO190" s="621"/>
      <c r="AP190" s="621"/>
      <c r="AQ190" s="621"/>
      <c r="AR190" s="621"/>
      <c r="AS190" s="621"/>
      <c r="AT190" s="621"/>
      <c r="AU190" s="621"/>
      <c r="AV190" s="621"/>
      <c r="AW190" s="621"/>
      <c r="AX190" s="621"/>
      <c r="AY190" s="621"/>
      <c r="AZ190" s="621"/>
      <c r="BA190" s="621"/>
      <c r="BB190" s="621"/>
      <c r="BC190" s="621"/>
      <c r="BD190" s="621"/>
      <c r="BE190" s="621"/>
      <c r="BF190" s="621"/>
      <c r="BG190" s="621"/>
      <c r="BH190" s="621"/>
      <c r="BI190" s="621"/>
      <c r="BJ190" s="621"/>
      <c r="BK190" s="621"/>
      <c r="BL190" s="621"/>
      <c r="BM190" s="621"/>
      <c r="BN190" s="621"/>
      <c r="BO190" s="621"/>
      <c r="BP190" s="621"/>
      <c r="BQ190" s="621"/>
      <c r="BR190" s="621"/>
      <c r="BS190" s="621"/>
      <c r="BT190" s="621"/>
      <c r="BU190" s="621"/>
      <c r="BV190" s="621"/>
      <c r="BW190" s="621"/>
      <c r="BX190" s="621"/>
      <c r="BY190" s="621"/>
      <c r="BZ190" s="621"/>
      <c r="CA190" s="621"/>
      <c r="CB190" s="621"/>
      <c r="CC190" s="621"/>
      <c r="CD190" s="621"/>
      <c r="CE190" s="621"/>
      <c r="CF190" s="621"/>
      <c r="CG190" s="621"/>
      <c r="CH190" s="621"/>
      <c r="CI190" s="621"/>
      <c r="CJ190" s="621"/>
      <c r="CK190" s="621"/>
      <c r="CL190" s="621"/>
      <c r="CM190" s="621"/>
      <c r="CN190" s="621"/>
      <c r="CO190" s="621"/>
      <c r="CP190" s="621"/>
      <c r="CQ190" s="621"/>
      <c r="CR190" s="621"/>
      <c r="CS190" s="621"/>
      <c r="CT190" s="621"/>
      <c r="CU190" s="621"/>
      <c r="CV190" s="621"/>
      <c r="CW190" s="622"/>
      <c r="CX190" s="622" t="s">
        <v>96</v>
      </c>
      <c r="CY190" s="621"/>
      <c r="CZ190" s="621"/>
      <c r="DA190" s="621"/>
      <c r="DB190" s="621"/>
    </row>
    <row r="191">
      <c r="A191" s="618" t="s">
        <v>967</v>
      </c>
      <c r="B191" s="619">
        <f t="shared" si="5"/>
        <v>1</v>
      </c>
      <c r="C191" s="619" t="s">
        <v>2133</v>
      </c>
      <c r="D191" s="506">
        <v>3.0</v>
      </c>
      <c r="E191" s="506" t="s">
        <v>214</v>
      </c>
      <c r="F191" s="506" t="s">
        <v>251</v>
      </c>
      <c r="G191" s="620" t="s">
        <v>2321</v>
      </c>
      <c r="H191" s="603"/>
      <c r="I191" s="621"/>
      <c r="J191" s="621"/>
      <c r="K191" s="621"/>
      <c r="L191" s="621"/>
      <c r="M191" s="621"/>
      <c r="N191" s="621"/>
      <c r="O191" s="621"/>
      <c r="P191" s="621"/>
      <c r="Q191" s="621"/>
      <c r="R191" s="621"/>
      <c r="S191" s="621"/>
      <c r="T191" s="621"/>
      <c r="U191" s="621"/>
      <c r="V191" s="621"/>
      <c r="W191" s="621"/>
      <c r="X191" s="621"/>
      <c r="Y191" s="621"/>
      <c r="Z191" s="621"/>
      <c r="AA191" s="621"/>
      <c r="AB191" s="621"/>
      <c r="AC191" s="621"/>
      <c r="AD191" s="621"/>
      <c r="AE191" s="621"/>
      <c r="AF191" s="621"/>
      <c r="AG191" s="621"/>
      <c r="AH191" s="621"/>
      <c r="AI191" s="621"/>
      <c r="AJ191" s="621"/>
      <c r="AK191" s="621"/>
      <c r="AL191" s="621"/>
      <c r="AM191" s="621"/>
      <c r="AN191" s="621"/>
      <c r="AO191" s="621"/>
      <c r="AP191" s="621"/>
      <c r="AQ191" s="621"/>
      <c r="AR191" s="621"/>
      <c r="AS191" s="622" t="s">
        <v>96</v>
      </c>
      <c r="AT191" s="621"/>
      <c r="AU191" s="621"/>
      <c r="AV191" s="621"/>
      <c r="AW191" s="621"/>
      <c r="AX191" s="621"/>
      <c r="AY191" s="621"/>
      <c r="AZ191" s="621"/>
      <c r="BA191" s="621"/>
      <c r="BB191" s="621"/>
      <c r="BC191" s="621"/>
      <c r="BD191" s="621"/>
      <c r="BE191" s="621"/>
      <c r="BF191" s="621"/>
      <c r="BG191" s="621"/>
      <c r="BH191" s="621"/>
      <c r="BI191" s="622"/>
      <c r="BJ191" s="621"/>
      <c r="BK191" s="621"/>
      <c r="BL191" s="621"/>
      <c r="BM191" s="621"/>
      <c r="BN191" s="621"/>
      <c r="BO191" s="621"/>
      <c r="BP191" s="621"/>
      <c r="BQ191" s="621"/>
      <c r="BR191" s="621"/>
      <c r="BS191" s="621"/>
      <c r="BT191" s="621"/>
      <c r="BU191" s="622"/>
      <c r="BV191" s="621"/>
      <c r="BW191" s="621"/>
      <c r="BX191" s="621"/>
      <c r="BY191" s="621"/>
      <c r="BZ191" s="621"/>
      <c r="CA191" s="621"/>
      <c r="CB191" s="621"/>
      <c r="CC191" s="621"/>
      <c r="CD191" s="621"/>
      <c r="CE191" s="621"/>
      <c r="CF191" s="621"/>
      <c r="CG191" s="621"/>
      <c r="CH191" s="621"/>
      <c r="CI191" s="621"/>
      <c r="CJ191" s="621"/>
      <c r="CK191" s="621"/>
      <c r="CL191" s="621"/>
      <c r="CM191" s="621"/>
      <c r="CN191" s="621"/>
      <c r="CO191" s="621"/>
      <c r="CP191" s="621"/>
      <c r="CQ191" s="621"/>
      <c r="CR191" s="621"/>
      <c r="CS191" s="621"/>
      <c r="CT191" s="621"/>
      <c r="CU191" s="621"/>
      <c r="CV191" s="621"/>
      <c r="CW191" s="621"/>
      <c r="CX191" s="621"/>
      <c r="CY191" s="621"/>
      <c r="CZ191" s="621"/>
      <c r="DA191" s="621"/>
      <c r="DB191" s="621"/>
    </row>
    <row r="192">
      <c r="A192" s="618" t="s">
        <v>1498</v>
      </c>
      <c r="B192" s="619">
        <f t="shared" si="5"/>
        <v>1</v>
      </c>
      <c r="C192" s="619" t="s">
        <v>2133</v>
      </c>
      <c r="D192" s="506">
        <v>3.0</v>
      </c>
      <c r="E192" s="506" t="s">
        <v>214</v>
      </c>
      <c r="F192" s="506">
        <v>3.0</v>
      </c>
      <c r="G192" s="620" t="s">
        <v>2322</v>
      </c>
      <c r="H192" s="603"/>
      <c r="I192" s="621"/>
      <c r="J192" s="621"/>
      <c r="K192" s="621"/>
      <c r="L192" s="621"/>
      <c r="M192" s="621"/>
      <c r="N192" s="621"/>
      <c r="O192" s="621"/>
      <c r="P192" s="621"/>
      <c r="Q192" s="621"/>
      <c r="R192" s="621"/>
      <c r="S192" s="621"/>
      <c r="T192" s="621"/>
      <c r="U192" s="621"/>
      <c r="V192" s="621"/>
      <c r="W192" s="621"/>
      <c r="X192" s="621"/>
      <c r="Y192" s="621"/>
      <c r="Z192" s="621"/>
      <c r="AA192" s="621"/>
      <c r="AB192" s="621"/>
      <c r="AC192" s="621"/>
      <c r="AD192" s="621"/>
      <c r="AE192" s="621"/>
      <c r="AF192" s="621"/>
      <c r="AG192" s="621"/>
      <c r="AH192" s="621"/>
      <c r="AI192" s="621"/>
      <c r="AJ192" s="621"/>
      <c r="AK192" s="621"/>
      <c r="AL192" s="621"/>
      <c r="AM192" s="621"/>
      <c r="AN192" s="621"/>
      <c r="AO192" s="621"/>
      <c r="AP192" s="621"/>
      <c r="AQ192" s="621"/>
      <c r="AR192" s="621"/>
      <c r="AS192" s="621"/>
      <c r="AT192" s="621"/>
      <c r="AU192" s="621"/>
      <c r="AV192" s="621"/>
      <c r="AW192" s="621"/>
      <c r="AX192" s="621"/>
      <c r="AY192" s="621"/>
      <c r="AZ192" s="621"/>
      <c r="BA192" s="621"/>
      <c r="BB192" s="621"/>
      <c r="BC192" s="621"/>
      <c r="BD192" s="621"/>
      <c r="BE192" s="621"/>
      <c r="BF192" s="621"/>
      <c r="BG192" s="621"/>
      <c r="BH192" s="621"/>
      <c r="BI192" s="621"/>
      <c r="BJ192" s="621"/>
      <c r="BK192" s="621"/>
      <c r="BL192" s="621"/>
      <c r="BM192" s="621"/>
      <c r="BN192" s="621"/>
      <c r="BO192" s="622"/>
      <c r="BP192" s="622"/>
      <c r="BQ192" s="621"/>
      <c r="BR192" s="621"/>
      <c r="BS192" s="621"/>
      <c r="BT192" s="621"/>
      <c r="BU192" s="621"/>
      <c r="BV192" s="621"/>
      <c r="BW192" s="622"/>
      <c r="BX192" s="622"/>
      <c r="BY192" s="622" t="s">
        <v>96</v>
      </c>
      <c r="BZ192" s="621"/>
      <c r="CA192" s="621"/>
      <c r="CB192" s="622"/>
      <c r="CC192" s="621"/>
      <c r="CD192" s="621"/>
      <c r="CE192" s="621"/>
      <c r="CF192" s="621"/>
      <c r="CG192" s="621"/>
      <c r="CH192" s="621"/>
      <c r="CI192" s="621"/>
      <c r="CJ192" s="621"/>
      <c r="CK192" s="621"/>
      <c r="CL192" s="621"/>
      <c r="CM192" s="621"/>
      <c r="CN192" s="621"/>
      <c r="CO192" s="621"/>
      <c r="CP192" s="621"/>
      <c r="CQ192" s="621"/>
      <c r="CR192" s="621"/>
      <c r="CS192" s="621"/>
      <c r="CT192" s="621"/>
      <c r="CU192" s="621"/>
      <c r="CV192" s="621"/>
      <c r="CW192" s="621"/>
      <c r="CX192" s="621"/>
      <c r="CY192" s="621"/>
      <c r="CZ192" s="621"/>
      <c r="DA192" s="621"/>
      <c r="DB192" s="621"/>
    </row>
    <row r="193">
      <c r="A193" s="618" t="s">
        <v>1706</v>
      </c>
      <c r="B193" s="619">
        <f t="shared" si="5"/>
        <v>1</v>
      </c>
      <c r="C193" s="619" t="s">
        <v>2133</v>
      </c>
      <c r="D193" s="506">
        <v>4.0</v>
      </c>
      <c r="E193" s="506" t="s">
        <v>214</v>
      </c>
      <c r="F193" s="506" t="s">
        <v>251</v>
      </c>
      <c r="G193" s="620" t="s">
        <v>2323</v>
      </c>
      <c r="H193" s="603"/>
      <c r="I193" s="621"/>
      <c r="J193" s="621"/>
      <c r="K193" s="621"/>
      <c r="L193" s="621"/>
      <c r="M193" s="621"/>
      <c r="N193" s="621"/>
      <c r="O193" s="621"/>
      <c r="P193" s="621"/>
      <c r="Q193" s="621"/>
      <c r="R193" s="621"/>
      <c r="S193" s="621"/>
      <c r="T193" s="621"/>
      <c r="U193" s="621"/>
      <c r="V193" s="621"/>
      <c r="W193" s="621"/>
      <c r="X193" s="621"/>
      <c r="Y193" s="621"/>
      <c r="Z193" s="621"/>
      <c r="AA193" s="621"/>
      <c r="AB193" s="622"/>
      <c r="AC193" s="621"/>
      <c r="AD193" s="621"/>
      <c r="AE193" s="621"/>
      <c r="AF193" s="621"/>
      <c r="AG193" s="621"/>
      <c r="AH193" s="621"/>
      <c r="AI193" s="621"/>
      <c r="AJ193" s="621"/>
      <c r="AK193" s="621"/>
      <c r="AL193" s="621"/>
      <c r="AM193" s="621"/>
      <c r="AN193" s="621"/>
      <c r="AO193" s="621"/>
      <c r="AP193" s="621"/>
      <c r="AQ193" s="621"/>
      <c r="AR193" s="621"/>
      <c r="AS193" s="621"/>
      <c r="AT193" s="621"/>
      <c r="AU193" s="621"/>
      <c r="AV193" s="621"/>
      <c r="AW193" s="621"/>
      <c r="AX193" s="621"/>
      <c r="AY193" s="621"/>
      <c r="AZ193" s="621"/>
      <c r="BA193" s="621"/>
      <c r="BB193" s="621"/>
      <c r="BC193" s="621"/>
      <c r="BD193" s="621"/>
      <c r="BE193" s="621"/>
      <c r="BF193" s="621"/>
      <c r="BG193" s="621"/>
      <c r="BH193" s="621"/>
      <c r="BI193" s="621"/>
      <c r="BJ193" s="621"/>
      <c r="BK193" s="621"/>
      <c r="BL193" s="621"/>
      <c r="BM193" s="621"/>
      <c r="BN193" s="621"/>
      <c r="BO193" s="622"/>
      <c r="BP193" s="622"/>
      <c r="BQ193" s="621"/>
      <c r="BR193" s="621"/>
      <c r="BS193" s="621"/>
      <c r="BT193" s="621"/>
      <c r="BU193" s="621"/>
      <c r="BV193" s="621"/>
      <c r="BW193" s="621"/>
      <c r="BX193" s="621"/>
      <c r="BY193" s="621"/>
      <c r="BZ193" s="621"/>
      <c r="CA193" s="621"/>
      <c r="CB193" s="622"/>
      <c r="CC193" s="621"/>
      <c r="CD193" s="621"/>
      <c r="CE193" s="621"/>
      <c r="CF193" s="621"/>
      <c r="CG193" s="621"/>
      <c r="CH193" s="621"/>
      <c r="CI193" s="621"/>
      <c r="CJ193" s="621"/>
      <c r="CK193" s="621"/>
      <c r="CL193" s="621"/>
      <c r="CM193" s="622" t="s">
        <v>96</v>
      </c>
      <c r="CN193" s="621"/>
      <c r="CO193" s="621"/>
      <c r="CP193" s="621"/>
      <c r="CQ193" s="621"/>
      <c r="CR193" s="621"/>
      <c r="CS193" s="621"/>
      <c r="CT193" s="621"/>
      <c r="CU193" s="621"/>
      <c r="CV193" s="621"/>
      <c r="CW193" s="621"/>
      <c r="CX193" s="621"/>
      <c r="CY193" s="621"/>
      <c r="CZ193" s="621"/>
      <c r="DA193" s="621"/>
      <c r="DB193" s="621"/>
    </row>
    <row r="194">
      <c r="A194" s="618" t="s">
        <v>592</v>
      </c>
      <c r="B194" s="619">
        <f t="shared" si="5"/>
        <v>3</v>
      </c>
      <c r="C194" s="619" t="s">
        <v>2133</v>
      </c>
      <c r="D194" s="506">
        <v>2.0</v>
      </c>
      <c r="E194" s="506">
        <v>2.0</v>
      </c>
      <c r="F194" s="506" t="s">
        <v>251</v>
      </c>
      <c r="G194" s="620" t="s">
        <v>2324</v>
      </c>
      <c r="H194" s="603"/>
      <c r="I194" s="621"/>
      <c r="J194" s="621"/>
      <c r="K194" s="621"/>
      <c r="L194" s="621"/>
      <c r="M194" s="621"/>
      <c r="N194" s="621"/>
      <c r="O194" s="621"/>
      <c r="P194" s="621"/>
      <c r="Q194" s="621"/>
      <c r="R194" s="621"/>
      <c r="S194" s="621"/>
      <c r="T194" s="621"/>
      <c r="U194" s="621"/>
      <c r="V194" s="621"/>
      <c r="W194" s="621"/>
      <c r="X194" s="621"/>
      <c r="Y194" s="621"/>
      <c r="Z194" s="621"/>
      <c r="AA194" s="621"/>
      <c r="AB194" s="622" t="s">
        <v>96</v>
      </c>
      <c r="AC194" s="621"/>
      <c r="AD194" s="621"/>
      <c r="AE194" s="621"/>
      <c r="AF194" s="621"/>
      <c r="AG194" s="621"/>
      <c r="AH194" s="621"/>
      <c r="AI194" s="621"/>
      <c r="AJ194" s="621"/>
      <c r="AK194" s="621"/>
      <c r="AL194" s="621"/>
      <c r="AM194" s="621"/>
      <c r="AN194" s="621"/>
      <c r="AO194" s="621"/>
      <c r="AP194" s="621"/>
      <c r="AQ194" s="621"/>
      <c r="AR194" s="621"/>
      <c r="AS194" s="621"/>
      <c r="AT194" s="621"/>
      <c r="AU194" s="621"/>
      <c r="AV194" s="621"/>
      <c r="AW194" s="621"/>
      <c r="AX194" s="621"/>
      <c r="AY194" s="621"/>
      <c r="AZ194" s="621"/>
      <c r="BA194" s="621"/>
      <c r="BB194" s="621"/>
      <c r="BC194" s="621"/>
      <c r="BD194" s="621"/>
      <c r="BE194" s="621"/>
      <c r="BF194" s="621"/>
      <c r="BG194" s="621"/>
      <c r="BH194" s="621"/>
      <c r="BI194" s="621"/>
      <c r="BJ194" s="621"/>
      <c r="BK194" s="621"/>
      <c r="BL194" s="621"/>
      <c r="BM194" s="621"/>
      <c r="BN194" s="621"/>
      <c r="BO194" s="622" t="s">
        <v>96</v>
      </c>
      <c r="BP194" s="622"/>
      <c r="BQ194" s="621"/>
      <c r="BR194" s="621"/>
      <c r="BS194" s="621"/>
      <c r="BT194" s="621"/>
      <c r="BU194" s="621"/>
      <c r="BV194" s="621"/>
      <c r="BW194" s="621"/>
      <c r="BX194" s="621"/>
      <c r="BY194" s="621"/>
      <c r="BZ194" s="621"/>
      <c r="CA194" s="621"/>
      <c r="CB194" s="622" t="s">
        <v>96</v>
      </c>
      <c r="CC194" s="621"/>
      <c r="CD194" s="621"/>
      <c r="CE194" s="621"/>
      <c r="CF194" s="621"/>
      <c r="CG194" s="621"/>
      <c r="CH194" s="621"/>
      <c r="CI194" s="621"/>
      <c r="CJ194" s="621"/>
      <c r="CK194" s="621"/>
      <c r="CL194" s="621"/>
      <c r="CM194" s="621"/>
      <c r="CN194" s="621"/>
      <c r="CO194" s="621"/>
      <c r="CP194" s="621"/>
      <c r="CQ194" s="621"/>
      <c r="CR194" s="621"/>
      <c r="CS194" s="621"/>
      <c r="CT194" s="621"/>
      <c r="CU194" s="621"/>
      <c r="CV194" s="621"/>
      <c r="CW194" s="621"/>
      <c r="CX194" s="621"/>
      <c r="CY194" s="621"/>
      <c r="CZ194" s="621"/>
      <c r="DA194" s="621"/>
      <c r="DB194" s="621"/>
    </row>
    <row r="195">
      <c r="A195" s="618" t="s">
        <v>1280</v>
      </c>
      <c r="B195" s="619">
        <f t="shared" si="5"/>
        <v>1</v>
      </c>
      <c r="C195" s="619" t="s">
        <v>2162</v>
      </c>
      <c r="D195" s="506">
        <v>3.0</v>
      </c>
      <c r="E195" s="506" t="s">
        <v>214</v>
      </c>
      <c r="F195" s="506" t="s">
        <v>251</v>
      </c>
      <c r="G195" s="620" t="s">
        <v>2325</v>
      </c>
      <c r="H195" s="603"/>
      <c r="I195" s="621"/>
      <c r="J195" s="621"/>
      <c r="K195" s="621"/>
      <c r="L195" s="621"/>
      <c r="M195" s="621"/>
      <c r="N195" s="621"/>
      <c r="O195" s="621"/>
      <c r="P195" s="621"/>
      <c r="Q195" s="621"/>
      <c r="R195" s="621"/>
      <c r="S195" s="621"/>
      <c r="T195" s="622"/>
      <c r="U195" s="622"/>
      <c r="V195" s="621"/>
      <c r="W195" s="621"/>
      <c r="X195" s="621"/>
      <c r="Y195" s="621"/>
      <c r="Z195" s="621"/>
      <c r="AA195" s="621"/>
      <c r="AB195" s="621"/>
      <c r="AC195" s="621"/>
      <c r="AD195" s="621"/>
      <c r="AE195" s="621"/>
      <c r="AF195" s="621"/>
      <c r="AG195" s="621"/>
      <c r="AH195" s="621"/>
      <c r="AI195" s="621"/>
      <c r="AJ195" s="621"/>
      <c r="AK195" s="621"/>
      <c r="AL195" s="621"/>
      <c r="AM195" s="621"/>
      <c r="AN195" s="621"/>
      <c r="AO195" s="621"/>
      <c r="AP195" s="621"/>
      <c r="AQ195" s="621"/>
      <c r="AR195" s="621"/>
      <c r="AS195" s="621"/>
      <c r="AT195" s="621"/>
      <c r="AU195" s="621"/>
      <c r="AV195" s="621"/>
      <c r="AW195" s="621"/>
      <c r="AX195" s="621"/>
      <c r="AY195" s="621"/>
      <c r="AZ195" s="621"/>
      <c r="BA195" s="621"/>
      <c r="BB195" s="621"/>
      <c r="BC195" s="621"/>
      <c r="BD195" s="621"/>
      <c r="BE195" s="621"/>
      <c r="BF195" s="621"/>
      <c r="BG195" s="621"/>
      <c r="BH195" s="621"/>
      <c r="BI195" s="621"/>
      <c r="BJ195" s="621"/>
      <c r="BK195" s="622" t="s">
        <v>96</v>
      </c>
      <c r="BL195" s="621"/>
      <c r="BM195" s="621"/>
      <c r="BN195" s="621"/>
      <c r="BO195" s="621"/>
      <c r="BP195" s="621"/>
      <c r="BQ195" s="621"/>
      <c r="BR195" s="621"/>
      <c r="BS195" s="621"/>
      <c r="BT195" s="621"/>
      <c r="BU195" s="621"/>
      <c r="BV195" s="621"/>
      <c r="BW195" s="621"/>
      <c r="BX195" s="621"/>
      <c r="BY195" s="621"/>
      <c r="BZ195" s="621"/>
      <c r="CA195" s="621"/>
      <c r="CB195" s="621"/>
      <c r="CC195" s="621"/>
      <c r="CD195" s="621"/>
      <c r="CE195" s="621"/>
      <c r="CF195" s="621"/>
      <c r="CG195" s="621"/>
      <c r="CH195" s="621"/>
      <c r="CI195" s="621"/>
      <c r="CJ195" s="621"/>
      <c r="CK195" s="621"/>
      <c r="CL195" s="621"/>
      <c r="CM195" s="621"/>
      <c r="CN195" s="621"/>
      <c r="CO195" s="621"/>
      <c r="CP195" s="621"/>
      <c r="CQ195" s="621"/>
      <c r="CR195" s="621"/>
      <c r="CS195" s="621"/>
      <c r="CT195" s="621"/>
      <c r="CU195" s="621"/>
      <c r="CV195" s="621"/>
      <c r="CW195" s="621"/>
      <c r="CX195" s="621"/>
      <c r="CY195" s="621"/>
      <c r="CZ195" s="621"/>
      <c r="DA195" s="621"/>
      <c r="DB195" s="621"/>
    </row>
    <row r="196">
      <c r="A196" s="618" t="s">
        <v>973</v>
      </c>
      <c r="B196" s="619">
        <f t="shared" si="5"/>
        <v>1</v>
      </c>
      <c r="C196" s="619" t="s">
        <v>2133</v>
      </c>
      <c r="D196" s="506">
        <v>5.0</v>
      </c>
      <c r="E196" s="506">
        <v>2.0</v>
      </c>
      <c r="F196" s="506" t="s">
        <v>251</v>
      </c>
      <c r="G196" s="620" t="s">
        <v>2326</v>
      </c>
      <c r="H196" s="603"/>
      <c r="I196" s="621"/>
      <c r="J196" s="621"/>
      <c r="K196" s="621"/>
      <c r="L196" s="621"/>
      <c r="M196" s="621"/>
      <c r="N196" s="621"/>
      <c r="O196" s="621"/>
      <c r="P196" s="621"/>
      <c r="Q196" s="621"/>
      <c r="R196" s="621"/>
      <c r="S196" s="621"/>
      <c r="T196" s="621"/>
      <c r="U196" s="621"/>
      <c r="V196" s="621"/>
      <c r="W196" s="621"/>
      <c r="X196" s="621"/>
      <c r="Y196" s="621"/>
      <c r="Z196" s="621"/>
      <c r="AA196" s="621"/>
      <c r="AB196" s="621"/>
      <c r="AC196" s="621"/>
      <c r="AD196" s="621"/>
      <c r="AE196" s="621"/>
      <c r="AF196" s="621"/>
      <c r="AG196" s="621"/>
      <c r="AH196" s="621"/>
      <c r="AI196" s="621"/>
      <c r="AJ196" s="622"/>
      <c r="AK196" s="622"/>
      <c r="AL196" s="622"/>
      <c r="AM196" s="622"/>
      <c r="AN196" s="622"/>
      <c r="AO196" s="621"/>
      <c r="AP196" s="621"/>
      <c r="AQ196" s="621"/>
      <c r="AR196" s="621"/>
      <c r="AS196" s="622" t="s">
        <v>96</v>
      </c>
      <c r="AT196" s="621"/>
      <c r="AU196" s="621"/>
      <c r="AV196" s="621"/>
      <c r="AW196" s="621"/>
      <c r="AX196" s="621"/>
      <c r="AY196" s="621"/>
      <c r="AZ196" s="621"/>
      <c r="BA196" s="621"/>
      <c r="BB196" s="621"/>
      <c r="BC196" s="621"/>
      <c r="BD196" s="621"/>
      <c r="BE196" s="621"/>
      <c r="BF196" s="621"/>
      <c r="BG196" s="622"/>
      <c r="BH196" s="621"/>
      <c r="BI196" s="622"/>
      <c r="BJ196" s="621"/>
      <c r="BK196" s="621"/>
      <c r="BL196" s="621"/>
      <c r="BM196" s="621"/>
      <c r="BN196" s="621"/>
      <c r="BO196" s="621"/>
      <c r="BP196" s="621"/>
      <c r="BQ196" s="621"/>
      <c r="BR196" s="621"/>
      <c r="BS196" s="621"/>
      <c r="BT196" s="621"/>
      <c r="BU196" s="622"/>
      <c r="BV196" s="621"/>
      <c r="BW196" s="621"/>
      <c r="BX196" s="621"/>
      <c r="BY196" s="621"/>
      <c r="BZ196" s="621"/>
      <c r="CA196" s="621"/>
      <c r="CB196" s="621"/>
      <c r="CC196" s="621"/>
      <c r="CD196" s="621"/>
      <c r="CE196" s="621"/>
      <c r="CF196" s="621"/>
      <c r="CG196" s="621"/>
      <c r="CH196" s="621"/>
      <c r="CI196" s="622"/>
      <c r="CJ196" s="622"/>
      <c r="CK196" s="622"/>
      <c r="CL196" s="622"/>
      <c r="CM196" s="622"/>
      <c r="CN196" s="621"/>
      <c r="CO196" s="621"/>
      <c r="CP196" s="621"/>
      <c r="CQ196" s="621"/>
      <c r="CR196" s="621"/>
      <c r="CS196" s="621"/>
      <c r="CT196" s="621"/>
      <c r="CU196" s="621"/>
      <c r="CV196" s="621"/>
      <c r="CW196" s="621"/>
      <c r="CX196" s="621"/>
      <c r="CY196" s="621"/>
      <c r="CZ196" s="621"/>
      <c r="DA196" s="621"/>
      <c r="DB196" s="621"/>
    </row>
    <row r="197">
      <c r="A197" s="618" t="s">
        <v>301</v>
      </c>
      <c r="B197" s="619">
        <f t="shared" si="5"/>
        <v>6</v>
      </c>
      <c r="C197" s="619" t="s">
        <v>2133</v>
      </c>
      <c r="D197" s="506">
        <v>2.0</v>
      </c>
      <c r="E197" s="506">
        <v>3.0</v>
      </c>
      <c r="F197" s="506">
        <v>3.0</v>
      </c>
      <c r="G197" s="620" t="s">
        <v>2327</v>
      </c>
      <c r="H197" s="603"/>
      <c r="I197" s="621"/>
      <c r="J197" s="621"/>
      <c r="K197" s="621"/>
      <c r="L197" s="621"/>
      <c r="M197" s="621"/>
      <c r="N197" s="621"/>
      <c r="O197" s="623" t="s">
        <v>96</v>
      </c>
      <c r="P197" s="621"/>
      <c r="Q197" s="621"/>
      <c r="R197" s="621"/>
      <c r="S197" s="621"/>
      <c r="T197" s="621"/>
      <c r="U197" s="621"/>
      <c r="V197" s="621"/>
      <c r="W197" s="621"/>
      <c r="X197" s="621"/>
      <c r="Y197" s="621"/>
      <c r="Z197" s="622" t="s">
        <v>96</v>
      </c>
      <c r="AA197" s="622"/>
      <c r="AB197" s="621"/>
      <c r="AC197" s="621"/>
      <c r="AD197" s="621"/>
      <c r="AE197" s="621"/>
      <c r="AF197" s="621"/>
      <c r="AG197" s="621"/>
      <c r="AH197" s="621"/>
      <c r="AI197" s="621"/>
      <c r="AJ197" s="621"/>
      <c r="AK197" s="621"/>
      <c r="AL197" s="621"/>
      <c r="AM197" s="621"/>
      <c r="AN197" s="621"/>
      <c r="AO197" s="621"/>
      <c r="AP197" s="622"/>
      <c r="AQ197" s="622"/>
      <c r="AR197" s="622" t="s">
        <v>96</v>
      </c>
      <c r="AS197" s="621"/>
      <c r="AT197" s="621"/>
      <c r="AU197" s="621"/>
      <c r="AV197" s="621"/>
      <c r="AW197" s="621"/>
      <c r="AX197" s="621"/>
      <c r="AY197" s="621"/>
      <c r="AZ197" s="621"/>
      <c r="BA197" s="621"/>
      <c r="BB197" s="621"/>
      <c r="BC197" s="621"/>
      <c r="BD197" s="621"/>
      <c r="BE197" s="621"/>
      <c r="BF197" s="621"/>
      <c r="BG197" s="621"/>
      <c r="BH197" s="621"/>
      <c r="BI197" s="621"/>
      <c r="BJ197" s="621"/>
      <c r="BK197" s="621"/>
      <c r="BL197" s="621"/>
      <c r="BM197" s="621"/>
      <c r="BN197" s="621"/>
      <c r="BO197" s="621"/>
      <c r="BP197" s="621"/>
      <c r="BQ197" s="621"/>
      <c r="BR197" s="621"/>
      <c r="BS197" s="621"/>
      <c r="BT197" s="621"/>
      <c r="BU197" s="621"/>
      <c r="BV197" s="621"/>
      <c r="BW197" s="621"/>
      <c r="BX197" s="621"/>
      <c r="BY197" s="621"/>
      <c r="BZ197" s="621"/>
      <c r="CA197" s="621"/>
      <c r="CB197" s="621"/>
      <c r="CC197" s="621"/>
      <c r="CD197" s="621"/>
      <c r="CE197" s="621"/>
      <c r="CF197" s="621"/>
      <c r="CG197" s="621"/>
      <c r="CH197" s="621"/>
      <c r="CI197" s="622"/>
      <c r="CJ197" s="622" t="s">
        <v>96</v>
      </c>
      <c r="CK197" s="622"/>
      <c r="CL197" s="622"/>
      <c r="CM197" s="622"/>
      <c r="CN197" s="621"/>
      <c r="CO197" s="621"/>
      <c r="CP197" s="621"/>
      <c r="CQ197" s="621"/>
      <c r="CR197" s="621"/>
      <c r="CS197" s="621"/>
      <c r="CT197" s="621"/>
      <c r="CU197" s="621"/>
      <c r="CV197" s="622" t="s">
        <v>96</v>
      </c>
      <c r="CW197" s="622"/>
      <c r="CX197" s="622" t="s">
        <v>96</v>
      </c>
      <c r="CY197" s="622"/>
      <c r="CZ197" s="622"/>
      <c r="DA197" s="622"/>
      <c r="DB197" s="622"/>
    </row>
    <row r="198">
      <c r="A198" s="618" t="s">
        <v>350</v>
      </c>
      <c r="B198" s="619">
        <f t="shared" si="5"/>
        <v>6</v>
      </c>
      <c r="C198" s="619" t="s">
        <v>2133</v>
      </c>
      <c r="D198" s="506">
        <v>2.0</v>
      </c>
      <c r="E198" s="506">
        <v>3.0</v>
      </c>
      <c r="F198" s="506">
        <v>3.0</v>
      </c>
      <c r="G198" s="620" t="s">
        <v>2328</v>
      </c>
      <c r="H198" s="603"/>
      <c r="I198" s="621"/>
      <c r="J198" s="621"/>
      <c r="K198" s="621"/>
      <c r="L198" s="621"/>
      <c r="M198" s="621"/>
      <c r="N198" s="621"/>
      <c r="O198" s="621"/>
      <c r="P198" s="621"/>
      <c r="Q198" s="622" t="s">
        <v>96</v>
      </c>
      <c r="R198" s="621"/>
      <c r="S198" s="622"/>
      <c r="T198" s="621"/>
      <c r="U198" s="621"/>
      <c r="V198" s="621"/>
      <c r="W198" s="621"/>
      <c r="X198" s="621"/>
      <c r="Y198" s="621"/>
      <c r="Z198" s="622" t="s">
        <v>96</v>
      </c>
      <c r="AA198" s="622"/>
      <c r="AB198" s="621"/>
      <c r="AC198" s="621"/>
      <c r="AD198" s="621"/>
      <c r="AE198" s="621"/>
      <c r="AF198" s="621"/>
      <c r="AG198" s="621"/>
      <c r="AH198" s="621"/>
      <c r="AI198" s="621"/>
      <c r="AJ198" s="622"/>
      <c r="AK198" s="622" t="s">
        <v>96</v>
      </c>
      <c r="AL198" s="621"/>
      <c r="AM198" s="621"/>
      <c r="AN198" s="621"/>
      <c r="AO198" s="621"/>
      <c r="AP198" s="621"/>
      <c r="AQ198" s="621"/>
      <c r="AR198" s="621"/>
      <c r="AS198" s="621"/>
      <c r="AT198" s="621"/>
      <c r="AU198" s="621"/>
      <c r="AV198" s="621"/>
      <c r="AW198" s="621"/>
      <c r="AX198" s="621"/>
      <c r="AY198" s="621"/>
      <c r="AZ198" s="621"/>
      <c r="BA198" s="621"/>
      <c r="BB198" s="621"/>
      <c r="BC198" s="621"/>
      <c r="BD198" s="621"/>
      <c r="BE198" s="621"/>
      <c r="BF198" s="621"/>
      <c r="BG198" s="621"/>
      <c r="BH198" s="621"/>
      <c r="BI198" s="621"/>
      <c r="BJ198" s="621"/>
      <c r="BK198" s="621"/>
      <c r="BL198" s="621"/>
      <c r="BM198" s="621"/>
      <c r="BN198" s="621"/>
      <c r="BO198" s="622" t="s">
        <v>96</v>
      </c>
      <c r="BP198" s="622" t="s">
        <v>96</v>
      </c>
      <c r="BQ198" s="621"/>
      <c r="BR198" s="621"/>
      <c r="BS198" s="621"/>
      <c r="BT198" s="621"/>
      <c r="BU198" s="621"/>
      <c r="BV198" s="621"/>
      <c r="BW198" s="621"/>
      <c r="BX198" s="621"/>
      <c r="BY198" s="621"/>
      <c r="BZ198" s="621"/>
      <c r="CA198" s="621"/>
      <c r="CB198" s="621"/>
      <c r="CC198" s="621"/>
      <c r="CD198" s="621"/>
      <c r="CE198" s="621"/>
      <c r="CF198" s="621"/>
      <c r="CG198" s="621"/>
      <c r="CH198" s="621"/>
      <c r="CI198" s="621"/>
      <c r="CJ198" s="621"/>
      <c r="CK198" s="621"/>
      <c r="CL198" s="621"/>
      <c r="CM198" s="621"/>
      <c r="CN198" s="621"/>
      <c r="CO198" s="621"/>
      <c r="CP198" s="622" t="s">
        <v>96</v>
      </c>
      <c r="CQ198" s="621"/>
      <c r="CR198" s="621"/>
      <c r="CS198" s="621"/>
      <c r="CT198" s="621"/>
      <c r="CU198" s="621"/>
      <c r="CV198" s="621"/>
      <c r="CW198" s="621"/>
      <c r="CX198" s="621"/>
      <c r="CY198" s="621"/>
      <c r="CZ198" s="621"/>
      <c r="DA198" s="621"/>
      <c r="DB198" s="621"/>
    </row>
    <row r="199">
      <c r="A199" s="618" t="s">
        <v>352</v>
      </c>
      <c r="B199" s="619">
        <f t="shared" si="5"/>
        <v>7</v>
      </c>
      <c r="C199" s="619" t="s">
        <v>2133</v>
      </c>
      <c r="D199" s="506">
        <v>2.0</v>
      </c>
      <c r="E199" s="506">
        <v>3.0</v>
      </c>
      <c r="F199" s="506">
        <v>3.0</v>
      </c>
      <c r="G199" s="620" t="s">
        <v>2329</v>
      </c>
      <c r="H199" s="603"/>
      <c r="I199" s="621"/>
      <c r="J199" s="621"/>
      <c r="K199" s="621"/>
      <c r="L199" s="621"/>
      <c r="M199" s="621"/>
      <c r="N199" s="621"/>
      <c r="O199" s="621"/>
      <c r="P199" s="621"/>
      <c r="Q199" s="622" t="s">
        <v>96</v>
      </c>
      <c r="R199" s="621"/>
      <c r="S199" s="622"/>
      <c r="T199" s="621"/>
      <c r="U199" s="621"/>
      <c r="V199" s="621"/>
      <c r="W199" s="621"/>
      <c r="X199" s="621"/>
      <c r="Y199" s="621"/>
      <c r="Z199" s="621"/>
      <c r="AA199" s="621"/>
      <c r="AB199" s="621"/>
      <c r="AC199" s="621"/>
      <c r="AD199" s="621"/>
      <c r="AE199" s="621"/>
      <c r="AF199" s="621"/>
      <c r="AG199" s="621"/>
      <c r="AH199" s="621"/>
      <c r="AI199" s="621"/>
      <c r="AJ199" s="621"/>
      <c r="AK199" s="621"/>
      <c r="AL199" s="621"/>
      <c r="AM199" s="621"/>
      <c r="AN199" s="621"/>
      <c r="AO199" s="621"/>
      <c r="AP199" s="621"/>
      <c r="AQ199" s="621"/>
      <c r="AR199" s="621"/>
      <c r="AS199" s="622" t="s">
        <v>96</v>
      </c>
      <c r="AT199" s="621"/>
      <c r="AU199" s="621"/>
      <c r="AV199" s="621"/>
      <c r="AW199" s="621"/>
      <c r="AX199" s="621"/>
      <c r="AY199" s="621"/>
      <c r="AZ199" s="621"/>
      <c r="BA199" s="621"/>
      <c r="BB199" s="621"/>
      <c r="BC199" s="621"/>
      <c r="BD199" s="621"/>
      <c r="BE199" s="621"/>
      <c r="BF199" s="621"/>
      <c r="BG199" s="621"/>
      <c r="BH199" s="621"/>
      <c r="BI199" s="621"/>
      <c r="BJ199" s="621"/>
      <c r="BK199" s="621"/>
      <c r="BL199" s="621"/>
      <c r="BM199" s="621"/>
      <c r="BN199" s="621"/>
      <c r="BO199" s="621"/>
      <c r="BP199" s="622" t="s">
        <v>96</v>
      </c>
      <c r="BQ199" s="621"/>
      <c r="BR199" s="621"/>
      <c r="BS199" s="622" t="s">
        <v>96</v>
      </c>
      <c r="BT199" s="622"/>
      <c r="BU199" s="621"/>
      <c r="BV199" s="621"/>
      <c r="BW199" s="621"/>
      <c r="BX199" s="621"/>
      <c r="BY199" s="621"/>
      <c r="BZ199" s="621"/>
      <c r="CA199" s="621"/>
      <c r="CB199" s="621"/>
      <c r="CC199" s="621"/>
      <c r="CD199" s="621"/>
      <c r="CE199" s="621"/>
      <c r="CF199" s="621"/>
      <c r="CG199" s="621"/>
      <c r="CH199" s="621"/>
      <c r="CI199" s="621"/>
      <c r="CJ199" s="621"/>
      <c r="CK199" s="621"/>
      <c r="CL199" s="621"/>
      <c r="CM199" s="621"/>
      <c r="CN199" s="621"/>
      <c r="CO199" s="621"/>
      <c r="CP199" s="621"/>
      <c r="CQ199" s="622" t="s">
        <v>96</v>
      </c>
      <c r="CR199" s="621"/>
      <c r="CS199" s="622" t="s">
        <v>96</v>
      </c>
      <c r="CT199" s="621"/>
      <c r="CU199" s="621"/>
      <c r="CV199" s="621"/>
      <c r="CW199" s="621"/>
      <c r="CX199" s="621"/>
      <c r="CY199" s="622" t="s">
        <v>96</v>
      </c>
      <c r="CZ199" s="621"/>
      <c r="DA199" s="621"/>
      <c r="DB199" s="621"/>
    </row>
    <row r="200">
      <c r="A200" s="618" t="s">
        <v>1791</v>
      </c>
      <c r="B200" s="619">
        <f t="shared" si="5"/>
        <v>1</v>
      </c>
      <c r="C200" s="619" t="s">
        <v>2133</v>
      </c>
      <c r="D200" s="506">
        <v>4.0</v>
      </c>
      <c r="E200" s="506">
        <v>3.0</v>
      </c>
      <c r="F200" s="506">
        <v>4.0</v>
      </c>
      <c r="G200" s="620" t="s">
        <v>2330</v>
      </c>
      <c r="H200" s="603"/>
      <c r="I200" s="621"/>
      <c r="J200" s="621"/>
      <c r="K200" s="621"/>
      <c r="L200" s="621"/>
      <c r="M200" s="621"/>
      <c r="N200" s="621"/>
      <c r="O200" s="621"/>
      <c r="P200" s="621"/>
      <c r="Q200" s="621"/>
      <c r="R200" s="621"/>
      <c r="S200" s="621"/>
      <c r="T200" s="621"/>
      <c r="U200" s="621"/>
      <c r="V200" s="621"/>
      <c r="W200" s="621"/>
      <c r="X200" s="621"/>
      <c r="Y200" s="621"/>
      <c r="Z200" s="621"/>
      <c r="AA200" s="621"/>
      <c r="AB200" s="621"/>
      <c r="AC200" s="621"/>
      <c r="AD200" s="621"/>
      <c r="AE200" s="621"/>
      <c r="AF200" s="621"/>
      <c r="AG200" s="621"/>
      <c r="AH200" s="621"/>
      <c r="AI200" s="621"/>
      <c r="AJ200" s="621"/>
      <c r="AK200" s="621"/>
      <c r="AL200" s="621"/>
      <c r="AM200" s="621"/>
      <c r="AN200" s="621"/>
      <c r="AO200" s="621"/>
      <c r="AP200" s="621"/>
      <c r="AQ200" s="621"/>
      <c r="AR200" s="621"/>
      <c r="AS200" s="621"/>
      <c r="AT200" s="621"/>
      <c r="AU200" s="621"/>
      <c r="AV200" s="621"/>
      <c r="AW200" s="621"/>
      <c r="AX200" s="621"/>
      <c r="AY200" s="621"/>
      <c r="AZ200" s="621"/>
      <c r="BA200" s="621"/>
      <c r="BB200" s="621"/>
      <c r="BC200" s="621"/>
      <c r="BD200" s="621"/>
      <c r="BE200" s="621"/>
      <c r="BF200" s="621"/>
      <c r="BG200" s="621"/>
      <c r="BH200" s="621"/>
      <c r="BI200" s="621"/>
      <c r="BJ200" s="621"/>
      <c r="BK200" s="621"/>
      <c r="BL200" s="621"/>
      <c r="BM200" s="621"/>
      <c r="BN200" s="621"/>
      <c r="BO200" s="621"/>
      <c r="BP200" s="621"/>
      <c r="BQ200" s="621"/>
      <c r="BR200" s="621"/>
      <c r="BS200" s="621"/>
      <c r="BT200" s="621"/>
      <c r="BU200" s="621"/>
      <c r="BV200" s="621"/>
      <c r="BW200" s="621"/>
      <c r="BX200" s="621"/>
      <c r="BY200" s="621"/>
      <c r="BZ200" s="621"/>
      <c r="CA200" s="621"/>
      <c r="CB200" s="621"/>
      <c r="CC200" s="621"/>
      <c r="CD200" s="621"/>
      <c r="CE200" s="621"/>
      <c r="CF200" s="621"/>
      <c r="CG200" s="621"/>
      <c r="CH200" s="621"/>
      <c r="CI200" s="621"/>
      <c r="CJ200" s="621"/>
      <c r="CK200" s="621"/>
      <c r="CL200" s="621"/>
      <c r="CM200" s="621"/>
      <c r="CN200" s="621"/>
      <c r="CO200" s="621"/>
      <c r="CP200" s="621"/>
      <c r="CQ200" s="621"/>
      <c r="CR200" s="621"/>
      <c r="CS200" s="622" t="s">
        <v>96</v>
      </c>
      <c r="CT200" s="621"/>
      <c r="CU200" s="621"/>
      <c r="CV200" s="621"/>
      <c r="CW200" s="621"/>
      <c r="CX200" s="621"/>
      <c r="CY200" s="621"/>
      <c r="CZ200" s="621"/>
      <c r="DA200" s="621"/>
      <c r="DB200" s="621"/>
    </row>
    <row r="201">
      <c r="A201" s="618" t="s">
        <v>1719</v>
      </c>
      <c r="B201" s="619">
        <f t="shared" si="5"/>
        <v>1</v>
      </c>
      <c r="C201" s="619" t="s">
        <v>2162</v>
      </c>
      <c r="D201" s="506">
        <v>2.0</v>
      </c>
      <c r="E201" s="506" t="s">
        <v>214</v>
      </c>
      <c r="F201" s="506" t="s">
        <v>251</v>
      </c>
      <c r="G201" s="620" t="s">
        <v>2331</v>
      </c>
      <c r="H201" s="603"/>
      <c r="I201" s="621"/>
      <c r="J201" s="621"/>
      <c r="K201" s="621"/>
      <c r="L201" s="621"/>
      <c r="M201" s="621"/>
      <c r="N201" s="621"/>
      <c r="O201" s="621"/>
      <c r="P201" s="621"/>
      <c r="Q201" s="622"/>
      <c r="R201" s="621"/>
      <c r="S201" s="622"/>
      <c r="T201" s="621"/>
      <c r="U201" s="621"/>
      <c r="V201" s="621"/>
      <c r="W201" s="621"/>
      <c r="X201" s="621"/>
      <c r="Y201" s="621"/>
      <c r="Z201" s="621"/>
      <c r="AA201" s="621"/>
      <c r="AB201" s="621"/>
      <c r="AC201" s="621"/>
      <c r="AD201" s="621"/>
      <c r="AE201" s="621"/>
      <c r="AF201" s="621"/>
      <c r="AG201" s="621"/>
      <c r="AH201" s="621"/>
      <c r="AI201" s="621"/>
      <c r="AJ201" s="621"/>
      <c r="AK201" s="621"/>
      <c r="AL201" s="621"/>
      <c r="AM201" s="621"/>
      <c r="AN201" s="621"/>
      <c r="AO201" s="621"/>
      <c r="AP201" s="621"/>
      <c r="AQ201" s="621"/>
      <c r="AR201" s="621"/>
      <c r="AS201" s="621"/>
      <c r="AT201" s="621"/>
      <c r="AU201" s="621"/>
      <c r="AV201" s="621"/>
      <c r="AW201" s="621"/>
      <c r="AX201" s="621"/>
      <c r="AY201" s="621"/>
      <c r="AZ201" s="621"/>
      <c r="BA201" s="621"/>
      <c r="BB201" s="621"/>
      <c r="BC201" s="621"/>
      <c r="BD201" s="621"/>
      <c r="BE201" s="621"/>
      <c r="BF201" s="621"/>
      <c r="BG201" s="621"/>
      <c r="BH201" s="621"/>
      <c r="BI201" s="621"/>
      <c r="BJ201" s="621"/>
      <c r="BK201" s="621"/>
      <c r="BL201" s="621"/>
      <c r="BM201" s="621"/>
      <c r="BN201" s="621"/>
      <c r="BO201" s="621"/>
      <c r="BP201" s="621"/>
      <c r="BQ201" s="621"/>
      <c r="BR201" s="621"/>
      <c r="BS201" s="621"/>
      <c r="BT201" s="621"/>
      <c r="BU201" s="621"/>
      <c r="BV201" s="621"/>
      <c r="BW201" s="621"/>
      <c r="BX201" s="621"/>
      <c r="BY201" s="621"/>
      <c r="BZ201" s="621"/>
      <c r="CA201" s="621"/>
      <c r="CB201" s="621"/>
      <c r="CC201" s="621"/>
      <c r="CD201" s="621"/>
      <c r="CE201" s="621"/>
      <c r="CF201" s="621"/>
      <c r="CG201" s="621"/>
      <c r="CH201" s="621"/>
      <c r="CI201" s="621"/>
      <c r="CJ201" s="621"/>
      <c r="CK201" s="621"/>
      <c r="CL201" s="621"/>
      <c r="CM201" s="621"/>
      <c r="CN201" s="622" t="s">
        <v>96</v>
      </c>
      <c r="CO201" s="621"/>
      <c r="CP201" s="621"/>
      <c r="CQ201" s="622"/>
      <c r="CR201" s="621"/>
      <c r="CS201" s="621"/>
      <c r="CT201" s="621"/>
      <c r="CU201" s="621"/>
      <c r="CV201" s="621"/>
      <c r="CW201" s="621"/>
      <c r="CX201" s="621"/>
      <c r="CY201" s="621"/>
      <c r="CZ201" s="621"/>
      <c r="DA201" s="621"/>
      <c r="DB201" s="621"/>
    </row>
    <row r="202">
      <c r="A202" s="618" t="s">
        <v>299</v>
      </c>
      <c r="B202" s="619">
        <f t="shared" si="5"/>
        <v>1</v>
      </c>
      <c r="C202" s="619" t="s">
        <v>2162</v>
      </c>
      <c r="D202" s="506">
        <v>4.0</v>
      </c>
      <c r="E202" s="506">
        <v>2.0</v>
      </c>
      <c r="F202" s="506" t="s">
        <v>251</v>
      </c>
      <c r="G202" s="620" t="s">
        <v>2332</v>
      </c>
      <c r="H202" s="603"/>
      <c r="I202" s="621"/>
      <c r="J202" s="621"/>
      <c r="K202" s="621"/>
      <c r="L202" s="621"/>
      <c r="M202" s="621"/>
      <c r="N202" s="621"/>
      <c r="O202" s="623" t="s">
        <v>96</v>
      </c>
      <c r="P202" s="621"/>
      <c r="Q202" s="622"/>
      <c r="R202" s="621"/>
      <c r="S202" s="622"/>
      <c r="T202" s="621"/>
      <c r="U202" s="621"/>
      <c r="V202" s="621"/>
      <c r="W202" s="621"/>
      <c r="X202" s="621"/>
      <c r="Y202" s="621"/>
      <c r="Z202" s="621"/>
      <c r="AA202" s="621"/>
      <c r="AB202" s="621"/>
      <c r="AC202" s="621"/>
      <c r="AD202" s="621"/>
      <c r="AE202" s="621"/>
      <c r="AF202" s="621"/>
      <c r="AG202" s="621"/>
      <c r="AH202" s="621"/>
      <c r="AI202" s="621"/>
      <c r="AJ202" s="621"/>
      <c r="AK202" s="621"/>
      <c r="AL202" s="621"/>
      <c r="AM202" s="621"/>
      <c r="AN202" s="621"/>
      <c r="AO202" s="621"/>
      <c r="AP202" s="621"/>
      <c r="AQ202" s="621"/>
      <c r="AR202" s="621"/>
      <c r="AS202" s="621"/>
      <c r="AT202" s="621"/>
      <c r="AU202" s="621"/>
      <c r="AV202" s="621"/>
      <c r="AW202" s="621"/>
      <c r="AX202" s="621"/>
      <c r="AY202" s="621"/>
      <c r="AZ202" s="621"/>
      <c r="BA202" s="621"/>
      <c r="BB202" s="621"/>
      <c r="BC202" s="621"/>
      <c r="BD202" s="621"/>
      <c r="BE202" s="621"/>
      <c r="BF202" s="621"/>
      <c r="BG202" s="621"/>
      <c r="BH202" s="621"/>
      <c r="BI202" s="621"/>
      <c r="BJ202" s="621"/>
      <c r="BK202" s="621"/>
      <c r="BL202" s="621"/>
      <c r="BM202" s="621"/>
      <c r="BN202" s="621"/>
      <c r="BO202" s="621"/>
      <c r="BP202" s="621"/>
      <c r="BQ202" s="621"/>
      <c r="BR202" s="621"/>
      <c r="BS202" s="621"/>
      <c r="BT202" s="621"/>
      <c r="BU202" s="621"/>
      <c r="BV202" s="621"/>
      <c r="BW202" s="621"/>
      <c r="BX202" s="621"/>
      <c r="BY202" s="621"/>
      <c r="BZ202" s="621"/>
      <c r="CA202" s="621"/>
      <c r="CB202" s="621"/>
      <c r="CC202" s="621"/>
      <c r="CD202" s="621"/>
      <c r="CE202" s="621"/>
      <c r="CF202" s="621"/>
      <c r="CG202" s="621"/>
      <c r="CH202" s="621"/>
      <c r="CI202" s="621"/>
      <c r="CJ202" s="621"/>
      <c r="CK202" s="621"/>
      <c r="CL202" s="621"/>
      <c r="CM202" s="621"/>
      <c r="CN202" s="621"/>
      <c r="CO202" s="621"/>
      <c r="CP202" s="621"/>
      <c r="CQ202" s="622"/>
      <c r="CR202" s="621"/>
      <c r="CS202" s="621"/>
      <c r="CT202" s="621"/>
      <c r="CU202" s="621"/>
      <c r="CV202" s="621"/>
      <c r="CW202" s="621"/>
      <c r="CX202" s="621"/>
      <c r="CY202" s="621"/>
      <c r="CZ202" s="621"/>
      <c r="DA202" s="621"/>
      <c r="DB202" s="621"/>
    </row>
    <row r="203">
      <c r="A203" s="618" t="s">
        <v>348</v>
      </c>
      <c r="B203" s="619">
        <f t="shared" si="5"/>
        <v>2</v>
      </c>
      <c r="C203" s="619" t="s">
        <v>2162</v>
      </c>
      <c r="D203" s="506">
        <v>1.0</v>
      </c>
      <c r="E203" s="506">
        <v>2.0</v>
      </c>
      <c r="F203" s="506" t="s">
        <v>251</v>
      </c>
      <c r="G203" s="620" t="s">
        <v>2333</v>
      </c>
      <c r="H203" s="603"/>
      <c r="I203" s="621"/>
      <c r="J203" s="621"/>
      <c r="K203" s="621"/>
      <c r="L203" s="621"/>
      <c r="M203" s="621"/>
      <c r="N203" s="621"/>
      <c r="O203" s="621"/>
      <c r="P203" s="621"/>
      <c r="Q203" s="622" t="s">
        <v>96</v>
      </c>
      <c r="R203" s="621"/>
      <c r="S203" s="622"/>
      <c r="T203" s="621"/>
      <c r="U203" s="621"/>
      <c r="V203" s="621"/>
      <c r="W203" s="621"/>
      <c r="X203" s="621"/>
      <c r="Y203" s="621"/>
      <c r="Z203" s="621"/>
      <c r="AA203" s="621"/>
      <c r="AB203" s="621"/>
      <c r="AC203" s="621"/>
      <c r="AD203" s="621"/>
      <c r="AE203" s="621"/>
      <c r="AF203" s="621"/>
      <c r="AG203" s="621"/>
      <c r="AH203" s="621"/>
      <c r="AI203" s="621"/>
      <c r="AJ203" s="621"/>
      <c r="AK203" s="621"/>
      <c r="AL203" s="621"/>
      <c r="AM203" s="621"/>
      <c r="AN203" s="621"/>
      <c r="AO203" s="621"/>
      <c r="AP203" s="621"/>
      <c r="AQ203" s="621"/>
      <c r="AR203" s="621"/>
      <c r="AS203" s="621"/>
      <c r="AT203" s="621"/>
      <c r="AU203" s="621"/>
      <c r="AV203" s="621"/>
      <c r="AW203" s="621"/>
      <c r="AX203" s="621"/>
      <c r="AY203" s="621"/>
      <c r="AZ203" s="621"/>
      <c r="BA203" s="621"/>
      <c r="BB203" s="621"/>
      <c r="BC203" s="621"/>
      <c r="BD203" s="621"/>
      <c r="BE203" s="621"/>
      <c r="BF203" s="621"/>
      <c r="BG203" s="621"/>
      <c r="BH203" s="621"/>
      <c r="BI203" s="621"/>
      <c r="BJ203" s="621"/>
      <c r="BK203" s="621"/>
      <c r="BL203" s="621"/>
      <c r="BM203" s="621"/>
      <c r="BN203" s="621"/>
      <c r="BO203" s="621"/>
      <c r="BP203" s="621"/>
      <c r="BQ203" s="621"/>
      <c r="BR203" s="621"/>
      <c r="BS203" s="621"/>
      <c r="BT203" s="621"/>
      <c r="BU203" s="621"/>
      <c r="BV203" s="621"/>
      <c r="BW203" s="621"/>
      <c r="BX203" s="621"/>
      <c r="BY203" s="621"/>
      <c r="BZ203" s="621"/>
      <c r="CA203" s="621"/>
      <c r="CB203" s="621"/>
      <c r="CC203" s="621"/>
      <c r="CD203" s="621"/>
      <c r="CE203" s="621"/>
      <c r="CF203" s="621"/>
      <c r="CG203" s="621"/>
      <c r="CH203" s="621"/>
      <c r="CI203" s="621"/>
      <c r="CJ203" s="621"/>
      <c r="CK203" s="621"/>
      <c r="CL203" s="621"/>
      <c r="CM203" s="621"/>
      <c r="CN203" s="621"/>
      <c r="CO203" s="621"/>
      <c r="CP203" s="621"/>
      <c r="CQ203" s="622" t="s">
        <v>96</v>
      </c>
      <c r="CR203" s="621"/>
      <c r="CS203" s="621"/>
      <c r="CT203" s="621"/>
      <c r="CU203" s="621"/>
      <c r="CV203" s="621"/>
      <c r="CW203" s="621"/>
      <c r="CX203" s="621"/>
      <c r="CY203" s="621"/>
      <c r="CZ203" s="621"/>
      <c r="DA203" s="621"/>
      <c r="DB203" s="621"/>
    </row>
    <row r="204">
      <c r="A204" s="618" t="s">
        <v>1866</v>
      </c>
      <c r="B204" s="619">
        <f t="shared" si="5"/>
        <v>1</v>
      </c>
      <c r="C204" s="619" t="s">
        <v>2162</v>
      </c>
      <c r="D204" s="506">
        <v>2.0</v>
      </c>
      <c r="E204" s="506">
        <v>4.0</v>
      </c>
      <c r="F204" s="506" t="s">
        <v>251</v>
      </c>
      <c r="G204" s="620" t="s">
        <v>2334</v>
      </c>
      <c r="H204" s="603"/>
      <c r="I204" s="621"/>
      <c r="J204" s="621"/>
      <c r="K204" s="621"/>
      <c r="L204" s="621"/>
      <c r="M204" s="621"/>
      <c r="N204" s="621"/>
      <c r="O204" s="621"/>
      <c r="P204" s="621"/>
      <c r="Q204" s="622"/>
      <c r="R204" s="621"/>
      <c r="S204" s="622"/>
      <c r="T204" s="621"/>
      <c r="U204" s="621"/>
      <c r="V204" s="621"/>
      <c r="W204" s="621"/>
      <c r="X204" s="621"/>
      <c r="Y204" s="621"/>
      <c r="Z204" s="621"/>
      <c r="AA204" s="621"/>
      <c r="AB204" s="621"/>
      <c r="AC204" s="621"/>
      <c r="AD204" s="621"/>
      <c r="AE204" s="621"/>
      <c r="AF204" s="621"/>
      <c r="AG204" s="621"/>
      <c r="AH204" s="621"/>
      <c r="AI204" s="621"/>
      <c r="AJ204" s="621"/>
      <c r="AK204" s="621"/>
      <c r="AL204" s="621"/>
      <c r="AM204" s="621"/>
      <c r="AN204" s="621"/>
      <c r="AO204" s="621"/>
      <c r="AP204" s="621"/>
      <c r="AQ204" s="621"/>
      <c r="AR204" s="621"/>
      <c r="AS204" s="621"/>
      <c r="AT204" s="621"/>
      <c r="AU204" s="621"/>
      <c r="AV204" s="621"/>
      <c r="AW204" s="621"/>
      <c r="AX204" s="621"/>
      <c r="AY204" s="621"/>
      <c r="AZ204" s="621"/>
      <c r="BA204" s="621"/>
      <c r="BB204" s="621"/>
      <c r="BC204" s="621"/>
      <c r="BD204" s="621"/>
      <c r="BE204" s="621"/>
      <c r="BF204" s="621"/>
      <c r="BG204" s="621"/>
      <c r="BH204" s="621"/>
      <c r="BI204" s="621"/>
      <c r="BJ204" s="621"/>
      <c r="BK204" s="621"/>
      <c r="BL204" s="621"/>
      <c r="BM204" s="621"/>
      <c r="BN204" s="621"/>
      <c r="BO204" s="621"/>
      <c r="BP204" s="621"/>
      <c r="BQ204" s="621"/>
      <c r="BR204" s="621"/>
      <c r="BS204" s="621"/>
      <c r="BT204" s="621"/>
      <c r="BU204" s="621"/>
      <c r="BV204" s="621"/>
      <c r="BW204" s="621"/>
      <c r="BX204" s="621"/>
      <c r="BY204" s="621"/>
      <c r="BZ204" s="621"/>
      <c r="CA204" s="621"/>
      <c r="CB204" s="621"/>
      <c r="CC204" s="621"/>
      <c r="CD204" s="621"/>
      <c r="CE204" s="621"/>
      <c r="CF204" s="621"/>
      <c r="CG204" s="621"/>
      <c r="CH204" s="621"/>
      <c r="CI204" s="621"/>
      <c r="CJ204" s="621"/>
      <c r="CK204" s="621"/>
      <c r="CL204" s="621"/>
      <c r="CM204" s="621"/>
      <c r="CN204" s="621"/>
      <c r="CO204" s="621"/>
      <c r="CP204" s="621"/>
      <c r="CQ204" s="622"/>
      <c r="CR204" s="621"/>
      <c r="CS204" s="621"/>
      <c r="CT204" s="621"/>
      <c r="CU204" s="621"/>
      <c r="CV204" s="621"/>
      <c r="CW204" s="622"/>
      <c r="CX204" s="622" t="s">
        <v>96</v>
      </c>
      <c r="CY204" s="621"/>
      <c r="CZ204" s="621"/>
      <c r="DA204" s="621"/>
      <c r="DB204" s="621"/>
    </row>
    <row r="205">
      <c r="A205" s="618" t="s">
        <v>130</v>
      </c>
      <c r="B205" s="619">
        <f t="shared" si="5"/>
        <v>6</v>
      </c>
      <c r="C205" s="619" t="s">
        <v>2162</v>
      </c>
      <c r="D205" s="506">
        <v>1.0</v>
      </c>
      <c r="E205" s="506">
        <v>3.0</v>
      </c>
      <c r="F205" s="506" t="s">
        <v>251</v>
      </c>
      <c r="G205" s="620" t="s">
        <v>2335</v>
      </c>
      <c r="H205" s="603"/>
      <c r="I205" s="621"/>
      <c r="J205" s="622" t="s">
        <v>96</v>
      </c>
      <c r="K205" s="622"/>
      <c r="L205" s="622" t="s">
        <v>96</v>
      </c>
      <c r="M205" s="621"/>
      <c r="N205" s="621"/>
      <c r="O205" s="621"/>
      <c r="P205" s="621"/>
      <c r="Q205" s="621"/>
      <c r="R205" s="623" t="s">
        <v>96</v>
      </c>
      <c r="S205" s="621"/>
      <c r="T205" s="621"/>
      <c r="U205" s="621"/>
      <c r="V205" s="621"/>
      <c r="W205" s="621"/>
      <c r="X205" s="621"/>
      <c r="Y205" s="621"/>
      <c r="Z205" s="621"/>
      <c r="AA205" s="621"/>
      <c r="AB205" s="621"/>
      <c r="AC205" s="621"/>
      <c r="AD205" s="621"/>
      <c r="AE205" s="621"/>
      <c r="AF205" s="621"/>
      <c r="AG205" s="621"/>
      <c r="AH205" s="621"/>
      <c r="AI205" s="621"/>
      <c r="AJ205" s="621"/>
      <c r="AK205" s="621"/>
      <c r="AL205" s="621"/>
      <c r="AM205" s="622" t="s">
        <v>96</v>
      </c>
      <c r="AN205" s="621"/>
      <c r="AO205" s="622" t="s">
        <v>96</v>
      </c>
      <c r="AP205" s="621"/>
      <c r="AQ205" s="621"/>
      <c r="AR205" s="621"/>
      <c r="AS205" s="621"/>
      <c r="AT205" s="621"/>
      <c r="AU205" s="621"/>
      <c r="AV205" s="621"/>
      <c r="AW205" s="621"/>
      <c r="AX205" s="621"/>
      <c r="AY205" s="621"/>
      <c r="AZ205" s="621"/>
      <c r="BA205" s="622"/>
      <c r="BB205" s="622" t="s">
        <v>96</v>
      </c>
      <c r="BC205" s="621"/>
      <c r="BD205" s="621"/>
      <c r="BE205" s="621"/>
      <c r="BF205" s="621"/>
      <c r="BG205" s="621"/>
      <c r="BH205" s="621"/>
      <c r="BI205" s="621"/>
      <c r="BJ205" s="621"/>
      <c r="BK205" s="621"/>
      <c r="BL205" s="621"/>
      <c r="BM205" s="621"/>
      <c r="BN205" s="621"/>
      <c r="BO205" s="621"/>
      <c r="BP205" s="621"/>
      <c r="BQ205" s="621"/>
      <c r="BR205" s="621"/>
      <c r="BS205" s="621"/>
      <c r="BT205" s="621"/>
      <c r="BU205" s="621"/>
      <c r="BV205" s="621"/>
      <c r="BW205" s="621"/>
      <c r="BX205" s="621"/>
      <c r="BY205" s="621"/>
      <c r="BZ205" s="621"/>
      <c r="CA205" s="621"/>
      <c r="CB205" s="621"/>
      <c r="CC205" s="621"/>
      <c r="CD205" s="621"/>
      <c r="CE205" s="621"/>
      <c r="CF205" s="621"/>
      <c r="CG205" s="621"/>
      <c r="CH205" s="621"/>
      <c r="CI205" s="621"/>
      <c r="CJ205" s="621"/>
      <c r="CK205" s="621"/>
      <c r="CL205" s="621"/>
      <c r="CM205" s="621"/>
      <c r="CN205" s="621"/>
      <c r="CO205" s="621"/>
      <c r="CP205" s="621"/>
      <c r="CQ205" s="621"/>
      <c r="CR205" s="621"/>
      <c r="CS205" s="621"/>
      <c r="CT205" s="621"/>
      <c r="CU205" s="621"/>
      <c r="CV205" s="621"/>
      <c r="CW205" s="621"/>
      <c r="CX205" s="621"/>
      <c r="CY205" s="621"/>
      <c r="CZ205" s="621"/>
      <c r="DA205" s="621"/>
      <c r="DB205" s="621"/>
    </row>
    <row r="206">
      <c r="A206" s="618" t="s">
        <v>1764</v>
      </c>
      <c r="B206" s="619">
        <f t="shared" si="5"/>
        <v>1</v>
      </c>
      <c r="C206" s="619" t="s">
        <v>2133</v>
      </c>
      <c r="D206" s="506">
        <v>5.0</v>
      </c>
      <c r="E206" s="506">
        <v>3.0</v>
      </c>
      <c r="F206" s="506">
        <v>4.0</v>
      </c>
      <c r="G206" s="620" t="s">
        <v>2336</v>
      </c>
      <c r="H206" s="603"/>
      <c r="I206" s="621"/>
      <c r="J206" s="621"/>
      <c r="K206" s="621"/>
      <c r="L206" s="621"/>
      <c r="M206" s="621"/>
      <c r="N206" s="621"/>
      <c r="O206" s="621"/>
      <c r="P206" s="621"/>
      <c r="Q206" s="621"/>
      <c r="R206" s="621"/>
      <c r="S206" s="621"/>
      <c r="T206" s="621"/>
      <c r="U206" s="621"/>
      <c r="V206" s="621"/>
      <c r="W206" s="621"/>
      <c r="X206" s="621"/>
      <c r="Y206" s="621"/>
      <c r="Z206" s="621"/>
      <c r="AA206" s="621"/>
      <c r="AB206" s="621"/>
      <c r="AC206" s="621"/>
      <c r="AD206" s="621"/>
      <c r="AE206" s="621"/>
      <c r="AF206" s="621"/>
      <c r="AG206" s="621"/>
      <c r="AH206" s="621"/>
      <c r="AI206" s="621"/>
      <c r="AJ206" s="621"/>
      <c r="AK206" s="621"/>
      <c r="AL206" s="621"/>
      <c r="AM206" s="621"/>
      <c r="AN206" s="621"/>
      <c r="AO206" s="621"/>
      <c r="AP206" s="621"/>
      <c r="AQ206" s="621"/>
      <c r="AR206" s="621"/>
      <c r="AS206" s="621"/>
      <c r="AT206" s="621"/>
      <c r="AU206" s="621"/>
      <c r="AV206" s="621"/>
      <c r="AW206" s="621"/>
      <c r="AX206" s="621"/>
      <c r="AY206" s="621"/>
      <c r="AZ206" s="621"/>
      <c r="BA206" s="621"/>
      <c r="BB206" s="621"/>
      <c r="BC206" s="621"/>
      <c r="BD206" s="621"/>
      <c r="BE206" s="621"/>
      <c r="BF206" s="621"/>
      <c r="BG206" s="621"/>
      <c r="BH206" s="621"/>
      <c r="BI206" s="621"/>
      <c r="BJ206" s="621"/>
      <c r="BK206" s="621"/>
      <c r="BL206" s="621"/>
      <c r="BM206" s="621"/>
      <c r="BN206" s="621"/>
      <c r="BO206" s="621"/>
      <c r="BP206" s="621"/>
      <c r="BQ206" s="621"/>
      <c r="BR206" s="621"/>
      <c r="BS206" s="621"/>
      <c r="BT206" s="621"/>
      <c r="BU206" s="621"/>
      <c r="BV206" s="621"/>
      <c r="BW206" s="621"/>
      <c r="BX206" s="621"/>
      <c r="BY206" s="621"/>
      <c r="BZ206" s="621"/>
      <c r="CA206" s="621"/>
      <c r="CB206" s="621"/>
      <c r="CC206" s="621"/>
      <c r="CD206" s="621"/>
      <c r="CE206" s="621"/>
      <c r="CF206" s="621"/>
      <c r="CG206" s="621"/>
      <c r="CH206" s="621"/>
      <c r="CI206" s="621"/>
      <c r="CJ206" s="621"/>
      <c r="CK206" s="621"/>
      <c r="CL206" s="621"/>
      <c r="CM206" s="621"/>
      <c r="CN206" s="621"/>
      <c r="CO206" s="621"/>
      <c r="CP206" s="621"/>
      <c r="CQ206" s="622" t="s">
        <v>96</v>
      </c>
      <c r="CR206" s="621"/>
      <c r="CS206" s="621"/>
      <c r="CT206" s="621"/>
      <c r="CU206" s="621"/>
      <c r="CV206" s="621"/>
      <c r="CW206" s="621"/>
      <c r="CX206" s="621"/>
      <c r="CY206" s="621"/>
      <c r="CZ206" s="621"/>
      <c r="DA206" s="621"/>
      <c r="DB206" s="621"/>
    </row>
    <row r="207">
      <c r="A207" s="618" t="s">
        <v>600</v>
      </c>
      <c r="B207" s="619">
        <f t="shared" si="5"/>
        <v>1</v>
      </c>
      <c r="C207" s="619" t="s">
        <v>2133</v>
      </c>
      <c r="D207" s="506">
        <v>4.0</v>
      </c>
      <c r="E207" s="506" t="s">
        <v>214</v>
      </c>
      <c r="F207" s="506">
        <v>5.0</v>
      </c>
      <c r="G207" s="620" t="s">
        <v>2337</v>
      </c>
      <c r="H207" s="603"/>
      <c r="I207" s="621"/>
      <c r="J207" s="622"/>
      <c r="K207" s="622"/>
      <c r="L207" s="622"/>
      <c r="M207" s="621"/>
      <c r="N207" s="621"/>
      <c r="O207" s="621"/>
      <c r="P207" s="621"/>
      <c r="Q207" s="621"/>
      <c r="R207" s="621"/>
      <c r="S207" s="621"/>
      <c r="T207" s="621"/>
      <c r="U207" s="621"/>
      <c r="V207" s="621"/>
      <c r="W207" s="621"/>
      <c r="X207" s="621"/>
      <c r="Y207" s="621"/>
      <c r="Z207" s="621"/>
      <c r="AA207" s="621"/>
      <c r="AB207" s="622" t="s">
        <v>96</v>
      </c>
      <c r="AC207" s="621"/>
      <c r="AD207" s="621"/>
      <c r="AE207" s="621"/>
      <c r="AF207" s="621"/>
      <c r="AG207" s="621"/>
      <c r="AH207" s="621"/>
      <c r="AI207" s="621"/>
      <c r="AJ207" s="621"/>
      <c r="AK207" s="621"/>
      <c r="AL207" s="621"/>
      <c r="AM207" s="621"/>
      <c r="AN207" s="621"/>
      <c r="AO207" s="621"/>
      <c r="AP207" s="621"/>
      <c r="AQ207" s="621"/>
      <c r="AR207" s="621"/>
      <c r="AS207" s="622"/>
      <c r="AT207" s="622"/>
      <c r="AU207" s="621"/>
      <c r="AV207" s="621"/>
      <c r="AW207" s="621"/>
      <c r="AX207" s="621"/>
      <c r="AY207" s="621"/>
      <c r="AZ207" s="621"/>
      <c r="BA207" s="621"/>
      <c r="BB207" s="621"/>
      <c r="BC207" s="621"/>
      <c r="BD207" s="622"/>
      <c r="BE207" s="621"/>
      <c r="BF207" s="621"/>
      <c r="BG207" s="621"/>
      <c r="BH207" s="621"/>
      <c r="BI207" s="621"/>
      <c r="BJ207" s="621"/>
      <c r="BK207" s="621"/>
      <c r="BL207" s="621"/>
      <c r="BM207" s="621"/>
      <c r="BN207" s="621"/>
      <c r="BO207" s="621"/>
      <c r="BP207" s="621"/>
      <c r="BQ207" s="621"/>
      <c r="BR207" s="621"/>
      <c r="BS207" s="621"/>
      <c r="BT207" s="621"/>
      <c r="BU207" s="621"/>
      <c r="BV207" s="621"/>
      <c r="BW207" s="622"/>
      <c r="BX207" s="622"/>
      <c r="BY207" s="622"/>
      <c r="BZ207" s="622"/>
      <c r="CA207" s="622"/>
      <c r="CB207" s="621"/>
      <c r="CC207" s="621"/>
      <c r="CD207" s="621"/>
      <c r="CE207" s="621"/>
      <c r="CF207" s="621"/>
      <c r="CG207" s="621"/>
      <c r="CH207" s="621"/>
      <c r="CI207" s="621"/>
      <c r="CJ207" s="621"/>
      <c r="CK207" s="621"/>
      <c r="CL207" s="621"/>
      <c r="CM207" s="621"/>
      <c r="CN207" s="621"/>
      <c r="CO207" s="621"/>
      <c r="CP207" s="621"/>
      <c r="CQ207" s="621"/>
      <c r="CR207" s="621"/>
      <c r="CS207" s="622"/>
      <c r="CT207" s="621"/>
      <c r="CU207" s="621"/>
      <c r="CV207" s="621"/>
      <c r="CW207" s="621"/>
      <c r="CX207" s="621"/>
      <c r="CY207" s="621"/>
      <c r="CZ207" s="621"/>
      <c r="DA207" s="621"/>
      <c r="DB207" s="621"/>
    </row>
    <row r="208">
      <c r="A208" s="618" t="s">
        <v>187</v>
      </c>
      <c r="B208" s="619">
        <f t="shared" si="5"/>
        <v>7</v>
      </c>
      <c r="C208" s="619" t="s">
        <v>2162</v>
      </c>
      <c r="D208" s="506">
        <v>1.0</v>
      </c>
      <c r="E208" s="506">
        <v>3.0</v>
      </c>
      <c r="F208" s="506" t="s">
        <v>251</v>
      </c>
      <c r="G208" s="620" t="s">
        <v>2338</v>
      </c>
      <c r="H208" s="603"/>
      <c r="I208" s="621"/>
      <c r="J208" s="622"/>
      <c r="K208" s="622"/>
      <c r="L208" s="622" t="s">
        <v>96</v>
      </c>
      <c r="M208" s="621"/>
      <c r="N208" s="621"/>
      <c r="O208" s="621"/>
      <c r="P208" s="621"/>
      <c r="Q208" s="621"/>
      <c r="R208" s="621"/>
      <c r="S208" s="621"/>
      <c r="T208" s="621"/>
      <c r="U208" s="621"/>
      <c r="V208" s="621"/>
      <c r="W208" s="621"/>
      <c r="X208" s="621"/>
      <c r="Y208" s="621"/>
      <c r="Z208" s="621"/>
      <c r="AA208" s="621"/>
      <c r="AB208" s="621"/>
      <c r="AC208" s="621"/>
      <c r="AD208" s="621"/>
      <c r="AE208" s="621"/>
      <c r="AF208" s="621"/>
      <c r="AG208" s="621"/>
      <c r="AH208" s="621"/>
      <c r="AI208" s="621"/>
      <c r="AJ208" s="621"/>
      <c r="AK208" s="621"/>
      <c r="AL208" s="621"/>
      <c r="AM208" s="621"/>
      <c r="AN208" s="621"/>
      <c r="AO208" s="621"/>
      <c r="AP208" s="621"/>
      <c r="AQ208" s="621"/>
      <c r="AR208" s="621"/>
      <c r="AS208" s="622" t="s">
        <v>96</v>
      </c>
      <c r="AT208" s="622" t="s">
        <v>96</v>
      </c>
      <c r="AU208" s="621"/>
      <c r="AV208" s="621"/>
      <c r="AW208" s="621"/>
      <c r="AX208" s="621"/>
      <c r="AY208" s="621"/>
      <c r="AZ208" s="621"/>
      <c r="BA208" s="622" t="s">
        <v>96</v>
      </c>
      <c r="BB208" s="621"/>
      <c r="BC208" s="621"/>
      <c r="BD208" s="622" t="s">
        <v>96</v>
      </c>
      <c r="BE208" s="621"/>
      <c r="BF208" s="621"/>
      <c r="BG208" s="621"/>
      <c r="BH208" s="621"/>
      <c r="BI208" s="621"/>
      <c r="BJ208" s="621"/>
      <c r="BK208" s="621"/>
      <c r="BL208" s="621"/>
      <c r="BM208" s="621"/>
      <c r="BN208" s="621"/>
      <c r="BO208" s="621"/>
      <c r="BP208" s="621"/>
      <c r="BQ208" s="621"/>
      <c r="BR208" s="621"/>
      <c r="BS208" s="621"/>
      <c r="BT208" s="621"/>
      <c r="BU208" s="621"/>
      <c r="BV208" s="621"/>
      <c r="BW208" s="622"/>
      <c r="BX208" s="622"/>
      <c r="BY208" s="622"/>
      <c r="BZ208" s="622"/>
      <c r="CA208" s="622" t="s">
        <v>96</v>
      </c>
      <c r="CB208" s="621"/>
      <c r="CC208" s="621"/>
      <c r="CD208" s="621"/>
      <c r="CE208" s="621"/>
      <c r="CF208" s="621"/>
      <c r="CG208" s="621"/>
      <c r="CH208" s="621"/>
      <c r="CI208" s="621"/>
      <c r="CJ208" s="621"/>
      <c r="CK208" s="621"/>
      <c r="CL208" s="621"/>
      <c r="CM208" s="621"/>
      <c r="CN208" s="621"/>
      <c r="CO208" s="621"/>
      <c r="CP208" s="621"/>
      <c r="CQ208" s="621"/>
      <c r="CR208" s="621"/>
      <c r="CS208" s="622" t="s">
        <v>96</v>
      </c>
      <c r="CT208" s="621"/>
      <c r="CU208" s="621"/>
      <c r="CV208" s="621"/>
      <c r="CW208" s="621"/>
      <c r="CX208" s="621"/>
      <c r="CY208" s="621"/>
      <c r="CZ208" s="621"/>
      <c r="DA208" s="621"/>
      <c r="DB208" s="621"/>
    </row>
    <row r="209">
      <c r="A209" s="618" t="s">
        <v>1311</v>
      </c>
      <c r="B209" s="619">
        <f t="shared" si="5"/>
        <v>3</v>
      </c>
      <c r="C209" s="619" t="s">
        <v>2133</v>
      </c>
      <c r="D209" s="506">
        <v>3.0</v>
      </c>
      <c r="E209" s="506" t="s">
        <v>214</v>
      </c>
      <c r="F209" s="506">
        <v>3.0</v>
      </c>
      <c r="G209" s="620" t="s">
        <v>2339</v>
      </c>
      <c r="H209" s="603"/>
      <c r="I209" s="621"/>
      <c r="J209" s="621"/>
      <c r="K209" s="621"/>
      <c r="L209" s="621"/>
      <c r="M209" s="621"/>
      <c r="N209" s="621"/>
      <c r="O209" s="621"/>
      <c r="P209" s="621"/>
      <c r="Q209" s="621"/>
      <c r="R209" s="621"/>
      <c r="S209" s="621"/>
      <c r="T209" s="621"/>
      <c r="U209" s="621"/>
      <c r="V209" s="621"/>
      <c r="W209" s="621"/>
      <c r="X209" s="621"/>
      <c r="Y209" s="621"/>
      <c r="Z209" s="621"/>
      <c r="AA209" s="621"/>
      <c r="AB209" s="621"/>
      <c r="AC209" s="621"/>
      <c r="AD209" s="621"/>
      <c r="AE209" s="621"/>
      <c r="AF209" s="621"/>
      <c r="AG209" s="621"/>
      <c r="AH209" s="621"/>
      <c r="AI209" s="621"/>
      <c r="AJ209" s="621"/>
      <c r="AK209" s="621"/>
      <c r="AL209" s="621"/>
      <c r="AM209" s="621"/>
      <c r="AN209" s="621"/>
      <c r="AO209" s="621"/>
      <c r="AP209" s="621"/>
      <c r="AQ209" s="621"/>
      <c r="AR209" s="621"/>
      <c r="AS209" s="621"/>
      <c r="AT209" s="621"/>
      <c r="AU209" s="621"/>
      <c r="AV209" s="621"/>
      <c r="AW209" s="621"/>
      <c r="AX209" s="621"/>
      <c r="AY209" s="621"/>
      <c r="AZ209" s="621"/>
      <c r="BA209" s="621"/>
      <c r="BB209" s="621"/>
      <c r="BC209" s="621"/>
      <c r="BD209" s="621"/>
      <c r="BE209" s="621"/>
      <c r="BF209" s="621"/>
      <c r="BG209" s="621"/>
      <c r="BH209" s="621"/>
      <c r="BI209" s="621"/>
      <c r="BJ209" s="621"/>
      <c r="BK209" s="621"/>
      <c r="BL209" s="621"/>
      <c r="BM209" s="622" t="s">
        <v>96</v>
      </c>
      <c r="BN209" s="621"/>
      <c r="BO209" s="621"/>
      <c r="BP209" s="621"/>
      <c r="BQ209" s="621"/>
      <c r="BR209" s="621"/>
      <c r="BS209" s="621"/>
      <c r="BT209" s="621"/>
      <c r="BU209" s="622" t="str">
        <f>image("https://i.imgur.com/J69HZ4b.png",4,15,15)</f>
        <v/>
      </c>
      <c r="BV209" s="622" t="s">
        <v>96</v>
      </c>
      <c r="BW209" s="621"/>
      <c r="BX209" s="621"/>
      <c r="BY209" s="621"/>
      <c r="BZ209" s="621"/>
      <c r="CA209" s="621"/>
      <c r="CB209" s="621"/>
      <c r="CC209" s="621"/>
      <c r="CD209" s="621"/>
      <c r="CE209" s="621"/>
      <c r="CF209" s="621"/>
      <c r="CG209" s="621"/>
      <c r="CH209" s="621"/>
      <c r="CI209" s="621"/>
      <c r="CJ209" s="621"/>
      <c r="CK209" s="621"/>
      <c r="CL209" s="621"/>
      <c r="CM209" s="621"/>
      <c r="CN209" s="621"/>
      <c r="CO209" s="621"/>
      <c r="CP209" s="621"/>
      <c r="CQ209" s="621"/>
      <c r="CR209" s="621"/>
      <c r="CS209" s="621"/>
      <c r="CT209" s="621"/>
      <c r="CU209" s="621"/>
      <c r="CV209" s="621"/>
      <c r="CW209" s="621"/>
      <c r="CX209" s="621"/>
      <c r="CY209" s="621"/>
      <c r="CZ209" s="621"/>
      <c r="DA209" s="621"/>
      <c r="DB209" s="621"/>
    </row>
    <row r="210">
      <c r="A210" s="618" t="s">
        <v>349</v>
      </c>
      <c r="B210" s="619">
        <f t="shared" si="5"/>
        <v>6</v>
      </c>
      <c r="C210" s="619" t="s">
        <v>2162</v>
      </c>
      <c r="D210" s="506">
        <v>1.0</v>
      </c>
      <c r="E210" s="506">
        <v>3.0</v>
      </c>
      <c r="F210" s="506" t="s">
        <v>251</v>
      </c>
      <c r="G210" s="620" t="s">
        <v>2340</v>
      </c>
      <c r="H210" s="603"/>
      <c r="I210" s="621"/>
      <c r="J210" s="621"/>
      <c r="K210" s="621"/>
      <c r="L210" s="621"/>
      <c r="M210" s="621"/>
      <c r="N210" s="621"/>
      <c r="O210" s="621"/>
      <c r="P210" s="621"/>
      <c r="Q210" s="622" t="s">
        <v>96</v>
      </c>
      <c r="R210" s="621"/>
      <c r="S210" s="622"/>
      <c r="T210" s="621"/>
      <c r="U210" s="621"/>
      <c r="V210" s="621"/>
      <c r="W210" s="621"/>
      <c r="X210" s="621"/>
      <c r="Y210" s="621"/>
      <c r="Z210" s="622" t="s">
        <v>96</v>
      </c>
      <c r="AA210" s="622"/>
      <c r="AB210" s="621"/>
      <c r="AC210" s="621"/>
      <c r="AD210" s="621"/>
      <c r="AE210" s="621"/>
      <c r="AF210" s="621"/>
      <c r="AG210" s="621"/>
      <c r="AH210" s="621"/>
      <c r="AI210" s="621"/>
      <c r="AJ210" s="621"/>
      <c r="AK210" s="621"/>
      <c r="AL210" s="621"/>
      <c r="AM210" s="621"/>
      <c r="AN210" s="621"/>
      <c r="AO210" s="622" t="s">
        <v>96</v>
      </c>
      <c r="AP210" s="621"/>
      <c r="AQ210" s="621"/>
      <c r="AR210" s="621"/>
      <c r="AS210" s="621"/>
      <c r="AT210" s="621"/>
      <c r="AU210" s="621"/>
      <c r="AV210" s="621"/>
      <c r="AW210" s="621"/>
      <c r="AX210" s="621"/>
      <c r="AY210" s="621"/>
      <c r="AZ210" s="621"/>
      <c r="BA210" s="621"/>
      <c r="BB210" s="621"/>
      <c r="BC210" s="621"/>
      <c r="BD210" s="621"/>
      <c r="BE210" s="621"/>
      <c r="BF210" s="621"/>
      <c r="BG210" s="621"/>
      <c r="BH210" s="621"/>
      <c r="BI210" s="621"/>
      <c r="BJ210" s="621"/>
      <c r="BK210" s="621"/>
      <c r="BL210" s="621"/>
      <c r="BM210" s="621"/>
      <c r="BN210" s="621"/>
      <c r="BO210" s="621"/>
      <c r="BP210" s="621"/>
      <c r="BQ210" s="621"/>
      <c r="BR210" s="621"/>
      <c r="BS210" s="621"/>
      <c r="BT210" s="621"/>
      <c r="BU210" s="621"/>
      <c r="BV210" s="621"/>
      <c r="BW210" s="621"/>
      <c r="BX210" s="621"/>
      <c r="BY210" s="621"/>
      <c r="BZ210" s="621"/>
      <c r="CA210" s="621"/>
      <c r="CB210" s="621"/>
      <c r="CC210" s="621"/>
      <c r="CD210" s="621"/>
      <c r="CE210" s="621"/>
      <c r="CF210" s="621"/>
      <c r="CG210" s="621"/>
      <c r="CH210" s="621"/>
      <c r="CI210" s="621"/>
      <c r="CJ210" s="621"/>
      <c r="CK210" s="621"/>
      <c r="CL210" s="621"/>
      <c r="CM210" s="621"/>
      <c r="CN210" s="621"/>
      <c r="CO210" s="621"/>
      <c r="CP210" s="621"/>
      <c r="CQ210" s="622" t="s">
        <v>96</v>
      </c>
      <c r="CR210" s="621"/>
      <c r="CS210" s="621"/>
      <c r="CT210" s="621"/>
      <c r="CU210" s="621"/>
      <c r="CV210" s="621"/>
      <c r="CW210" s="622"/>
      <c r="CX210" s="622" t="s">
        <v>96</v>
      </c>
      <c r="CY210" s="622" t="s">
        <v>96</v>
      </c>
      <c r="CZ210" s="621"/>
      <c r="DA210" s="621"/>
      <c r="DB210" s="621"/>
    </row>
    <row r="211">
      <c r="A211" s="618" t="s">
        <v>508</v>
      </c>
      <c r="B211" s="619">
        <f t="shared" si="5"/>
        <v>5</v>
      </c>
      <c r="C211" s="619" t="s">
        <v>2133</v>
      </c>
      <c r="D211" s="506">
        <v>3.0</v>
      </c>
      <c r="E211" s="506" t="s">
        <v>214</v>
      </c>
      <c r="F211" s="506" t="s">
        <v>251</v>
      </c>
      <c r="G211" s="620" t="s">
        <v>2341</v>
      </c>
      <c r="H211" s="603"/>
      <c r="I211" s="621"/>
      <c r="J211" s="621"/>
      <c r="K211" s="621"/>
      <c r="L211" s="621"/>
      <c r="M211" s="621"/>
      <c r="N211" s="621"/>
      <c r="O211" s="621"/>
      <c r="P211" s="621"/>
      <c r="Q211" s="621"/>
      <c r="R211" s="621"/>
      <c r="S211" s="621"/>
      <c r="T211" s="621"/>
      <c r="U211" s="621"/>
      <c r="V211" s="621"/>
      <c r="W211" s="621"/>
      <c r="X211" s="622" t="s">
        <v>96</v>
      </c>
      <c r="Y211" s="621"/>
      <c r="Z211" s="621"/>
      <c r="AA211" s="621"/>
      <c r="AB211" s="622"/>
      <c r="AC211" s="622" t="s">
        <v>96</v>
      </c>
      <c r="AD211" s="621"/>
      <c r="AE211" s="621"/>
      <c r="AF211" s="621"/>
      <c r="AG211" s="621"/>
      <c r="AH211" s="621"/>
      <c r="AI211" s="621"/>
      <c r="AJ211" s="621"/>
      <c r="AK211" s="621"/>
      <c r="AL211" s="621"/>
      <c r="AM211" s="621"/>
      <c r="AN211" s="621"/>
      <c r="AO211" s="621"/>
      <c r="AP211" s="621"/>
      <c r="AQ211" s="621"/>
      <c r="AR211" s="621"/>
      <c r="AS211" s="621"/>
      <c r="AT211" s="621"/>
      <c r="AU211" s="621"/>
      <c r="AV211" s="621"/>
      <c r="AW211" s="621"/>
      <c r="AX211" s="621"/>
      <c r="AY211" s="621"/>
      <c r="AZ211" s="621"/>
      <c r="BA211" s="621"/>
      <c r="BB211" s="621"/>
      <c r="BC211" s="621"/>
      <c r="BD211" s="621"/>
      <c r="BE211" s="621"/>
      <c r="BF211" s="621"/>
      <c r="BG211" s="621"/>
      <c r="BH211" s="621"/>
      <c r="BI211" s="621"/>
      <c r="BJ211" s="621"/>
      <c r="BK211" s="621"/>
      <c r="BL211" s="621"/>
      <c r="BM211" s="621"/>
      <c r="BN211" s="621"/>
      <c r="BO211" s="621"/>
      <c r="BP211" s="621"/>
      <c r="BQ211" s="621"/>
      <c r="BR211" s="621"/>
      <c r="BS211" s="621"/>
      <c r="BT211" s="621"/>
      <c r="BU211" s="622" t="str">
        <f>image("https://i.imgur.com/Le4Ot7B.png",4,15,15)</f>
        <v/>
      </c>
      <c r="BV211" s="621"/>
      <c r="BW211" s="621"/>
      <c r="BX211" s="621"/>
      <c r="BY211" s="621"/>
      <c r="BZ211" s="621"/>
      <c r="CA211" s="621"/>
      <c r="CB211" s="621"/>
      <c r="CC211" s="621"/>
      <c r="CD211" s="621"/>
      <c r="CE211" s="621"/>
      <c r="CF211" s="621"/>
      <c r="CG211" s="621"/>
      <c r="CH211" s="621"/>
      <c r="CI211" s="621"/>
      <c r="CJ211" s="621"/>
      <c r="CK211" s="621"/>
      <c r="CL211" s="621"/>
      <c r="CM211" s="621"/>
      <c r="CN211" s="621"/>
      <c r="CO211" s="621"/>
      <c r="CP211" s="622" t="s">
        <v>96</v>
      </c>
      <c r="CQ211" s="621"/>
      <c r="CR211" s="622" t="s">
        <v>96</v>
      </c>
      <c r="CS211" s="621"/>
      <c r="CT211" s="621"/>
      <c r="CU211" s="621"/>
      <c r="CV211" s="621"/>
      <c r="CW211" s="621"/>
      <c r="CX211" s="621"/>
      <c r="CY211" s="621"/>
      <c r="CZ211" s="621"/>
      <c r="DA211" s="621"/>
      <c r="DB211" s="621"/>
    </row>
    <row r="212">
      <c r="A212" s="618" t="s">
        <v>1865</v>
      </c>
      <c r="B212" s="619">
        <f t="shared" si="5"/>
        <v>1</v>
      </c>
      <c r="C212" s="619" t="s">
        <v>2133</v>
      </c>
      <c r="D212" s="506">
        <v>5.0</v>
      </c>
      <c r="E212" s="506">
        <v>4.0</v>
      </c>
      <c r="F212" s="506">
        <v>4.0</v>
      </c>
      <c r="G212" s="620" t="s">
        <v>2342</v>
      </c>
      <c r="H212" s="603"/>
      <c r="I212" s="621"/>
      <c r="J212" s="621"/>
      <c r="K212" s="621"/>
      <c r="L212" s="621"/>
      <c r="M212" s="621"/>
      <c r="N212" s="621"/>
      <c r="O212" s="621"/>
      <c r="P212" s="621"/>
      <c r="Q212" s="621"/>
      <c r="R212" s="621"/>
      <c r="S212" s="621"/>
      <c r="T212" s="621"/>
      <c r="U212" s="621"/>
      <c r="V212" s="621"/>
      <c r="W212" s="621"/>
      <c r="X212" s="621"/>
      <c r="Y212" s="621"/>
      <c r="Z212" s="621"/>
      <c r="AA212" s="621"/>
      <c r="AB212" s="621"/>
      <c r="AC212" s="621"/>
      <c r="AD212" s="621"/>
      <c r="AE212" s="621"/>
      <c r="AF212" s="621"/>
      <c r="AG212" s="621"/>
      <c r="AH212" s="621"/>
      <c r="AI212" s="621"/>
      <c r="AJ212" s="621"/>
      <c r="AK212" s="621"/>
      <c r="AL212" s="621"/>
      <c r="AM212" s="621"/>
      <c r="AN212" s="621"/>
      <c r="AO212" s="622"/>
      <c r="AP212" s="621"/>
      <c r="AQ212" s="621"/>
      <c r="AR212" s="621"/>
      <c r="AS212" s="622"/>
      <c r="AT212" s="622"/>
      <c r="AU212" s="621"/>
      <c r="AV212" s="621"/>
      <c r="AW212" s="621"/>
      <c r="AX212" s="621"/>
      <c r="AY212" s="621"/>
      <c r="AZ212" s="621"/>
      <c r="BA212" s="621"/>
      <c r="BB212" s="621"/>
      <c r="BC212" s="621"/>
      <c r="BD212" s="621"/>
      <c r="BE212" s="621"/>
      <c r="BF212" s="621"/>
      <c r="BG212" s="621"/>
      <c r="BH212" s="621"/>
      <c r="BI212" s="621"/>
      <c r="BJ212" s="621"/>
      <c r="BK212" s="621"/>
      <c r="BL212" s="621"/>
      <c r="BM212" s="621"/>
      <c r="BN212" s="621"/>
      <c r="BO212" s="621"/>
      <c r="BP212" s="621"/>
      <c r="BQ212" s="621"/>
      <c r="BR212" s="621"/>
      <c r="BS212" s="621"/>
      <c r="BT212" s="621"/>
      <c r="BU212" s="621"/>
      <c r="BV212" s="621"/>
      <c r="BW212" s="621"/>
      <c r="BX212" s="621"/>
      <c r="BY212" s="621"/>
      <c r="BZ212" s="621"/>
      <c r="CA212" s="621"/>
      <c r="CB212" s="621"/>
      <c r="CC212" s="621"/>
      <c r="CD212" s="621"/>
      <c r="CE212" s="621"/>
      <c r="CF212" s="621"/>
      <c r="CG212" s="621"/>
      <c r="CH212" s="621"/>
      <c r="CI212" s="621"/>
      <c r="CJ212" s="621"/>
      <c r="CK212" s="621"/>
      <c r="CL212" s="621"/>
      <c r="CM212" s="621"/>
      <c r="CN212" s="621"/>
      <c r="CO212" s="621"/>
      <c r="CP212" s="621"/>
      <c r="CQ212" s="621"/>
      <c r="CR212" s="621"/>
      <c r="CS212" s="621"/>
      <c r="CT212" s="621"/>
      <c r="CU212" s="621"/>
      <c r="CV212" s="621"/>
      <c r="CW212" s="622"/>
      <c r="CX212" s="622" t="s">
        <v>96</v>
      </c>
      <c r="CY212" s="621"/>
      <c r="CZ212" s="621"/>
      <c r="DA212" s="621"/>
      <c r="DB212" s="621"/>
    </row>
    <row r="213">
      <c r="A213" s="618" t="s">
        <v>881</v>
      </c>
      <c r="B213" s="619">
        <f t="shared" si="5"/>
        <v>2</v>
      </c>
      <c r="C213" s="619" t="s">
        <v>2133</v>
      </c>
      <c r="D213" s="506">
        <v>2.0</v>
      </c>
      <c r="E213" s="506">
        <v>2.0</v>
      </c>
      <c r="F213" s="506" t="s">
        <v>251</v>
      </c>
      <c r="G213" s="620" t="s">
        <v>2343</v>
      </c>
      <c r="H213" s="603"/>
      <c r="I213" s="621"/>
      <c r="J213" s="621"/>
      <c r="K213" s="621"/>
      <c r="L213" s="621"/>
      <c r="M213" s="621"/>
      <c r="N213" s="621"/>
      <c r="O213" s="621"/>
      <c r="P213" s="621"/>
      <c r="Q213" s="621"/>
      <c r="R213" s="621"/>
      <c r="S213" s="621"/>
      <c r="T213" s="621"/>
      <c r="U213" s="621"/>
      <c r="V213" s="621"/>
      <c r="W213" s="621"/>
      <c r="X213" s="621"/>
      <c r="Y213" s="621"/>
      <c r="Z213" s="621"/>
      <c r="AA213" s="621"/>
      <c r="AB213" s="621"/>
      <c r="AC213" s="621"/>
      <c r="AD213" s="621"/>
      <c r="AE213" s="621"/>
      <c r="AF213" s="621"/>
      <c r="AG213" s="621"/>
      <c r="AH213" s="621"/>
      <c r="AI213" s="621"/>
      <c r="AJ213" s="621"/>
      <c r="AK213" s="621"/>
      <c r="AL213" s="621"/>
      <c r="AM213" s="621"/>
      <c r="AN213" s="621"/>
      <c r="AO213" s="622" t="s">
        <v>96</v>
      </c>
      <c r="AP213" s="621"/>
      <c r="AQ213" s="621"/>
      <c r="AR213" s="621"/>
      <c r="AS213" s="622"/>
      <c r="AT213" s="622" t="s">
        <v>96</v>
      </c>
      <c r="AU213" s="621"/>
      <c r="AV213" s="621"/>
      <c r="AW213" s="621"/>
      <c r="AX213" s="621"/>
      <c r="AY213" s="621"/>
      <c r="AZ213" s="621"/>
      <c r="BA213" s="621"/>
      <c r="BB213" s="621"/>
      <c r="BC213" s="621"/>
      <c r="BD213" s="621"/>
      <c r="BE213" s="621"/>
      <c r="BF213" s="621"/>
      <c r="BG213" s="621"/>
      <c r="BH213" s="621"/>
      <c r="BI213" s="621"/>
      <c r="BJ213" s="621"/>
      <c r="BK213" s="621"/>
      <c r="BL213" s="621"/>
      <c r="BM213" s="621"/>
      <c r="BN213" s="621"/>
      <c r="BO213" s="621"/>
      <c r="BP213" s="621"/>
      <c r="BQ213" s="621"/>
      <c r="BR213" s="621"/>
      <c r="BS213" s="621"/>
      <c r="BT213" s="621"/>
      <c r="BU213" s="621"/>
      <c r="BV213" s="621"/>
      <c r="BW213" s="621"/>
      <c r="BX213" s="621"/>
      <c r="BY213" s="621"/>
      <c r="BZ213" s="621"/>
      <c r="CA213" s="621"/>
      <c r="CB213" s="621"/>
      <c r="CC213" s="621"/>
      <c r="CD213" s="621"/>
      <c r="CE213" s="621"/>
      <c r="CF213" s="621"/>
      <c r="CG213" s="621"/>
      <c r="CH213" s="621"/>
      <c r="CI213" s="621"/>
      <c r="CJ213" s="621"/>
      <c r="CK213" s="621"/>
      <c r="CL213" s="621"/>
      <c r="CM213" s="621"/>
      <c r="CN213" s="621"/>
      <c r="CO213" s="621"/>
      <c r="CP213" s="621"/>
      <c r="CQ213" s="621"/>
      <c r="CR213" s="621"/>
      <c r="CS213" s="621"/>
      <c r="CT213" s="621"/>
      <c r="CU213" s="621"/>
      <c r="CV213" s="621"/>
      <c r="CW213" s="621"/>
      <c r="CX213" s="621"/>
      <c r="CY213" s="621"/>
      <c r="CZ213" s="621"/>
      <c r="DA213" s="621"/>
      <c r="DB213" s="621"/>
    </row>
    <row r="214">
      <c r="A214" s="618" t="s">
        <v>323</v>
      </c>
      <c r="B214" s="619">
        <f t="shared" si="5"/>
        <v>4</v>
      </c>
      <c r="C214" s="619" t="s">
        <v>2133</v>
      </c>
      <c r="D214" s="506">
        <v>3.0</v>
      </c>
      <c r="E214" s="506" t="s">
        <v>214</v>
      </c>
      <c r="F214" s="506" t="s">
        <v>251</v>
      </c>
      <c r="G214" s="620" t="s">
        <v>2344</v>
      </c>
      <c r="H214" s="603"/>
      <c r="I214" s="621"/>
      <c r="J214" s="621"/>
      <c r="K214" s="621"/>
      <c r="L214" s="621"/>
      <c r="M214" s="621"/>
      <c r="N214" s="622"/>
      <c r="O214" s="622"/>
      <c r="P214" s="622" t="s">
        <v>96</v>
      </c>
      <c r="Q214" s="621"/>
      <c r="R214" s="621"/>
      <c r="S214" s="621"/>
      <c r="T214" s="621"/>
      <c r="U214" s="621"/>
      <c r="V214" s="621"/>
      <c r="W214" s="621"/>
      <c r="X214" s="621"/>
      <c r="Y214" s="621"/>
      <c r="Z214" s="621"/>
      <c r="AA214" s="621"/>
      <c r="AB214" s="621"/>
      <c r="AC214" s="621"/>
      <c r="AD214" s="621"/>
      <c r="AE214" s="621"/>
      <c r="AF214" s="621"/>
      <c r="AG214" s="621"/>
      <c r="AH214" s="621"/>
      <c r="AI214" s="621"/>
      <c r="AJ214" s="621"/>
      <c r="AK214" s="621"/>
      <c r="AL214" s="621"/>
      <c r="AM214" s="621"/>
      <c r="AN214" s="621"/>
      <c r="AO214" s="621"/>
      <c r="AP214" s="621"/>
      <c r="AQ214" s="621"/>
      <c r="AR214" s="621"/>
      <c r="AS214" s="621"/>
      <c r="AT214" s="621"/>
      <c r="AU214" s="621"/>
      <c r="AV214" s="621"/>
      <c r="AW214" s="621"/>
      <c r="AX214" s="621"/>
      <c r="AY214" s="621"/>
      <c r="AZ214" s="621"/>
      <c r="BA214" s="621"/>
      <c r="BB214" s="621"/>
      <c r="BC214" s="621"/>
      <c r="BD214" s="621"/>
      <c r="BE214" s="621"/>
      <c r="BF214" s="621"/>
      <c r="BG214" s="621"/>
      <c r="BH214" s="621"/>
      <c r="BI214" s="621"/>
      <c r="BJ214" s="621"/>
      <c r="BK214" s="622"/>
      <c r="BL214" s="622" t="s">
        <v>96</v>
      </c>
      <c r="BM214" s="621"/>
      <c r="BN214" s="621"/>
      <c r="BO214" s="621"/>
      <c r="BP214" s="621"/>
      <c r="BQ214" s="621"/>
      <c r="BR214" s="621"/>
      <c r="BS214" s="621"/>
      <c r="BT214" s="621"/>
      <c r="BU214" s="621"/>
      <c r="BV214" s="621"/>
      <c r="BW214" s="622"/>
      <c r="BX214" s="622"/>
      <c r="BY214" s="622"/>
      <c r="BZ214" s="622"/>
      <c r="CA214" s="622" t="s">
        <v>96</v>
      </c>
      <c r="CB214" s="621"/>
      <c r="CC214" s="621"/>
      <c r="CD214" s="621"/>
      <c r="CE214" s="621"/>
      <c r="CF214" s="621"/>
      <c r="CG214" s="621"/>
      <c r="CH214" s="621"/>
      <c r="CI214" s="621"/>
      <c r="CJ214" s="621"/>
      <c r="CK214" s="621"/>
      <c r="CL214" s="621"/>
      <c r="CM214" s="621"/>
      <c r="CN214" s="621"/>
      <c r="CO214" s="621"/>
      <c r="CP214" s="621"/>
      <c r="CQ214" s="621"/>
      <c r="CR214" s="621"/>
      <c r="CS214" s="621"/>
      <c r="CT214" s="621"/>
      <c r="CU214" s="621"/>
      <c r="CV214" s="621"/>
      <c r="CW214" s="622" t="s">
        <v>96</v>
      </c>
      <c r="CX214" s="621"/>
      <c r="CY214" s="621"/>
      <c r="CZ214" s="621"/>
      <c r="DA214" s="621"/>
      <c r="DB214" s="621"/>
    </row>
    <row r="215">
      <c r="A215" s="618" t="s">
        <v>135</v>
      </c>
      <c r="B215" s="619">
        <f t="shared" si="5"/>
        <v>1</v>
      </c>
      <c r="C215" s="619" t="s">
        <v>2133</v>
      </c>
      <c r="D215" s="506">
        <v>3.0</v>
      </c>
      <c r="E215" s="506"/>
      <c r="F215" s="506"/>
      <c r="G215" s="620" t="s">
        <v>2345</v>
      </c>
      <c r="H215" s="603"/>
      <c r="I215" s="621"/>
      <c r="J215" s="622" t="s">
        <v>96</v>
      </c>
      <c r="K215" s="621"/>
      <c r="L215" s="621"/>
      <c r="M215" s="621"/>
      <c r="N215" s="621"/>
      <c r="O215" s="621"/>
      <c r="P215" s="621"/>
      <c r="Q215" s="621"/>
      <c r="R215" s="621"/>
      <c r="S215" s="621"/>
      <c r="T215" s="621"/>
      <c r="U215" s="621"/>
      <c r="V215" s="621"/>
      <c r="W215" s="621"/>
      <c r="X215" s="621"/>
      <c r="Y215" s="621"/>
      <c r="Z215" s="621"/>
      <c r="AA215" s="621"/>
      <c r="AB215" s="621"/>
      <c r="AC215" s="621"/>
      <c r="AD215" s="621"/>
      <c r="AE215" s="621"/>
      <c r="AF215" s="621"/>
      <c r="AG215" s="621"/>
      <c r="AH215" s="621"/>
      <c r="AI215" s="621"/>
      <c r="AJ215" s="621"/>
      <c r="AK215" s="621"/>
      <c r="AL215" s="621"/>
      <c r="AM215" s="621"/>
      <c r="AN215" s="621"/>
      <c r="AO215" s="621"/>
      <c r="AP215" s="621"/>
      <c r="AQ215" s="621"/>
      <c r="AR215" s="621"/>
      <c r="AS215" s="621"/>
      <c r="AT215" s="621"/>
      <c r="AU215" s="622"/>
      <c r="AV215" s="622"/>
      <c r="AW215" s="622"/>
      <c r="AX215" s="622"/>
      <c r="AY215" s="621"/>
      <c r="AZ215" s="621"/>
      <c r="BA215" s="621"/>
      <c r="BB215" s="621"/>
      <c r="BC215" s="621"/>
      <c r="BD215" s="621"/>
      <c r="BE215" s="621"/>
      <c r="BF215" s="622"/>
      <c r="BG215" s="622"/>
      <c r="BH215" s="622"/>
      <c r="BI215" s="621"/>
      <c r="BJ215" s="621"/>
      <c r="BK215" s="621"/>
      <c r="BL215" s="621"/>
      <c r="BM215" s="622"/>
      <c r="BN215" s="621"/>
      <c r="BO215" s="621"/>
      <c r="BP215" s="621"/>
      <c r="BQ215" s="621"/>
      <c r="BR215" s="621"/>
      <c r="BS215" s="622"/>
      <c r="BT215" s="622"/>
      <c r="BU215" s="621"/>
      <c r="BV215" s="621"/>
      <c r="BW215" s="621"/>
      <c r="BX215" s="621"/>
      <c r="BY215" s="621"/>
      <c r="BZ215" s="621"/>
      <c r="CA215" s="621"/>
      <c r="CB215" s="621"/>
      <c r="CC215" s="621"/>
      <c r="CD215" s="621"/>
      <c r="CE215" s="621"/>
      <c r="CF215" s="621"/>
      <c r="CG215" s="621"/>
      <c r="CH215" s="621"/>
      <c r="CI215" s="621"/>
      <c r="CJ215" s="621"/>
      <c r="CK215" s="621"/>
      <c r="CL215" s="621"/>
      <c r="CM215" s="621"/>
      <c r="CN215" s="621"/>
      <c r="CO215" s="621"/>
      <c r="CP215" s="621"/>
      <c r="CQ215" s="621"/>
      <c r="CR215" s="622"/>
      <c r="CS215" s="621"/>
      <c r="CT215" s="621"/>
      <c r="CU215" s="621"/>
      <c r="CV215" s="621"/>
      <c r="CW215" s="621"/>
      <c r="CX215" s="621"/>
      <c r="CY215" s="621"/>
      <c r="CZ215" s="621"/>
      <c r="DA215" s="621"/>
      <c r="DB215" s="621"/>
    </row>
    <row r="216">
      <c r="A216" s="618" t="s">
        <v>1401</v>
      </c>
      <c r="B216" s="619">
        <f t="shared" si="5"/>
        <v>1</v>
      </c>
      <c r="C216" s="619" t="s">
        <v>2133</v>
      </c>
      <c r="D216" s="506">
        <v>4.0</v>
      </c>
      <c r="E216" s="506" t="s">
        <v>214</v>
      </c>
      <c r="F216" s="506" t="s">
        <v>251</v>
      </c>
      <c r="G216" s="620" t="s">
        <v>2346</v>
      </c>
      <c r="H216" s="603"/>
      <c r="I216" s="621"/>
      <c r="J216" s="621"/>
      <c r="K216" s="621"/>
      <c r="L216" s="621"/>
      <c r="M216" s="621"/>
      <c r="N216" s="621"/>
      <c r="O216" s="621"/>
      <c r="P216" s="621"/>
      <c r="Q216" s="621"/>
      <c r="R216" s="621"/>
      <c r="S216" s="621"/>
      <c r="T216" s="621"/>
      <c r="U216" s="621"/>
      <c r="V216" s="621"/>
      <c r="W216" s="621"/>
      <c r="X216" s="621"/>
      <c r="Y216" s="621"/>
      <c r="Z216" s="621"/>
      <c r="AA216" s="621"/>
      <c r="AB216" s="621"/>
      <c r="AC216" s="621"/>
      <c r="AD216" s="621"/>
      <c r="AE216" s="621"/>
      <c r="AF216" s="621"/>
      <c r="AG216" s="621"/>
      <c r="AH216" s="621"/>
      <c r="AI216" s="621"/>
      <c r="AJ216" s="621"/>
      <c r="AK216" s="621"/>
      <c r="AL216" s="621"/>
      <c r="AM216" s="621"/>
      <c r="AN216" s="621"/>
      <c r="AO216" s="621"/>
      <c r="AP216" s="621"/>
      <c r="AQ216" s="621"/>
      <c r="AR216" s="621"/>
      <c r="AS216" s="621"/>
      <c r="AT216" s="621"/>
      <c r="AU216" s="622"/>
      <c r="AV216" s="622"/>
      <c r="AW216" s="622"/>
      <c r="AX216" s="622"/>
      <c r="AY216" s="621"/>
      <c r="AZ216" s="621"/>
      <c r="BA216" s="621"/>
      <c r="BB216" s="621"/>
      <c r="BC216" s="621"/>
      <c r="BD216" s="621"/>
      <c r="BE216" s="621"/>
      <c r="BF216" s="622"/>
      <c r="BG216" s="622"/>
      <c r="BH216" s="622"/>
      <c r="BI216" s="621"/>
      <c r="BJ216" s="621"/>
      <c r="BK216" s="621"/>
      <c r="BL216" s="621"/>
      <c r="BM216" s="622"/>
      <c r="BN216" s="621"/>
      <c r="BO216" s="621"/>
      <c r="BP216" s="621"/>
      <c r="BQ216" s="621"/>
      <c r="BR216" s="621"/>
      <c r="BS216" s="622" t="s">
        <v>96</v>
      </c>
      <c r="BT216" s="622"/>
      <c r="BU216" s="621"/>
      <c r="BV216" s="621"/>
      <c r="BW216" s="621"/>
      <c r="BX216" s="621"/>
      <c r="BY216" s="621"/>
      <c r="BZ216" s="621"/>
      <c r="CA216" s="621"/>
      <c r="CB216" s="621"/>
      <c r="CC216" s="621"/>
      <c r="CD216" s="621"/>
      <c r="CE216" s="621"/>
      <c r="CF216" s="621"/>
      <c r="CG216" s="621"/>
      <c r="CH216" s="621"/>
      <c r="CI216" s="621"/>
      <c r="CJ216" s="621"/>
      <c r="CK216" s="621"/>
      <c r="CL216" s="621"/>
      <c r="CM216" s="621"/>
      <c r="CN216" s="621"/>
      <c r="CO216" s="621"/>
      <c r="CP216" s="621"/>
      <c r="CQ216" s="621"/>
      <c r="CR216" s="622"/>
      <c r="CS216" s="621"/>
      <c r="CT216" s="621"/>
      <c r="CU216" s="621"/>
      <c r="CV216" s="621"/>
      <c r="CW216" s="621"/>
      <c r="CX216" s="621"/>
      <c r="CY216" s="621"/>
      <c r="CZ216" s="621"/>
      <c r="DA216" s="621"/>
      <c r="DB216" s="621"/>
    </row>
    <row r="217" ht="22.5" customHeight="1">
      <c r="A217" s="624" t="s">
        <v>2126</v>
      </c>
      <c r="B217" s="625"/>
      <c r="C217" s="626"/>
      <c r="D217" s="626"/>
      <c r="E217" s="626"/>
      <c r="F217" s="626"/>
      <c r="G217" s="626"/>
      <c r="H217" s="627"/>
      <c r="I217" s="595"/>
      <c r="J217" s="595"/>
      <c r="K217" s="595"/>
      <c r="L217" s="595"/>
      <c r="M217" s="595"/>
      <c r="N217" s="595"/>
      <c r="O217" s="595"/>
      <c r="P217" s="595"/>
      <c r="Q217" s="595"/>
      <c r="R217" s="595"/>
      <c r="S217" s="595"/>
      <c r="T217" s="595"/>
      <c r="U217" s="595"/>
      <c r="V217" s="595"/>
      <c r="W217" s="595"/>
      <c r="X217" s="595"/>
      <c r="Y217" s="595"/>
      <c r="Z217" s="595"/>
      <c r="AA217" s="595"/>
      <c r="AB217" s="595"/>
      <c r="AC217" s="595"/>
      <c r="AD217" s="595"/>
      <c r="AE217" s="595"/>
      <c r="AF217" s="595"/>
      <c r="AG217" s="595"/>
      <c r="AH217" s="595"/>
      <c r="AI217" s="595"/>
      <c r="AJ217" s="595"/>
      <c r="AK217" s="595"/>
      <c r="AL217" s="595"/>
      <c r="AM217" s="595"/>
      <c r="AN217" s="595"/>
      <c r="AO217" s="595"/>
      <c r="AP217" s="595"/>
      <c r="AQ217" s="595"/>
      <c r="AR217" s="595"/>
      <c r="AS217" s="595"/>
      <c r="AT217" s="595"/>
      <c r="AU217" s="595"/>
      <c r="AV217" s="595"/>
      <c r="AW217" s="595"/>
      <c r="AX217" s="595"/>
      <c r="AY217" s="595"/>
      <c r="AZ217" s="595"/>
      <c r="BA217" s="595"/>
      <c r="BB217" s="595"/>
      <c r="BC217" s="595"/>
      <c r="BD217" s="595"/>
      <c r="BE217" s="595"/>
      <c r="BF217" s="595"/>
      <c r="BG217" s="596"/>
      <c r="BH217" s="596"/>
      <c r="BI217" s="595"/>
      <c r="BJ217" s="595"/>
      <c r="BK217" s="595"/>
      <c r="BL217" s="595"/>
      <c r="BM217" s="595"/>
      <c r="BN217" s="595"/>
      <c r="BO217" s="596"/>
      <c r="BP217" s="596"/>
      <c r="BQ217" s="595"/>
      <c r="BR217" s="595"/>
      <c r="BS217" s="595"/>
      <c r="BT217" s="595"/>
      <c r="BU217" s="595"/>
      <c r="BV217" s="595"/>
      <c r="BW217" s="595"/>
      <c r="BX217" s="595"/>
      <c r="BY217" s="595"/>
      <c r="BZ217" s="595"/>
      <c r="CA217" s="595"/>
      <c r="CB217" s="595"/>
      <c r="CC217" s="595"/>
      <c r="CD217" s="595"/>
      <c r="CE217" s="595"/>
      <c r="CF217" s="595"/>
      <c r="CG217" s="595"/>
      <c r="CH217" s="595"/>
      <c r="CI217" s="595"/>
      <c r="CJ217" s="595"/>
      <c r="CK217" s="595"/>
      <c r="CL217" s="595"/>
      <c r="CM217" s="595"/>
      <c r="CN217" s="595"/>
      <c r="CO217" s="595"/>
      <c r="CP217" s="595"/>
      <c r="CQ217" s="595"/>
      <c r="CR217" s="595"/>
      <c r="CS217" s="595"/>
      <c r="CT217" s="595"/>
      <c r="CU217" s="595"/>
      <c r="CV217" s="595"/>
      <c r="CW217" s="595"/>
      <c r="CX217" s="595"/>
      <c r="CY217" s="595"/>
      <c r="CZ217" s="595"/>
      <c r="DA217" s="595"/>
      <c r="DB217" s="595"/>
    </row>
    <row r="218">
      <c r="A218" s="628" t="s">
        <v>1367</v>
      </c>
      <c r="B218" s="629">
        <f t="shared" ref="B218:B223" si="6">counta($I218:$DB218)</f>
        <v>1</v>
      </c>
      <c r="C218" s="629" t="s">
        <v>2133</v>
      </c>
      <c r="D218" s="630">
        <v>5.0</v>
      </c>
      <c r="E218" s="630">
        <v>3.0</v>
      </c>
      <c r="F218" s="630" t="s">
        <v>251</v>
      </c>
      <c r="G218" s="631" t="s">
        <v>2347</v>
      </c>
      <c r="H218" s="603"/>
      <c r="I218" s="632"/>
      <c r="J218" s="632"/>
      <c r="K218" s="632"/>
      <c r="L218" s="632"/>
      <c r="M218" s="632"/>
      <c r="N218" s="632"/>
      <c r="O218" s="632"/>
      <c r="P218" s="632"/>
      <c r="Q218" s="633"/>
      <c r="R218" s="632"/>
      <c r="S218" s="633"/>
      <c r="T218" s="632"/>
      <c r="U218" s="632"/>
      <c r="V218" s="632"/>
      <c r="W218" s="632"/>
      <c r="X218" s="632"/>
      <c r="Y218" s="632"/>
      <c r="Z218" s="632"/>
      <c r="AA218" s="632"/>
      <c r="AB218" s="632"/>
      <c r="AC218" s="632"/>
      <c r="AD218" s="632"/>
      <c r="AE218" s="632"/>
      <c r="AF218" s="632"/>
      <c r="AG218" s="632"/>
      <c r="AH218" s="632"/>
      <c r="AI218" s="632"/>
      <c r="AJ218" s="632"/>
      <c r="AK218" s="632"/>
      <c r="AL218" s="632"/>
      <c r="AM218" s="632"/>
      <c r="AN218" s="632"/>
      <c r="AO218" s="632"/>
      <c r="AP218" s="632"/>
      <c r="AQ218" s="632"/>
      <c r="AR218" s="632"/>
      <c r="AS218" s="632"/>
      <c r="AT218" s="632"/>
      <c r="AU218" s="632"/>
      <c r="AV218" s="632"/>
      <c r="AW218" s="632"/>
      <c r="AX218" s="632"/>
      <c r="AY218" s="632"/>
      <c r="AZ218" s="632"/>
      <c r="BA218" s="632"/>
      <c r="BB218" s="632"/>
      <c r="BC218" s="632"/>
      <c r="BD218" s="632"/>
      <c r="BE218" s="632"/>
      <c r="BF218" s="632"/>
      <c r="BG218" s="632"/>
      <c r="BH218" s="632"/>
      <c r="BI218" s="632"/>
      <c r="BJ218" s="632"/>
      <c r="BK218" s="632"/>
      <c r="BL218" s="632"/>
      <c r="BM218" s="632"/>
      <c r="BN218" s="632"/>
      <c r="BO218" s="632"/>
      <c r="BP218" s="632"/>
      <c r="BQ218" s="633" t="s">
        <v>96</v>
      </c>
      <c r="BR218" s="632"/>
      <c r="BS218" s="632"/>
      <c r="BT218" s="632"/>
      <c r="BU218" s="632"/>
      <c r="BV218" s="632"/>
      <c r="BW218" s="632"/>
      <c r="BX218" s="632"/>
      <c r="BY218" s="632"/>
      <c r="BZ218" s="632"/>
      <c r="CA218" s="632"/>
      <c r="CB218" s="632"/>
      <c r="CC218" s="632"/>
      <c r="CD218" s="632"/>
      <c r="CE218" s="632"/>
      <c r="CF218" s="632"/>
      <c r="CG218" s="632"/>
      <c r="CH218" s="632"/>
      <c r="CI218" s="632"/>
      <c r="CJ218" s="632"/>
      <c r="CK218" s="632"/>
      <c r="CL218" s="632"/>
      <c r="CM218" s="632"/>
      <c r="CN218" s="632"/>
      <c r="CO218" s="632"/>
      <c r="CP218" s="632"/>
      <c r="CQ218" s="632"/>
      <c r="CR218" s="632"/>
      <c r="CS218" s="632"/>
      <c r="CT218" s="632"/>
      <c r="CU218" s="632"/>
      <c r="CV218" s="632"/>
      <c r="CW218" s="632"/>
      <c r="CX218" s="632"/>
      <c r="CY218" s="632"/>
      <c r="CZ218" s="632"/>
      <c r="DA218" s="632"/>
      <c r="DB218" s="632"/>
    </row>
    <row r="219">
      <c r="A219" s="628" t="s">
        <v>828</v>
      </c>
      <c r="B219" s="629">
        <f t="shared" si="6"/>
        <v>1</v>
      </c>
      <c r="C219" s="629" t="s">
        <v>2162</v>
      </c>
      <c r="D219" s="630">
        <v>4.0</v>
      </c>
      <c r="E219" s="630">
        <v>3.0</v>
      </c>
      <c r="F219" s="630" t="s">
        <v>251</v>
      </c>
      <c r="G219" s="631" t="s">
        <v>2348</v>
      </c>
      <c r="H219" s="603"/>
      <c r="I219" s="632"/>
      <c r="J219" s="632"/>
      <c r="K219" s="632"/>
      <c r="L219" s="632"/>
      <c r="M219" s="632"/>
      <c r="N219" s="632"/>
      <c r="O219" s="632"/>
      <c r="P219" s="632"/>
      <c r="Q219" s="633"/>
      <c r="R219" s="632"/>
      <c r="S219" s="633"/>
      <c r="T219" s="632"/>
      <c r="U219" s="632"/>
      <c r="V219" s="632"/>
      <c r="W219" s="632"/>
      <c r="X219" s="632"/>
      <c r="Y219" s="632"/>
      <c r="Z219" s="632"/>
      <c r="AA219" s="632"/>
      <c r="AB219" s="632"/>
      <c r="AC219" s="632"/>
      <c r="AD219" s="632"/>
      <c r="AE219" s="633"/>
      <c r="AF219" s="632"/>
      <c r="AG219" s="632"/>
      <c r="AH219" s="632"/>
      <c r="AI219" s="632"/>
      <c r="AJ219" s="632"/>
      <c r="AK219" s="632"/>
      <c r="AL219" s="632"/>
      <c r="AM219" s="633" t="s">
        <v>96</v>
      </c>
      <c r="AN219" s="632"/>
      <c r="AO219" s="632"/>
      <c r="AP219" s="632"/>
      <c r="AQ219" s="632"/>
      <c r="AR219" s="632"/>
      <c r="AS219" s="632"/>
      <c r="AT219" s="632"/>
      <c r="AU219" s="632"/>
      <c r="AV219" s="632"/>
      <c r="AW219" s="632"/>
      <c r="AX219" s="632"/>
      <c r="AY219" s="632"/>
      <c r="AZ219" s="632"/>
      <c r="BA219" s="632"/>
      <c r="BB219" s="632"/>
      <c r="BC219" s="632"/>
      <c r="BD219" s="632"/>
      <c r="BE219" s="632"/>
      <c r="BF219" s="632"/>
      <c r="BG219" s="632"/>
      <c r="BH219" s="632"/>
      <c r="BI219" s="632"/>
      <c r="BJ219" s="632"/>
      <c r="BK219" s="632"/>
      <c r="BL219" s="632"/>
      <c r="BM219" s="632"/>
      <c r="BN219" s="632"/>
      <c r="BO219" s="632"/>
      <c r="BP219" s="632"/>
      <c r="BQ219" s="633"/>
      <c r="BR219" s="632"/>
      <c r="BS219" s="632"/>
      <c r="BT219" s="632"/>
      <c r="BU219" s="632"/>
      <c r="BV219" s="632"/>
      <c r="BW219" s="632"/>
      <c r="BX219" s="632"/>
      <c r="BY219" s="632"/>
      <c r="BZ219" s="632"/>
      <c r="CA219" s="632"/>
      <c r="CB219" s="632"/>
      <c r="CC219" s="632"/>
      <c r="CD219" s="632"/>
      <c r="CE219" s="632"/>
      <c r="CF219" s="632"/>
      <c r="CG219" s="632"/>
      <c r="CH219" s="632"/>
      <c r="CI219" s="632"/>
      <c r="CJ219" s="632"/>
      <c r="CK219" s="632"/>
      <c r="CL219" s="632"/>
      <c r="CM219" s="632"/>
      <c r="CN219" s="632"/>
      <c r="CO219" s="632"/>
      <c r="CP219" s="632"/>
      <c r="CQ219" s="632"/>
      <c r="CR219" s="632"/>
      <c r="CS219" s="632"/>
      <c r="CT219" s="632"/>
      <c r="CU219" s="632"/>
      <c r="CV219" s="632"/>
      <c r="CW219" s="632"/>
      <c r="CX219" s="632"/>
      <c r="CY219" s="632"/>
      <c r="CZ219" s="632"/>
      <c r="DA219" s="632"/>
      <c r="DB219" s="632"/>
    </row>
    <row r="220">
      <c r="A220" s="628" t="s">
        <v>656</v>
      </c>
      <c r="B220" s="629">
        <f t="shared" si="6"/>
        <v>1</v>
      </c>
      <c r="C220" s="629" t="s">
        <v>2133</v>
      </c>
      <c r="D220" s="630">
        <v>5.0</v>
      </c>
      <c r="E220" s="630">
        <v>3.0</v>
      </c>
      <c r="F220" s="630" t="s">
        <v>251</v>
      </c>
      <c r="G220" s="631" t="s">
        <v>2349</v>
      </c>
      <c r="H220" s="603"/>
      <c r="I220" s="632"/>
      <c r="J220" s="632"/>
      <c r="K220" s="632"/>
      <c r="L220" s="632"/>
      <c r="M220" s="632"/>
      <c r="N220" s="632"/>
      <c r="O220" s="632"/>
      <c r="P220" s="632"/>
      <c r="Q220" s="633"/>
      <c r="R220" s="632"/>
      <c r="S220" s="633"/>
      <c r="T220" s="632"/>
      <c r="U220" s="632"/>
      <c r="V220" s="632"/>
      <c r="W220" s="632"/>
      <c r="X220" s="632"/>
      <c r="Y220" s="632"/>
      <c r="Z220" s="632"/>
      <c r="AA220" s="632"/>
      <c r="AB220" s="632"/>
      <c r="AC220" s="632"/>
      <c r="AD220" s="632"/>
      <c r="AE220" s="633" t="s">
        <v>96</v>
      </c>
      <c r="AF220" s="632"/>
      <c r="AG220" s="632"/>
      <c r="AH220" s="632"/>
      <c r="AI220" s="632"/>
      <c r="AJ220" s="632"/>
      <c r="AK220" s="632"/>
      <c r="AL220" s="632"/>
      <c r="AM220" s="632"/>
      <c r="AN220" s="632"/>
      <c r="AO220" s="632"/>
      <c r="AP220" s="632"/>
      <c r="AQ220" s="632"/>
      <c r="AR220" s="632"/>
      <c r="AS220" s="632"/>
      <c r="AT220" s="632"/>
      <c r="AU220" s="632"/>
      <c r="AV220" s="632"/>
      <c r="AW220" s="632"/>
      <c r="AX220" s="632"/>
      <c r="AY220" s="632"/>
      <c r="AZ220" s="632"/>
      <c r="BA220" s="632"/>
      <c r="BB220" s="632"/>
      <c r="BC220" s="632"/>
      <c r="BD220" s="632"/>
      <c r="BE220" s="632"/>
      <c r="BF220" s="632"/>
      <c r="BG220" s="632"/>
      <c r="BH220" s="632"/>
      <c r="BI220" s="632"/>
      <c r="BJ220" s="632"/>
      <c r="BK220" s="632"/>
      <c r="BL220" s="632"/>
      <c r="BM220" s="632"/>
      <c r="BN220" s="632"/>
      <c r="BO220" s="632"/>
      <c r="BP220" s="632"/>
      <c r="BQ220" s="633"/>
      <c r="BR220" s="632"/>
      <c r="BS220" s="632"/>
      <c r="BT220" s="632"/>
      <c r="BU220" s="632"/>
      <c r="BV220" s="632"/>
      <c r="BW220" s="632"/>
      <c r="BX220" s="632"/>
      <c r="BY220" s="632"/>
      <c r="BZ220" s="632"/>
      <c r="CA220" s="632"/>
      <c r="CB220" s="632"/>
      <c r="CC220" s="632"/>
      <c r="CD220" s="632"/>
      <c r="CE220" s="632"/>
      <c r="CF220" s="632"/>
      <c r="CG220" s="632"/>
      <c r="CH220" s="632"/>
      <c r="CI220" s="632"/>
      <c r="CJ220" s="632"/>
      <c r="CK220" s="632"/>
      <c r="CL220" s="632"/>
      <c r="CM220" s="632"/>
      <c r="CN220" s="632"/>
      <c r="CO220" s="632"/>
      <c r="CP220" s="632"/>
      <c r="CQ220" s="632"/>
      <c r="CR220" s="632"/>
      <c r="CS220" s="632"/>
      <c r="CT220" s="632"/>
      <c r="CU220" s="632"/>
      <c r="CV220" s="632"/>
      <c r="CW220" s="632"/>
      <c r="CX220" s="632"/>
      <c r="CY220" s="632"/>
      <c r="CZ220" s="632"/>
      <c r="DA220" s="632"/>
      <c r="DB220" s="632"/>
    </row>
    <row r="221">
      <c r="A221" s="628" t="s">
        <v>354</v>
      </c>
      <c r="B221" s="629">
        <f t="shared" si="6"/>
        <v>1</v>
      </c>
      <c r="C221" s="629" t="s">
        <v>2133</v>
      </c>
      <c r="D221" s="630">
        <v>3.0</v>
      </c>
      <c r="E221" s="630">
        <v>3.0</v>
      </c>
      <c r="F221" s="630" t="s">
        <v>251</v>
      </c>
      <c r="G221" s="631" t="s">
        <v>2350</v>
      </c>
      <c r="H221" s="603"/>
      <c r="I221" s="632"/>
      <c r="J221" s="632"/>
      <c r="K221" s="632"/>
      <c r="L221" s="632"/>
      <c r="M221" s="632"/>
      <c r="N221" s="632"/>
      <c r="O221" s="632"/>
      <c r="P221" s="632"/>
      <c r="Q221" s="633" t="s">
        <v>96</v>
      </c>
      <c r="R221" s="632"/>
      <c r="S221" s="633"/>
      <c r="T221" s="632"/>
      <c r="U221" s="632"/>
      <c r="V221" s="632"/>
      <c r="W221" s="632"/>
      <c r="X221" s="632"/>
      <c r="Y221" s="632"/>
      <c r="Z221" s="632"/>
      <c r="AA221" s="632"/>
      <c r="AB221" s="632"/>
      <c r="AC221" s="632"/>
      <c r="AD221" s="632"/>
      <c r="AE221" s="632"/>
      <c r="AF221" s="632"/>
      <c r="AG221" s="632"/>
      <c r="AH221" s="632"/>
      <c r="AI221" s="632"/>
      <c r="AJ221" s="632"/>
      <c r="AK221" s="632"/>
      <c r="AL221" s="632"/>
      <c r="AM221" s="632"/>
      <c r="AN221" s="632"/>
      <c r="AO221" s="632"/>
      <c r="AP221" s="632"/>
      <c r="AQ221" s="632"/>
      <c r="AR221" s="632"/>
      <c r="AS221" s="632"/>
      <c r="AT221" s="632"/>
      <c r="AU221" s="632"/>
      <c r="AV221" s="632"/>
      <c r="AW221" s="632"/>
      <c r="AX221" s="632"/>
      <c r="AY221" s="632"/>
      <c r="AZ221" s="632"/>
      <c r="BA221" s="632"/>
      <c r="BB221" s="632"/>
      <c r="BC221" s="632"/>
      <c r="BD221" s="632"/>
      <c r="BE221" s="632"/>
      <c r="BF221" s="632"/>
      <c r="BG221" s="632"/>
      <c r="BH221" s="632"/>
      <c r="BI221" s="632"/>
      <c r="BJ221" s="632"/>
      <c r="BK221" s="632"/>
      <c r="BL221" s="632"/>
      <c r="BM221" s="632"/>
      <c r="BN221" s="632"/>
      <c r="BO221" s="632"/>
      <c r="BP221" s="632"/>
      <c r="BQ221" s="632"/>
      <c r="BR221" s="632"/>
      <c r="BS221" s="632"/>
      <c r="BT221" s="632"/>
      <c r="BU221" s="632"/>
      <c r="BV221" s="632"/>
      <c r="BW221" s="632"/>
      <c r="BX221" s="632"/>
      <c r="BY221" s="632"/>
      <c r="BZ221" s="632"/>
      <c r="CA221" s="632"/>
      <c r="CB221" s="632"/>
      <c r="CC221" s="632"/>
      <c r="CD221" s="632"/>
      <c r="CE221" s="632"/>
      <c r="CF221" s="632"/>
      <c r="CG221" s="632"/>
      <c r="CH221" s="632"/>
      <c r="CI221" s="632"/>
      <c r="CJ221" s="632"/>
      <c r="CK221" s="632"/>
      <c r="CL221" s="632"/>
      <c r="CM221" s="632"/>
      <c r="CN221" s="632"/>
      <c r="CO221" s="632"/>
      <c r="CP221" s="632"/>
      <c r="CQ221" s="632"/>
      <c r="CR221" s="632"/>
      <c r="CS221" s="632"/>
      <c r="CT221" s="632"/>
      <c r="CU221" s="632"/>
      <c r="CV221" s="632"/>
      <c r="CW221" s="632"/>
      <c r="CX221" s="632"/>
      <c r="CY221" s="632"/>
      <c r="CZ221" s="632"/>
      <c r="DA221" s="632"/>
      <c r="DB221" s="632"/>
    </row>
    <row r="222">
      <c r="A222" s="628" t="s">
        <v>1334</v>
      </c>
      <c r="B222" s="629">
        <f t="shared" si="6"/>
        <v>1</v>
      </c>
      <c r="C222" s="629" t="s">
        <v>2133</v>
      </c>
      <c r="D222" s="630">
        <v>4.0</v>
      </c>
      <c r="E222" s="630">
        <v>3.0</v>
      </c>
      <c r="F222" s="630" t="s">
        <v>251</v>
      </c>
      <c r="G222" s="631" t="s">
        <v>2351</v>
      </c>
      <c r="H222" s="603"/>
      <c r="I222" s="632"/>
      <c r="J222" s="632"/>
      <c r="K222" s="632"/>
      <c r="L222" s="632"/>
      <c r="M222" s="632"/>
      <c r="N222" s="632"/>
      <c r="O222" s="632"/>
      <c r="P222" s="632"/>
      <c r="Q222" s="632"/>
      <c r="R222" s="632"/>
      <c r="S222" s="632"/>
      <c r="T222" s="632"/>
      <c r="U222" s="632"/>
      <c r="V222" s="633"/>
      <c r="W222" s="633"/>
      <c r="X222" s="633"/>
      <c r="Y222" s="632"/>
      <c r="Z222" s="632"/>
      <c r="AA222" s="632"/>
      <c r="AB222" s="632"/>
      <c r="AC222" s="632"/>
      <c r="AD222" s="632"/>
      <c r="AE222" s="632"/>
      <c r="AF222" s="632"/>
      <c r="AG222" s="632"/>
      <c r="AH222" s="632"/>
      <c r="AI222" s="632"/>
      <c r="AJ222" s="632"/>
      <c r="AK222" s="632"/>
      <c r="AL222" s="632"/>
      <c r="AM222" s="632"/>
      <c r="AN222" s="632"/>
      <c r="AO222" s="632"/>
      <c r="AP222" s="632"/>
      <c r="AQ222" s="632"/>
      <c r="AR222" s="632"/>
      <c r="AS222" s="632"/>
      <c r="AT222" s="632"/>
      <c r="AU222" s="632"/>
      <c r="AV222" s="632"/>
      <c r="AW222" s="632"/>
      <c r="AX222" s="632"/>
      <c r="AY222" s="632"/>
      <c r="AZ222" s="632"/>
      <c r="BA222" s="632"/>
      <c r="BB222" s="632"/>
      <c r="BC222" s="632"/>
      <c r="BD222" s="633"/>
      <c r="BE222" s="633"/>
      <c r="BF222" s="632"/>
      <c r="BG222" s="632"/>
      <c r="BH222" s="632"/>
      <c r="BI222" s="632"/>
      <c r="BJ222" s="632"/>
      <c r="BK222" s="632"/>
      <c r="BL222" s="632"/>
      <c r="BM222" s="632"/>
      <c r="BN222" s="632"/>
      <c r="BO222" s="633" t="s">
        <v>96</v>
      </c>
      <c r="BP222" s="633"/>
      <c r="BQ222" s="632"/>
      <c r="BR222" s="632"/>
      <c r="BS222" s="632"/>
      <c r="BT222" s="632"/>
      <c r="BU222" s="632"/>
      <c r="BV222" s="632"/>
      <c r="BW222" s="632"/>
      <c r="BX222" s="632"/>
      <c r="BY222" s="632"/>
      <c r="BZ222" s="632"/>
      <c r="CA222" s="632"/>
      <c r="CB222" s="632"/>
      <c r="CC222" s="632"/>
      <c r="CD222" s="632"/>
      <c r="CE222" s="632"/>
      <c r="CF222" s="632"/>
      <c r="CG222" s="632"/>
      <c r="CH222" s="632"/>
      <c r="CI222" s="632"/>
      <c r="CJ222" s="632"/>
      <c r="CK222" s="632"/>
      <c r="CL222" s="632"/>
      <c r="CM222" s="632"/>
      <c r="CN222" s="632"/>
      <c r="CO222" s="632"/>
      <c r="CP222" s="632"/>
      <c r="CQ222" s="632"/>
      <c r="CR222" s="632"/>
      <c r="CS222" s="632"/>
      <c r="CT222" s="632"/>
      <c r="CU222" s="632"/>
      <c r="CV222" s="632"/>
      <c r="CW222" s="632"/>
      <c r="CX222" s="632"/>
      <c r="CY222" s="632"/>
      <c r="CZ222" s="632"/>
      <c r="DA222" s="632"/>
      <c r="DB222" s="632"/>
    </row>
    <row r="223">
      <c r="A223" s="628" t="s">
        <v>489</v>
      </c>
      <c r="B223" s="629">
        <f t="shared" si="6"/>
        <v>2</v>
      </c>
      <c r="C223" s="629" t="s">
        <v>2133</v>
      </c>
      <c r="D223" s="630">
        <v>4.0</v>
      </c>
      <c r="E223" s="630">
        <v>3.0</v>
      </c>
      <c r="F223" s="630" t="s">
        <v>251</v>
      </c>
      <c r="G223" s="631" t="s">
        <v>2352</v>
      </c>
      <c r="H223" s="603"/>
      <c r="I223" s="632"/>
      <c r="J223" s="632"/>
      <c r="K223" s="632"/>
      <c r="L223" s="632"/>
      <c r="M223" s="632"/>
      <c r="N223" s="632"/>
      <c r="O223" s="632"/>
      <c r="P223" s="632"/>
      <c r="Q223" s="632"/>
      <c r="R223" s="632"/>
      <c r="S223" s="632"/>
      <c r="T223" s="632"/>
      <c r="U223" s="632"/>
      <c r="V223" s="633"/>
      <c r="W223" s="633" t="s">
        <v>96</v>
      </c>
      <c r="X223" s="633"/>
      <c r="Y223" s="632"/>
      <c r="Z223" s="632"/>
      <c r="AA223" s="632"/>
      <c r="AB223" s="632"/>
      <c r="AC223" s="632"/>
      <c r="AD223" s="632"/>
      <c r="AE223" s="632"/>
      <c r="AF223" s="632"/>
      <c r="AG223" s="632"/>
      <c r="AH223" s="632"/>
      <c r="AI223" s="632"/>
      <c r="AJ223" s="632"/>
      <c r="AK223" s="632"/>
      <c r="AL223" s="632"/>
      <c r="AM223" s="632"/>
      <c r="AN223" s="632"/>
      <c r="AO223" s="632"/>
      <c r="AP223" s="632"/>
      <c r="AQ223" s="632"/>
      <c r="AR223" s="632"/>
      <c r="AS223" s="632"/>
      <c r="AT223" s="632"/>
      <c r="AU223" s="632"/>
      <c r="AV223" s="632"/>
      <c r="AW223" s="632"/>
      <c r="AX223" s="632"/>
      <c r="AY223" s="632"/>
      <c r="AZ223" s="632"/>
      <c r="BA223" s="632"/>
      <c r="BB223" s="632"/>
      <c r="BC223" s="632"/>
      <c r="BD223" s="633"/>
      <c r="BE223" s="633" t="s">
        <v>96</v>
      </c>
      <c r="BF223" s="632"/>
      <c r="BG223" s="632"/>
      <c r="BH223" s="632"/>
      <c r="BI223" s="632"/>
      <c r="BJ223" s="632"/>
      <c r="BK223" s="632"/>
      <c r="BL223" s="632"/>
      <c r="BM223" s="632"/>
      <c r="BN223" s="632"/>
      <c r="BO223" s="632"/>
      <c r="BP223" s="632"/>
      <c r="BQ223" s="632"/>
      <c r="BR223" s="632"/>
      <c r="BS223" s="632"/>
      <c r="BT223" s="632"/>
      <c r="BU223" s="632"/>
      <c r="BV223" s="632"/>
      <c r="BW223" s="632"/>
      <c r="BX223" s="632"/>
      <c r="BY223" s="632"/>
      <c r="BZ223" s="632"/>
      <c r="CA223" s="632"/>
      <c r="CB223" s="632"/>
      <c r="CC223" s="632"/>
      <c r="CD223" s="632"/>
      <c r="CE223" s="632"/>
      <c r="CF223" s="632"/>
      <c r="CG223" s="632"/>
      <c r="CH223" s="632"/>
      <c r="CI223" s="632"/>
      <c r="CJ223" s="632"/>
      <c r="CK223" s="632"/>
      <c r="CL223" s="632"/>
      <c r="CM223" s="632"/>
      <c r="CN223" s="632"/>
      <c r="CO223" s="632"/>
      <c r="CP223" s="632"/>
      <c r="CQ223" s="632"/>
      <c r="CR223" s="632"/>
      <c r="CS223" s="632"/>
      <c r="CT223" s="632"/>
      <c r="CU223" s="632"/>
      <c r="CV223" s="632"/>
      <c r="CW223" s="632"/>
      <c r="CX223" s="632"/>
      <c r="CY223" s="632"/>
      <c r="CZ223" s="632"/>
      <c r="DA223" s="632"/>
      <c r="DB223" s="632"/>
    </row>
    <row r="224" ht="22.5" customHeight="1">
      <c r="A224" s="634" t="s">
        <v>2127</v>
      </c>
      <c r="B224" s="625"/>
      <c r="C224" s="626"/>
      <c r="D224" s="626"/>
      <c r="E224" s="626"/>
      <c r="F224" s="626"/>
      <c r="G224" s="626"/>
      <c r="H224" s="627"/>
      <c r="I224" s="595"/>
      <c r="J224" s="595"/>
      <c r="K224" s="595"/>
      <c r="L224" s="595"/>
      <c r="M224" s="595"/>
      <c r="N224" s="595"/>
      <c r="O224" s="595"/>
      <c r="P224" s="595"/>
      <c r="Q224" s="595"/>
      <c r="R224" s="595"/>
      <c r="S224" s="595"/>
      <c r="T224" s="595"/>
      <c r="U224" s="595"/>
      <c r="V224" s="595"/>
      <c r="W224" s="595"/>
      <c r="X224" s="595"/>
      <c r="Y224" s="595"/>
      <c r="Z224" s="595"/>
      <c r="AA224" s="595"/>
      <c r="AB224" s="595"/>
      <c r="AC224" s="595"/>
      <c r="AD224" s="595"/>
      <c r="AE224" s="595"/>
      <c r="AF224" s="595"/>
      <c r="AG224" s="595"/>
      <c r="AH224" s="595"/>
      <c r="AI224" s="595"/>
      <c r="AJ224" s="595"/>
      <c r="AK224" s="595"/>
      <c r="AL224" s="595"/>
      <c r="AM224" s="595"/>
      <c r="AN224" s="595"/>
      <c r="AO224" s="595"/>
      <c r="AP224" s="595"/>
      <c r="AQ224" s="595"/>
      <c r="AR224" s="595"/>
      <c r="AS224" s="595"/>
      <c r="AT224" s="595"/>
      <c r="AU224" s="595"/>
      <c r="AV224" s="595"/>
      <c r="AW224" s="595"/>
      <c r="AX224" s="595"/>
      <c r="AY224" s="595"/>
      <c r="AZ224" s="595"/>
      <c r="BA224" s="595"/>
      <c r="BB224" s="595"/>
      <c r="BC224" s="595"/>
      <c r="BD224" s="595"/>
      <c r="BE224" s="595"/>
      <c r="BF224" s="595"/>
      <c r="BG224" s="596"/>
      <c r="BH224" s="596"/>
      <c r="BI224" s="595"/>
      <c r="BJ224" s="595"/>
      <c r="BK224" s="595"/>
      <c r="BL224" s="595"/>
      <c r="BM224" s="595"/>
      <c r="BN224" s="595"/>
      <c r="BO224" s="596"/>
      <c r="BP224" s="596"/>
      <c r="BQ224" s="595"/>
      <c r="BR224" s="595"/>
      <c r="BS224" s="595"/>
      <c r="BT224" s="595"/>
      <c r="BU224" s="595"/>
      <c r="BV224" s="595"/>
      <c r="BW224" s="595"/>
      <c r="BX224" s="595"/>
      <c r="BY224" s="595"/>
      <c r="BZ224" s="595"/>
      <c r="CA224" s="595"/>
      <c r="CB224" s="595"/>
      <c r="CC224" s="595"/>
      <c r="CD224" s="595"/>
      <c r="CE224" s="595"/>
      <c r="CF224" s="595"/>
      <c r="CG224" s="595"/>
      <c r="CH224" s="595"/>
      <c r="CI224" s="595"/>
      <c r="CJ224" s="595"/>
      <c r="CK224" s="595"/>
      <c r="CL224" s="595"/>
      <c r="CM224" s="595"/>
      <c r="CN224" s="595"/>
      <c r="CO224" s="595"/>
      <c r="CP224" s="595"/>
      <c r="CQ224" s="595"/>
      <c r="CR224" s="595"/>
      <c r="CS224" s="595"/>
      <c r="CT224" s="595"/>
      <c r="CU224" s="595"/>
      <c r="CV224" s="595"/>
      <c r="CW224" s="595"/>
      <c r="CX224" s="595"/>
      <c r="CY224" s="595"/>
      <c r="CZ224" s="595"/>
      <c r="DA224" s="595"/>
      <c r="DB224" s="595"/>
    </row>
    <row r="225">
      <c r="A225" s="635">
        <v>1.2</v>
      </c>
      <c r="B225" s="636">
        <f t="shared" ref="B225:B229" si="7">counta($I225:$DB225)</f>
        <v>1</v>
      </c>
      <c r="C225" s="636" t="s">
        <v>2133</v>
      </c>
      <c r="D225" s="494">
        <v>6.0</v>
      </c>
      <c r="E225" s="494" t="s">
        <v>214</v>
      </c>
      <c r="F225" s="494" t="s">
        <v>251</v>
      </c>
      <c r="G225" s="637" t="s">
        <v>2353</v>
      </c>
      <c r="H225" s="627"/>
      <c r="I225" s="638"/>
      <c r="J225" s="638"/>
      <c r="K225" s="638"/>
      <c r="L225" s="638"/>
      <c r="M225" s="638"/>
      <c r="N225" s="638"/>
      <c r="O225" s="638"/>
      <c r="P225" s="638"/>
      <c r="Q225" s="638"/>
      <c r="R225" s="638"/>
      <c r="S225" s="638"/>
      <c r="T225" s="638"/>
      <c r="U225" s="638"/>
      <c r="V225" s="638"/>
      <c r="W225" s="638"/>
      <c r="X225" s="638"/>
      <c r="Y225" s="638"/>
      <c r="Z225" s="638"/>
      <c r="AA225" s="638"/>
      <c r="AB225" s="638"/>
      <c r="AC225" s="638"/>
      <c r="AD225" s="638"/>
      <c r="AE225" s="638"/>
      <c r="AF225" s="638"/>
      <c r="AG225" s="638"/>
      <c r="AH225" s="638"/>
      <c r="AI225" s="638"/>
      <c r="AJ225" s="638"/>
      <c r="AK225" s="638"/>
      <c r="AL225" s="638"/>
      <c r="AM225" s="638"/>
      <c r="AN225" s="638"/>
      <c r="AO225" s="638"/>
      <c r="AP225" s="638"/>
      <c r="AQ225" s="638"/>
      <c r="AR225" s="638"/>
      <c r="AS225" s="638"/>
      <c r="AT225" s="638"/>
      <c r="AU225" s="639"/>
      <c r="AV225" s="639"/>
      <c r="AW225" s="639"/>
      <c r="AX225" s="639"/>
      <c r="AY225" s="638"/>
      <c r="AZ225" s="638"/>
      <c r="BA225" s="639"/>
      <c r="BB225" s="639"/>
      <c r="BC225" s="638"/>
      <c r="BD225" s="638"/>
      <c r="BE225" s="638"/>
      <c r="BF225" s="639"/>
      <c r="BG225" s="639"/>
      <c r="BH225" s="639"/>
      <c r="BI225" s="638"/>
      <c r="BJ225" s="638"/>
      <c r="BK225" s="638"/>
      <c r="BL225" s="638"/>
      <c r="BM225" s="639"/>
      <c r="BN225" s="638"/>
      <c r="BO225" s="638"/>
      <c r="BP225" s="638"/>
      <c r="BQ225" s="638"/>
      <c r="BR225" s="638"/>
      <c r="BS225" s="638"/>
      <c r="BT225" s="638"/>
      <c r="BU225" s="638"/>
      <c r="BV225" s="638"/>
      <c r="BW225" s="638"/>
      <c r="BX225" s="638"/>
      <c r="BY225" s="638"/>
      <c r="BZ225" s="638"/>
      <c r="CA225" s="638"/>
      <c r="CB225" s="638"/>
      <c r="CC225" s="638"/>
      <c r="CD225" s="638"/>
      <c r="CE225" s="638"/>
      <c r="CF225" s="638"/>
      <c r="CG225" s="638"/>
      <c r="CH225" s="638"/>
      <c r="CI225" s="638"/>
      <c r="CJ225" s="638"/>
      <c r="CK225" s="638"/>
      <c r="CL225" s="638"/>
      <c r="CM225" s="638"/>
      <c r="CN225" s="638"/>
      <c r="CO225" s="638"/>
      <c r="CP225" s="638"/>
      <c r="CQ225" s="638"/>
      <c r="CR225" s="639"/>
      <c r="CS225" s="638"/>
      <c r="CT225" s="639" t="s">
        <v>96</v>
      </c>
      <c r="CU225" s="638"/>
      <c r="CV225" s="638"/>
      <c r="CW225" s="638"/>
      <c r="CX225" s="638"/>
      <c r="CY225" s="639"/>
      <c r="CZ225" s="638"/>
      <c r="DA225" s="639"/>
      <c r="DB225" s="638"/>
    </row>
    <row r="226">
      <c r="A226" s="640" t="s">
        <v>1349</v>
      </c>
      <c r="B226" s="636">
        <f t="shared" si="7"/>
        <v>1</v>
      </c>
      <c r="C226" s="636" t="s">
        <v>2133</v>
      </c>
      <c r="D226" s="494">
        <v>5.0</v>
      </c>
      <c r="E226" s="494" t="s">
        <v>214</v>
      </c>
      <c r="F226" s="494" t="s">
        <v>214</v>
      </c>
      <c r="G226" s="637" t="s">
        <v>2354</v>
      </c>
      <c r="H226" s="627"/>
      <c r="I226" s="638"/>
      <c r="J226" s="638"/>
      <c r="K226" s="638"/>
      <c r="L226" s="638"/>
      <c r="M226" s="638"/>
      <c r="N226" s="638"/>
      <c r="O226" s="638"/>
      <c r="P226" s="638"/>
      <c r="Q226" s="638"/>
      <c r="R226" s="638"/>
      <c r="S226" s="638"/>
      <c r="T226" s="638"/>
      <c r="U226" s="638"/>
      <c r="V226" s="638"/>
      <c r="W226" s="638"/>
      <c r="X226" s="638"/>
      <c r="Y226" s="638"/>
      <c r="Z226" s="638"/>
      <c r="AA226" s="638"/>
      <c r="AB226" s="638"/>
      <c r="AC226" s="638"/>
      <c r="AD226" s="638"/>
      <c r="AE226" s="638"/>
      <c r="AF226" s="638"/>
      <c r="AG226" s="638"/>
      <c r="AH226" s="638"/>
      <c r="AI226" s="638"/>
      <c r="AJ226" s="638"/>
      <c r="AK226" s="638"/>
      <c r="AL226" s="638"/>
      <c r="AM226" s="638"/>
      <c r="AN226" s="638"/>
      <c r="AO226" s="638"/>
      <c r="AP226" s="638"/>
      <c r="AQ226" s="638"/>
      <c r="AR226" s="638"/>
      <c r="AS226" s="638"/>
      <c r="AT226" s="638"/>
      <c r="AU226" s="639"/>
      <c r="AV226" s="639"/>
      <c r="AW226" s="639"/>
      <c r="AX226" s="639"/>
      <c r="AY226" s="638"/>
      <c r="AZ226" s="638"/>
      <c r="BA226" s="639"/>
      <c r="BB226" s="639"/>
      <c r="BC226" s="638"/>
      <c r="BD226" s="638"/>
      <c r="BE226" s="638"/>
      <c r="BF226" s="639"/>
      <c r="BG226" s="639"/>
      <c r="BH226" s="639"/>
      <c r="BI226" s="638"/>
      <c r="BJ226" s="638"/>
      <c r="BK226" s="638"/>
      <c r="BL226" s="638"/>
      <c r="BM226" s="639"/>
      <c r="BN226" s="638"/>
      <c r="BO226" s="638"/>
      <c r="BP226" s="639" t="s">
        <v>96</v>
      </c>
      <c r="BQ226" s="638"/>
      <c r="BR226" s="638"/>
      <c r="BS226" s="638"/>
      <c r="BT226" s="638"/>
      <c r="BU226" s="638"/>
      <c r="BV226" s="638"/>
      <c r="BW226" s="638"/>
      <c r="BX226" s="638"/>
      <c r="BY226" s="638"/>
      <c r="BZ226" s="638"/>
      <c r="CA226" s="638"/>
      <c r="CB226" s="638"/>
      <c r="CC226" s="638"/>
      <c r="CD226" s="638"/>
      <c r="CE226" s="638"/>
      <c r="CF226" s="638"/>
      <c r="CG226" s="638"/>
      <c r="CH226" s="638"/>
      <c r="CI226" s="638"/>
      <c r="CJ226" s="638"/>
      <c r="CK226" s="638"/>
      <c r="CL226" s="638"/>
      <c r="CM226" s="638"/>
      <c r="CN226" s="638"/>
      <c r="CO226" s="638"/>
      <c r="CP226" s="638"/>
      <c r="CQ226" s="638"/>
      <c r="CR226" s="639"/>
      <c r="CS226" s="638"/>
      <c r="CT226" s="638"/>
      <c r="CU226" s="638"/>
      <c r="CV226" s="638"/>
      <c r="CW226" s="638"/>
      <c r="CX226" s="638"/>
      <c r="CY226" s="639"/>
      <c r="CZ226" s="638"/>
      <c r="DA226" s="639"/>
      <c r="DB226" s="638"/>
    </row>
    <row r="227">
      <c r="A227" s="640" t="s">
        <v>1881</v>
      </c>
      <c r="B227" s="636">
        <f t="shared" si="7"/>
        <v>1</v>
      </c>
      <c r="C227" s="636" t="s">
        <v>2133</v>
      </c>
      <c r="D227" s="494">
        <v>3.0</v>
      </c>
      <c r="E227" s="494" t="s">
        <v>214</v>
      </c>
      <c r="F227" s="494" t="s">
        <v>214</v>
      </c>
      <c r="G227" s="637" t="s">
        <v>2355</v>
      </c>
      <c r="H227" s="627"/>
      <c r="I227" s="638"/>
      <c r="J227" s="638"/>
      <c r="K227" s="638"/>
      <c r="L227" s="638"/>
      <c r="M227" s="638"/>
      <c r="N227" s="638"/>
      <c r="O227" s="638"/>
      <c r="P227" s="638"/>
      <c r="Q227" s="638"/>
      <c r="R227" s="638"/>
      <c r="S227" s="638"/>
      <c r="T227" s="638"/>
      <c r="U227" s="638"/>
      <c r="V227" s="638"/>
      <c r="W227" s="638"/>
      <c r="X227" s="638"/>
      <c r="Y227" s="638"/>
      <c r="Z227" s="638"/>
      <c r="AA227" s="638"/>
      <c r="AB227" s="638"/>
      <c r="AC227" s="638"/>
      <c r="AD227" s="638"/>
      <c r="AE227" s="638"/>
      <c r="AF227" s="638"/>
      <c r="AG227" s="638"/>
      <c r="AH227" s="638"/>
      <c r="AI227" s="638"/>
      <c r="AJ227" s="638"/>
      <c r="AK227" s="638"/>
      <c r="AL227" s="638"/>
      <c r="AM227" s="638"/>
      <c r="AN227" s="638"/>
      <c r="AO227" s="638"/>
      <c r="AP227" s="638"/>
      <c r="AQ227" s="638"/>
      <c r="AR227" s="638"/>
      <c r="AS227" s="638"/>
      <c r="AT227" s="638"/>
      <c r="AU227" s="639"/>
      <c r="AV227" s="639"/>
      <c r="AW227" s="639"/>
      <c r="AX227" s="639"/>
      <c r="AY227" s="638"/>
      <c r="AZ227" s="638"/>
      <c r="BA227" s="639"/>
      <c r="BB227" s="639"/>
      <c r="BC227" s="638"/>
      <c r="BD227" s="638"/>
      <c r="BE227" s="638"/>
      <c r="BF227" s="639"/>
      <c r="BG227" s="639"/>
      <c r="BH227" s="639"/>
      <c r="BI227" s="638"/>
      <c r="BJ227" s="638"/>
      <c r="BK227" s="638"/>
      <c r="BL227" s="638"/>
      <c r="BM227" s="639"/>
      <c r="BN227" s="638"/>
      <c r="BO227" s="638"/>
      <c r="BP227" s="638"/>
      <c r="BQ227" s="638"/>
      <c r="BR227" s="638"/>
      <c r="BS227" s="638"/>
      <c r="BT227" s="638"/>
      <c r="BU227" s="638"/>
      <c r="BV227" s="638"/>
      <c r="BW227" s="638"/>
      <c r="BX227" s="638"/>
      <c r="BY227" s="638"/>
      <c r="BZ227" s="638"/>
      <c r="CA227" s="638"/>
      <c r="CB227" s="638"/>
      <c r="CC227" s="638"/>
      <c r="CD227" s="638"/>
      <c r="CE227" s="638"/>
      <c r="CF227" s="638"/>
      <c r="CG227" s="638"/>
      <c r="CH227" s="638"/>
      <c r="CI227" s="638"/>
      <c r="CJ227" s="638"/>
      <c r="CK227" s="638"/>
      <c r="CL227" s="638"/>
      <c r="CM227" s="638"/>
      <c r="CN227" s="638"/>
      <c r="CO227" s="638"/>
      <c r="CP227" s="638"/>
      <c r="CQ227" s="638"/>
      <c r="CR227" s="639"/>
      <c r="CS227" s="638"/>
      <c r="CT227" s="638"/>
      <c r="CU227" s="638"/>
      <c r="CV227" s="638"/>
      <c r="CW227" s="638"/>
      <c r="CX227" s="638"/>
      <c r="CY227" s="639" t="s">
        <v>96</v>
      </c>
      <c r="CZ227" s="638"/>
      <c r="DA227" s="639"/>
      <c r="DB227" s="638"/>
    </row>
    <row r="228">
      <c r="A228" s="640" t="s">
        <v>1138</v>
      </c>
      <c r="B228" s="636">
        <f t="shared" si="7"/>
        <v>1</v>
      </c>
      <c r="C228" s="636" t="s">
        <v>2162</v>
      </c>
      <c r="D228" s="494">
        <v>6.0</v>
      </c>
      <c r="E228" s="494" t="s">
        <v>214</v>
      </c>
      <c r="F228" s="494">
        <v>3.0</v>
      </c>
      <c r="G228" s="637" t="s">
        <v>2356</v>
      </c>
      <c r="H228" s="627"/>
      <c r="I228" s="638"/>
      <c r="J228" s="638"/>
      <c r="K228" s="638"/>
      <c r="L228" s="638"/>
      <c r="M228" s="638"/>
      <c r="N228" s="638"/>
      <c r="O228" s="638"/>
      <c r="P228" s="638"/>
      <c r="Q228" s="638"/>
      <c r="R228" s="638"/>
      <c r="S228" s="638"/>
      <c r="T228" s="638"/>
      <c r="U228" s="638"/>
      <c r="V228" s="638"/>
      <c r="W228" s="638"/>
      <c r="X228" s="638"/>
      <c r="Y228" s="638"/>
      <c r="Z228" s="638"/>
      <c r="AA228" s="638"/>
      <c r="AB228" s="638"/>
      <c r="AC228" s="638"/>
      <c r="AD228" s="638"/>
      <c r="AE228" s="638"/>
      <c r="AF228" s="638"/>
      <c r="AG228" s="638"/>
      <c r="AH228" s="638"/>
      <c r="AI228" s="638"/>
      <c r="AJ228" s="638"/>
      <c r="AK228" s="638"/>
      <c r="AL228" s="638"/>
      <c r="AM228" s="638"/>
      <c r="AN228" s="638"/>
      <c r="AO228" s="638"/>
      <c r="AP228" s="638"/>
      <c r="AQ228" s="638"/>
      <c r="AR228" s="638"/>
      <c r="AS228" s="638"/>
      <c r="AT228" s="638"/>
      <c r="AU228" s="639"/>
      <c r="AV228" s="639"/>
      <c r="AW228" s="639"/>
      <c r="AX228" s="639"/>
      <c r="AY228" s="638"/>
      <c r="AZ228" s="638"/>
      <c r="BA228" s="639"/>
      <c r="BB228" s="639" t="s">
        <v>96</v>
      </c>
      <c r="BC228" s="638"/>
      <c r="BD228" s="638"/>
      <c r="BE228" s="638"/>
      <c r="BF228" s="639"/>
      <c r="BG228" s="639"/>
      <c r="BH228" s="639"/>
      <c r="BI228" s="638"/>
      <c r="BJ228" s="638"/>
      <c r="BK228" s="638"/>
      <c r="BL228" s="638"/>
      <c r="BM228" s="639"/>
      <c r="BN228" s="638"/>
      <c r="BO228" s="638"/>
      <c r="BP228" s="638"/>
      <c r="BQ228" s="638"/>
      <c r="BR228" s="638"/>
      <c r="BS228" s="638"/>
      <c r="BT228" s="638"/>
      <c r="BU228" s="638"/>
      <c r="BV228" s="638"/>
      <c r="BW228" s="638"/>
      <c r="BX228" s="638"/>
      <c r="BY228" s="638"/>
      <c r="BZ228" s="638"/>
      <c r="CA228" s="638"/>
      <c r="CB228" s="638"/>
      <c r="CC228" s="638"/>
      <c r="CD228" s="638"/>
      <c r="CE228" s="638"/>
      <c r="CF228" s="638"/>
      <c r="CG228" s="638"/>
      <c r="CH228" s="638"/>
      <c r="CI228" s="638"/>
      <c r="CJ228" s="638"/>
      <c r="CK228" s="638"/>
      <c r="CL228" s="638"/>
      <c r="CM228" s="638"/>
      <c r="CN228" s="638"/>
      <c r="CO228" s="638"/>
      <c r="CP228" s="638"/>
      <c r="CQ228" s="638"/>
      <c r="CR228" s="639"/>
      <c r="CS228" s="638"/>
      <c r="CT228" s="638"/>
      <c r="CU228" s="638"/>
      <c r="CV228" s="638"/>
      <c r="CW228" s="638"/>
      <c r="CX228" s="638"/>
      <c r="CY228" s="638"/>
      <c r="CZ228" s="638"/>
      <c r="DA228" s="639"/>
      <c r="DB228" s="638"/>
    </row>
    <row r="229">
      <c r="A229" s="640" t="s">
        <v>1912</v>
      </c>
      <c r="B229" s="636">
        <f t="shared" si="7"/>
        <v>1</v>
      </c>
      <c r="C229" s="636" t="s">
        <v>2162</v>
      </c>
      <c r="D229" s="494">
        <v>5.0</v>
      </c>
      <c r="E229" s="494" t="s">
        <v>214</v>
      </c>
      <c r="F229" s="494">
        <v>3.0</v>
      </c>
      <c r="G229" s="637" t="s">
        <v>2357</v>
      </c>
      <c r="H229" s="627"/>
      <c r="I229" s="638"/>
      <c r="J229" s="638"/>
      <c r="K229" s="638"/>
      <c r="L229" s="638"/>
      <c r="M229" s="638"/>
      <c r="N229" s="638"/>
      <c r="O229" s="638"/>
      <c r="P229" s="638"/>
      <c r="Q229" s="638"/>
      <c r="R229" s="638"/>
      <c r="S229" s="638"/>
      <c r="T229" s="638"/>
      <c r="U229" s="638"/>
      <c r="V229" s="638"/>
      <c r="W229" s="638"/>
      <c r="X229" s="638"/>
      <c r="Y229" s="638"/>
      <c r="Z229" s="638"/>
      <c r="AA229" s="638"/>
      <c r="AB229" s="638"/>
      <c r="AC229" s="638"/>
      <c r="AD229" s="638"/>
      <c r="AE229" s="638"/>
      <c r="AF229" s="638"/>
      <c r="AG229" s="638"/>
      <c r="AH229" s="638"/>
      <c r="AI229" s="638"/>
      <c r="AJ229" s="638"/>
      <c r="AK229" s="638"/>
      <c r="AL229" s="638"/>
      <c r="AM229" s="638"/>
      <c r="AN229" s="638"/>
      <c r="AO229" s="638"/>
      <c r="AP229" s="638"/>
      <c r="AQ229" s="638"/>
      <c r="AR229" s="638"/>
      <c r="AS229" s="638"/>
      <c r="AT229" s="638"/>
      <c r="AU229" s="639"/>
      <c r="AV229" s="639"/>
      <c r="AW229" s="639"/>
      <c r="AX229" s="639"/>
      <c r="AY229" s="638"/>
      <c r="AZ229" s="638"/>
      <c r="BA229" s="638"/>
      <c r="BB229" s="638"/>
      <c r="BC229" s="638"/>
      <c r="BD229" s="638"/>
      <c r="BE229" s="638"/>
      <c r="BF229" s="639"/>
      <c r="BG229" s="639"/>
      <c r="BH229" s="639"/>
      <c r="BI229" s="638"/>
      <c r="BJ229" s="638"/>
      <c r="BK229" s="638"/>
      <c r="BL229" s="638"/>
      <c r="BM229" s="639"/>
      <c r="BN229" s="638"/>
      <c r="BO229" s="638"/>
      <c r="BP229" s="638"/>
      <c r="BQ229" s="638"/>
      <c r="BR229" s="638"/>
      <c r="BS229" s="638"/>
      <c r="BT229" s="638"/>
      <c r="BU229" s="638"/>
      <c r="BV229" s="638"/>
      <c r="BW229" s="638"/>
      <c r="BX229" s="638"/>
      <c r="BY229" s="638"/>
      <c r="BZ229" s="638"/>
      <c r="CA229" s="638"/>
      <c r="CB229" s="638"/>
      <c r="CC229" s="638"/>
      <c r="CD229" s="638"/>
      <c r="CE229" s="638"/>
      <c r="CF229" s="638"/>
      <c r="CG229" s="638"/>
      <c r="CH229" s="638"/>
      <c r="CI229" s="638"/>
      <c r="CJ229" s="638"/>
      <c r="CK229" s="638"/>
      <c r="CL229" s="638"/>
      <c r="CM229" s="638"/>
      <c r="CN229" s="638"/>
      <c r="CO229" s="638"/>
      <c r="CP229" s="638"/>
      <c r="CQ229" s="638"/>
      <c r="CR229" s="639"/>
      <c r="CS229" s="638"/>
      <c r="CT229" s="638"/>
      <c r="CU229" s="638"/>
      <c r="CV229" s="638"/>
      <c r="CW229" s="638"/>
      <c r="CX229" s="638"/>
      <c r="CY229" s="638"/>
      <c r="CZ229" s="638"/>
      <c r="DA229" s="639" t="s">
        <v>96</v>
      </c>
      <c r="DB229" s="638"/>
    </row>
    <row r="230" ht="22.5" customHeight="1">
      <c r="A230" s="641" t="s">
        <v>2128</v>
      </c>
      <c r="B230" s="625"/>
      <c r="C230" s="626"/>
      <c r="D230" s="626"/>
      <c r="E230" s="626"/>
      <c r="F230" s="626"/>
      <c r="G230" s="626"/>
      <c r="H230" s="627"/>
      <c r="I230" s="595"/>
      <c r="J230" s="595"/>
      <c r="K230" s="595"/>
      <c r="L230" s="595"/>
      <c r="M230" s="595"/>
      <c r="N230" s="595"/>
      <c r="O230" s="595"/>
      <c r="P230" s="595"/>
      <c r="Q230" s="595"/>
      <c r="R230" s="595"/>
      <c r="S230" s="595"/>
      <c r="T230" s="595"/>
      <c r="U230" s="595"/>
      <c r="V230" s="595"/>
      <c r="W230" s="595"/>
      <c r="X230" s="595"/>
      <c r="Y230" s="595"/>
      <c r="Z230" s="595"/>
      <c r="AA230" s="595"/>
      <c r="AB230" s="595"/>
      <c r="AC230" s="595"/>
      <c r="AD230" s="595"/>
      <c r="AE230" s="595"/>
      <c r="AF230" s="595"/>
      <c r="AG230" s="595"/>
      <c r="AH230" s="595"/>
      <c r="AI230" s="595"/>
      <c r="AJ230" s="595"/>
      <c r="AK230" s="595"/>
      <c r="AL230" s="595"/>
      <c r="AM230" s="595"/>
      <c r="AN230" s="595"/>
      <c r="AO230" s="595"/>
      <c r="AP230" s="595"/>
      <c r="AQ230" s="595"/>
      <c r="AR230" s="595"/>
      <c r="AS230" s="595"/>
      <c r="AT230" s="595"/>
      <c r="AU230" s="595"/>
      <c r="AV230" s="595"/>
      <c r="AW230" s="595"/>
      <c r="AX230" s="595"/>
      <c r="AY230" s="595"/>
      <c r="AZ230" s="595"/>
      <c r="BA230" s="595"/>
      <c r="BB230" s="595"/>
      <c r="BC230" s="595"/>
      <c r="BD230" s="595"/>
      <c r="BE230" s="595"/>
      <c r="BF230" s="595"/>
      <c r="BG230" s="596"/>
      <c r="BH230" s="596"/>
      <c r="BI230" s="595"/>
      <c r="BJ230" s="595"/>
      <c r="BK230" s="595"/>
      <c r="BL230" s="595"/>
      <c r="BM230" s="595"/>
      <c r="BN230" s="595"/>
      <c r="BO230" s="596"/>
      <c r="BP230" s="596"/>
      <c r="BQ230" s="595"/>
      <c r="BR230" s="595"/>
      <c r="BS230" s="595"/>
      <c r="BT230" s="595"/>
      <c r="BU230" s="595"/>
      <c r="BV230" s="595"/>
      <c r="BW230" s="595"/>
      <c r="BX230" s="595"/>
      <c r="BY230" s="595"/>
      <c r="BZ230" s="595"/>
      <c r="CA230" s="595"/>
      <c r="CB230" s="595"/>
      <c r="CC230" s="595"/>
      <c r="CD230" s="595"/>
      <c r="CE230" s="595"/>
      <c r="CF230" s="595"/>
      <c r="CG230" s="595"/>
      <c r="CH230" s="595"/>
      <c r="CI230" s="595"/>
      <c r="CJ230" s="595"/>
      <c r="CK230" s="595"/>
      <c r="CL230" s="595"/>
      <c r="CM230" s="595"/>
      <c r="CN230" s="595"/>
      <c r="CO230" s="595"/>
      <c r="CP230" s="595"/>
      <c r="CQ230" s="595"/>
      <c r="CR230" s="595"/>
      <c r="CS230" s="595"/>
      <c r="CT230" s="595"/>
      <c r="CU230" s="595"/>
      <c r="CV230" s="595"/>
      <c r="CW230" s="595"/>
      <c r="CX230" s="595"/>
      <c r="CY230" s="595"/>
      <c r="CZ230" s="595"/>
      <c r="DA230" s="595"/>
      <c r="DB230" s="595"/>
    </row>
    <row r="231">
      <c r="A231" s="642" t="s">
        <v>1384</v>
      </c>
      <c r="B231" s="643">
        <f t="shared" ref="B231:B244" si="8">counta($I231:$DB231)</f>
        <v>1</v>
      </c>
      <c r="C231" s="643" t="s">
        <v>2133</v>
      </c>
      <c r="D231" s="644">
        <v>2.0</v>
      </c>
      <c r="E231" s="644" t="s">
        <v>214</v>
      </c>
      <c r="F231" s="644" t="s">
        <v>251</v>
      </c>
      <c r="G231" s="645" t="s">
        <v>2358</v>
      </c>
      <c r="H231" s="603"/>
      <c r="I231" s="646"/>
      <c r="J231" s="646"/>
      <c r="K231" s="646"/>
      <c r="L231" s="646"/>
      <c r="M231" s="646"/>
      <c r="N231" s="646"/>
      <c r="O231" s="646"/>
      <c r="P231" s="646"/>
      <c r="Q231" s="646"/>
      <c r="R231" s="646"/>
      <c r="S231" s="646"/>
      <c r="T231" s="646"/>
      <c r="U231" s="646"/>
      <c r="V231" s="646"/>
      <c r="W231" s="646"/>
      <c r="X231" s="646"/>
      <c r="Y231" s="646"/>
      <c r="Z231" s="646"/>
      <c r="AA231" s="646"/>
      <c r="AB231" s="646"/>
      <c r="AC231" s="646"/>
      <c r="AD231" s="646"/>
      <c r="AE231" s="647"/>
      <c r="AF231" s="646"/>
      <c r="AG231" s="646"/>
      <c r="AH231" s="646"/>
      <c r="AI231" s="646"/>
      <c r="AJ231" s="646"/>
      <c r="AK231" s="646"/>
      <c r="AL231" s="646"/>
      <c r="AM231" s="646"/>
      <c r="AN231" s="646"/>
      <c r="AO231" s="646"/>
      <c r="AP231" s="646"/>
      <c r="AQ231" s="646"/>
      <c r="AR231" s="646"/>
      <c r="AS231" s="646"/>
      <c r="AT231" s="646"/>
      <c r="AU231" s="646"/>
      <c r="AV231" s="646"/>
      <c r="AW231" s="646"/>
      <c r="AX231" s="646"/>
      <c r="AY231" s="646"/>
      <c r="AZ231" s="646"/>
      <c r="BA231" s="646"/>
      <c r="BB231" s="646"/>
      <c r="BC231" s="646"/>
      <c r="BD231" s="646"/>
      <c r="BE231" s="646"/>
      <c r="BF231" s="646"/>
      <c r="BG231" s="646"/>
      <c r="BH231" s="646"/>
      <c r="BI231" s="646"/>
      <c r="BJ231" s="646"/>
      <c r="BK231" s="646"/>
      <c r="BL231" s="646"/>
      <c r="BM231" s="646"/>
      <c r="BN231" s="646"/>
      <c r="BO231" s="646"/>
      <c r="BP231" s="646"/>
      <c r="BQ231" s="647"/>
      <c r="BR231" s="647" t="s">
        <v>96</v>
      </c>
      <c r="BS231" s="646"/>
      <c r="BT231" s="646"/>
      <c r="BU231" s="646"/>
      <c r="BV231" s="646"/>
      <c r="BW231" s="646"/>
      <c r="BX231" s="646"/>
      <c r="BY231" s="646"/>
      <c r="BZ231" s="646"/>
      <c r="CA231" s="646"/>
      <c r="CB231" s="646"/>
      <c r="CC231" s="646"/>
      <c r="CD231" s="646"/>
      <c r="CE231" s="646"/>
      <c r="CF231" s="646"/>
      <c r="CG231" s="646"/>
      <c r="CH231" s="646"/>
      <c r="CI231" s="646"/>
      <c r="CJ231" s="646"/>
      <c r="CK231" s="647"/>
      <c r="CL231" s="647"/>
      <c r="CM231" s="647"/>
      <c r="CN231" s="646"/>
      <c r="CO231" s="646"/>
      <c r="CP231" s="646"/>
      <c r="CQ231" s="646"/>
      <c r="CR231" s="646"/>
      <c r="CS231" s="646"/>
      <c r="CT231" s="646"/>
      <c r="CU231" s="646"/>
      <c r="CV231" s="646"/>
      <c r="CW231" s="646"/>
      <c r="CX231" s="646"/>
      <c r="CY231" s="646"/>
      <c r="CZ231" s="646"/>
      <c r="DA231" s="646"/>
      <c r="DB231" s="646"/>
    </row>
    <row r="232">
      <c r="A232" s="642" t="s">
        <v>1243</v>
      </c>
      <c r="B232" s="643">
        <f t="shared" si="8"/>
        <v>1</v>
      </c>
      <c r="C232" s="643" t="s">
        <v>2133</v>
      </c>
      <c r="D232" s="644">
        <v>2.0</v>
      </c>
      <c r="E232" s="644" t="s">
        <v>214</v>
      </c>
      <c r="F232" s="644" t="s">
        <v>251</v>
      </c>
      <c r="G232" s="645" t="s">
        <v>2359</v>
      </c>
      <c r="H232" s="603"/>
      <c r="I232" s="646"/>
      <c r="J232" s="646"/>
      <c r="K232" s="646"/>
      <c r="L232" s="646"/>
      <c r="M232" s="646"/>
      <c r="N232" s="646"/>
      <c r="O232" s="646"/>
      <c r="P232" s="646"/>
      <c r="Q232" s="646"/>
      <c r="R232" s="646"/>
      <c r="S232" s="646"/>
      <c r="T232" s="646"/>
      <c r="U232" s="646"/>
      <c r="V232" s="646"/>
      <c r="W232" s="646"/>
      <c r="X232" s="646"/>
      <c r="Y232" s="646"/>
      <c r="Z232" s="646"/>
      <c r="AA232" s="646"/>
      <c r="AB232" s="646"/>
      <c r="AC232" s="646"/>
      <c r="AD232" s="646"/>
      <c r="AE232" s="646"/>
      <c r="AF232" s="646"/>
      <c r="AG232" s="646"/>
      <c r="AH232" s="646"/>
      <c r="AI232" s="646"/>
      <c r="AJ232" s="646"/>
      <c r="AK232" s="646"/>
      <c r="AL232" s="646"/>
      <c r="AM232" s="646"/>
      <c r="AN232" s="646"/>
      <c r="AO232" s="646"/>
      <c r="AP232" s="646"/>
      <c r="AQ232" s="646"/>
      <c r="AR232" s="646"/>
      <c r="AS232" s="646"/>
      <c r="AT232" s="646"/>
      <c r="AU232" s="646"/>
      <c r="AV232" s="646"/>
      <c r="AW232" s="646"/>
      <c r="AX232" s="646"/>
      <c r="AY232" s="646"/>
      <c r="AZ232" s="646"/>
      <c r="BA232" s="646"/>
      <c r="BB232" s="646"/>
      <c r="BC232" s="646"/>
      <c r="BD232" s="646"/>
      <c r="BE232" s="646"/>
      <c r="BF232" s="646"/>
      <c r="BG232" s="646"/>
      <c r="BH232" s="646"/>
      <c r="BI232" s="647" t="s">
        <v>96</v>
      </c>
      <c r="BJ232" s="646"/>
      <c r="BK232" s="646"/>
      <c r="BL232" s="646"/>
      <c r="BM232" s="646"/>
      <c r="BN232" s="646"/>
      <c r="BO232" s="646"/>
      <c r="BP232" s="646"/>
      <c r="BQ232" s="646"/>
      <c r="BR232" s="646"/>
      <c r="BS232" s="646"/>
      <c r="BT232" s="646"/>
      <c r="BU232" s="647"/>
      <c r="BV232" s="646"/>
      <c r="BW232" s="646"/>
      <c r="BX232" s="646"/>
      <c r="BY232" s="646"/>
      <c r="BZ232" s="646"/>
      <c r="CA232" s="646"/>
      <c r="CB232" s="646"/>
      <c r="CC232" s="646"/>
      <c r="CD232" s="646"/>
      <c r="CE232" s="646"/>
      <c r="CF232" s="646"/>
      <c r="CG232" s="646"/>
      <c r="CH232" s="646"/>
      <c r="CI232" s="646"/>
      <c r="CJ232" s="646"/>
      <c r="CK232" s="646"/>
      <c r="CL232" s="646"/>
      <c r="CM232" s="646"/>
      <c r="CN232" s="646"/>
      <c r="CO232" s="646"/>
      <c r="CP232" s="646"/>
      <c r="CQ232" s="646"/>
      <c r="CR232" s="646"/>
      <c r="CS232" s="646"/>
      <c r="CT232" s="646"/>
      <c r="CU232" s="646"/>
      <c r="CV232" s="646"/>
      <c r="CW232" s="646"/>
      <c r="CX232" s="646"/>
      <c r="CY232" s="646"/>
      <c r="CZ232" s="646"/>
      <c r="DA232" s="646"/>
      <c r="DB232" s="646"/>
    </row>
    <row r="233">
      <c r="A233" s="642" t="s">
        <v>1032</v>
      </c>
      <c r="B233" s="643">
        <f t="shared" si="8"/>
        <v>1</v>
      </c>
      <c r="C233" s="643" t="s">
        <v>2133</v>
      </c>
      <c r="D233" s="644">
        <v>4.0</v>
      </c>
      <c r="E233" s="644" t="s">
        <v>214</v>
      </c>
      <c r="F233" s="644" t="s">
        <v>251</v>
      </c>
      <c r="G233" s="645" t="s">
        <v>2360</v>
      </c>
      <c r="H233" s="603"/>
      <c r="I233" s="646"/>
      <c r="J233" s="646"/>
      <c r="K233" s="646"/>
      <c r="L233" s="646"/>
      <c r="M233" s="646"/>
      <c r="N233" s="646"/>
      <c r="O233" s="646"/>
      <c r="P233" s="646"/>
      <c r="Q233" s="646"/>
      <c r="R233" s="646"/>
      <c r="S233" s="646"/>
      <c r="T233" s="646"/>
      <c r="U233" s="646"/>
      <c r="V233" s="646"/>
      <c r="W233" s="646"/>
      <c r="X233" s="646"/>
      <c r="Y233" s="646"/>
      <c r="Z233" s="646"/>
      <c r="AA233" s="646"/>
      <c r="AB233" s="646"/>
      <c r="AC233" s="646"/>
      <c r="AD233" s="646"/>
      <c r="AE233" s="646"/>
      <c r="AF233" s="646"/>
      <c r="AG233" s="646"/>
      <c r="AH233" s="646"/>
      <c r="AI233" s="646"/>
      <c r="AJ233" s="646"/>
      <c r="AK233" s="646"/>
      <c r="AL233" s="646"/>
      <c r="AM233" s="646"/>
      <c r="AN233" s="646"/>
      <c r="AO233" s="646"/>
      <c r="AP233" s="646"/>
      <c r="AQ233" s="646"/>
      <c r="AR233" s="646"/>
      <c r="AS233" s="646"/>
      <c r="AT233" s="646"/>
      <c r="AU233" s="647"/>
      <c r="AV233" s="647" t="s">
        <v>96</v>
      </c>
      <c r="AW233" s="646"/>
      <c r="AX233" s="646"/>
      <c r="AY233" s="646"/>
      <c r="AZ233" s="646"/>
      <c r="BA233" s="646"/>
      <c r="BB233" s="646"/>
      <c r="BC233" s="646"/>
      <c r="BD233" s="646"/>
      <c r="BE233" s="646"/>
      <c r="BF233" s="646"/>
      <c r="BG233" s="646"/>
      <c r="BH233" s="646"/>
      <c r="BI233" s="646"/>
      <c r="BJ233" s="646"/>
      <c r="BK233" s="646"/>
      <c r="BL233" s="646"/>
      <c r="BM233" s="646"/>
      <c r="BN233" s="646"/>
      <c r="BO233" s="647"/>
      <c r="BP233" s="647"/>
      <c r="BQ233" s="646"/>
      <c r="BR233" s="646"/>
      <c r="BS233" s="646"/>
      <c r="BT233" s="646"/>
      <c r="BU233" s="646"/>
      <c r="BV233" s="646"/>
      <c r="BW233" s="646"/>
      <c r="BX233" s="646"/>
      <c r="BY233" s="646"/>
      <c r="BZ233" s="646"/>
      <c r="CA233" s="646"/>
      <c r="CB233" s="646"/>
      <c r="CC233" s="646"/>
      <c r="CD233" s="646"/>
      <c r="CE233" s="646"/>
      <c r="CF233" s="646"/>
      <c r="CG233" s="646"/>
      <c r="CH233" s="646"/>
      <c r="CI233" s="646"/>
      <c r="CJ233" s="646"/>
      <c r="CK233" s="646"/>
      <c r="CL233" s="646"/>
      <c r="CM233" s="646"/>
      <c r="CN233" s="646"/>
      <c r="CO233" s="646"/>
      <c r="CP233" s="646"/>
      <c r="CQ233" s="646"/>
      <c r="CR233" s="646"/>
      <c r="CS233" s="646"/>
      <c r="CT233" s="646"/>
      <c r="CU233" s="646"/>
      <c r="CV233" s="646"/>
      <c r="CW233" s="646"/>
      <c r="CX233" s="646"/>
      <c r="CY233" s="646"/>
      <c r="CZ233" s="646"/>
      <c r="DA233" s="646"/>
      <c r="DB233" s="646"/>
    </row>
    <row r="234">
      <c r="A234" s="642" t="s">
        <v>858</v>
      </c>
      <c r="B234" s="643">
        <f t="shared" si="8"/>
        <v>2</v>
      </c>
      <c r="C234" s="643" t="s">
        <v>2162</v>
      </c>
      <c r="D234" s="644">
        <v>2.0</v>
      </c>
      <c r="E234" s="644" t="s">
        <v>214</v>
      </c>
      <c r="F234" s="644" t="s">
        <v>251</v>
      </c>
      <c r="G234" s="645" t="s">
        <v>2361</v>
      </c>
      <c r="H234" s="603"/>
      <c r="I234" s="646"/>
      <c r="J234" s="646"/>
      <c r="K234" s="646"/>
      <c r="L234" s="646"/>
      <c r="M234" s="646"/>
      <c r="N234" s="646"/>
      <c r="O234" s="646"/>
      <c r="P234" s="646"/>
      <c r="Q234" s="646"/>
      <c r="R234" s="646"/>
      <c r="S234" s="646"/>
      <c r="T234" s="646"/>
      <c r="U234" s="646"/>
      <c r="V234" s="646"/>
      <c r="W234" s="646"/>
      <c r="X234" s="646"/>
      <c r="Y234" s="646"/>
      <c r="Z234" s="646"/>
      <c r="AA234" s="646"/>
      <c r="AB234" s="646"/>
      <c r="AC234" s="646"/>
      <c r="AD234" s="646"/>
      <c r="AE234" s="646"/>
      <c r="AF234" s="646"/>
      <c r="AG234" s="646"/>
      <c r="AH234" s="646"/>
      <c r="AI234" s="646"/>
      <c r="AJ234" s="646"/>
      <c r="AK234" s="646"/>
      <c r="AL234" s="647"/>
      <c r="AM234" s="647"/>
      <c r="AN234" s="647" t="s">
        <v>96</v>
      </c>
      <c r="AO234" s="646"/>
      <c r="AP234" s="646"/>
      <c r="AQ234" s="646"/>
      <c r="AR234" s="646"/>
      <c r="AS234" s="646"/>
      <c r="AT234" s="646"/>
      <c r="AU234" s="646"/>
      <c r="AV234" s="646"/>
      <c r="AW234" s="647" t="s">
        <v>96</v>
      </c>
      <c r="AX234" s="646"/>
      <c r="AY234" s="646"/>
      <c r="AZ234" s="646"/>
      <c r="BA234" s="646"/>
      <c r="BB234" s="646"/>
      <c r="BC234" s="646"/>
      <c r="BD234" s="646"/>
      <c r="BE234" s="646"/>
      <c r="BF234" s="646"/>
      <c r="BG234" s="646"/>
      <c r="BH234" s="646"/>
      <c r="BI234" s="646"/>
      <c r="BJ234" s="646"/>
      <c r="BK234" s="646"/>
      <c r="BL234" s="646"/>
      <c r="BM234" s="646"/>
      <c r="BN234" s="646"/>
      <c r="BO234" s="646"/>
      <c r="BP234" s="646"/>
      <c r="BQ234" s="646"/>
      <c r="BR234" s="646"/>
      <c r="BS234" s="646"/>
      <c r="BT234" s="646"/>
      <c r="BU234" s="646"/>
      <c r="BV234" s="646"/>
      <c r="BW234" s="646"/>
      <c r="BX234" s="646"/>
      <c r="BY234" s="646"/>
      <c r="BZ234" s="646"/>
      <c r="CA234" s="646"/>
      <c r="CB234" s="646"/>
      <c r="CC234" s="646"/>
      <c r="CD234" s="646"/>
      <c r="CE234" s="646"/>
      <c r="CF234" s="646"/>
      <c r="CG234" s="646"/>
      <c r="CH234" s="646"/>
      <c r="CI234" s="646"/>
      <c r="CJ234" s="646"/>
      <c r="CK234" s="646"/>
      <c r="CL234" s="646"/>
      <c r="CM234" s="646"/>
      <c r="CN234" s="646"/>
      <c r="CO234" s="646"/>
      <c r="CP234" s="646"/>
      <c r="CQ234" s="646"/>
      <c r="CR234" s="646"/>
      <c r="CS234" s="646"/>
      <c r="CT234" s="646"/>
      <c r="CU234" s="646"/>
      <c r="CV234" s="646"/>
      <c r="CW234" s="646"/>
      <c r="CX234" s="646"/>
      <c r="CY234" s="646"/>
      <c r="CZ234" s="646"/>
      <c r="DA234" s="646"/>
      <c r="DB234" s="646"/>
    </row>
    <row r="235">
      <c r="A235" s="642" t="s">
        <v>1058</v>
      </c>
      <c r="B235" s="643">
        <f t="shared" si="8"/>
        <v>1</v>
      </c>
      <c r="C235" s="643" t="s">
        <v>2133</v>
      </c>
      <c r="D235" s="644">
        <v>2.0</v>
      </c>
      <c r="E235" s="644" t="s">
        <v>214</v>
      </c>
      <c r="F235" s="644" t="s">
        <v>251</v>
      </c>
      <c r="G235" s="645" t="s">
        <v>2362</v>
      </c>
      <c r="H235" s="603"/>
      <c r="I235" s="646"/>
      <c r="J235" s="646"/>
      <c r="K235" s="646"/>
      <c r="L235" s="646"/>
      <c r="M235" s="646"/>
      <c r="N235" s="646"/>
      <c r="O235" s="646"/>
      <c r="P235" s="646"/>
      <c r="Q235" s="646"/>
      <c r="R235" s="646"/>
      <c r="S235" s="646"/>
      <c r="T235" s="647"/>
      <c r="U235" s="647"/>
      <c r="V235" s="647"/>
      <c r="W235" s="646"/>
      <c r="X235" s="646"/>
      <c r="Y235" s="646"/>
      <c r="Z235" s="646"/>
      <c r="AA235" s="646"/>
      <c r="AB235" s="646"/>
      <c r="AC235" s="646"/>
      <c r="AD235" s="646"/>
      <c r="AE235" s="646"/>
      <c r="AF235" s="646"/>
      <c r="AG235" s="646"/>
      <c r="AH235" s="647"/>
      <c r="AI235" s="646"/>
      <c r="AJ235" s="646"/>
      <c r="AK235" s="646"/>
      <c r="AL235" s="646"/>
      <c r="AM235" s="646"/>
      <c r="AN235" s="646"/>
      <c r="AO235" s="646"/>
      <c r="AP235" s="646"/>
      <c r="AQ235" s="646"/>
      <c r="AR235" s="646"/>
      <c r="AS235" s="646"/>
      <c r="AT235" s="646"/>
      <c r="AU235" s="646"/>
      <c r="AV235" s="646"/>
      <c r="AW235" s="647" t="s">
        <v>96</v>
      </c>
      <c r="AX235" s="646"/>
      <c r="AY235" s="646"/>
      <c r="AZ235" s="646"/>
      <c r="BA235" s="646"/>
      <c r="BB235" s="646"/>
      <c r="BC235" s="646"/>
      <c r="BD235" s="646"/>
      <c r="BE235" s="646"/>
      <c r="BF235" s="646"/>
      <c r="BG235" s="646"/>
      <c r="BH235" s="646"/>
      <c r="BI235" s="646"/>
      <c r="BJ235" s="646"/>
      <c r="BK235" s="646"/>
      <c r="BL235" s="646"/>
      <c r="BM235" s="646"/>
      <c r="BN235" s="646"/>
      <c r="BO235" s="646"/>
      <c r="BP235" s="646"/>
      <c r="BQ235" s="646"/>
      <c r="BR235" s="646"/>
      <c r="BS235" s="646"/>
      <c r="BT235" s="646"/>
      <c r="BU235" s="646"/>
      <c r="BV235" s="646"/>
      <c r="BW235" s="646"/>
      <c r="BX235" s="646"/>
      <c r="BY235" s="646"/>
      <c r="BZ235" s="646"/>
      <c r="CA235" s="646"/>
      <c r="CB235" s="646"/>
      <c r="CC235" s="646"/>
      <c r="CD235" s="646"/>
      <c r="CE235" s="646"/>
      <c r="CF235" s="646"/>
      <c r="CG235" s="646"/>
      <c r="CH235" s="646"/>
      <c r="CI235" s="646"/>
      <c r="CJ235" s="646"/>
      <c r="CK235" s="646"/>
      <c r="CL235" s="646"/>
      <c r="CM235" s="646"/>
      <c r="CN235" s="646"/>
      <c r="CO235" s="646"/>
      <c r="CP235" s="646"/>
      <c r="CQ235" s="646"/>
      <c r="CR235" s="646"/>
      <c r="CS235" s="646"/>
      <c r="CT235" s="646"/>
      <c r="CU235" s="646"/>
      <c r="CV235" s="646"/>
      <c r="CW235" s="646"/>
      <c r="CX235" s="646"/>
      <c r="CY235" s="646"/>
      <c r="CZ235" s="646"/>
      <c r="DA235" s="646"/>
      <c r="DB235" s="646"/>
    </row>
    <row r="236">
      <c r="A236" s="642" t="s">
        <v>713</v>
      </c>
      <c r="B236" s="643">
        <f t="shared" si="8"/>
        <v>1</v>
      </c>
      <c r="C236" s="643" t="s">
        <v>2133</v>
      </c>
      <c r="D236" s="644">
        <v>2.0</v>
      </c>
      <c r="E236" s="644" t="s">
        <v>214</v>
      </c>
      <c r="F236" s="644" t="s">
        <v>251</v>
      </c>
      <c r="G236" s="645" t="s">
        <v>2363</v>
      </c>
      <c r="H236" s="603"/>
      <c r="I236" s="646"/>
      <c r="J236" s="646"/>
      <c r="K236" s="646"/>
      <c r="L236" s="646"/>
      <c r="M236" s="646"/>
      <c r="N236" s="646"/>
      <c r="O236" s="646"/>
      <c r="P236" s="646"/>
      <c r="Q236" s="646"/>
      <c r="R236" s="646"/>
      <c r="S236" s="646"/>
      <c r="T236" s="647"/>
      <c r="U236" s="647"/>
      <c r="V236" s="647"/>
      <c r="W236" s="646"/>
      <c r="X236" s="646"/>
      <c r="Y236" s="646"/>
      <c r="Z236" s="646"/>
      <c r="AA236" s="646"/>
      <c r="AB236" s="646"/>
      <c r="AC236" s="646"/>
      <c r="AD236" s="646"/>
      <c r="AE236" s="646"/>
      <c r="AF236" s="646"/>
      <c r="AG236" s="646"/>
      <c r="AH236" s="647" t="s">
        <v>96</v>
      </c>
      <c r="AI236" s="646"/>
      <c r="AJ236" s="646"/>
      <c r="AK236" s="646"/>
      <c r="AL236" s="646"/>
      <c r="AM236" s="646"/>
      <c r="AN236" s="646"/>
      <c r="AO236" s="646"/>
      <c r="AP236" s="646"/>
      <c r="AQ236" s="646"/>
      <c r="AR236" s="646"/>
      <c r="AS236" s="646"/>
      <c r="AT236" s="646"/>
      <c r="AU236" s="646"/>
      <c r="AV236" s="646"/>
      <c r="AW236" s="646"/>
      <c r="AX236" s="646"/>
      <c r="AY236" s="646"/>
      <c r="AZ236" s="646"/>
      <c r="BA236" s="646"/>
      <c r="BB236" s="646"/>
      <c r="BC236" s="646"/>
      <c r="BD236" s="646"/>
      <c r="BE236" s="646"/>
      <c r="BF236" s="646"/>
      <c r="BG236" s="646"/>
      <c r="BH236" s="646"/>
      <c r="BI236" s="646"/>
      <c r="BJ236" s="646"/>
      <c r="BK236" s="646"/>
      <c r="BL236" s="646"/>
      <c r="BM236" s="646"/>
      <c r="BN236" s="646"/>
      <c r="BO236" s="646"/>
      <c r="BP236" s="646"/>
      <c r="BQ236" s="646"/>
      <c r="BR236" s="646"/>
      <c r="BS236" s="646"/>
      <c r="BT236" s="646"/>
      <c r="BU236" s="646"/>
      <c r="BV236" s="646"/>
      <c r="BW236" s="646"/>
      <c r="BX236" s="646"/>
      <c r="BY236" s="646"/>
      <c r="BZ236" s="646"/>
      <c r="CA236" s="646"/>
      <c r="CB236" s="646"/>
      <c r="CC236" s="646"/>
      <c r="CD236" s="646"/>
      <c r="CE236" s="646"/>
      <c r="CF236" s="646"/>
      <c r="CG236" s="646"/>
      <c r="CH236" s="646"/>
      <c r="CI236" s="646"/>
      <c r="CJ236" s="646"/>
      <c r="CK236" s="646"/>
      <c r="CL236" s="646"/>
      <c r="CM236" s="646"/>
      <c r="CN236" s="646"/>
      <c r="CO236" s="646"/>
      <c r="CP236" s="646"/>
      <c r="CQ236" s="646"/>
      <c r="CR236" s="646"/>
      <c r="CS236" s="646"/>
      <c r="CT236" s="646"/>
      <c r="CU236" s="646"/>
      <c r="CV236" s="646"/>
      <c r="CW236" s="646"/>
      <c r="CX236" s="646"/>
      <c r="CY236" s="646"/>
      <c r="CZ236" s="646"/>
      <c r="DA236" s="646"/>
      <c r="DB236" s="646"/>
    </row>
    <row r="237">
      <c r="A237" s="642" t="s">
        <v>443</v>
      </c>
      <c r="B237" s="643">
        <f t="shared" si="8"/>
        <v>2</v>
      </c>
      <c r="C237" s="643" t="s">
        <v>2133</v>
      </c>
      <c r="D237" s="644">
        <v>2.0</v>
      </c>
      <c r="E237" s="644" t="s">
        <v>214</v>
      </c>
      <c r="F237" s="644" t="s">
        <v>251</v>
      </c>
      <c r="G237" s="645" t="s">
        <v>2364</v>
      </c>
      <c r="H237" s="603"/>
      <c r="I237" s="646"/>
      <c r="J237" s="646"/>
      <c r="K237" s="646"/>
      <c r="L237" s="646"/>
      <c r="M237" s="646"/>
      <c r="N237" s="646"/>
      <c r="O237" s="646"/>
      <c r="P237" s="646"/>
      <c r="Q237" s="646"/>
      <c r="R237" s="646"/>
      <c r="S237" s="646"/>
      <c r="T237" s="647"/>
      <c r="U237" s="647" t="s">
        <v>96</v>
      </c>
      <c r="V237" s="647" t="s">
        <v>96</v>
      </c>
      <c r="W237" s="646"/>
      <c r="X237" s="646"/>
      <c r="Y237" s="646"/>
      <c r="Z237" s="646"/>
      <c r="AA237" s="646"/>
      <c r="AB237" s="646"/>
      <c r="AC237" s="646"/>
      <c r="AD237" s="646"/>
      <c r="AE237" s="646"/>
      <c r="AF237" s="646"/>
      <c r="AG237" s="646"/>
      <c r="AH237" s="646"/>
      <c r="AI237" s="646"/>
      <c r="AJ237" s="646"/>
      <c r="AK237" s="646"/>
      <c r="AL237" s="646"/>
      <c r="AM237" s="646"/>
      <c r="AN237" s="646"/>
      <c r="AO237" s="646"/>
      <c r="AP237" s="646"/>
      <c r="AQ237" s="646"/>
      <c r="AR237" s="646"/>
      <c r="AS237" s="646"/>
      <c r="AT237" s="646"/>
      <c r="AU237" s="646"/>
      <c r="AV237" s="646"/>
      <c r="AW237" s="646"/>
      <c r="AX237" s="646"/>
      <c r="AY237" s="646"/>
      <c r="AZ237" s="646"/>
      <c r="BA237" s="646"/>
      <c r="BB237" s="646"/>
      <c r="BC237" s="646"/>
      <c r="BD237" s="646"/>
      <c r="BE237" s="646"/>
      <c r="BF237" s="646"/>
      <c r="BG237" s="646"/>
      <c r="BH237" s="646"/>
      <c r="BI237" s="646"/>
      <c r="BJ237" s="646"/>
      <c r="BK237" s="646"/>
      <c r="BL237" s="646"/>
      <c r="BM237" s="646"/>
      <c r="BN237" s="646"/>
      <c r="BO237" s="646"/>
      <c r="BP237" s="646"/>
      <c r="BQ237" s="646"/>
      <c r="BR237" s="646"/>
      <c r="BS237" s="646"/>
      <c r="BT237" s="646"/>
      <c r="BU237" s="646"/>
      <c r="BV237" s="646"/>
      <c r="BW237" s="646"/>
      <c r="BX237" s="646"/>
      <c r="BY237" s="646"/>
      <c r="BZ237" s="646"/>
      <c r="CA237" s="646"/>
      <c r="CB237" s="646"/>
      <c r="CC237" s="646"/>
      <c r="CD237" s="646"/>
      <c r="CE237" s="646"/>
      <c r="CF237" s="646"/>
      <c r="CG237" s="646"/>
      <c r="CH237" s="646"/>
      <c r="CI237" s="646"/>
      <c r="CJ237" s="646"/>
      <c r="CK237" s="646"/>
      <c r="CL237" s="646"/>
      <c r="CM237" s="646"/>
      <c r="CN237" s="646"/>
      <c r="CO237" s="646"/>
      <c r="CP237" s="646"/>
      <c r="CQ237" s="646"/>
      <c r="CR237" s="646"/>
      <c r="CS237" s="646"/>
      <c r="CT237" s="646"/>
      <c r="CU237" s="646"/>
      <c r="CV237" s="646"/>
      <c r="CW237" s="646"/>
      <c r="CX237" s="646"/>
      <c r="CY237" s="646"/>
      <c r="CZ237" s="646"/>
      <c r="DA237" s="646"/>
      <c r="DB237" s="646"/>
    </row>
    <row r="238">
      <c r="A238" s="642" t="s">
        <v>790</v>
      </c>
      <c r="B238" s="643">
        <f t="shared" si="8"/>
        <v>1</v>
      </c>
      <c r="C238" s="643" t="s">
        <v>2133</v>
      </c>
      <c r="D238" s="644">
        <v>2.0</v>
      </c>
      <c r="E238" s="644" t="s">
        <v>214</v>
      </c>
      <c r="F238" s="644" t="s">
        <v>251</v>
      </c>
      <c r="G238" s="645" t="s">
        <v>2365</v>
      </c>
      <c r="H238" s="603"/>
      <c r="I238" s="646"/>
      <c r="J238" s="646"/>
      <c r="K238" s="646"/>
      <c r="L238" s="646"/>
      <c r="M238" s="646"/>
      <c r="N238" s="646"/>
      <c r="O238" s="646"/>
      <c r="P238" s="646"/>
      <c r="Q238" s="646"/>
      <c r="R238" s="646"/>
      <c r="S238" s="646"/>
      <c r="T238" s="647"/>
      <c r="U238" s="647"/>
      <c r="V238" s="646"/>
      <c r="W238" s="646"/>
      <c r="X238" s="646"/>
      <c r="Y238" s="646"/>
      <c r="Z238" s="646"/>
      <c r="AA238" s="646"/>
      <c r="AB238" s="646"/>
      <c r="AC238" s="646"/>
      <c r="AD238" s="646"/>
      <c r="AE238" s="646"/>
      <c r="AF238" s="646"/>
      <c r="AG238" s="646"/>
      <c r="AH238" s="646"/>
      <c r="AI238" s="646"/>
      <c r="AJ238" s="646"/>
      <c r="AK238" s="647" t="s">
        <v>96</v>
      </c>
      <c r="AL238" s="646"/>
      <c r="AM238" s="646"/>
      <c r="AN238" s="646"/>
      <c r="AO238" s="646"/>
      <c r="AP238" s="646"/>
      <c r="AQ238" s="646"/>
      <c r="AR238" s="646"/>
      <c r="AS238" s="646"/>
      <c r="AT238" s="646"/>
      <c r="AU238" s="646"/>
      <c r="AV238" s="646"/>
      <c r="AW238" s="646"/>
      <c r="AX238" s="646"/>
      <c r="AY238" s="646"/>
      <c r="AZ238" s="646"/>
      <c r="BA238" s="646"/>
      <c r="BB238" s="646"/>
      <c r="BC238" s="646"/>
      <c r="BD238" s="646"/>
      <c r="BE238" s="646"/>
      <c r="BF238" s="646"/>
      <c r="BG238" s="647"/>
      <c r="BH238" s="646"/>
      <c r="BI238" s="646"/>
      <c r="BJ238" s="646"/>
      <c r="BK238" s="646"/>
      <c r="BL238" s="646"/>
      <c r="BM238" s="646"/>
      <c r="BN238" s="646"/>
      <c r="BO238" s="646"/>
      <c r="BP238" s="646"/>
      <c r="BQ238" s="646"/>
      <c r="BR238" s="646"/>
      <c r="BS238" s="646"/>
      <c r="BT238" s="646"/>
      <c r="BU238" s="646"/>
      <c r="BV238" s="646"/>
      <c r="BW238" s="646"/>
      <c r="BX238" s="646"/>
      <c r="BY238" s="646"/>
      <c r="BZ238" s="646"/>
      <c r="CA238" s="646"/>
      <c r="CB238" s="646"/>
      <c r="CC238" s="646"/>
      <c r="CD238" s="646"/>
      <c r="CE238" s="646"/>
      <c r="CF238" s="646"/>
      <c r="CG238" s="646"/>
      <c r="CH238" s="646"/>
      <c r="CI238" s="646"/>
      <c r="CJ238" s="646"/>
      <c r="CK238" s="646"/>
      <c r="CL238" s="646"/>
      <c r="CM238" s="646"/>
      <c r="CN238" s="646"/>
      <c r="CO238" s="646"/>
      <c r="CP238" s="646"/>
      <c r="CQ238" s="646"/>
      <c r="CR238" s="646"/>
      <c r="CS238" s="646"/>
      <c r="CT238" s="646"/>
      <c r="CU238" s="646"/>
      <c r="CV238" s="646"/>
      <c r="CW238" s="646"/>
      <c r="CX238" s="646"/>
      <c r="CY238" s="646"/>
      <c r="CZ238" s="646"/>
      <c r="DA238" s="646"/>
      <c r="DB238" s="646"/>
    </row>
    <row r="239">
      <c r="A239" s="642" t="s">
        <v>791</v>
      </c>
      <c r="B239" s="643">
        <f t="shared" si="8"/>
        <v>5</v>
      </c>
      <c r="C239" s="643" t="s">
        <v>2133</v>
      </c>
      <c r="D239" s="644">
        <v>2.0</v>
      </c>
      <c r="E239" s="644" t="s">
        <v>214</v>
      </c>
      <c r="F239" s="644" t="s">
        <v>251</v>
      </c>
      <c r="G239" s="645" t="s">
        <v>2366</v>
      </c>
      <c r="H239" s="603"/>
      <c r="I239" s="646"/>
      <c r="J239" s="646"/>
      <c r="K239" s="646"/>
      <c r="L239" s="646"/>
      <c r="M239" s="646"/>
      <c r="N239" s="646"/>
      <c r="O239" s="646"/>
      <c r="P239" s="646"/>
      <c r="Q239" s="646"/>
      <c r="R239" s="646"/>
      <c r="S239" s="646"/>
      <c r="T239" s="646"/>
      <c r="U239" s="646"/>
      <c r="V239" s="646"/>
      <c r="W239" s="646"/>
      <c r="X239" s="646"/>
      <c r="Y239" s="646"/>
      <c r="Z239" s="646"/>
      <c r="AA239" s="646"/>
      <c r="AB239" s="646"/>
      <c r="AC239" s="646"/>
      <c r="AD239" s="646"/>
      <c r="AE239" s="646"/>
      <c r="AF239" s="646"/>
      <c r="AG239" s="646"/>
      <c r="AH239" s="646"/>
      <c r="AI239" s="646"/>
      <c r="AJ239" s="647"/>
      <c r="AK239" s="647" t="s">
        <v>96</v>
      </c>
      <c r="AL239" s="647"/>
      <c r="AM239" s="647"/>
      <c r="AN239" s="647" t="s">
        <v>96</v>
      </c>
      <c r="AO239" s="646"/>
      <c r="AP239" s="646"/>
      <c r="AQ239" s="646"/>
      <c r="AR239" s="646"/>
      <c r="AS239" s="646"/>
      <c r="AT239" s="646"/>
      <c r="AU239" s="646"/>
      <c r="AV239" s="646"/>
      <c r="AW239" s="646"/>
      <c r="AX239" s="646"/>
      <c r="AY239" s="646"/>
      <c r="AZ239" s="646"/>
      <c r="BA239" s="646"/>
      <c r="BB239" s="646"/>
      <c r="BC239" s="646"/>
      <c r="BD239" s="646"/>
      <c r="BE239" s="646"/>
      <c r="BF239" s="646"/>
      <c r="BG239" s="647" t="s">
        <v>96</v>
      </c>
      <c r="BH239" s="646"/>
      <c r="BI239" s="647" t="s">
        <v>96</v>
      </c>
      <c r="BJ239" s="646"/>
      <c r="BK239" s="646"/>
      <c r="BL239" s="646"/>
      <c r="BM239" s="646"/>
      <c r="BN239" s="646"/>
      <c r="BO239" s="646"/>
      <c r="BP239" s="646"/>
      <c r="BQ239" s="646"/>
      <c r="BR239" s="646"/>
      <c r="BS239" s="646"/>
      <c r="BT239" s="646"/>
      <c r="BU239" s="647"/>
      <c r="BV239" s="646"/>
      <c r="BW239" s="646"/>
      <c r="BX239" s="646"/>
      <c r="BY239" s="646"/>
      <c r="BZ239" s="646"/>
      <c r="CA239" s="646"/>
      <c r="CB239" s="646"/>
      <c r="CC239" s="646"/>
      <c r="CD239" s="646"/>
      <c r="CE239" s="646"/>
      <c r="CF239" s="646"/>
      <c r="CG239" s="646"/>
      <c r="CH239" s="646"/>
      <c r="CI239" s="647"/>
      <c r="CJ239" s="647" t="s">
        <v>96</v>
      </c>
      <c r="CK239" s="647"/>
      <c r="CL239" s="647"/>
      <c r="CM239" s="647"/>
      <c r="CN239" s="646"/>
      <c r="CO239" s="646"/>
      <c r="CP239" s="646"/>
      <c r="CQ239" s="646"/>
      <c r="CR239" s="646"/>
      <c r="CS239" s="646"/>
      <c r="CT239" s="646"/>
      <c r="CU239" s="646"/>
      <c r="CV239" s="646"/>
      <c r="CW239" s="646"/>
      <c r="CX239" s="646"/>
      <c r="CY239" s="646"/>
      <c r="CZ239" s="646"/>
      <c r="DA239" s="646"/>
      <c r="DB239" s="646"/>
    </row>
    <row r="240">
      <c r="A240" s="642" t="s">
        <v>1164</v>
      </c>
      <c r="B240" s="643">
        <f t="shared" si="8"/>
        <v>1</v>
      </c>
      <c r="C240" s="643" t="s">
        <v>2162</v>
      </c>
      <c r="D240" s="644">
        <v>4.0</v>
      </c>
      <c r="E240" s="644" t="s">
        <v>214</v>
      </c>
      <c r="F240" s="644" t="s">
        <v>251</v>
      </c>
      <c r="G240" s="645" t="s">
        <v>2367</v>
      </c>
      <c r="H240" s="603"/>
      <c r="I240" s="646"/>
      <c r="J240" s="647"/>
      <c r="K240" s="647"/>
      <c r="L240" s="647"/>
      <c r="M240" s="646"/>
      <c r="N240" s="646"/>
      <c r="O240" s="646"/>
      <c r="P240" s="646"/>
      <c r="Q240" s="646"/>
      <c r="R240" s="646"/>
      <c r="S240" s="646"/>
      <c r="T240" s="646"/>
      <c r="U240" s="646"/>
      <c r="V240" s="646"/>
      <c r="W240" s="646"/>
      <c r="X240" s="646"/>
      <c r="Y240" s="646"/>
      <c r="Z240" s="646"/>
      <c r="AA240" s="646"/>
      <c r="AB240" s="646"/>
      <c r="AC240" s="646"/>
      <c r="AD240" s="646"/>
      <c r="AE240" s="646"/>
      <c r="AF240" s="646"/>
      <c r="AG240" s="646"/>
      <c r="AH240" s="646"/>
      <c r="AI240" s="646"/>
      <c r="AJ240" s="646"/>
      <c r="AK240" s="646"/>
      <c r="AL240" s="646"/>
      <c r="AM240" s="646"/>
      <c r="AN240" s="646"/>
      <c r="AO240" s="646"/>
      <c r="AP240" s="646"/>
      <c r="AQ240" s="646"/>
      <c r="AR240" s="646"/>
      <c r="AS240" s="647"/>
      <c r="AT240" s="647"/>
      <c r="AU240" s="646"/>
      <c r="AV240" s="646"/>
      <c r="AW240" s="646"/>
      <c r="AX240" s="646"/>
      <c r="AY240" s="646"/>
      <c r="AZ240" s="646"/>
      <c r="BA240" s="646"/>
      <c r="BB240" s="646"/>
      <c r="BC240" s="646"/>
      <c r="BD240" s="647" t="s">
        <v>96</v>
      </c>
      <c r="BE240" s="646"/>
      <c r="BF240" s="646"/>
      <c r="BG240" s="646"/>
      <c r="BH240" s="646"/>
      <c r="BI240" s="646"/>
      <c r="BJ240" s="646"/>
      <c r="BK240" s="646"/>
      <c r="BL240" s="646"/>
      <c r="BM240" s="646"/>
      <c r="BN240" s="646"/>
      <c r="BO240" s="646"/>
      <c r="BP240" s="646"/>
      <c r="BQ240" s="646"/>
      <c r="BR240" s="646"/>
      <c r="BS240" s="646"/>
      <c r="BT240" s="646"/>
      <c r="BU240" s="646"/>
      <c r="BV240" s="646"/>
      <c r="BW240" s="647"/>
      <c r="BX240" s="647"/>
      <c r="BY240" s="647"/>
      <c r="BZ240" s="647"/>
      <c r="CA240" s="647"/>
      <c r="CB240" s="646"/>
      <c r="CC240" s="646"/>
      <c r="CD240" s="646"/>
      <c r="CE240" s="646"/>
      <c r="CF240" s="646"/>
      <c r="CG240" s="646"/>
      <c r="CH240" s="646"/>
      <c r="CI240" s="646"/>
      <c r="CJ240" s="646"/>
      <c r="CK240" s="646"/>
      <c r="CL240" s="646"/>
      <c r="CM240" s="646"/>
      <c r="CN240" s="646"/>
      <c r="CO240" s="646"/>
      <c r="CP240" s="646"/>
      <c r="CQ240" s="646"/>
      <c r="CR240" s="646"/>
      <c r="CS240" s="647"/>
      <c r="CT240" s="646"/>
      <c r="CU240" s="646"/>
      <c r="CV240" s="646"/>
      <c r="CW240" s="646"/>
      <c r="CX240" s="646"/>
      <c r="CY240" s="646"/>
      <c r="CZ240" s="646"/>
      <c r="DA240" s="646"/>
      <c r="DB240" s="646"/>
    </row>
    <row r="241">
      <c r="A241" s="642" t="s">
        <v>227</v>
      </c>
      <c r="B241" s="643">
        <f t="shared" si="8"/>
        <v>1</v>
      </c>
      <c r="C241" s="643" t="s">
        <v>2133</v>
      </c>
      <c r="D241" s="644">
        <v>3.0</v>
      </c>
      <c r="E241" s="644" t="s">
        <v>214</v>
      </c>
      <c r="F241" s="644" t="s">
        <v>251</v>
      </c>
      <c r="G241" s="645" t="s">
        <v>2368</v>
      </c>
      <c r="H241" s="603"/>
      <c r="I241" s="646"/>
      <c r="J241" s="646"/>
      <c r="K241" s="646"/>
      <c r="L241" s="646"/>
      <c r="M241" s="647" t="s">
        <v>96</v>
      </c>
      <c r="N241" s="647"/>
      <c r="O241" s="647"/>
      <c r="P241" s="647"/>
      <c r="Q241" s="646"/>
      <c r="R241" s="647"/>
      <c r="S241" s="646"/>
      <c r="T241" s="646"/>
      <c r="U241" s="646"/>
      <c r="V241" s="646"/>
      <c r="W241" s="646"/>
      <c r="X241" s="646"/>
      <c r="Y241" s="646"/>
      <c r="Z241" s="646"/>
      <c r="AA241" s="646"/>
      <c r="AB241" s="646"/>
      <c r="AC241" s="646"/>
      <c r="AD241" s="646"/>
      <c r="AE241" s="646"/>
      <c r="AF241" s="646"/>
      <c r="AG241" s="646"/>
      <c r="AH241" s="646"/>
      <c r="AI241" s="646"/>
      <c r="AJ241" s="646"/>
      <c r="AK241" s="646"/>
      <c r="AL241" s="646"/>
      <c r="AM241" s="646"/>
      <c r="AN241" s="646"/>
      <c r="AO241" s="646"/>
      <c r="AP241" s="646"/>
      <c r="AQ241" s="646"/>
      <c r="AR241" s="646"/>
      <c r="AS241" s="646"/>
      <c r="AT241" s="646"/>
      <c r="AU241" s="646"/>
      <c r="AV241" s="646"/>
      <c r="AW241" s="646"/>
      <c r="AX241" s="646"/>
      <c r="AY241" s="646"/>
      <c r="AZ241" s="646"/>
      <c r="BA241" s="646"/>
      <c r="BB241" s="646"/>
      <c r="BC241" s="646"/>
      <c r="BD241" s="646"/>
      <c r="BE241" s="646"/>
      <c r="BF241" s="646"/>
      <c r="BG241" s="646"/>
      <c r="BH241" s="646"/>
      <c r="BI241" s="646"/>
      <c r="BJ241" s="646"/>
      <c r="BK241" s="646"/>
      <c r="BL241" s="646"/>
      <c r="BM241" s="646"/>
      <c r="BN241" s="646"/>
      <c r="BO241" s="646"/>
      <c r="BP241" s="646"/>
      <c r="BQ241" s="646"/>
      <c r="BR241" s="646"/>
      <c r="BS241" s="646"/>
      <c r="BT241" s="646"/>
      <c r="BU241" s="646"/>
      <c r="BV241" s="646"/>
      <c r="BW241" s="646"/>
      <c r="BX241" s="646"/>
      <c r="BY241" s="646"/>
      <c r="BZ241" s="646"/>
      <c r="CA241" s="646"/>
      <c r="CB241" s="646"/>
      <c r="CC241" s="646"/>
      <c r="CD241" s="646"/>
      <c r="CE241" s="646"/>
      <c r="CF241" s="646"/>
      <c r="CG241" s="646"/>
      <c r="CH241" s="646"/>
      <c r="CI241" s="646"/>
      <c r="CJ241" s="646"/>
      <c r="CK241" s="646"/>
      <c r="CL241" s="646"/>
      <c r="CM241" s="646"/>
      <c r="CN241" s="646"/>
      <c r="CO241" s="646"/>
      <c r="CP241" s="646"/>
      <c r="CQ241" s="646"/>
      <c r="CR241" s="646"/>
      <c r="CS241" s="646"/>
      <c r="CT241" s="646"/>
      <c r="CU241" s="646"/>
      <c r="CV241" s="646"/>
      <c r="CW241" s="646"/>
      <c r="CX241" s="646"/>
      <c r="CY241" s="646"/>
      <c r="CZ241" s="646"/>
      <c r="DA241" s="646"/>
      <c r="DB241" s="646"/>
    </row>
    <row r="242">
      <c r="A242" s="642" t="s">
        <v>1214</v>
      </c>
      <c r="B242" s="643">
        <f t="shared" si="8"/>
        <v>1</v>
      </c>
      <c r="C242" s="643" t="s">
        <v>2133</v>
      </c>
      <c r="D242" s="644">
        <v>2.0</v>
      </c>
      <c r="E242" s="644" t="s">
        <v>214</v>
      </c>
      <c r="F242" s="644" t="s">
        <v>251</v>
      </c>
      <c r="G242" s="645" t="s">
        <v>2369</v>
      </c>
      <c r="H242" s="603"/>
      <c r="I242" s="646"/>
      <c r="J242" s="647"/>
      <c r="K242" s="647"/>
      <c r="L242" s="647"/>
      <c r="M242" s="646"/>
      <c r="N242" s="646"/>
      <c r="O242" s="646"/>
      <c r="P242" s="646"/>
      <c r="Q242" s="646"/>
      <c r="R242" s="646"/>
      <c r="S242" s="646"/>
      <c r="T242" s="646"/>
      <c r="U242" s="646"/>
      <c r="V242" s="646"/>
      <c r="W242" s="646"/>
      <c r="X242" s="646"/>
      <c r="Y242" s="646"/>
      <c r="Z242" s="646"/>
      <c r="AA242" s="646"/>
      <c r="AB242" s="646"/>
      <c r="AC242" s="646"/>
      <c r="AD242" s="646"/>
      <c r="AE242" s="646"/>
      <c r="AF242" s="646"/>
      <c r="AG242" s="646"/>
      <c r="AH242" s="646"/>
      <c r="AI242" s="646"/>
      <c r="AJ242" s="646"/>
      <c r="AK242" s="646"/>
      <c r="AL242" s="646"/>
      <c r="AM242" s="646"/>
      <c r="AN242" s="646"/>
      <c r="AO242" s="646"/>
      <c r="AP242" s="646"/>
      <c r="AQ242" s="646"/>
      <c r="AR242" s="646"/>
      <c r="AS242" s="647"/>
      <c r="AT242" s="647"/>
      <c r="AU242" s="647"/>
      <c r="AV242" s="647"/>
      <c r="AW242" s="646"/>
      <c r="AX242" s="646"/>
      <c r="AY242" s="646"/>
      <c r="AZ242" s="646"/>
      <c r="BA242" s="646"/>
      <c r="BB242" s="646"/>
      <c r="BC242" s="646"/>
      <c r="BD242" s="646"/>
      <c r="BE242" s="646"/>
      <c r="BF242" s="646"/>
      <c r="BG242" s="647" t="s">
        <v>96</v>
      </c>
      <c r="BH242" s="646"/>
      <c r="BI242" s="646"/>
      <c r="BJ242" s="646"/>
      <c r="BK242" s="646"/>
      <c r="BL242" s="646"/>
      <c r="BM242" s="646"/>
      <c r="BN242" s="646"/>
      <c r="BO242" s="646"/>
      <c r="BP242" s="646"/>
      <c r="BQ242" s="647"/>
      <c r="BR242" s="647"/>
      <c r="BS242" s="646"/>
      <c r="BT242" s="646"/>
      <c r="BU242" s="646"/>
      <c r="BV242" s="646"/>
      <c r="BW242" s="646"/>
      <c r="BX242" s="646"/>
      <c r="BY242" s="646"/>
      <c r="BZ242" s="646"/>
      <c r="CA242" s="646"/>
      <c r="CB242" s="646"/>
      <c r="CC242" s="646"/>
      <c r="CD242" s="646"/>
      <c r="CE242" s="646"/>
      <c r="CF242" s="646"/>
      <c r="CG242" s="646"/>
      <c r="CH242" s="646"/>
      <c r="CI242" s="646"/>
      <c r="CJ242" s="646"/>
      <c r="CK242" s="646"/>
      <c r="CL242" s="646"/>
      <c r="CM242" s="646"/>
      <c r="CN242" s="646"/>
      <c r="CO242" s="646"/>
      <c r="CP242" s="646"/>
      <c r="CQ242" s="646"/>
      <c r="CR242" s="646"/>
      <c r="CS242" s="646"/>
      <c r="CT242" s="646"/>
      <c r="CU242" s="646"/>
      <c r="CV242" s="646"/>
      <c r="CW242" s="646"/>
      <c r="CX242" s="646"/>
      <c r="CY242" s="646"/>
      <c r="CZ242" s="646"/>
      <c r="DA242" s="646"/>
      <c r="DB242" s="646"/>
    </row>
    <row r="243">
      <c r="A243" s="642" t="s">
        <v>928</v>
      </c>
      <c r="B243" s="643">
        <f t="shared" si="8"/>
        <v>2</v>
      </c>
      <c r="C243" s="643" t="s">
        <v>2133</v>
      </c>
      <c r="D243" s="644">
        <v>2.0</v>
      </c>
      <c r="E243" s="644" t="s">
        <v>214</v>
      </c>
      <c r="F243" s="644" t="s">
        <v>251</v>
      </c>
      <c r="G243" s="645" t="s">
        <v>2370</v>
      </c>
      <c r="H243" s="603"/>
      <c r="I243" s="646"/>
      <c r="J243" s="647"/>
      <c r="K243" s="647"/>
      <c r="L243" s="647"/>
      <c r="M243" s="646"/>
      <c r="N243" s="646"/>
      <c r="O243" s="646"/>
      <c r="P243" s="646"/>
      <c r="Q243" s="646"/>
      <c r="R243" s="646"/>
      <c r="S243" s="646"/>
      <c r="T243" s="646"/>
      <c r="U243" s="646"/>
      <c r="V243" s="646"/>
      <c r="W243" s="646"/>
      <c r="X243" s="646"/>
      <c r="Y243" s="646"/>
      <c r="Z243" s="646"/>
      <c r="AA243" s="646"/>
      <c r="AB243" s="646"/>
      <c r="AC243" s="646"/>
      <c r="AD243" s="646"/>
      <c r="AE243" s="646"/>
      <c r="AF243" s="646"/>
      <c r="AG243" s="646"/>
      <c r="AH243" s="646"/>
      <c r="AI243" s="646"/>
      <c r="AJ243" s="646"/>
      <c r="AK243" s="646"/>
      <c r="AL243" s="646"/>
      <c r="AM243" s="646"/>
      <c r="AN243" s="646"/>
      <c r="AO243" s="646"/>
      <c r="AP243" s="646"/>
      <c r="AQ243" s="647" t="s">
        <v>96</v>
      </c>
      <c r="AR243" s="646"/>
      <c r="AS243" s="647"/>
      <c r="AT243" s="647"/>
      <c r="AU243" s="647"/>
      <c r="AV243" s="647" t="s">
        <v>96</v>
      </c>
      <c r="AW243" s="646"/>
      <c r="AX243" s="646"/>
      <c r="AY243" s="646"/>
      <c r="AZ243" s="646"/>
      <c r="BA243" s="646"/>
      <c r="BB243" s="646"/>
      <c r="BC243" s="646"/>
      <c r="BD243" s="646"/>
      <c r="BE243" s="646"/>
      <c r="BF243" s="646"/>
      <c r="BG243" s="646"/>
      <c r="BH243" s="646"/>
      <c r="BI243" s="646"/>
      <c r="BJ243" s="646"/>
      <c r="BK243" s="646"/>
      <c r="BL243" s="646"/>
      <c r="BM243" s="646"/>
      <c r="BN243" s="646"/>
      <c r="BO243" s="646"/>
      <c r="BP243" s="646"/>
      <c r="BQ243" s="647"/>
      <c r="BR243" s="647"/>
      <c r="BS243" s="646"/>
      <c r="BT243" s="646"/>
      <c r="BU243" s="646"/>
      <c r="BV243" s="646"/>
      <c r="BW243" s="646"/>
      <c r="BX243" s="646"/>
      <c r="BY243" s="646"/>
      <c r="BZ243" s="646"/>
      <c r="CA243" s="646"/>
      <c r="CB243" s="646"/>
      <c r="CC243" s="646"/>
      <c r="CD243" s="646"/>
      <c r="CE243" s="646"/>
      <c r="CF243" s="646"/>
      <c r="CG243" s="646"/>
      <c r="CH243" s="646"/>
      <c r="CI243" s="646"/>
      <c r="CJ243" s="646"/>
      <c r="CK243" s="646"/>
      <c r="CL243" s="646"/>
      <c r="CM243" s="646"/>
      <c r="CN243" s="646"/>
      <c r="CO243" s="646"/>
      <c r="CP243" s="646"/>
      <c r="CQ243" s="646"/>
      <c r="CR243" s="646"/>
      <c r="CS243" s="646"/>
      <c r="CT243" s="646"/>
      <c r="CU243" s="646"/>
      <c r="CV243" s="646"/>
      <c r="CW243" s="646"/>
      <c r="CX243" s="646"/>
      <c r="CY243" s="646"/>
      <c r="CZ243" s="646"/>
      <c r="DA243" s="646"/>
      <c r="DB243" s="646"/>
    </row>
    <row r="244">
      <c r="A244" s="642" t="s">
        <v>98</v>
      </c>
      <c r="B244" s="643">
        <f t="shared" si="8"/>
        <v>3</v>
      </c>
      <c r="C244" s="643" t="s">
        <v>2133</v>
      </c>
      <c r="D244" s="644">
        <v>2.0</v>
      </c>
      <c r="E244" s="644" t="s">
        <v>214</v>
      </c>
      <c r="F244" s="644" t="s">
        <v>251</v>
      </c>
      <c r="G244" s="645" t="s">
        <v>2371</v>
      </c>
      <c r="H244" s="648"/>
      <c r="I244" s="647" t="s">
        <v>96</v>
      </c>
      <c r="J244" s="646"/>
      <c r="K244" s="646"/>
      <c r="L244" s="646"/>
      <c r="M244" s="646"/>
      <c r="N244" s="646"/>
      <c r="O244" s="646"/>
      <c r="P244" s="646"/>
      <c r="Q244" s="646"/>
      <c r="R244" s="646"/>
      <c r="S244" s="646"/>
      <c r="T244" s="646"/>
      <c r="U244" s="646"/>
      <c r="V244" s="646"/>
      <c r="W244" s="646"/>
      <c r="X244" s="646"/>
      <c r="Y244" s="646"/>
      <c r="Z244" s="646"/>
      <c r="AA244" s="646"/>
      <c r="AB244" s="646"/>
      <c r="AC244" s="646"/>
      <c r="AD244" s="646"/>
      <c r="AE244" s="646"/>
      <c r="AF244" s="646"/>
      <c r="AG244" s="646"/>
      <c r="AH244" s="646"/>
      <c r="AI244" s="646"/>
      <c r="AJ244" s="646"/>
      <c r="AK244" s="646"/>
      <c r="AL244" s="646"/>
      <c r="AM244" s="646"/>
      <c r="AN244" s="646"/>
      <c r="AO244" s="646"/>
      <c r="AP244" s="646"/>
      <c r="AQ244" s="646"/>
      <c r="AR244" s="646"/>
      <c r="AS244" s="646"/>
      <c r="AT244" s="646"/>
      <c r="AU244" s="646"/>
      <c r="AV244" s="646"/>
      <c r="AW244" s="646"/>
      <c r="AX244" s="646"/>
      <c r="AY244" s="646"/>
      <c r="AZ244" s="646"/>
      <c r="BA244" s="646"/>
      <c r="BB244" s="646"/>
      <c r="BC244" s="646"/>
      <c r="BD244" s="646"/>
      <c r="BE244" s="646"/>
      <c r="BF244" s="646"/>
      <c r="BG244" s="646"/>
      <c r="BH244" s="646"/>
      <c r="BI244" s="646"/>
      <c r="BJ244" s="646"/>
      <c r="BK244" s="646"/>
      <c r="BL244" s="646"/>
      <c r="BM244" s="646"/>
      <c r="BN244" s="646"/>
      <c r="BO244" s="646"/>
      <c r="BP244" s="646"/>
      <c r="BQ244" s="646"/>
      <c r="BR244" s="646"/>
      <c r="BS244" s="646"/>
      <c r="BT244" s="646"/>
      <c r="BU244" s="646"/>
      <c r="BV244" s="646"/>
      <c r="BW244" s="646"/>
      <c r="BX244" s="646"/>
      <c r="BY244" s="646"/>
      <c r="BZ244" s="646"/>
      <c r="CA244" s="646"/>
      <c r="CB244" s="646"/>
      <c r="CC244" s="646"/>
      <c r="CD244" s="646"/>
      <c r="CE244" s="646"/>
      <c r="CF244" s="646"/>
      <c r="CG244" s="646"/>
      <c r="CH244" s="646"/>
      <c r="CI244" s="646"/>
      <c r="CJ244" s="646"/>
      <c r="CK244" s="647" t="s">
        <v>96</v>
      </c>
      <c r="CL244" s="646"/>
      <c r="CM244" s="646"/>
      <c r="CN244" s="646"/>
      <c r="CO244" s="646"/>
      <c r="CP244" s="646"/>
      <c r="CQ244" s="646"/>
      <c r="CR244" s="646"/>
      <c r="CS244" s="646"/>
      <c r="CT244" s="647"/>
      <c r="CU244" s="647" t="s">
        <v>96</v>
      </c>
      <c r="CV244" s="646"/>
      <c r="CW244" s="646"/>
      <c r="CX244" s="646"/>
      <c r="CY244" s="646"/>
      <c r="CZ244" s="646"/>
      <c r="DA244" s="646"/>
      <c r="DB244" s="646"/>
    </row>
    <row r="245" ht="22.5" customHeight="1">
      <c r="A245" s="649" t="s">
        <v>2129</v>
      </c>
      <c r="B245" s="625"/>
      <c r="C245" s="626"/>
      <c r="D245" s="626"/>
      <c r="E245" s="626"/>
      <c r="F245" s="626"/>
      <c r="G245" s="626"/>
      <c r="H245" s="627"/>
      <c r="I245" s="595"/>
      <c r="J245" s="595"/>
      <c r="K245" s="595"/>
      <c r="L245" s="595"/>
      <c r="M245" s="595"/>
      <c r="N245" s="595"/>
      <c r="O245" s="595"/>
      <c r="P245" s="595"/>
      <c r="Q245" s="595"/>
      <c r="R245" s="595"/>
      <c r="S245" s="595"/>
      <c r="T245" s="595"/>
      <c r="U245" s="595"/>
      <c r="V245" s="595"/>
      <c r="W245" s="595"/>
      <c r="X245" s="595"/>
      <c r="Y245" s="595"/>
      <c r="Z245" s="595"/>
      <c r="AA245" s="595"/>
      <c r="AB245" s="595"/>
      <c r="AC245" s="595"/>
      <c r="AD245" s="595"/>
      <c r="AE245" s="595"/>
      <c r="AF245" s="595"/>
      <c r="AG245" s="595"/>
      <c r="AH245" s="595"/>
      <c r="AI245" s="595"/>
      <c r="AJ245" s="595"/>
      <c r="AK245" s="595"/>
      <c r="AL245" s="595"/>
      <c r="AM245" s="595"/>
      <c r="AN245" s="595"/>
      <c r="AO245" s="595"/>
      <c r="AP245" s="595"/>
      <c r="AQ245" s="595"/>
      <c r="AR245" s="595"/>
      <c r="AS245" s="595"/>
      <c r="AT245" s="595"/>
      <c r="AU245" s="595"/>
      <c r="AV245" s="595"/>
      <c r="AW245" s="595"/>
      <c r="AX245" s="595"/>
      <c r="AY245" s="595"/>
      <c r="AZ245" s="595"/>
      <c r="BA245" s="595"/>
      <c r="BB245" s="595"/>
      <c r="BC245" s="595"/>
      <c r="BD245" s="595"/>
      <c r="BE245" s="595"/>
      <c r="BF245" s="595"/>
      <c r="BG245" s="596"/>
      <c r="BH245" s="596"/>
      <c r="BI245" s="595"/>
      <c r="BJ245" s="595"/>
      <c r="BK245" s="595"/>
      <c r="BL245" s="595"/>
      <c r="BM245" s="595"/>
      <c r="BN245" s="595"/>
      <c r="BO245" s="596"/>
      <c r="BP245" s="596"/>
      <c r="BQ245" s="595"/>
      <c r="BR245" s="595"/>
      <c r="BS245" s="595"/>
      <c r="BT245" s="595"/>
      <c r="BU245" s="595"/>
      <c r="BV245" s="595"/>
      <c r="BW245" s="595"/>
      <c r="BX245" s="595"/>
      <c r="BY245" s="595"/>
      <c r="BZ245" s="595"/>
      <c r="CA245" s="595"/>
      <c r="CB245" s="595"/>
      <c r="CC245" s="595"/>
      <c r="CD245" s="595"/>
      <c r="CE245" s="595"/>
      <c r="CF245" s="595"/>
      <c r="CG245" s="595"/>
      <c r="CH245" s="595"/>
      <c r="CI245" s="595"/>
      <c r="CJ245" s="595"/>
      <c r="CK245" s="595"/>
      <c r="CL245" s="595"/>
      <c r="CM245" s="595"/>
      <c r="CN245" s="595"/>
      <c r="CO245" s="595"/>
      <c r="CP245" s="595"/>
      <c r="CQ245" s="595"/>
      <c r="CR245" s="595"/>
      <c r="CS245" s="595"/>
      <c r="CT245" s="595"/>
      <c r="CU245" s="595"/>
      <c r="CV245" s="595"/>
      <c r="CW245" s="595"/>
      <c r="CX245" s="595"/>
      <c r="CY245" s="595"/>
      <c r="CZ245" s="595"/>
      <c r="DA245" s="595"/>
      <c r="DB245" s="595"/>
    </row>
    <row r="246">
      <c r="A246" s="650" t="s">
        <v>599</v>
      </c>
      <c r="B246" s="651">
        <f t="shared" ref="B246:B327" si="9">counta($I246:$DB246)</f>
        <v>1</v>
      </c>
      <c r="C246" s="651" t="s">
        <v>2162</v>
      </c>
      <c r="D246" s="473" t="s">
        <v>91</v>
      </c>
      <c r="E246" s="473" t="s">
        <v>91</v>
      </c>
      <c r="F246" s="473" t="s">
        <v>91</v>
      </c>
      <c r="G246" s="652" t="s">
        <v>2372</v>
      </c>
      <c r="H246" s="603"/>
      <c r="I246" s="653"/>
      <c r="J246" s="653"/>
      <c r="K246" s="653"/>
      <c r="L246" s="653"/>
      <c r="M246" s="653"/>
      <c r="N246" s="653"/>
      <c r="O246" s="653"/>
      <c r="P246" s="653"/>
      <c r="Q246" s="653"/>
      <c r="R246" s="653"/>
      <c r="S246" s="653"/>
      <c r="T246" s="653"/>
      <c r="U246" s="653"/>
      <c r="V246" s="653"/>
      <c r="W246" s="653"/>
      <c r="X246" s="653"/>
      <c r="Y246" s="653"/>
      <c r="Z246" s="653"/>
      <c r="AA246" s="654"/>
      <c r="AB246" s="654" t="s">
        <v>96</v>
      </c>
      <c r="AC246" s="653"/>
      <c r="AD246" s="654"/>
      <c r="AE246" s="653"/>
      <c r="AF246" s="653"/>
      <c r="AG246" s="653"/>
      <c r="AH246" s="653"/>
      <c r="AI246" s="653"/>
      <c r="AJ246" s="653"/>
      <c r="AK246" s="653"/>
      <c r="AL246" s="653"/>
      <c r="AM246" s="653"/>
      <c r="AN246" s="653"/>
      <c r="AO246" s="653"/>
      <c r="AP246" s="654"/>
      <c r="AQ246" s="653"/>
      <c r="AR246" s="653"/>
      <c r="AS246" s="653"/>
      <c r="AT246" s="653"/>
      <c r="AU246" s="653"/>
      <c r="AV246" s="653"/>
      <c r="AW246" s="653"/>
      <c r="AX246" s="653"/>
      <c r="AY246" s="653"/>
      <c r="AZ246" s="653"/>
      <c r="BA246" s="653"/>
      <c r="BB246" s="653"/>
      <c r="BC246" s="653"/>
      <c r="BD246" s="653"/>
      <c r="BE246" s="653"/>
      <c r="BF246" s="653"/>
      <c r="BG246" s="653"/>
      <c r="BH246" s="653"/>
      <c r="BI246" s="653"/>
      <c r="BJ246" s="654"/>
      <c r="BK246" s="653"/>
      <c r="BL246" s="653"/>
      <c r="BM246" s="653"/>
      <c r="BN246" s="653"/>
      <c r="BO246" s="653"/>
      <c r="BP246" s="653"/>
      <c r="BQ246" s="653"/>
      <c r="BR246" s="653"/>
      <c r="BS246" s="653"/>
      <c r="BT246" s="653"/>
      <c r="BU246" s="654"/>
      <c r="BV246" s="653"/>
      <c r="BW246" s="653"/>
      <c r="BX246" s="653"/>
      <c r="BY246" s="653"/>
      <c r="BZ246" s="653"/>
      <c r="CA246" s="653"/>
      <c r="CB246" s="653"/>
      <c r="CC246" s="653"/>
      <c r="CD246" s="653"/>
      <c r="CE246" s="653"/>
      <c r="CF246" s="653"/>
      <c r="CG246" s="653"/>
      <c r="CH246" s="653"/>
      <c r="CI246" s="653"/>
      <c r="CJ246" s="653"/>
      <c r="CK246" s="653"/>
      <c r="CL246" s="653"/>
      <c r="CM246" s="653"/>
      <c r="CN246" s="654"/>
      <c r="CO246" s="654"/>
      <c r="CP246" s="653"/>
      <c r="CQ246" s="653"/>
      <c r="CR246" s="655"/>
      <c r="CS246" s="653"/>
      <c r="CT246" s="653"/>
      <c r="CU246" s="653"/>
      <c r="CV246" s="653"/>
      <c r="CW246" s="653"/>
      <c r="CX246" s="653"/>
      <c r="CY246" s="653"/>
      <c r="CZ246" s="653"/>
      <c r="DA246" s="653"/>
      <c r="DB246" s="653"/>
    </row>
    <row r="247">
      <c r="A247" s="650" t="s">
        <v>399</v>
      </c>
      <c r="B247" s="651">
        <f t="shared" si="9"/>
        <v>4</v>
      </c>
      <c r="C247" s="651" t="s">
        <v>2162</v>
      </c>
      <c r="D247" s="473" t="s">
        <v>91</v>
      </c>
      <c r="E247" s="473" t="s">
        <v>91</v>
      </c>
      <c r="F247" s="473" t="s">
        <v>91</v>
      </c>
      <c r="G247" s="652" t="s">
        <v>2373</v>
      </c>
      <c r="H247" s="603"/>
      <c r="I247" s="653"/>
      <c r="J247" s="653"/>
      <c r="K247" s="653"/>
      <c r="L247" s="653"/>
      <c r="M247" s="653"/>
      <c r="N247" s="653"/>
      <c r="O247" s="653"/>
      <c r="P247" s="653"/>
      <c r="Q247" s="653"/>
      <c r="R247" s="653"/>
      <c r="S247" s="654" t="s">
        <v>96</v>
      </c>
      <c r="T247" s="653"/>
      <c r="U247" s="653"/>
      <c r="V247" s="653"/>
      <c r="W247" s="653"/>
      <c r="X247" s="653"/>
      <c r="Y247" s="653"/>
      <c r="Z247" s="653"/>
      <c r="AA247" s="654" t="s">
        <v>96</v>
      </c>
      <c r="AB247" s="653"/>
      <c r="AC247" s="653"/>
      <c r="AD247" s="654"/>
      <c r="AE247" s="653"/>
      <c r="AF247" s="653"/>
      <c r="AG247" s="653"/>
      <c r="AH247" s="653"/>
      <c r="AI247" s="653"/>
      <c r="AJ247" s="653"/>
      <c r="AK247" s="653"/>
      <c r="AL247" s="653"/>
      <c r="AM247" s="653"/>
      <c r="AN247" s="653"/>
      <c r="AO247" s="653"/>
      <c r="AP247" s="654" t="s">
        <v>96</v>
      </c>
      <c r="AQ247" s="653"/>
      <c r="AR247" s="653"/>
      <c r="AS247" s="653"/>
      <c r="AT247" s="653"/>
      <c r="AU247" s="653"/>
      <c r="AV247" s="653"/>
      <c r="AW247" s="653"/>
      <c r="AX247" s="653"/>
      <c r="AY247" s="653"/>
      <c r="AZ247" s="653"/>
      <c r="BA247" s="653"/>
      <c r="BB247" s="653"/>
      <c r="BC247" s="653"/>
      <c r="BD247" s="653"/>
      <c r="BE247" s="653"/>
      <c r="BF247" s="653"/>
      <c r="BG247" s="653"/>
      <c r="BH247" s="653"/>
      <c r="BI247" s="653"/>
      <c r="BJ247" s="654"/>
      <c r="BK247" s="653"/>
      <c r="BL247" s="653"/>
      <c r="BM247" s="653"/>
      <c r="BN247" s="653"/>
      <c r="BO247" s="653"/>
      <c r="BP247" s="653"/>
      <c r="BQ247" s="653"/>
      <c r="BR247" s="653"/>
      <c r="BS247" s="653"/>
      <c r="BT247" s="653"/>
      <c r="BU247" s="654"/>
      <c r="BV247" s="653"/>
      <c r="BW247" s="653"/>
      <c r="BX247" s="653"/>
      <c r="BY247" s="653"/>
      <c r="BZ247" s="653"/>
      <c r="CA247" s="653"/>
      <c r="CB247" s="653"/>
      <c r="CC247" s="653"/>
      <c r="CD247" s="653"/>
      <c r="CE247" s="653"/>
      <c r="CF247" s="653"/>
      <c r="CG247" s="653"/>
      <c r="CH247" s="653"/>
      <c r="CI247" s="653"/>
      <c r="CJ247" s="653"/>
      <c r="CK247" s="653"/>
      <c r="CL247" s="653"/>
      <c r="CM247" s="653"/>
      <c r="CN247" s="654"/>
      <c r="CO247" s="654"/>
      <c r="CP247" s="653"/>
      <c r="CQ247" s="653"/>
      <c r="CR247" s="655" t="s">
        <v>96</v>
      </c>
      <c r="CS247" s="653"/>
      <c r="CT247" s="653"/>
      <c r="CU247" s="653"/>
      <c r="CV247" s="653"/>
      <c r="CW247" s="653"/>
      <c r="CX247" s="653"/>
      <c r="CY247" s="653"/>
      <c r="CZ247" s="653"/>
      <c r="DA247" s="653"/>
      <c r="DB247" s="653"/>
    </row>
    <row r="248">
      <c r="A248" s="650" t="s">
        <v>308</v>
      </c>
      <c r="B248" s="651">
        <f t="shared" si="9"/>
        <v>8</v>
      </c>
      <c r="C248" s="651" t="s">
        <v>2162</v>
      </c>
      <c r="D248" s="473" t="s">
        <v>91</v>
      </c>
      <c r="E248" s="473" t="s">
        <v>91</v>
      </c>
      <c r="F248" s="473" t="s">
        <v>91</v>
      </c>
      <c r="G248" s="652" t="s">
        <v>2374</v>
      </c>
      <c r="H248" s="603"/>
      <c r="I248" s="653"/>
      <c r="J248" s="653"/>
      <c r="K248" s="653"/>
      <c r="L248" s="653"/>
      <c r="M248" s="653"/>
      <c r="N248" s="653"/>
      <c r="O248" s="655" t="s">
        <v>96</v>
      </c>
      <c r="P248" s="653"/>
      <c r="Q248" s="653"/>
      <c r="R248" s="653"/>
      <c r="S248" s="653"/>
      <c r="T248" s="654" t="s">
        <v>96</v>
      </c>
      <c r="U248" s="653"/>
      <c r="V248" s="653"/>
      <c r="W248" s="653"/>
      <c r="X248" s="654" t="s">
        <v>96</v>
      </c>
      <c r="Y248" s="653"/>
      <c r="Z248" s="653"/>
      <c r="AA248" s="653"/>
      <c r="AB248" s="653"/>
      <c r="AC248" s="653"/>
      <c r="AD248" s="654" t="s">
        <v>96</v>
      </c>
      <c r="AE248" s="653"/>
      <c r="AF248" s="653"/>
      <c r="AG248" s="653"/>
      <c r="AH248" s="653"/>
      <c r="AI248" s="653"/>
      <c r="AJ248" s="653"/>
      <c r="AK248" s="653"/>
      <c r="AL248" s="653"/>
      <c r="AM248" s="653"/>
      <c r="AN248" s="653"/>
      <c r="AO248" s="653"/>
      <c r="AP248" s="653"/>
      <c r="AQ248" s="653"/>
      <c r="AR248" s="653"/>
      <c r="AS248" s="653"/>
      <c r="AT248" s="653"/>
      <c r="AU248" s="653"/>
      <c r="AV248" s="653"/>
      <c r="AW248" s="653"/>
      <c r="AX248" s="653"/>
      <c r="AY248" s="653"/>
      <c r="AZ248" s="653"/>
      <c r="BA248" s="653"/>
      <c r="BB248" s="653"/>
      <c r="BC248" s="653"/>
      <c r="BD248" s="653"/>
      <c r="BE248" s="653"/>
      <c r="BF248" s="653"/>
      <c r="BG248" s="653"/>
      <c r="BH248" s="653"/>
      <c r="BI248" s="653"/>
      <c r="BJ248" s="654" t="s">
        <v>96</v>
      </c>
      <c r="BK248" s="653"/>
      <c r="BL248" s="653"/>
      <c r="BM248" s="653"/>
      <c r="BN248" s="653"/>
      <c r="BO248" s="653"/>
      <c r="BP248" s="653"/>
      <c r="BQ248" s="653"/>
      <c r="BR248" s="653"/>
      <c r="BS248" s="653"/>
      <c r="BT248" s="653"/>
      <c r="BU248" s="654"/>
      <c r="BV248" s="653"/>
      <c r="BW248" s="653"/>
      <c r="BX248" s="653"/>
      <c r="BY248" s="653"/>
      <c r="BZ248" s="653"/>
      <c r="CA248" s="653"/>
      <c r="CB248" s="653"/>
      <c r="CC248" s="653"/>
      <c r="CD248" s="653"/>
      <c r="CE248" s="653"/>
      <c r="CF248" s="653"/>
      <c r="CG248" s="653"/>
      <c r="CH248" s="653"/>
      <c r="CI248" s="653"/>
      <c r="CJ248" s="653"/>
      <c r="CK248" s="653"/>
      <c r="CL248" s="653"/>
      <c r="CM248" s="653"/>
      <c r="CN248" s="654" t="s">
        <v>96</v>
      </c>
      <c r="CO248" s="654" t="s">
        <v>96</v>
      </c>
      <c r="CP248" s="653"/>
      <c r="CQ248" s="653"/>
      <c r="CR248" s="653"/>
      <c r="CS248" s="653"/>
      <c r="CT248" s="653"/>
      <c r="CU248" s="653"/>
      <c r="CV248" s="653"/>
      <c r="CW248" s="654" t="s">
        <v>96</v>
      </c>
      <c r="CX248" s="653"/>
      <c r="CY248" s="653"/>
      <c r="CZ248" s="653"/>
      <c r="DA248" s="653"/>
      <c r="DB248" s="653"/>
    </row>
    <row r="249">
      <c r="A249" s="650" t="s">
        <v>327</v>
      </c>
      <c r="B249" s="651">
        <f t="shared" si="9"/>
        <v>4</v>
      </c>
      <c r="C249" s="651" t="s">
        <v>2133</v>
      </c>
      <c r="D249" s="473" t="s">
        <v>91</v>
      </c>
      <c r="E249" s="473" t="s">
        <v>91</v>
      </c>
      <c r="F249" s="473" t="s">
        <v>91</v>
      </c>
      <c r="G249" s="652" t="s">
        <v>2375</v>
      </c>
      <c r="H249" s="603"/>
      <c r="I249" s="653"/>
      <c r="J249" s="653"/>
      <c r="K249" s="653"/>
      <c r="L249" s="653"/>
      <c r="M249" s="653"/>
      <c r="N249" s="654"/>
      <c r="O249" s="654"/>
      <c r="P249" s="654" t="s">
        <v>96</v>
      </c>
      <c r="Q249" s="653"/>
      <c r="R249" s="653"/>
      <c r="S249" s="653"/>
      <c r="T249" s="653"/>
      <c r="U249" s="653"/>
      <c r="V249" s="653"/>
      <c r="W249" s="653"/>
      <c r="X249" s="653"/>
      <c r="Y249" s="653"/>
      <c r="Z249" s="653"/>
      <c r="AA249" s="653"/>
      <c r="AB249" s="653"/>
      <c r="AC249" s="653"/>
      <c r="AD249" s="653"/>
      <c r="AE249" s="653"/>
      <c r="AF249" s="653"/>
      <c r="AG249" s="653"/>
      <c r="AH249" s="653"/>
      <c r="AI249" s="653"/>
      <c r="AJ249" s="653"/>
      <c r="AK249" s="653"/>
      <c r="AL249" s="654" t="s">
        <v>96</v>
      </c>
      <c r="AM249" s="653"/>
      <c r="AN249" s="653"/>
      <c r="AO249" s="653"/>
      <c r="AP249" s="653"/>
      <c r="AQ249" s="653"/>
      <c r="AR249" s="653"/>
      <c r="AS249" s="653"/>
      <c r="AT249" s="653"/>
      <c r="AU249" s="653"/>
      <c r="AV249" s="653"/>
      <c r="AW249" s="653"/>
      <c r="AX249" s="653"/>
      <c r="AY249" s="653"/>
      <c r="AZ249" s="653"/>
      <c r="BA249" s="653"/>
      <c r="BB249" s="653"/>
      <c r="BC249" s="653"/>
      <c r="BD249" s="653"/>
      <c r="BE249" s="653"/>
      <c r="BF249" s="654" t="s">
        <v>96</v>
      </c>
      <c r="BG249" s="654"/>
      <c r="BH249" s="654"/>
      <c r="BI249" s="653"/>
      <c r="BJ249" s="653"/>
      <c r="BK249" s="653"/>
      <c r="BL249" s="653"/>
      <c r="BM249" s="653"/>
      <c r="BN249" s="653"/>
      <c r="BO249" s="653"/>
      <c r="BP249" s="653"/>
      <c r="BQ249" s="653"/>
      <c r="BR249" s="653"/>
      <c r="BS249" s="653"/>
      <c r="BT249" s="653"/>
      <c r="BU249" s="654" t="s">
        <v>96</v>
      </c>
      <c r="BV249" s="653"/>
      <c r="BW249" s="653"/>
      <c r="BX249" s="653"/>
      <c r="BY249" s="653"/>
      <c r="BZ249" s="653"/>
      <c r="CA249" s="653"/>
      <c r="CB249" s="653"/>
      <c r="CC249" s="653"/>
      <c r="CD249" s="653"/>
      <c r="CE249" s="653"/>
      <c r="CF249" s="653"/>
      <c r="CG249" s="653"/>
      <c r="CH249" s="653"/>
      <c r="CI249" s="653"/>
      <c r="CJ249" s="653"/>
      <c r="CK249" s="653"/>
      <c r="CL249" s="653"/>
      <c r="CM249" s="653"/>
      <c r="CN249" s="653"/>
      <c r="CO249" s="653"/>
      <c r="CP249" s="653"/>
      <c r="CQ249" s="653"/>
      <c r="CR249" s="653"/>
      <c r="CS249" s="653"/>
      <c r="CT249" s="653"/>
      <c r="CU249" s="653"/>
      <c r="CV249" s="653"/>
      <c r="CW249" s="653"/>
      <c r="CX249" s="653"/>
      <c r="CY249" s="653"/>
      <c r="CZ249" s="653"/>
      <c r="DA249" s="653"/>
      <c r="DB249" s="653"/>
    </row>
    <row r="250">
      <c r="A250" s="650" t="s">
        <v>325</v>
      </c>
      <c r="B250" s="651">
        <f t="shared" si="9"/>
        <v>4</v>
      </c>
      <c r="C250" s="651" t="s">
        <v>2133</v>
      </c>
      <c r="D250" s="473" t="s">
        <v>91</v>
      </c>
      <c r="E250" s="473" t="s">
        <v>91</v>
      </c>
      <c r="F250" s="473" t="s">
        <v>91</v>
      </c>
      <c r="G250" s="652" t="s">
        <v>2376</v>
      </c>
      <c r="H250" s="603"/>
      <c r="I250" s="653"/>
      <c r="J250" s="653"/>
      <c r="K250" s="653"/>
      <c r="L250" s="653"/>
      <c r="M250" s="653"/>
      <c r="N250" s="654"/>
      <c r="O250" s="654"/>
      <c r="P250" s="654" t="s">
        <v>96</v>
      </c>
      <c r="Q250" s="653"/>
      <c r="R250" s="653"/>
      <c r="S250" s="653"/>
      <c r="T250" s="653"/>
      <c r="U250" s="653"/>
      <c r="V250" s="653"/>
      <c r="W250" s="653"/>
      <c r="X250" s="653"/>
      <c r="Y250" s="653"/>
      <c r="Z250" s="653"/>
      <c r="AA250" s="653"/>
      <c r="AB250" s="653"/>
      <c r="AC250" s="653"/>
      <c r="AD250" s="653"/>
      <c r="AE250" s="653"/>
      <c r="AF250" s="653"/>
      <c r="AG250" s="653"/>
      <c r="AH250" s="653"/>
      <c r="AI250" s="653"/>
      <c r="AJ250" s="654" t="s">
        <v>96</v>
      </c>
      <c r="AK250" s="653"/>
      <c r="AL250" s="653"/>
      <c r="AM250" s="653"/>
      <c r="AN250" s="653"/>
      <c r="AO250" s="653"/>
      <c r="AP250" s="654" t="s">
        <v>96</v>
      </c>
      <c r="AQ250" s="653"/>
      <c r="AR250" s="653"/>
      <c r="AS250" s="653"/>
      <c r="AT250" s="653"/>
      <c r="AU250" s="653"/>
      <c r="AV250" s="653"/>
      <c r="AW250" s="653"/>
      <c r="AX250" s="653"/>
      <c r="AY250" s="653"/>
      <c r="AZ250" s="653"/>
      <c r="BA250" s="653"/>
      <c r="BB250" s="653"/>
      <c r="BC250" s="653"/>
      <c r="BD250" s="653"/>
      <c r="BE250" s="653"/>
      <c r="BF250" s="653"/>
      <c r="BG250" s="653"/>
      <c r="BH250" s="653"/>
      <c r="BI250" s="653"/>
      <c r="BJ250" s="653"/>
      <c r="BK250" s="653"/>
      <c r="BL250" s="653"/>
      <c r="BM250" s="653"/>
      <c r="BN250" s="653"/>
      <c r="BO250" s="653"/>
      <c r="BP250" s="653"/>
      <c r="BQ250" s="653"/>
      <c r="BR250" s="653"/>
      <c r="BS250" s="653"/>
      <c r="BT250" s="653"/>
      <c r="BU250" s="653"/>
      <c r="BV250" s="653"/>
      <c r="BW250" s="653"/>
      <c r="BX250" s="653"/>
      <c r="BY250" s="653"/>
      <c r="BZ250" s="653"/>
      <c r="CA250" s="653"/>
      <c r="CB250" s="653"/>
      <c r="CC250" s="653"/>
      <c r="CD250" s="653"/>
      <c r="CE250" s="653"/>
      <c r="CF250" s="653"/>
      <c r="CG250" s="653"/>
      <c r="CH250" s="653"/>
      <c r="CI250" s="653"/>
      <c r="CJ250" s="653"/>
      <c r="CK250" s="653"/>
      <c r="CL250" s="653"/>
      <c r="CM250" s="653"/>
      <c r="CN250" s="653"/>
      <c r="CO250" s="653"/>
      <c r="CP250" s="653"/>
      <c r="CQ250" s="653"/>
      <c r="CR250" s="653"/>
      <c r="CS250" s="653"/>
      <c r="CT250" s="654"/>
      <c r="CU250" s="654" t="s">
        <v>96</v>
      </c>
      <c r="CV250" s="653"/>
      <c r="CW250" s="653"/>
      <c r="CX250" s="653"/>
      <c r="CY250" s="653"/>
      <c r="CZ250" s="653"/>
      <c r="DA250" s="653"/>
      <c r="DB250" s="653"/>
    </row>
    <row r="251">
      <c r="A251" s="650" t="s">
        <v>279</v>
      </c>
      <c r="B251" s="651">
        <f t="shared" si="9"/>
        <v>7</v>
      </c>
      <c r="C251" s="651" t="s">
        <v>2162</v>
      </c>
      <c r="D251" s="473" t="s">
        <v>91</v>
      </c>
      <c r="E251" s="473" t="s">
        <v>91</v>
      </c>
      <c r="F251" s="473" t="s">
        <v>91</v>
      </c>
      <c r="G251" s="652" t="s">
        <v>2377</v>
      </c>
      <c r="H251" s="603"/>
      <c r="I251" s="653"/>
      <c r="J251" s="653"/>
      <c r="K251" s="653"/>
      <c r="L251" s="653"/>
      <c r="M251" s="653"/>
      <c r="N251" s="654" t="s">
        <v>96</v>
      </c>
      <c r="O251" s="653"/>
      <c r="P251" s="653"/>
      <c r="Q251" s="653"/>
      <c r="R251" s="653"/>
      <c r="S251" s="653"/>
      <c r="T251" s="653"/>
      <c r="U251" s="653"/>
      <c r="V251" s="653"/>
      <c r="W251" s="653"/>
      <c r="X251" s="653"/>
      <c r="Y251" s="653"/>
      <c r="Z251" s="653"/>
      <c r="AA251" s="653"/>
      <c r="AB251" s="653"/>
      <c r="AC251" s="653"/>
      <c r="AD251" s="653"/>
      <c r="AE251" s="653"/>
      <c r="AF251" s="653"/>
      <c r="AG251" s="653"/>
      <c r="AH251" s="653"/>
      <c r="AI251" s="653"/>
      <c r="AJ251" s="653"/>
      <c r="AK251" s="653"/>
      <c r="AL251" s="653"/>
      <c r="AM251" s="653"/>
      <c r="AN251" s="653"/>
      <c r="AO251" s="653"/>
      <c r="AP251" s="653"/>
      <c r="AQ251" s="653"/>
      <c r="AR251" s="653"/>
      <c r="AS251" s="653"/>
      <c r="AT251" s="653"/>
      <c r="AU251" s="653"/>
      <c r="AV251" s="653"/>
      <c r="AW251" s="653"/>
      <c r="AX251" s="653"/>
      <c r="AY251" s="653"/>
      <c r="AZ251" s="653"/>
      <c r="BA251" s="654"/>
      <c r="BB251" s="654" t="s">
        <v>96</v>
      </c>
      <c r="BC251" s="653"/>
      <c r="BD251" s="653"/>
      <c r="BE251" s="653"/>
      <c r="BF251" s="653"/>
      <c r="BG251" s="653"/>
      <c r="BH251" s="653"/>
      <c r="BI251" s="653"/>
      <c r="BJ251" s="653"/>
      <c r="BK251" s="653"/>
      <c r="BL251" s="653"/>
      <c r="BM251" s="654" t="s">
        <v>96</v>
      </c>
      <c r="BN251" s="653"/>
      <c r="BO251" s="653"/>
      <c r="BP251" s="653"/>
      <c r="BQ251" s="653"/>
      <c r="BR251" s="653"/>
      <c r="BS251" s="653"/>
      <c r="BT251" s="653"/>
      <c r="BU251" s="653"/>
      <c r="BV251" s="654" t="s">
        <v>96</v>
      </c>
      <c r="BW251" s="653"/>
      <c r="BX251" s="653"/>
      <c r="BY251" s="653"/>
      <c r="BZ251" s="653"/>
      <c r="CA251" s="653"/>
      <c r="CB251" s="653"/>
      <c r="CC251" s="653"/>
      <c r="CD251" s="653"/>
      <c r="CE251" s="653"/>
      <c r="CF251" s="653"/>
      <c r="CG251" s="653"/>
      <c r="CH251" s="653"/>
      <c r="CI251" s="653"/>
      <c r="CJ251" s="653"/>
      <c r="CK251" s="653"/>
      <c r="CL251" s="653"/>
      <c r="CM251" s="653"/>
      <c r="CN251" s="653"/>
      <c r="CO251" s="653"/>
      <c r="CP251" s="653"/>
      <c r="CQ251" s="654" t="s">
        <v>96</v>
      </c>
      <c r="CR251" s="653"/>
      <c r="CS251" s="654" t="s">
        <v>96</v>
      </c>
      <c r="CT251" s="654"/>
      <c r="CU251" s="654" t="s">
        <v>96</v>
      </c>
      <c r="CV251" s="653"/>
      <c r="CW251" s="653"/>
      <c r="CX251" s="653"/>
      <c r="CY251" s="653"/>
      <c r="CZ251" s="653"/>
      <c r="DA251" s="653"/>
      <c r="DB251" s="653"/>
    </row>
    <row r="252">
      <c r="A252" s="650" t="s">
        <v>1055</v>
      </c>
      <c r="B252" s="651">
        <f t="shared" si="9"/>
        <v>5</v>
      </c>
      <c r="C252" s="651" t="s">
        <v>2133</v>
      </c>
      <c r="D252" s="473" t="s">
        <v>91</v>
      </c>
      <c r="E252" s="473" t="s">
        <v>91</v>
      </c>
      <c r="F252" s="473" t="s">
        <v>91</v>
      </c>
      <c r="G252" s="652" t="s">
        <v>2378</v>
      </c>
      <c r="H252" s="603"/>
      <c r="I252" s="653"/>
      <c r="J252" s="653"/>
      <c r="K252" s="653"/>
      <c r="L252" s="653"/>
      <c r="M252" s="653"/>
      <c r="N252" s="653"/>
      <c r="O252" s="653"/>
      <c r="P252" s="653"/>
      <c r="Q252" s="653"/>
      <c r="R252" s="653"/>
      <c r="S252" s="653"/>
      <c r="T252" s="653"/>
      <c r="U252" s="653"/>
      <c r="V252" s="653"/>
      <c r="W252" s="653"/>
      <c r="X252" s="653"/>
      <c r="Y252" s="653"/>
      <c r="Z252" s="653"/>
      <c r="AA252" s="653"/>
      <c r="AB252" s="653"/>
      <c r="AC252" s="653"/>
      <c r="AD252" s="653"/>
      <c r="AE252" s="653"/>
      <c r="AF252" s="653"/>
      <c r="AG252" s="653"/>
      <c r="AH252" s="653"/>
      <c r="AI252" s="653"/>
      <c r="AJ252" s="653"/>
      <c r="AK252" s="653"/>
      <c r="AL252" s="653"/>
      <c r="AM252" s="653"/>
      <c r="AN252" s="653"/>
      <c r="AO252" s="653"/>
      <c r="AP252" s="653"/>
      <c r="AQ252" s="653"/>
      <c r="AR252" s="653"/>
      <c r="AS252" s="653"/>
      <c r="AT252" s="653"/>
      <c r="AU252" s="653"/>
      <c r="AV252" s="653"/>
      <c r="AW252" s="654" t="s">
        <v>96</v>
      </c>
      <c r="AX252" s="653"/>
      <c r="AY252" s="653"/>
      <c r="AZ252" s="653"/>
      <c r="BA252" s="653"/>
      <c r="BB252" s="653"/>
      <c r="BC252" s="653"/>
      <c r="BD252" s="653"/>
      <c r="BE252" s="653"/>
      <c r="BF252" s="653"/>
      <c r="BG252" s="653"/>
      <c r="BH252" s="653"/>
      <c r="BI252" s="653"/>
      <c r="BJ252" s="653"/>
      <c r="BK252" s="653"/>
      <c r="BL252" s="653"/>
      <c r="BM252" s="653"/>
      <c r="BN252" s="653"/>
      <c r="BO252" s="653"/>
      <c r="BP252" s="653"/>
      <c r="BQ252" s="654" t="s">
        <v>96</v>
      </c>
      <c r="BR252" s="654"/>
      <c r="BS252" s="653"/>
      <c r="BT252" s="653"/>
      <c r="BU252" s="653"/>
      <c r="BV252" s="653"/>
      <c r="BW252" s="654"/>
      <c r="BX252" s="654"/>
      <c r="BY252" s="654" t="s">
        <v>96</v>
      </c>
      <c r="BZ252" s="653"/>
      <c r="CA252" s="653"/>
      <c r="CB252" s="653"/>
      <c r="CC252" s="653"/>
      <c r="CD252" s="653"/>
      <c r="CE252" s="653"/>
      <c r="CF252" s="653"/>
      <c r="CG252" s="653"/>
      <c r="CH252" s="653"/>
      <c r="CI252" s="653"/>
      <c r="CJ252" s="653"/>
      <c r="CK252" s="654" t="s">
        <v>96</v>
      </c>
      <c r="CL252" s="654" t="s">
        <v>96</v>
      </c>
      <c r="CM252" s="654"/>
      <c r="CN252" s="653"/>
      <c r="CO252" s="653"/>
      <c r="CP252" s="653"/>
      <c r="CQ252" s="653"/>
      <c r="CR252" s="653"/>
      <c r="CS252" s="654"/>
      <c r="CT252" s="653"/>
      <c r="CU252" s="653"/>
      <c r="CV252" s="653"/>
      <c r="CW252" s="653"/>
      <c r="CX252" s="653"/>
      <c r="CY252" s="653"/>
      <c r="CZ252" s="653"/>
      <c r="DA252" s="653"/>
      <c r="DB252" s="653"/>
    </row>
    <row r="253">
      <c r="A253" s="650" t="s">
        <v>917</v>
      </c>
      <c r="B253" s="651">
        <f t="shared" si="9"/>
        <v>2</v>
      </c>
      <c r="C253" s="651" t="s">
        <v>2162</v>
      </c>
      <c r="D253" s="473" t="s">
        <v>91</v>
      </c>
      <c r="E253" s="473" t="s">
        <v>91</v>
      </c>
      <c r="F253" s="473" t="s">
        <v>91</v>
      </c>
      <c r="G253" s="652" t="s">
        <v>2379</v>
      </c>
      <c r="H253" s="603"/>
      <c r="I253" s="653"/>
      <c r="J253" s="653"/>
      <c r="K253" s="653"/>
      <c r="L253" s="653"/>
      <c r="M253" s="653"/>
      <c r="N253" s="653"/>
      <c r="O253" s="653"/>
      <c r="P253" s="653"/>
      <c r="Q253" s="653"/>
      <c r="R253" s="653"/>
      <c r="S253" s="653"/>
      <c r="T253" s="653"/>
      <c r="U253" s="653"/>
      <c r="V253" s="653"/>
      <c r="W253" s="653"/>
      <c r="X253" s="653"/>
      <c r="Y253" s="653"/>
      <c r="Z253" s="653"/>
      <c r="AA253" s="653"/>
      <c r="AB253" s="653"/>
      <c r="AC253" s="653"/>
      <c r="AD253" s="653"/>
      <c r="AE253" s="653"/>
      <c r="AF253" s="654"/>
      <c r="AG253" s="653"/>
      <c r="AH253" s="653"/>
      <c r="AI253" s="653"/>
      <c r="AJ253" s="654"/>
      <c r="AK253" s="654"/>
      <c r="AL253" s="654"/>
      <c r="AM253" s="654"/>
      <c r="AN253" s="654"/>
      <c r="AO253" s="653"/>
      <c r="AP253" s="654" t="s">
        <v>96</v>
      </c>
      <c r="AQ253" s="653"/>
      <c r="AR253" s="653"/>
      <c r="AS253" s="653"/>
      <c r="AT253" s="653"/>
      <c r="AU253" s="653"/>
      <c r="AV253" s="653"/>
      <c r="AW253" s="653"/>
      <c r="AX253" s="653"/>
      <c r="AY253" s="653"/>
      <c r="AZ253" s="653"/>
      <c r="BA253" s="653"/>
      <c r="BB253" s="653"/>
      <c r="BC253" s="653"/>
      <c r="BD253" s="653"/>
      <c r="BE253" s="653"/>
      <c r="BF253" s="653"/>
      <c r="BG253" s="653"/>
      <c r="BH253" s="653"/>
      <c r="BI253" s="653"/>
      <c r="BJ253" s="653"/>
      <c r="BK253" s="653"/>
      <c r="BL253" s="653"/>
      <c r="BM253" s="653"/>
      <c r="BN253" s="653"/>
      <c r="BO253" s="653"/>
      <c r="BP253" s="653"/>
      <c r="BQ253" s="653"/>
      <c r="BR253" s="653"/>
      <c r="BS253" s="653"/>
      <c r="BT253" s="653"/>
      <c r="BU253" s="653"/>
      <c r="BV253" s="653"/>
      <c r="BW253" s="653"/>
      <c r="BX253" s="653"/>
      <c r="BY253" s="653"/>
      <c r="BZ253" s="653"/>
      <c r="CA253" s="653"/>
      <c r="CB253" s="653"/>
      <c r="CC253" s="653"/>
      <c r="CD253" s="653"/>
      <c r="CE253" s="653"/>
      <c r="CF253" s="653"/>
      <c r="CG253" s="653"/>
      <c r="CH253" s="653"/>
      <c r="CI253" s="653"/>
      <c r="CJ253" s="653"/>
      <c r="CK253" s="653"/>
      <c r="CL253" s="653"/>
      <c r="CM253" s="653"/>
      <c r="CN253" s="653"/>
      <c r="CO253" s="653"/>
      <c r="CP253" s="653"/>
      <c r="CQ253" s="653"/>
      <c r="CR253" s="653"/>
      <c r="CS253" s="653"/>
      <c r="CT253" s="653"/>
      <c r="CU253" s="653"/>
      <c r="CV253" s="653"/>
      <c r="CW253" s="654"/>
      <c r="CX253" s="654"/>
      <c r="CY253" s="654"/>
      <c r="CZ253" s="654"/>
      <c r="DA253" s="654"/>
      <c r="DB253" s="654" t="s">
        <v>96</v>
      </c>
    </row>
    <row r="254">
      <c r="A254" s="650" t="s">
        <v>1115</v>
      </c>
      <c r="B254" s="651">
        <f t="shared" si="9"/>
        <v>1</v>
      </c>
      <c r="C254" s="651" t="s">
        <v>2162</v>
      </c>
      <c r="D254" s="473" t="s">
        <v>91</v>
      </c>
      <c r="E254" s="473" t="s">
        <v>91</v>
      </c>
      <c r="F254" s="473" t="s">
        <v>91</v>
      </c>
      <c r="G254" s="652" t="s">
        <v>2380</v>
      </c>
      <c r="H254" s="603"/>
      <c r="I254" s="653"/>
      <c r="J254" s="653"/>
      <c r="K254" s="653"/>
      <c r="L254" s="653"/>
      <c r="M254" s="653"/>
      <c r="N254" s="653"/>
      <c r="O254" s="653"/>
      <c r="P254" s="653"/>
      <c r="Q254" s="653"/>
      <c r="R254" s="653"/>
      <c r="S254" s="653"/>
      <c r="T254" s="653"/>
      <c r="U254" s="653"/>
      <c r="V254" s="653"/>
      <c r="W254" s="653"/>
      <c r="X254" s="653"/>
      <c r="Y254" s="653"/>
      <c r="Z254" s="653"/>
      <c r="AA254" s="653"/>
      <c r="AB254" s="653"/>
      <c r="AC254" s="653"/>
      <c r="AD254" s="653"/>
      <c r="AE254" s="653"/>
      <c r="AF254" s="654"/>
      <c r="AG254" s="653"/>
      <c r="AH254" s="653"/>
      <c r="AI254" s="653"/>
      <c r="AJ254" s="654"/>
      <c r="AK254" s="654"/>
      <c r="AL254" s="654"/>
      <c r="AM254" s="654"/>
      <c r="AN254" s="654"/>
      <c r="AO254" s="653"/>
      <c r="AP254" s="653"/>
      <c r="AQ254" s="653"/>
      <c r="AR254" s="653"/>
      <c r="AS254" s="653"/>
      <c r="AT254" s="653"/>
      <c r="AU254" s="653"/>
      <c r="AV254" s="653"/>
      <c r="AW254" s="653"/>
      <c r="AX254" s="653"/>
      <c r="AY254" s="653"/>
      <c r="AZ254" s="653"/>
      <c r="BA254" s="654" t="s">
        <v>96</v>
      </c>
      <c r="BB254" s="653"/>
      <c r="BC254" s="653"/>
      <c r="BD254" s="653"/>
      <c r="BE254" s="653"/>
      <c r="BF254" s="653"/>
      <c r="BG254" s="653"/>
      <c r="BH254" s="653"/>
      <c r="BI254" s="653"/>
      <c r="BJ254" s="653"/>
      <c r="BK254" s="653"/>
      <c r="BL254" s="653"/>
      <c r="BM254" s="653"/>
      <c r="BN254" s="653"/>
      <c r="BO254" s="653"/>
      <c r="BP254" s="653"/>
      <c r="BQ254" s="653"/>
      <c r="BR254" s="653"/>
      <c r="BS254" s="653"/>
      <c r="BT254" s="653"/>
      <c r="BU254" s="653"/>
      <c r="BV254" s="653"/>
      <c r="BW254" s="653"/>
      <c r="BX254" s="653"/>
      <c r="BY254" s="653"/>
      <c r="BZ254" s="653"/>
      <c r="CA254" s="653"/>
      <c r="CB254" s="653"/>
      <c r="CC254" s="653"/>
      <c r="CD254" s="653"/>
      <c r="CE254" s="653"/>
      <c r="CF254" s="653"/>
      <c r="CG254" s="653"/>
      <c r="CH254" s="653"/>
      <c r="CI254" s="653"/>
      <c r="CJ254" s="653"/>
      <c r="CK254" s="654"/>
      <c r="CL254" s="653"/>
      <c r="CM254" s="653"/>
      <c r="CN254" s="653"/>
      <c r="CO254" s="653"/>
      <c r="CP254" s="653"/>
      <c r="CQ254" s="653"/>
      <c r="CR254" s="653"/>
      <c r="CS254" s="653"/>
      <c r="CT254" s="653"/>
      <c r="CU254" s="653"/>
      <c r="CV254" s="653"/>
      <c r="CW254" s="653"/>
      <c r="CX254" s="653"/>
      <c r="CY254" s="653"/>
      <c r="CZ254" s="653"/>
      <c r="DA254" s="653"/>
      <c r="DB254" s="653"/>
    </row>
    <row r="255">
      <c r="A255" s="650" t="s">
        <v>680</v>
      </c>
      <c r="B255" s="651">
        <f t="shared" si="9"/>
        <v>4</v>
      </c>
      <c r="C255" s="651" t="s">
        <v>2162</v>
      </c>
      <c r="D255" s="473" t="s">
        <v>91</v>
      </c>
      <c r="E255" s="473" t="s">
        <v>91</v>
      </c>
      <c r="F255" s="473" t="s">
        <v>91</v>
      </c>
      <c r="G255" s="652" t="s">
        <v>2381</v>
      </c>
      <c r="H255" s="603"/>
      <c r="I255" s="653"/>
      <c r="J255" s="653"/>
      <c r="K255" s="653"/>
      <c r="L255" s="653"/>
      <c r="M255" s="653"/>
      <c r="N255" s="653"/>
      <c r="O255" s="653"/>
      <c r="P255" s="653"/>
      <c r="Q255" s="653"/>
      <c r="R255" s="653"/>
      <c r="S255" s="653"/>
      <c r="T255" s="653"/>
      <c r="U255" s="653"/>
      <c r="V255" s="653"/>
      <c r="W255" s="653"/>
      <c r="X255" s="653"/>
      <c r="Y255" s="653"/>
      <c r="Z255" s="653"/>
      <c r="AA255" s="653"/>
      <c r="AB255" s="653"/>
      <c r="AC255" s="653"/>
      <c r="AD255" s="653"/>
      <c r="AE255" s="653"/>
      <c r="AF255" s="654" t="s">
        <v>96</v>
      </c>
      <c r="AG255" s="653"/>
      <c r="AH255" s="653"/>
      <c r="AI255" s="653"/>
      <c r="AJ255" s="654"/>
      <c r="AK255" s="654" t="s">
        <v>96</v>
      </c>
      <c r="AL255" s="654"/>
      <c r="AM255" s="654"/>
      <c r="AN255" s="654" t="s">
        <v>96</v>
      </c>
      <c r="AO255" s="653"/>
      <c r="AP255" s="653"/>
      <c r="AQ255" s="653"/>
      <c r="AR255" s="653"/>
      <c r="AS255" s="653"/>
      <c r="AT255" s="653"/>
      <c r="AU255" s="653"/>
      <c r="AV255" s="653"/>
      <c r="AW255" s="653"/>
      <c r="AX255" s="653"/>
      <c r="AY255" s="653"/>
      <c r="AZ255" s="653"/>
      <c r="BA255" s="653"/>
      <c r="BB255" s="653"/>
      <c r="BC255" s="653"/>
      <c r="BD255" s="653"/>
      <c r="BE255" s="653"/>
      <c r="BF255" s="653"/>
      <c r="BG255" s="653"/>
      <c r="BH255" s="653"/>
      <c r="BI255" s="653"/>
      <c r="BJ255" s="653"/>
      <c r="BK255" s="653"/>
      <c r="BL255" s="653"/>
      <c r="BM255" s="653"/>
      <c r="BN255" s="653"/>
      <c r="BO255" s="653"/>
      <c r="BP255" s="653"/>
      <c r="BQ255" s="653"/>
      <c r="BR255" s="653"/>
      <c r="BS255" s="653"/>
      <c r="BT255" s="653"/>
      <c r="BU255" s="653"/>
      <c r="BV255" s="653"/>
      <c r="BW255" s="653"/>
      <c r="BX255" s="653"/>
      <c r="BY255" s="653"/>
      <c r="BZ255" s="653"/>
      <c r="CA255" s="653"/>
      <c r="CB255" s="653"/>
      <c r="CC255" s="653"/>
      <c r="CD255" s="653"/>
      <c r="CE255" s="653"/>
      <c r="CF255" s="653"/>
      <c r="CG255" s="653"/>
      <c r="CH255" s="653"/>
      <c r="CI255" s="653"/>
      <c r="CJ255" s="653"/>
      <c r="CK255" s="654" t="s">
        <v>96</v>
      </c>
      <c r="CL255" s="653"/>
      <c r="CM255" s="653"/>
      <c r="CN255" s="653"/>
      <c r="CO255" s="653"/>
      <c r="CP255" s="653"/>
      <c r="CQ255" s="653"/>
      <c r="CR255" s="653"/>
      <c r="CS255" s="653"/>
      <c r="CT255" s="653"/>
      <c r="CU255" s="653"/>
      <c r="CV255" s="653"/>
      <c r="CW255" s="653"/>
      <c r="CX255" s="653"/>
      <c r="CY255" s="653"/>
      <c r="CZ255" s="653"/>
      <c r="DA255" s="653"/>
      <c r="DB255" s="653"/>
    </row>
    <row r="256">
      <c r="A256" s="650" t="s">
        <v>1030</v>
      </c>
      <c r="B256" s="651">
        <f t="shared" si="9"/>
        <v>4</v>
      </c>
      <c r="C256" s="651" t="s">
        <v>2162</v>
      </c>
      <c r="D256" s="473" t="s">
        <v>91</v>
      </c>
      <c r="E256" s="473" t="s">
        <v>91</v>
      </c>
      <c r="F256" s="473" t="s">
        <v>91</v>
      </c>
      <c r="G256" s="652" t="s">
        <v>2382</v>
      </c>
      <c r="H256" s="603"/>
      <c r="I256" s="653"/>
      <c r="J256" s="653"/>
      <c r="K256" s="653"/>
      <c r="L256" s="653"/>
      <c r="M256" s="653"/>
      <c r="N256" s="653"/>
      <c r="O256" s="653"/>
      <c r="P256" s="653"/>
      <c r="Q256" s="653"/>
      <c r="R256" s="653"/>
      <c r="S256" s="653"/>
      <c r="T256" s="653"/>
      <c r="U256" s="653"/>
      <c r="V256" s="653"/>
      <c r="W256" s="653"/>
      <c r="X256" s="653"/>
      <c r="Y256" s="653"/>
      <c r="Z256" s="653"/>
      <c r="AA256" s="653"/>
      <c r="AB256" s="653"/>
      <c r="AC256" s="653"/>
      <c r="AD256" s="653"/>
      <c r="AE256" s="653"/>
      <c r="AF256" s="653"/>
      <c r="AG256" s="653"/>
      <c r="AH256" s="653"/>
      <c r="AI256" s="653"/>
      <c r="AJ256" s="653"/>
      <c r="AK256" s="653"/>
      <c r="AL256" s="653"/>
      <c r="AM256" s="653"/>
      <c r="AN256" s="653"/>
      <c r="AO256" s="653"/>
      <c r="AP256" s="653"/>
      <c r="AQ256" s="653"/>
      <c r="AR256" s="653"/>
      <c r="AS256" s="653"/>
      <c r="AT256" s="653"/>
      <c r="AU256" s="654"/>
      <c r="AV256" s="654" t="s">
        <v>96</v>
      </c>
      <c r="AW256" s="653"/>
      <c r="AX256" s="653"/>
      <c r="AY256" s="653"/>
      <c r="AZ256" s="653"/>
      <c r="BA256" s="653"/>
      <c r="BB256" s="653"/>
      <c r="BC256" s="653"/>
      <c r="BD256" s="653"/>
      <c r="BE256" s="653"/>
      <c r="BF256" s="653"/>
      <c r="BG256" s="653"/>
      <c r="BH256" s="653"/>
      <c r="BI256" s="653"/>
      <c r="BJ256" s="653"/>
      <c r="BK256" s="653"/>
      <c r="BL256" s="653"/>
      <c r="BM256" s="653"/>
      <c r="BN256" s="654" t="s">
        <v>96</v>
      </c>
      <c r="BO256" s="653"/>
      <c r="BP256" s="653"/>
      <c r="BQ256" s="653"/>
      <c r="BR256" s="653"/>
      <c r="BS256" s="653"/>
      <c r="BT256" s="653"/>
      <c r="BU256" s="653"/>
      <c r="BV256" s="653"/>
      <c r="BW256" s="653"/>
      <c r="BX256" s="653"/>
      <c r="BY256" s="653"/>
      <c r="BZ256" s="653"/>
      <c r="CA256" s="653"/>
      <c r="CB256" s="654"/>
      <c r="CC256" s="654"/>
      <c r="CD256" s="654"/>
      <c r="CE256" s="654"/>
      <c r="CF256" s="654"/>
      <c r="CG256" s="654" t="s">
        <v>96</v>
      </c>
      <c r="CH256" s="654"/>
      <c r="CI256" s="653"/>
      <c r="CJ256" s="653"/>
      <c r="CK256" s="653"/>
      <c r="CL256" s="653"/>
      <c r="CM256" s="653"/>
      <c r="CN256" s="653"/>
      <c r="CO256" s="653"/>
      <c r="CP256" s="653"/>
      <c r="CQ256" s="653"/>
      <c r="CR256" s="653"/>
      <c r="CS256" s="653"/>
      <c r="CT256" s="654"/>
      <c r="CU256" s="654" t="s">
        <v>96</v>
      </c>
      <c r="CV256" s="653"/>
      <c r="CW256" s="653"/>
      <c r="CX256" s="653"/>
      <c r="CY256" s="653"/>
      <c r="CZ256" s="653"/>
      <c r="DA256" s="653"/>
      <c r="DB256" s="653"/>
    </row>
    <row r="257">
      <c r="A257" s="650" t="s">
        <v>420</v>
      </c>
      <c r="B257" s="651">
        <f t="shared" si="9"/>
        <v>9</v>
      </c>
      <c r="C257" s="651" t="s">
        <v>2162</v>
      </c>
      <c r="D257" s="473" t="s">
        <v>91</v>
      </c>
      <c r="E257" s="473" t="s">
        <v>91</v>
      </c>
      <c r="F257" s="473" t="s">
        <v>91</v>
      </c>
      <c r="G257" s="652" t="s">
        <v>2383</v>
      </c>
      <c r="H257" s="603"/>
      <c r="I257" s="653"/>
      <c r="J257" s="653"/>
      <c r="K257" s="653"/>
      <c r="L257" s="653"/>
      <c r="M257" s="653"/>
      <c r="N257" s="653"/>
      <c r="O257" s="653"/>
      <c r="P257" s="653"/>
      <c r="Q257" s="653"/>
      <c r="R257" s="653"/>
      <c r="S257" s="653"/>
      <c r="T257" s="654" t="s">
        <v>96</v>
      </c>
      <c r="U257" s="653"/>
      <c r="V257" s="653"/>
      <c r="W257" s="653"/>
      <c r="X257" s="653"/>
      <c r="Y257" s="653"/>
      <c r="Z257" s="653"/>
      <c r="AA257" s="654" t="s">
        <v>96</v>
      </c>
      <c r="AB257" s="653"/>
      <c r="AC257" s="653"/>
      <c r="AD257" s="653"/>
      <c r="AE257" s="653"/>
      <c r="AF257" s="653"/>
      <c r="AG257" s="653"/>
      <c r="AH257" s="653"/>
      <c r="AI257" s="653"/>
      <c r="AJ257" s="653"/>
      <c r="AK257" s="653"/>
      <c r="AL257" s="653"/>
      <c r="AM257" s="653"/>
      <c r="AN257" s="653"/>
      <c r="AO257" s="653"/>
      <c r="AP257" s="653"/>
      <c r="AQ257" s="653"/>
      <c r="AR257" s="653"/>
      <c r="AS257" s="653"/>
      <c r="AT257" s="653"/>
      <c r="AU257" s="653"/>
      <c r="AV257" s="653"/>
      <c r="AW257" s="653"/>
      <c r="AX257" s="653"/>
      <c r="AY257" s="653"/>
      <c r="AZ257" s="653"/>
      <c r="BA257" s="654"/>
      <c r="BB257" s="654"/>
      <c r="BC257" s="654" t="s">
        <v>96</v>
      </c>
      <c r="BD257" s="653"/>
      <c r="BE257" s="653"/>
      <c r="BF257" s="653"/>
      <c r="BG257" s="654"/>
      <c r="BH257" s="654" t="s">
        <v>96</v>
      </c>
      <c r="BI257" s="653"/>
      <c r="BJ257" s="654" t="s">
        <v>96</v>
      </c>
      <c r="BK257" s="653"/>
      <c r="BL257" s="653"/>
      <c r="BM257" s="653"/>
      <c r="BN257" s="654" t="s">
        <v>96</v>
      </c>
      <c r="BO257" s="653"/>
      <c r="BP257" s="653"/>
      <c r="BQ257" s="653"/>
      <c r="BR257" s="653"/>
      <c r="BS257" s="653"/>
      <c r="BT257" s="653"/>
      <c r="BU257" s="654"/>
      <c r="BV257" s="653"/>
      <c r="BW257" s="653"/>
      <c r="BX257" s="653"/>
      <c r="BY257" s="653"/>
      <c r="BZ257" s="653"/>
      <c r="CA257" s="653"/>
      <c r="CB257" s="653"/>
      <c r="CC257" s="653"/>
      <c r="CD257" s="653"/>
      <c r="CE257" s="653"/>
      <c r="CF257" s="653"/>
      <c r="CG257" s="653"/>
      <c r="CH257" s="653"/>
      <c r="CI257" s="654"/>
      <c r="CJ257" s="654" t="s">
        <v>96</v>
      </c>
      <c r="CK257" s="654"/>
      <c r="CL257" s="654"/>
      <c r="CM257" s="654"/>
      <c r="CN257" s="653"/>
      <c r="CO257" s="653"/>
      <c r="CP257" s="654" t="s">
        <v>96</v>
      </c>
      <c r="CQ257" s="653"/>
      <c r="CR257" s="653"/>
      <c r="CS257" s="653"/>
      <c r="CT257" s="654" t="s">
        <v>96</v>
      </c>
      <c r="CU257" s="653"/>
      <c r="CV257" s="653"/>
      <c r="CW257" s="653"/>
      <c r="CX257" s="653"/>
      <c r="CY257" s="653"/>
      <c r="CZ257" s="653"/>
      <c r="DA257" s="653"/>
      <c r="DB257" s="653"/>
    </row>
    <row r="258">
      <c r="A258" s="650" t="s">
        <v>861</v>
      </c>
      <c r="B258" s="651">
        <f t="shared" si="9"/>
        <v>3</v>
      </c>
      <c r="C258" s="651" t="s">
        <v>2162</v>
      </c>
      <c r="D258" s="473" t="s">
        <v>91</v>
      </c>
      <c r="E258" s="473" t="s">
        <v>91</v>
      </c>
      <c r="F258" s="473" t="s">
        <v>91</v>
      </c>
      <c r="G258" s="652" t="s">
        <v>2384</v>
      </c>
      <c r="H258" s="603"/>
      <c r="I258" s="653"/>
      <c r="J258" s="653"/>
      <c r="K258" s="653"/>
      <c r="L258" s="653"/>
      <c r="M258" s="653"/>
      <c r="N258" s="653"/>
      <c r="O258" s="653"/>
      <c r="P258" s="653"/>
      <c r="Q258" s="653"/>
      <c r="R258" s="653"/>
      <c r="S258" s="653"/>
      <c r="T258" s="653"/>
      <c r="U258" s="653"/>
      <c r="V258" s="653"/>
      <c r="W258" s="653"/>
      <c r="X258" s="653"/>
      <c r="Y258" s="653"/>
      <c r="Z258" s="653"/>
      <c r="AA258" s="653"/>
      <c r="AB258" s="653"/>
      <c r="AC258" s="653"/>
      <c r="AD258" s="653"/>
      <c r="AE258" s="653"/>
      <c r="AF258" s="653"/>
      <c r="AG258" s="653"/>
      <c r="AH258" s="653"/>
      <c r="AI258" s="653"/>
      <c r="AJ258" s="653"/>
      <c r="AK258" s="653"/>
      <c r="AL258" s="653"/>
      <c r="AM258" s="653"/>
      <c r="AN258" s="654" t="s">
        <v>96</v>
      </c>
      <c r="AO258" s="653"/>
      <c r="AP258" s="653"/>
      <c r="AQ258" s="653"/>
      <c r="AR258" s="653"/>
      <c r="AS258" s="653"/>
      <c r="AT258" s="653"/>
      <c r="AU258" s="653"/>
      <c r="AV258" s="653"/>
      <c r="AW258" s="653"/>
      <c r="AX258" s="653"/>
      <c r="AY258" s="653"/>
      <c r="AZ258" s="653"/>
      <c r="BA258" s="653"/>
      <c r="BB258" s="653"/>
      <c r="BC258" s="653"/>
      <c r="BD258" s="653"/>
      <c r="BE258" s="653"/>
      <c r="BF258" s="653"/>
      <c r="BG258" s="653"/>
      <c r="BH258" s="653"/>
      <c r="BI258" s="654" t="s">
        <v>96</v>
      </c>
      <c r="BJ258" s="653"/>
      <c r="BK258" s="653"/>
      <c r="BL258" s="653"/>
      <c r="BM258" s="653"/>
      <c r="BN258" s="653"/>
      <c r="BO258" s="653"/>
      <c r="BP258" s="653"/>
      <c r="BQ258" s="653"/>
      <c r="BR258" s="653"/>
      <c r="BS258" s="653"/>
      <c r="BT258" s="653"/>
      <c r="BU258" s="654"/>
      <c r="BV258" s="653"/>
      <c r="BW258" s="653"/>
      <c r="BX258" s="653"/>
      <c r="BY258" s="653"/>
      <c r="BZ258" s="653"/>
      <c r="CA258" s="653"/>
      <c r="CB258" s="653"/>
      <c r="CC258" s="653"/>
      <c r="CD258" s="653"/>
      <c r="CE258" s="653"/>
      <c r="CF258" s="653"/>
      <c r="CG258" s="653"/>
      <c r="CH258" s="653"/>
      <c r="CI258" s="653"/>
      <c r="CJ258" s="653"/>
      <c r="CK258" s="654" t="s">
        <v>96</v>
      </c>
      <c r="CL258" s="653"/>
      <c r="CM258" s="653"/>
      <c r="CN258" s="653"/>
      <c r="CO258" s="653"/>
      <c r="CP258" s="653"/>
      <c r="CQ258" s="653"/>
      <c r="CR258" s="653"/>
      <c r="CS258" s="653"/>
      <c r="CT258" s="653"/>
      <c r="CU258" s="653"/>
      <c r="CV258" s="653"/>
      <c r="CW258" s="653"/>
      <c r="CX258" s="653"/>
      <c r="CY258" s="653"/>
      <c r="CZ258" s="653"/>
      <c r="DA258" s="653"/>
      <c r="DB258" s="653"/>
    </row>
    <row r="259">
      <c r="A259" s="650" t="s">
        <v>1298</v>
      </c>
      <c r="B259" s="651">
        <f t="shared" si="9"/>
        <v>5</v>
      </c>
      <c r="C259" s="651" t="s">
        <v>2162</v>
      </c>
      <c r="D259" s="473" t="s">
        <v>91</v>
      </c>
      <c r="E259" s="473" t="s">
        <v>91</v>
      </c>
      <c r="F259" s="473" t="s">
        <v>91</v>
      </c>
      <c r="G259" s="652" t="s">
        <v>2385</v>
      </c>
      <c r="H259" s="603"/>
      <c r="I259" s="653"/>
      <c r="J259" s="653"/>
      <c r="K259" s="653"/>
      <c r="L259" s="653"/>
      <c r="M259" s="653"/>
      <c r="N259" s="653"/>
      <c r="O259" s="653"/>
      <c r="P259" s="653"/>
      <c r="Q259" s="653"/>
      <c r="R259" s="653"/>
      <c r="S259" s="653"/>
      <c r="T259" s="653"/>
      <c r="U259" s="653"/>
      <c r="V259" s="653"/>
      <c r="W259" s="653"/>
      <c r="X259" s="653"/>
      <c r="Y259" s="653"/>
      <c r="Z259" s="653"/>
      <c r="AA259" s="653"/>
      <c r="AB259" s="653"/>
      <c r="AC259" s="653"/>
      <c r="AD259" s="653"/>
      <c r="AE259" s="653"/>
      <c r="AF259" s="653"/>
      <c r="AG259" s="653"/>
      <c r="AH259" s="653"/>
      <c r="AI259" s="653"/>
      <c r="AJ259" s="653"/>
      <c r="AK259" s="653"/>
      <c r="AL259" s="653"/>
      <c r="AM259" s="653"/>
      <c r="AN259" s="653"/>
      <c r="AO259" s="653"/>
      <c r="AP259" s="653"/>
      <c r="AQ259" s="653"/>
      <c r="AR259" s="653"/>
      <c r="AS259" s="653"/>
      <c r="AT259" s="653"/>
      <c r="AU259" s="653"/>
      <c r="AV259" s="653"/>
      <c r="AW259" s="653"/>
      <c r="AX259" s="653"/>
      <c r="AY259" s="653"/>
      <c r="AZ259" s="653"/>
      <c r="BA259" s="653"/>
      <c r="BB259" s="653"/>
      <c r="BC259" s="653"/>
      <c r="BD259" s="653"/>
      <c r="BE259" s="653"/>
      <c r="BF259" s="653"/>
      <c r="BG259" s="653"/>
      <c r="BH259" s="653"/>
      <c r="BI259" s="653"/>
      <c r="BJ259" s="653"/>
      <c r="BK259" s="654"/>
      <c r="BL259" s="654" t="s">
        <v>96</v>
      </c>
      <c r="BM259" s="653"/>
      <c r="BN259" s="653"/>
      <c r="BO259" s="653"/>
      <c r="BP259" s="653"/>
      <c r="BQ259" s="653"/>
      <c r="BR259" s="653"/>
      <c r="BS259" s="653"/>
      <c r="BT259" s="653"/>
      <c r="BU259" s="653"/>
      <c r="BV259" s="653"/>
      <c r="BW259" s="653"/>
      <c r="BX259" s="653"/>
      <c r="BY259" s="653"/>
      <c r="BZ259" s="653"/>
      <c r="CA259" s="653"/>
      <c r="CB259" s="653"/>
      <c r="CC259" s="653"/>
      <c r="CD259" s="653"/>
      <c r="CE259" s="653"/>
      <c r="CF259" s="653"/>
      <c r="CG259" s="653"/>
      <c r="CH259" s="653"/>
      <c r="CI259" s="654" t="s">
        <v>96</v>
      </c>
      <c r="CJ259" s="653"/>
      <c r="CK259" s="653"/>
      <c r="CL259" s="653"/>
      <c r="CM259" s="653"/>
      <c r="CN259" s="653"/>
      <c r="CO259" s="653"/>
      <c r="CP259" s="654" t="s">
        <v>96</v>
      </c>
      <c r="CQ259" s="653"/>
      <c r="CR259" s="653"/>
      <c r="CS259" s="653"/>
      <c r="CT259" s="653"/>
      <c r="CU259" s="653"/>
      <c r="CV259" s="653"/>
      <c r="CW259" s="654"/>
      <c r="CX259" s="654"/>
      <c r="CY259" s="654"/>
      <c r="CZ259" s="654"/>
      <c r="DA259" s="654" t="s">
        <v>96</v>
      </c>
      <c r="DB259" s="654" t="s">
        <v>96</v>
      </c>
    </row>
    <row r="260">
      <c r="A260" s="650" t="s">
        <v>1386</v>
      </c>
      <c r="B260" s="651">
        <f t="shared" si="9"/>
        <v>1</v>
      </c>
      <c r="C260" s="651" t="s">
        <v>2162</v>
      </c>
      <c r="D260" s="473" t="s">
        <v>91</v>
      </c>
      <c r="E260" s="473" t="s">
        <v>91</v>
      </c>
      <c r="F260" s="473" t="s">
        <v>91</v>
      </c>
      <c r="G260" s="652" t="s">
        <v>2386</v>
      </c>
      <c r="H260" s="603"/>
      <c r="I260" s="653"/>
      <c r="J260" s="653"/>
      <c r="K260" s="653"/>
      <c r="L260" s="653"/>
      <c r="M260" s="653"/>
      <c r="N260" s="653"/>
      <c r="O260" s="653"/>
      <c r="P260" s="653"/>
      <c r="Q260" s="653"/>
      <c r="R260" s="653"/>
      <c r="S260" s="653"/>
      <c r="T260" s="653"/>
      <c r="U260" s="653"/>
      <c r="V260" s="653"/>
      <c r="W260" s="653"/>
      <c r="X260" s="653"/>
      <c r="Y260" s="653"/>
      <c r="Z260" s="653"/>
      <c r="AA260" s="653"/>
      <c r="AB260" s="653"/>
      <c r="AC260" s="653"/>
      <c r="AD260" s="653"/>
      <c r="AE260" s="653"/>
      <c r="AF260" s="653"/>
      <c r="AG260" s="653"/>
      <c r="AH260" s="653"/>
      <c r="AI260" s="653"/>
      <c r="AJ260" s="653"/>
      <c r="AK260" s="653"/>
      <c r="AL260" s="653"/>
      <c r="AM260" s="653"/>
      <c r="AN260" s="653"/>
      <c r="AO260" s="653"/>
      <c r="AP260" s="653"/>
      <c r="AQ260" s="653"/>
      <c r="AR260" s="653"/>
      <c r="AS260" s="653"/>
      <c r="AT260" s="653"/>
      <c r="AU260" s="653"/>
      <c r="AV260" s="653"/>
      <c r="AW260" s="653"/>
      <c r="AX260" s="653"/>
      <c r="AY260" s="653"/>
      <c r="AZ260" s="653"/>
      <c r="BA260" s="653"/>
      <c r="BB260" s="653"/>
      <c r="BC260" s="653"/>
      <c r="BD260" s="653"/>
      <c r="BE260" s="653"/>
      <c r="BF260" s="653"/>
      <c r="BG260" s="653"/>
      <c r="BH260" s="653"/>
      <c r="BI260" s="653"/>
      <c r="BJ260" s="653"/>
      <c r="BK260" s="654"/>
      <c r="BL260" s="654"/>
      <c r="BM260" s="653"/>
      <c r="BN260" s="653"/>
      <c r="BO260" s="653"/>
      <c r="BP260" s="653"/>
      <c r="BQ260" s="653"/>
      <c r="BR260" s="654" t="s">
        <v>96</v>
      </c>
      <c r="BS260" s="653"/>
      <c r="BT260" s="653"/>
      <c r="BU260" s="653"/>
      <c r="BV260" s="653"/>
      <c r="BW260" s="653"/>
      <c r="BX260" s="653"/>
      <c r="BY260" s="653"/>
      <c r="BZ260" s="653"/>
      <c r="CA260" s="653"/>
      <c r="CB260" s="653"/>
      <c r="CC260" s="653"/>
      <c r="CD260" s="653"/>
      <c r="CE260" s="653"/>
      <c r="CF260" s="653"/>
      <c r="CG260" s="653"/>
      <c r="CH260" s="653"/>
      <c r="CI260" s="653"/>
      <c r="CJ260" s="653"/>
      <c r="CK260" s="653"/>
      <c r="CL260" s="653"/>
      <c r="CM260" s="653"/>
      <c r="CN260" s="653"/>
      <c r="CO260" s="653"/>
      <c r="CP260" s="654"/>
      <c r="CQ260" s="653"/>
      <c r="CR260" s="653"/>
      <c r="CS260" s="653"/>
      <c r="CT260" s="653"/>
      <c r="CU260" s="653"/>
      <c r="CV260" s="653"/>
      <c r="CW260" s="654"/>
      <c r="CX260" s="654"/>
      <c r="CY260" s="654"/>
      <c r="CZ260" s="654"/>
      <c r="DA260" s="654"/>
      <c r="DB260" s="654"/>
    </row>
    <row r="261">
      <c r="A261" s="650" t="s">
        <v>633</v>
      </c>
      <c r="B261" s="651">
        <f t="shared" si="9"/>
        <v>4</v>
      </c>
      <c r="C261" s="651" t="s">
        <v>2162</v>
      </c>
      <c r="D261" s="473" t="s">
        <v>91</v>
      </c>
      <c r="E261" s="473" t="s">
        <v>91</v>
      </c>
      <c r="F261" s="473" t="s">
        <v>91</v>
      </c>
      <c r="G261" s="652" t="s">
        <v>2387</v>
      </c>
      <c r="H261" s="603"/>
      <c r="I261" s="653"/>
      <c r="J261" s="653"/>
      <c r="K261" s="653"/>
      <c r="L261" s="653"/>
      <c r="M261" s="653"/>
      <c r="N261" s="653"/>
      <c r="O261" s="653"/>
      <c r="P261" s="653"/>
      <c r="Q261" s="653"/>
      <c r="R261" s="653"/>
      <c r="S261" s="653"/>
      <c r="T261" s="653"/>
      <c r="U261" s="653"/>
      <c r="V261" s="653"/>
      <c r="W261" s="653"/>
      <c r="X261" s="653"/>
      <c r="Y261" s="653"/>
      <c r="Z261" s="653"/>
      <c r="AA261" s="653"/>
      <c r="AB261" s="653"/>
      <c r="AC261" s="653"/>
      <c r="AD261" s="654" t="s">
        <v>96</v>
      </c>
      <c r="AE261" s="653"/>
      <c r="AF261" s="653"/>
      <c r="AG261" s="653"/>
      <c r="AH261" s="653"/>
      <c r="AI261" s="653"/>
      <c r="AJ261" s="654" t="s">
        <v>96</v>
      </c>
      <c r="AK261" s="653"/>
      <c r="AL261" s="653"/>
      <c r="AM261" s="653"/>
      <c r="AN261" s="653"/>
      <c r="AO261" s="653"/>
      <c r="AP261" s="653"/>
      <c r="AQ261" s="653"/>
      <c r="AR261" s="653"/>
      <c r="AS261" s="653"/>
      <c r="AT261" s="653"/>
      <c r="AU261" s="653"/>
      <c r="AV261" s="653"/>
      <c r="AW261" s="653"/>
      <c r="AX261" s="653"/>
      <c r="AY261" s="653"/>
      <c r="AZ261" s="653"/>
      <c r="BA261" s="653"/>
      <c r="BB261" s="653"/>
      <c r="BC261" s="653"/>
      <c r="BD261" s="653"/>
      <c r="BE261" s="653"/>
      <c r="BF261" s="653"/>
      <c r="BG261" s="653"/>
      <c r="BH261" s="653"/>
      <c r="BI261" s="653"/>
      <c r="BJ261" s="653"/>
      <c r="BK261" s="653"/>
      <c r="BL261" s="653"/>
      <c r="BM261" s="653"/>
      <c r="BN261" s="653"/>
      <c r="BO261" s="653"/>
      <c r="BP261" s="653"/>
      <c r="BQ261" s="653"/>
      <c r="BR261" s="653"/>
      <c r="BS261" s="653"/>
      <c r="BT261" s="653"/>
      <c r="BU261" s="653"/>
      <c r="BV261" s="653"/>
      <c r="BW261" s="654"/>
      <c r="BX261" s="654"/>
      <c r="BY261" s="654" t="s">
        <v>96</v>
      </c>
      <c r="BZ261" s="653"/>
      <c r="CA261" s="653"/>
      <c r="CB261" s="653"/>
      <c r="CC261" s="653"/>
      <c r="CD261" s="653"/>
      <c r="CE261" s="653"/>
      <c r="CF261" s="653"/>
      <c r="CG261" s="653"/>
      <c r="CH261" s="653"/>
      <c r="CI261" s="653"/>
      <c r="CJ261" s="653"/>
      <c r="CK261" s="653"/>
      <c r="CL261" s="653"/>
      <c r="CM261" s="653"/>
      <c r="CN261" s="653"/>
      <c r="CO261" s="653"/>
      <c r="CP261" s="653"/>
      <c r="CQ261" s="653"/>
      <c r="CR261" s="653"/>
      <c r="CS261" s="653"/>
      <c r="CT261" s="654" t="s">
        <v>96</v>
      </c>
      <c r="CU261" s="653"/>
      <c r="CV261" s="653"/>
      <c r="CW261" s="653"/>
      <c r="CX261" s="653"/>
      <c r="CY261" s="653"/>
      <c r="CZ261" s="653"/>
      <c r="DA261" s="653"/>
      <c r="DB261" s="653"/>
    </row>
    <row r="262">
      <c r="A262" s="650" t="s">
        <v>697</v>
      </c>
      <c r="B262" s="651">
        <f t="shared" si="9"/>
        <v>5</v>
      </c>
      <c r="C262" s="651" t="s">
        <v>2162</v>
      </c>
      <c r="D262" s="473" t="s">
        <v>91</v>
      </c>
      <c r="E262" s="473" t="s">
        <v>91</v>
      </c>
      <c r="F262" s="473" t="s">
        <v>91</v>
      </c>
      <c r="G262" s="652" t="s">
        <v>2388</v>
      </c>
      <c r="H262" s="603"/>
      <c r="I262" s="653"/>
      <c r="J262" s="653"/>
      <c r="K262" s="653"/>
      <c r="L262" s="653"/>
      <c r="M262" s="653"/>
      <c r="N262" s="653"/>
      <c r="O262" s="653"/>
      <c r="P262" s="653"/>
      <c r="Q262" s="653"/>
      <c r="R262" s="653"/>
      <c r="S262" s="653"/>
      <c r="T262" s="653"/>
      <c r="U262" s="653"/>
      <c r="V262" s="653"/>
      <c r="W262" s="653"/>
      <c r="X262" s="653"/>
      <c r="Y262" s="653"/>
      <c r="Z262" s="653"/>
      <c r="AA262" s="653"/>
      <c r="AB262" s="653"/>
      <c r="AC262" s="653"/>
      <c r="AD262" s="653"/>
      <c r="AE262" s="653"/>
      <c r="AF262" s="653"/>
      <c r="AG262" s="654" t="s">
        <v>96</v>
      </c>
      <c r="AH262" s="654"/>
      <c r="AI262" s="654"/>
      <c r="AJ262" s="653"/>
      <c r="AK262" s="653"/>
      <c r="AL262" s="653"/>
      <c r="AM262" s="653"/>
      <c r="AN262" s="653"/>
      <c r="AO262" s="653"/>
      <c r="AP262" s="653"/>
      <c r="AQ262" s="653"/>
      <c r="AR262" s="653"/>
      <c r="AS262" s="653"/>
      <c r="AT262" s="653"/>
      <c r="AU262" s="654"/>
      <c r="AV262" s="654"/>
      <c r="AW262" s="654"/>
      <c r="AX262" s="654" t="s">
        <v>96</v>
      </c>
      <c r="AY262" s="653"/>
      <c r="AZ262" s="653"/>
      <c r="BA262" s="653"/>
      <c r="BB262" s="653"/>
      <c r="BC262" s="653"/>
      <c r="BD262" s="653"/>
      <c r="BE262" s="653"/>
      <c r="BF262" s="654" t="s">
        <v>96</v>
      </c>
      <c r="BG262" s="654"/>
      <c r="BH262" s="654"/>
      <c r="BI262" s="653"/>
      <c r="BJ262" s="653"/>
      <c r="BK262" s="653"/>
      <c r="BL262" s="653"/>
      <c r="BM262" s="654" t="s">
        <v>96</v>
      </c>
      <c r="BN262" s="653"/>
      <c r="BO262" s="653"/>
      <c r="BP262" s="653"/>
      <c r="BQ262" s="653"/>
      <c r="BR262" s="653"/>
      <c r="BS262" s="653"/>
      <c r="BT262" s="653"/>
      <c r="BU262" s="653"/>
      <c r="BV262" s="653"/>
      <c r="BW262" s="653"/>
      <c r="BX262" s="653"/>
      <c r="BY262" s="653"/>
      <c r="BZ262" s="653"/>
      <c r="CA262" s="653"/>
      <c r="CB262" s="653"/>
      <c r="CC262" s="653"/>
      <c r="CD262" s="653"/>
      <c r="CE262" s="653"/>
      <c r="CF262" s="653"/>
      <c r="CG262" s="653"/>
      <c r="CH262" s="653"/>
      <c r="CI262" s="654"/>
      <c r="CJ262" s="654" t="s">
        <v>96</v>
      </c>
      <c r="CK262" s="654"/>
      <c r="CL262" s="654"/>
      <c r="CM262" s="654"/>
      <c r="CN262" s="653"/>
      <c r="CO262" s="653"/>
      <c r="CP262" s="653"/>
      <c r="CQ262" s="653"/>
      <c r="CR262" s="654"/>
      <c r="CS262" s="653"/>
      <c r="CT262" s="653"/>
      <c r="CU262" s="653"/>
      <c r="CV262" s="653"/>
      <c r="CW262" s="653"/>
      <c r="CX262" s="653"/>
      <c r="CY262" s="653"/>
      <c r="CZ262" s="653"/>
      <c r="DA262" s="653"/>
      <c r="DB262" s="653"/>
    </row>
    <row r="263">
      <c r="A263" s="650" t="s">
        <v>720</v>
      </c>
      <c r="B263" s="651">
        <f t="shared" si="9"/>
        <v>5</v>
      </c>
      <c r="C263" s="651" t="s">
        <v>2162</v>
      </c>
      <c r="D263" s="473" t="s">
        <v>91</v>
      </c>
      <c r="E263" s="473" t="s">
        <v>91</v>
      </c>
      <c r="F263" s="473" t="s">
        <v>91</v>
      </c>
      <c r="G263" s="652" t="s">
        <v>2389</v>
      </c>
      <c r="H263" s="603"/>
      <c r="I263" s="653"/>
      <c r="J263" s="653"/>
      <c r="K263" s="653"/>
      <c r="L263" s="653"/>
      <c r="M263" s="653"/>
      <c r="N263" s="653"/>
      <c r="O263" s="653"/>
      <c r="P263" s="653"/>
      <c r="Q263" s="653"/>
      <c r="R263" s="653"/>
      <c r="S263" s="653"/>
      <c r="T263" s="653"/>
      <c r="U263" s="653"/>
      <c r="V263" s="653"/>
      <c r="W263" s="653"/>
      <c r="X263" s="653"/>
      <c r="Y263" s="653"/>
      <c r="Z263" s="653"/>
      <c r="AA263" s="653"/>
      <c r="AB263" s="653"/>
      <c r="AC263" s="653"/>
      <c r="AD263" s="653"/>
      <c r="AE263" s="653"/>
      <c r="AF263" s="653"/>
      <c r="AG263" s="653"/>
      <c r="AH263" s="654" t="s">
        <v>96</v>
      </c>
      <c r="AI263" s="653"/>
      <c r="AJ263" s="653"/>
      <c r="AK263" s="654" t="s">
        <v>96</v>
      </c>
      <c r="AL263" s="653"/>
      <c r="AM263" s="653"/>
      <c r="AN263" s="653"/>
      <c r="AO263" s="653"/>
      <c r="AP263" s="653"/>
      <c r="AQ263" s="653"/>
      <c r="AR263" s="653"/>
      <c r="AS263" s="653"/>
      <c r="AT263" s="653"/>
      <c r="AU263" s="653"/>
      <c r="AV263" s="653"/>
      <c r="AW263" s="653"/>
      <c r="AX263" s="653"/>
      <c r="AY263" s="653"/>
      <c r="AZ263" s="653"/>
      <c r="BA263" s="653"/>
      <c r="BB263" s="653"/>
      <c r="BC263" s="653"/>
      <c r="BD263" s="653"/>
      <c r="BE263" s="653"/>
      <c r="BF263" s="653"/>
      <c r="BG263" s="653"/>
      <c r="BH263" s="653"/>
      <c r="BI263" s="654" t="s">
        <v>96</v>
      </c>
      <c r="BJ263" s="653"/>
      <c r="BK263" s="653"/>
      <c r="BL263" s="653"/>
      <c r="BM263" s="653"/>
      <c r="BN263" s="653"/>
      <c r="BO263" s="653"/>
      <c r="BP263" s="653"/>
      <c r="BQ263" s="653"/>
      <c r="BR263" s="653"/>
      <c r="BS263" s="653"/>
      <c r="BT263" s="653"/>
      <c r="BU263" s="653"/>
      <c r="BV263" s="653"/>
      <c r="BW263" s="653"/>
      <c r="BX263" s="653"/>
      <c r="BY263" s="653"/>
      <c r="BZ263" s="653"/>
      <c r="CA263" s="653"/>
      <c r="CB263" s="654" t="s">
        <v>96</v>
      </c>
      <c r="CC263" s="653"/>
      <c r="CD263" s="653"/>
      <c r="CE263" s="653"/>
      <c r="CF263" s="653"/>
      <c r="CG263" s="653"/>
      <c r="CH263" s="653"/>
      <c r="CI263" s="653"/>
      <c r="CJ263" s="653"/>
      <c r="CK263" s="653"/>
      <c r="CL263" s="653"/>
      <c r="CM263" s="653"/>
      <c r="CN263" s="653"/>
      <c r="CO263" s="653"/>
      <c r="CP263" s="653"/>
      <c r="CQ263" s="653"/>
      <c r="CR263" s="653"/>
      <c r="CS263" s="653"/>
      <c r="CT263" s="653"/>
      <c r="CU263" s="653"/>
      <c r="CV263" s="653"/>
      <c r="CW263" s="653"/>
      <c r="CX263" s="653"/>
      <c r="CY263" s="654"/>
      <c r="CZ263" s="654" t="s">
        <v>96</v>
      </c>
      <c r="DA263" s="654"/>
      <c r="DB263" s="653"/>
    </row>
    <row r="264">
      <c r="A264" s="650" t="s">
        <v>461</v>
      </c>
      <c r="B264" s="651">
        <f t="shared" si="9"/>
        <v>3</v>
      </c>
      <c r="C264" s="651" t="s">
        <v>2162</v>
      </c>
      <c r="D264" s="473" t="s">
        <v>91</v>
      </c>
      <c r="E264" s="473" t="s">
        <v>91</v>
      </c>
      <c r="F264" s="473" t="s">
        <v>91</v>
      </c>
      <c r="G264" s="652" t="s">
        <v>2390</v>
      </c>
      <c r="H264" s="603"/>
      <c r="I264" s="653"/>
      <c r="J264" s="653"/>
      <c r="K264" s="653"/>
      <c r="L264" s="653"/>
      <c r="M264" s="653"/>
      <c r="N264" s="653"/>
      <c r="O264" s="653"/>
      <c r="P264" s="653"/>
      <c r="Q264" s="653"/>
      <c r="R264" s="653"/>
      <c r="S264" s="653"/>
      <c r="T264" s="653"/>
      <c r="U264" s="653"/>
      <c r="V264" s="654" t="s">
        <v>96</v>
      </c>
      <c r="W264" s="653"/>
      <c r="X264" s="653"/>
      <c r="Y264" s="654"/>
      <c r="Z264" s="653"/>
      <c r="AA264" s="653"/>
      <c r="AB264" s="653"/>
      <c r="AC264" s="653"/>
      <c r="AD264" s="653"/>
      <c r="AE264" s="653"/>
      <c r="AF264" s="653"/>
      <c r="AG264" s="653"/>
      <c r="AH264" s="653"/>
      <c r="AI264" s="653"/>
      <c r="AJ264" s="653"/>
      <c r="AK264" s="653"/>
      <c r="AL264" s="653"/>
      <c r="AM264" s="653"/>
      <c r="AN264" s="653"/>
      <c r="AO264" s="653"/>
      <c r="AP264" s="653"/>
      <c r="AQ264" s="653"/>
      <c r="AR264" s="653"/>
      <c r="AS264" s="653"/>
      <c r="AT264" s="653"/>
      <c r="AU264" s="653"/>
      <c r="AV264" s="653"/>
      <c r="AW264" s="653"/>
      <c r="AX264" s="653"/>
      <c r="AY264" s="653"/>
      <c r="AZ264" s="653"/>
      <c r="BA264" s="653"/>
      <c r="BB264" s="653"/>
      <c r="BC264" s="653"/>
      <c r="BD264" s="653"/>
      <c r="BE264" s="653"/>
      <c r="BF264" s="653"/>
      <c r="BG264" s="654" t="s">
        <v>96</v>
      </c>
      <c r="BH264" s="653"/>
      <c r="BI264" s="653"/>
      <c r="BJ264" s="653"/>
      <c r="BK264" s="653"/>
      <c r="BL264" s="653"/>
      <c r="BM264" s="653"/>
      <c r="BN264" s="653"/>
      <c r="BO264" s="653"/>
      <c r="BP264" s="653"/>
      <c r="BQ264" s="653"/>
      <c r="BR264" s="653"/>
      <c r="BS264" s="653"/>
      <c r="BT264" s="653"/>
      <c r="BU264" s="654"/>
      <c r="BV264" s="653"/>
      <c r="BW264" s="653"/>
      <c r="BX264" s="653"/>
      <c r="BY264" s="653"/>
      <c r="BZ264" s="653"/>
      <c r="CA264" s="653"/>
      <c r="CB264" s="653"/>
      <c r="CC264" s="653"/>
      <c r="CD264" s="653"/>
      <c r="CE264" s="653"/>
      <c r="CF264" s="653"/>
      <c r="CG264" s="653"/>
      <c r="CH264" s="653"/>
      <c r="CI264" s="653"/>
      <c r="CJ264" s="653"/>
      <c r="CK264" s="653"/>
      <c r="CL264" s="653"/>
      <c r="CM264" s="653"/>
      <c r="CN264" s="653"/>
      <c r="CO264" s="653"/>
      <c r="CP264" s="653"/>
      <c r="CQ264" s="653"/>
      <c r="CR264" s="654" t="s">
        <v>96</v>
      </c>
      <c r="CS264" s="653"/>
      <c r="CT264" s="653"/>
      <c r="CU264" s="653"/>
      <c r="CV264" s="653"/>
      <c r="CW264" s="653"/>
      <c r="CX264" s="653"/>
      <c r="CY264" s="653"/>
      <c r="CZ264" s="653"/>
      <c r="DA264" s="653"/>
      <c r="DB264" s="653"/>
    </row>
    <row r="265">
      <c r="A265" s="650" t="s">
        <v>169</v>
      </c>
      <c r="B265" s="651">
        <f t="shared" si="9"/>
        <v>5</v>
      </c>
      <c r="C265" s="651" t="s">
        <v>2162</v>
      </c>
      <c r="D265" s="473" t="s">
        <v>91</v>
      </c>
      <c r="E265" s="473" t="s">
        <v>91</v>
      </c>
      <c r="F265" s="473" t="s">
        <v>91</v>
      </c>
      <c r="G265" s="652" t="s">
        <v>2391</v>
      </c>
      <c r="H265" s="603"/>
      <c r="I265" s="653"/>
      <c r="J265" s="622"/>
      <c r="K265" s="654" t="s">
        <v>96</v>
      </c>
      <c r="L265" s="653"/>
      <c r="M265" s="653"/>
      <c r="N265" s="653"/>
      <c r="O265" s="653"/>
      <c r="P265" s="653"/>
      <c r="Q265" s="653"/>
      <c r="R265" s="653"/>
      <c r="S265" s="653"/>
      <c r="T265" s="653"/>
      <c r="U265" s="653"/>
      <c r="V265" s="653"/>
      <c r="W265" s="653"/>
      <c r="X265" s="653"/>
      <c r="Y265" s="653"/>
      <c r="Z265" s="653"/>
      <c r="AA265" s="654" t="s">
        <v>96</v>
      </c>
      <c r="AB265" s="653"/>
      <c r="AC265" s="653"/>
      <c r="AD265" s="653"/>
      <c r="AE265" s="653"/>
      <c r="AF265" s="654" t="s">
        <v>96</v>
      </c>
      <c r="AG265" s="653"/>
      <c r="AH265" s="653"/>
      <c r="AI265" s="653"/>
      <c r="AJ265" s="653"/>
      <c r="AK265" s="653"/>
      <c r="AL265" s="653"/>
      <c r="AM265" s="653"/>
      <c r="AN265" s="653"/>
      <c r="AO265" s="653"/>
      <c r="AP265" s="653"/>
      <c r="AQ265" s="653"/>
      <c r="AR265" s="653"/>
      <c r="AS265" s="653"/>
      <c r="AT265" s="653"/>
      <c r="AU265" s="653"/>
      <c r="AV265" s="653"/>
      <c r="AW265" s="653"/>
      <c r="AX265" s="653"/>
      <c r="AY265" s="653"/>
      <c r="AZ265" s="653"/>
      <c r="BA265" s="654"/>
      <c r="BB265" s="654"/>
      <c r="BC265" s="654" t="s">
        <v>96</v>
      </c>
      <c r="BD265" s="653"/>
      <c r="BE265" s="653"/>
      <c r="BF265" s="653"/>
      <c r="BG265" s="653"/>
      <c r="BH265" s="653"/>
      <c r="BI265" s="653"/>
      <c r="BJ265" s="654" t="s">
        <v>96</v>
      </c>
      <c r="BK265" s="653"/>
      <c r="BL265" s="653"/>
      <c r="BM265" s="653"/>
      <c r="BN265" s="653"/>
      <c r="BO265" s="653"/>
      <c r="BP265" s="653"/>
      <c r="BQ265" s="653"/>
      <c r="BR265" s="653"/>
      <c r="BS265" s="653"/>
      <c r="BT265" s="653"/>
      <c r="BU265" s="654"/>
      <c r="BV265" s="653"/>
      <c r="BW265" s="653"/>
      <c r="BX265" s="653"/>
      <c r="BY265" s="653"/>
      <c r="BZ265" s="653"/>
      <c r="CA265" s="653"/>
      <c r="CB265" s="653"/>
      <c r="CC265" s="653"/>
      <c r="CD265" s="653"/>
      <c r="CE265" s="653"/>
      <c r="CF265" s="653"/>
      <c r="CG265" s="653"/>
      <c r="CH265" s="653"/>
      <c r="CI265" s="653"/>
      <c r="CJ265" s="653"/>
      <c r="CK265" s="653"/>
      <c r="CL265" s="653"/>
      <c r="CM265" s="653"/>
      <c r="CN265" s="653"/>
      <c r="CO265" s="653"/>
      <c r="CP265" s="653"/>
      <c r="CQ265" s="653"/>
      <c r="CR265" s="653"/>
      <c r="CS265" s="653"/>
      <c r="CT265" s="653"/>
      <c r="CU265" s="653"/>
      <c r="CV265" s="653"/>
      <c r="CW265" s="653"/>
      <c r="CX265" s="653"/>
      <c r="CY265" s="653"/>
      <c r="CZ265" s="653"/>
      <c r="DA265" s="653"/>
      <c r="DB265" s="653"/>
    </row>
    <row r="266">
      <c r="A266" s="650" t="s">
        <v>1085</v>
      </c>
      <c r="B266" s="651">
        <f t="shared" si="9"/>
        <v>6</v>
      </c>
      <c r="C266" s="651" t="s">
        <v>2162</v>
      </c>
      <c r="D266" s="473" t="s">
        <v>91</v>
      </c>
      <c r="E266" s="473" t="s">
        <v>91</v>
      </c>
      <c r="F266" s="473" t="s">
        <v>91</v>
      </c>
      <c r="G266" s="652" t="s">
        <v>2392</v>
      </c>
      <c r="H266" s="603"/>
      <c r="I266" s="653"/>
      <c r="J266" s="653"/>
      <c r="K266" s="654"/>
      <c r="L266" s="653"/>
      <c r="M266" s="653"/>
      <c r="N266" s="653"/>
      <c r="O266" s="653"/>
      <c r="P266" s="653"/>
      <c r="Q266" s="653"/>
      <c r="R266" s="653"/>
      <c r="S266" s="653"/>
      <c r="T266" s="653"/>
      <c r="U266" s="653"/>
      <c r="V266" s="653"/>
      <c r="W266" s="653"/>
      <c r="X266" s="653"/>
      <c r="Y266" s="653"/>
      <c r="Z266" s="653"/>
      <c r="AA266" s="653"/>
      <c r="AB266" s="653"/>
      <c r="AC266" s="653"/>
      <c r="AD266" s="653"/>
      <c r="AE266" s="653"/>
      <c r="AF266" s="653"/>
      <c r="AG266" s="653"/>
      <c r="AH266" s="653"/>
      <c r="AI266" s="653"/>
      <c r="AJ266" s="653"/>
      <c r="AK266" s="653"/>
      <c r="AL266" s="653"/>
      <c r="AM266" s="653"/>
      <c r="AN266" s="653"/>
      <c r="AO266" s="653"/>
      <c r="AP266" s="653"/>
      <c r="AQ266" s="653"/>
      <c r="AR266" s="653"/>
      <c r="AS266" s="653"/>
      <c r="AT266" s="653"/>
      <c r="AU266" s="653"/>
      <c r="AV266" s="653"/>
      <c r="AW266" s="653"/>
      <c r="AX266" s="653"/>
      <c r="AY266" s="654" t="s">
        <v>96</v>
      </c>
      <c r="AZ266" s="654"/>
      <c r="BA266" s="653"/>
      <c r="BB266" s="653"/>
      <c r="BC266" s="653"/>
      <c r="BD266" s="653"/>
      <c r="BE266" s="653"/>
      <c r="BF266" s="653"/>
      <c r="BG266" s="653"/>
      <c r="BH266" s="653"/>
      <c r="BI266" s="653"/>
      <c r="BJ266" s="653"/>
      <c r="BK266" s="653"/>
      <c r="BL266" s="653"/>
      <c r="BM266" s="653"/>
      <c r="BN266" s="653"/>
      <c r="BO266" s="653"/>
      <c r="BP266" s="653"/>
      <c r="BQ266" s="653"/>
      <c r="BR266" s="653"/>
      <c r="BS266" s="653"/>
      <c r="BT266" s="653"/>
      <c r="BU266" s="656" t="str">
        <f>image("https://i.imgur.com/1QvNsgz.png",4,15,15)</f>
        <v/>
      </c>
      <c r="BV266" s="654" t="s">
        <v>96</v>
      </c>
      <c r="BW266" s="653"/>
      <c r="BX266" s="653"/>
      <c r="BY266" s="653"/>
      <c r="BZ266" s="654" t="s">
        <v>96</v>
      </c>
      <c r="CA266" s="653"/>
      <c r="CB266" s="654"/>
      <c r="CC266" s="654" t="s">
        <v>96</v>
      </c>
      <c r="CD266" s="654"/>
      <c r="CE266" s="654"/>
      <c r="CF266" s="654"/>
      <c r="CG266" s="654" t="s">
        <v>96</v>
      </c>
      <c r="CH266" s="654"/>
      <c r="CI266" s="653"/>
      <c r="CJ266" s="653"/>
      <c r="CK266" s="653"/>
      <c r="CL266" s="653"/>
      <c r="CM266" s="653"/>
      <c r="CN266" s="653"/>
      <c r="CO266" s="653"/>
      <c r="CP266" s="653"/>
      <c r="CQ266" s="653"/>
      <c r="CR266" s="653"/>
      <c r="CS266" s="653"/>
      <c r="CT266" s="653"/>
      <c r="CU266" s="653"/>
      <c r="CV266" s="653"/>
      <c r="CW266" s="653"/>
      <c r="CX266" s="653"/>
      <c r="CY266" s="653"/>
      <c r="CZ266" s="653"/>
      <c r="DA266" s="653"/>
      <c r="DB266" s="653"/>
    </row>
    <row r="267">
      <c r="A267" s="650" t="s">
        <v>1052</v>
      </c>
      <c r="B267" s="651">
        <f t="shared" si="9"/>
        <v>7</v>
      </c>
      <c r="C267" s="651" t="s">
        <v>2162</v>
      </c>
      <c r="D267" s="473" t="s">
        <v>91</v>
      </c>
      <c r="E267" s="473" t="s">
        <v>91</v>
      </c>
      <c r="F267" s="473" t="s">
        <v>91</v>
      </c>
      <c r="G267" s="652" t="s">
        <v>2393</v>
      </c>
      <c r="H267" s="603"/>
      <c r="I267" s="653"/>
      <c r="J267" s="653"/>
      <c r="K267" s="654"/>
      <c r="L267" s="653"/>
      <c r="M267" s="653"/>
      <c r="N267" s="653"/>
      <c r="O267" s="653"/>
      <c r="P267" s="653"/>
      <c r="Q267" s="653"/>
      <c r="R267" s="653"/>
      <c r="S267" s="653"/>
      <c r="T267" s="653"/>
      <c r="U267" s="653"/>
      <c r="V267" s="653"/>
      <c r="W267" s="653"/>
      <c r="X267" s="653"/>
      <c r="Y267" s="653"/>
      <c r="Z267" s="653"/>
      <c r="AA267" s="653"/>
      <c r="AB267" s="653"/>
      <c r="AC267" s="653"/>
      <c r="AD267" s="653"/>
      <c r="AE267" s="653"/>
      <c r="AF267" s="653"/>
      <c r="AG267" s="653"/>
      <c r="AH267" s="653"/>
      <c r="AI267" s="653"/>
      <c r="AJ267" s="653"/>
      <c r="AK267" s="653"/>
      <c r="AL267" s="653"/>
      <c r="AM267" s="653"/>
      <c r="AN267" s="653"/>
      <c r="AO267" s="653"/>
      <c r="AP267" s="653"/>
      <c r="AQ267" s="653"/>
      <c r="AR267" s="653"/>
      <c r="AS267" s="653"/>
      <c r="AT267" s="653"/>
      <c r="AU267" s="653"/>
      <c r="AV267" s="653"/>
      <c r="AW267" s="654" t="s">
        <v>96</v>
      </c>
      <c r="AX267" s="653"/>
      <c r="AY267" s="654" t="s">
        <v>96</v>
      </c>
      <c r="AZ267" s="654"/>
      <c r="BA267" s="653"/>
      <c r="BB267" s="653"/>
      <c r="BC267" s="653"/>
      <c r="BD267" s="653"/>
      <c r="BE267" s="653"/>
      <c r="BF267" s="653"/>
      <c r="BG267" s="653"/>
      <c r="BH267" s="653"/>
      <c r="BI267" s="653"/>
      <c r="BJ267" s="653"/>
      <c r="BK267" s="654" t="s">
        <v>96</v>
      </c>
      <c r="BL267" s="653"/>
      <c r="BM267" s="653"/>
      <c r="BN267" s="653"/>
      <c r="BO267" s="653"/>
      <c r="BP267" s="653"/>
      <c r="BQ267" s="653"/>
      <c r="BR267" s="653"/>
      <c r="BS267" s="653"/>
      <c r="BT267" s="653"/>
      <c r="BU267" s="653"/>
      <c r="BV267" s="653"/>
      <c r="BW267" s="654"/>
      <c r="BX267" s="654"/>
      <c r="BY267" s="654"/>
      <c r="BZ267" s="654"/>
      <c r="CA267" s="654" t="s">
        <v>96</v>
      </c>
      <c r="CB267" s="654"/>
      <c r="CC267" s="654"/>
      <c r="CD267" s="654"/>
      <c r="CE267" s="654"/>
      <c r="CF267" s="654"/>
      <c r="CG267" s="654" t="s">
        <v>96</v>
      </c>
      <c r="CH267" s="654"/>
      <c r="CI267" s="654" t="s">
        <v>96</v>
      </c>
      <c r="CJ267" s="653"/>
      <c r="CK267" s="653"/>
      <c r="CL267" s="653"/>
      <c r="CM267" s="653"/>
      <c r="CN267" s="654" t="s">
        <v>96</v>
      </c>
      <c r="CO267" s="653"/>
      <c r="CP267" s="653"/>
      <c r="CQ267" s="653"/>
      <c r="CR267" s="653"/>
      <c r="CS267" s="653"/>
      <c r="CT267" s="653"/>
      <c r="CU267" s="653"/>
      <c r="CV267" s="653"/>
      <c r="CW267" s="653"/>
      <c r="CX267" s="653"/>
      <c r="CY267" s="653"/>
      <c r="CZ267" s="653"/>
      <c r="DA267" s="653"/>
      <c r="DB267" s="653"/>
    </row>
    <row r="268">
      <c r="A268" s="650" t="s">
        <v>679</v>
      </c>
      <c r="B268" s="651">
        <f t="shared" si="9"/>
        <v>6</v>
      </c>
      <c r="C268" s="651" t="s">
        <v>2162</v>
      </c>
      <c r="D268" s="473" t="s">
        <v>91</v>
      </c>
      <c r="E268" s="473" t="s">
        <v>91</v>
      </c>
      <c r="F268" s="473" t="s">
        <v>91</v>
      </c>
      <c r="G268" s="652" t="s">
        <v>2394</v>
      </c>
      <c r="H268" s="603"/>
      <c r="I268" s="653"/>
      <c r="J268" s="653"/>
      <c r="K268" s="654"/>
      <c r="L268" s="653"/>
      <c r="M268" s="653"/>
      <c r="N268" s="653"/>
      <c r="O268" s="653"/>
      <c r="P268" s="653"/>
      <c r="Q268" s="653"/>
      <c r="R268" s="653"/>
      <c r="S268" s="653"/>
      <c r="T268" s="653"/>
      <c r="U268" s="653"/>
      <c r="V268" s="653"/>
      <c r="W268" s="653"/>
      <c r="X268" s="653"/>
      <c r="Y268" s="653"/>
      <c r="Z268" s="653"/>
      <c r="AA268" s="653"/>
      <c r="AB268" s="653"/>
      <c r="AC268" s="653"/>
      <c r="AD268" s="653"/>
      <c r="AE268" s="653"/>
      <c r="AF268" s="654" t="s">
        <v>96</v>
      </c>
      <c r="AG268" s="654" t="s">
        <v>96</v>
      </c>
      <c r="AH268" s="654"/>
      <c r="AI268" s="654"/>
      <c r="AJ268" s="653"/>
      <c r="AK268" s="653"/>
      <c r="AL268" s="653"/>
      <c r="AM268" s="653"/>
      <c r="AN268" s="653"/>
      <c r="AO268" s="653"/>
      <c r="AP268" s="653"/>
      <c r="AQ268" s="653"/>
      <c r="AR268" s="653"/>
      <c r="AS268" s="653"/>
      <c r="AT268" s="653"/>
      <c r="AU268" s="653"/>
      <c r="AV268" s="653"/>
      <c r="AW268" s="653"/>
      <c r="AX268" s="653"/>
      <c r="AY268" s="653"/>
      <c r="AZ268" s="653"/>
      <c r="BA268" s="654"/>
      <c r="BB268" s="654"/>
      <c r="BC268" s="654" t="s">
        <v>96</v>
      </c>
      <c r="BD268" s="653"/>
      <c r="BE268" s="653"/>
      <c r="BF268" s="653"/>
      <c r="BG268" s="654"/>
      <c r="BH268" s="654" t="s">
        <v>96</v>
      </c>
      <c r="BI268" s="653"/>
      <c r="BJ268" s="653"/>
      <c r="BK268" s="653"/>
      <c r="BL268" s="653"/>
      <c r="BM268" s="653"/>
      <c r="BN268" s="653"/>
      <c r="BO268" s="653"/>
      <c r="BP268" s="653"/>
      <c r="BQ268" s="653"/>
      <c r="BR268" s="653"/>
      <c r="BS268" s="653"/>
      <c r="BT268" s="653"/>
      <c r="BU268" s="653"/>
      <c r="BV268" s="653"/>
      <c r="BW268" s="654"/>
      <c r="BX268" s="654"/>
      <c r="BY268" s="654" t="s">
        <v>96</v>
      </c>
      <c r="BZ268" s="653"/>
      <c r="CA268" s="653"/>
      <c r="CB268" s="653"/>
      <c r="CC268" s="653"/>
      <c r="CD268" s="653"/>
      <c r="CE268" s="653"/>
      <c r="CF268" s="653"/>
      <c r="CG268" s="653"/>
      <c r="CH268" s="653"/>
      <c r="CI268" s="653"/>
      <c r="CJ268" s="653"/>
      <c r="CK268" s="653"/>
      <c r="CL268" s="653"/>
      <c r="CM268" s="653"/>
      <c r="CN268" s="653"/>
      <c r="CO268" s="653"/>
      <c r="CP268" s="653"/>
      <c r="CQ268" s="653"/>
      <c r="CR268" s="653"/>
      <c r="CS268" s="653"/>
      <c r="CT268" s="653"/>
      <c r="CU268" s="653"/>
      <c r="CV268" s="653"/>
      <c r="CW268" s="653"/>
      <c r="CX268" s="653"/>
      <c r="CY268" s="654"/>
      <c r="CZ268" s="654" t="s">
        <v>96</v>
      </c>
      <c r="DA268" s="654"/>
      <c r="DB268" s="653"/>
    </row>
    <row r="269">
      <c r="A269" s="650" t="s">
        <v>230</v>
      </c>
      <c r="B269" s="651">
        <f t="shared" si="9"/>
        <v>5</v>
      </c>
      <c r="C269" s="651" t="s">
        <v>2133</v>
      </c>
      <c r="D269" s="473" t="s">
        <v>91</v>
      </c>
      <c r="E269" s="473" t="s">
        <v>91</v>
      </c>
      <c r="F269" s="473" t="s">
        <v>91</v>
      </c>
      <c r="G269" s="652" t="s">
        <v>2395</v>
      </c>
      <c r="H269" s="603"/>
      <c r="I269" s="653"/>
      <c r="J269" s="653"/>
      <c r="K269" s="654"/>
      <c r="L269" s="653"/>
      <c r="M269" s="654" t="s">
        <v>96</v>
      </c>
      <c r="N269" s="654"/>
      <c r="O269" s="654"/>
      <c r="P269" s="654"/>
      <c r="Q269" s="653"/>
      <c r="R269" s="654"/>
      <c r="S269" s="653"/>
      <c r="T269" s="653"/>
      <c r="U269" s="653"/>
      <c r="V269" s="653"/>
      <c r="W269" s="653"/>
      <c r="X269" s="653"/>
      <c r="Y269" s="653"/>
      <c r="Z269" s="653"/>
      <c r="AA269" s="653"/>
      <c r="AB269" s="653"/>
      <c r="AC269" s="653"/>
      <c r="AD269" s="653"/>
      <c r="AE269" s="653"/>
      <c r="AF269" s="653"/>
      <c r="AG269" s="653"/>
      <c r="AH269" s="653"/>
      <c r="AI269" s="653"/>
      <c r="AJ269" s="653"/>
      <c r="AK269" s="653"/>
      <c r="AL269" s="653"/>
      <c r="AM269" s="653"/>
      <c r="AN269" s="653"/>
      <c r="AO269" s="653"/>
      <c r="AP269" s="653"/>
      <c r="AQ269" s="653"/>
      <c r="AR269" s="653"/>
      <c r="AS269" s="653"/>
      <c r="AT269" s="653"/>
      <c r="AU269" s="653"/>
      <c r="AV269" s="653"/>
      <c r="AW269" s="653"/>
      <c r="AX269" s="653"/>
      <c r="AY269" s="653"/>
      <c r="AZ269" s="653"/>
      <c r="BA269" s="653"/>
      <c r="BB269" s="653"/>
      <c r="BC269" s="653"/>
      <c r="BD269" s="653"/>
      <c r="BE269" s="653"/>
      <c r="BF269" s="653"/>
      <c r="BG269" s="653"/>
      <c r="BH269" s="653"/>
      <c r="BI269" s="653"/>
      <c r="BJ269" s="653"/>
      <c r="BK269" s="653"/>
      <c r="BL269" s="653"/>
      <c r="BM269" s="653"/>
      <c r="BN269" s="654" t="s">
        <v>96</v>
      </c>
      <c r="BO269" s="653"/>
      <c r="BP269" s="653"/>
      <c r="BQ269" s="653"/>
      <c r="BR269" s="653"/>
      <c r="BS269" s="654" t="s">
        <v>96</v>
      </c>
      <c r="BT269" s="654"/>
      <c r="BU269" s="653"/>
      <c r="BV269" s="653"/>
      <c r="BW269" s="653"/>
      <c r="BX269" s="653"/>
      <c r="BY269" s="653"/>
      <c r="BZ269" s="653"/>
      <c r="CA269" s="653"/>
      <c r="CB269" s="653"/>
      <c r="CC269" s="653"/>
      <c r="CD269" s="653"/>
      <c r="CE269" s="653"/>
      <c r="CF269" s="653"/>
      <c r="CG269" s="653"/>
      <c r="CH269" s="653"/>
      <c r="CI269" s="653"/>
      <c r="CJ269" s="653"/>
      <c r="CK269" s="653"/>
      <c r="CL269" s="653"/>
      <c r="CM269" s="653"/>
      <c r="CN269" s="653"/>
      <c r="CO269" s="653"/>
      <c r="CP269" s="653"/>
      <c r="CQ269" s="653"/>
      <c r="CR269" s="653"/>
      <c r="CS269" s="653"/>
      <c r="CT269" s="653"/>
      <c r="CU269" s="653"/>
      <c r="CV269" s="653"/>
      <c r="CW269" s="654" t="s">
        <v>96</v>
      </c>
      <c r="CX269" s="653"/>
      <c r="CY269" s="653"/>
      <c r="CZ269" s="653"/>
      <c r="DA269" s="654" t="s">
        <v>96</v>
      </c>
      <c r="DB269" s="653"/>
    </row>
    <row r="270">
      <c r="A270" s="650" t="s">
        <v>698</v>
      </c>
      <c r="B270" s="651">
        <f t="shared" si="9"/>
        <v>5</v>
      </c>
      <c r="C270" s="651" t="s">
        <v>2133</v>
      </c>
      <c r="D270" s="473" t="s">
        <v>91</v>
      </c>
      <c r="E270" s="473" t="s">
        <v>91</v>
      </c>
      <c r="F270" s="473" t="s">
        <v>91</v>
      </c>
      <c r="G270" s="652" t="s">
        <v>2396</v>
      </c>
      <c r="H270" s="603"/>
      <c r="I270" s="653"/>
      <c r="J270" s="653"/>
      <c r="K270" s="654"/>
      <c r="L270" s="653"/>
      <c r="M270" s="653"/>
      <c r="N270" s="653"/>
      <c r="O270" s="653"/>
      <c r="P270" s="653"/>
      <c r="Q270" s="653"/>
      <c r="R270" s="653"/>
      <c r="S270" s="653"/>
      <c r="T270" s="653"/>
      <c r="U270" s="653"/>
      <c r="V270" s="653"/>
      <c r="W270" s="653"/>
      <c r="X270" s="653"/>
      <c r="Y270" s="653"/>
      <c r="Z270" s="653"/>
      <c r="AA270" s="653"/>
      <c r="AB270" s="653"/>
      <c r="AC270" s="653"/>
      <c r="AD270" s="653"/>
      <c r="AE270" s="653"/>
      <c r="AF270" s="653"/>
      <c r="AG270" s="654" t="s">
        <v>96</v>
      </c>
      <c r="AH270" s="654"/>
      <c r="AI270" s="654"/>
      <c r="AJ270" s="653"/>
      <c r="AK270" s="653"/>
      <c r="AL270" s="653"/>
      <c r="AM270" s="653"/>
      <c r="AN270" s="653"/>
      <c r="AO270" s="653"/>
      <c r="AP270" s="653"/>
      <c r="AQ270" s="653"/>
      <c r="AR270" s="653"/>
      <c r="AS270" s="653"/>
      <c r="AT270" s="653"/>
      <c r="AU270" s="654"/>
      <c r="AV270" s="654" t="s">
        <v>96</v>
      </c>
      <c r="AW270" s="653"/>
      <c r="AX270" s="653"/>
      <c r="AY270" s="653"/>
      <c r="AZ270" s="653"/>
      <c r="BA270" s="653"/>
      <c r="BB270" s="653"/>
      <c r="BC270" s="653"/>
      <c r="BD270" s="653"/>
      <c r="BE270" s="653"/>
      <c r="BF270" s="654" t="s">
        <v>96</v>
      </c>
      <c r="BG270" s="654"/>
      <c r="BH270" s="654"/>
      <c r="BI270" s="653"/>
      <c r="BJ270" s="653"/>
      <c r="BK270" s="653"/>
      <c r="BL270" s="653"/>
      <c r="BM270" s="653"/>
      <c r="BN270" s="653"/>
      <c r="BO270" s="653"/>
      <c r="BP270" s="653"/>
      <c r="BQ270" s="653"/>
      <c r="BR270" s="653"/>
      <c r="BS270" s="653"/>
      <c r="BT270" s="653"/>
      <c r="BU270" s="653"/>
      <c r="BV270" s="653"/>
      <c r="BW270" s="653"/>
      <c r="BX270" s="653"/>
      <c r="BY270" s="653"/>
      <c r="BZ270" s="654" t="s">
        <v>96</v>
      </c>
      <c r="CA270" s="653"/>
      <c r="CB270" s="653"/>
      <c r="CC270" s="653"/>
      <c r="CD270" s="653"/>
      <c r="CE270" s="653"/>
      <c r="CF270" s="653"/>
      <c r="CG270" s="653"/>
      <c r="CH270" s="653"/>
      <c r="CI270" s="653"/>
      <c r="CJ270" s="653"/>
      <c r="CK270" s="653"/>
      <c r="CL270" s="653"/>
      <c r="CM270" s="653"/>
      <c r="CN270" s="653"/>
      <c r="CO270" s="653"/>
      <c r="CP270" s="653"/>
      <c r="CQ270" s="653"/>
      <c r="CR270" s="653"/>
      <c r="CS270" s="653"/>
      <c r="CT270" s="654" t="s">
        <v>96</v>
      </c>
      <c r="CU270" s="653"/>
      <c r="CV270" s="653"/>
      <c r="CW270" s="653"/>
      <c r="CX270" s="653"/>
      <c r="CY270" s="653"/>
      <c r="CZ270" s="653"/>
      <c r="DA270" s="653"/>
      <c r="DB270" s="653"/>
    </row>
    <row r="271">
      <c r="A271" s="650" t="s">
        <v>1534</v>
      </c>
      <c r="B271" s="651">
        <f t="shared" si="9"/>
        <v>4</v>
      </c>
      <c r="C271" s="651" t="s">
        <v>2162</v>
      </c>
      <c r="D271" s="473" t="s">
        <v>91</v>
      </c>
      <c r="E271" s="473" t="s">
        <v>91</v>
      </c>
      <c r="F271" s="473" t="s">
        <v>91</v>
      </c>
      <c r="G271" s="652" t="s">
        <v>2397</v>
      </c>
      <c r="H271" s="603"/>
      <c r="I271" s="653"/>
      <c r="J271" s="653"/>
      <c r="K271" s="654"/>
      <c r="L271" s="653"/>
      <c r="M271" s="653"/>
      <c r="N271" s="653"/>
      <c r="O271" s="653"/>
      <c r="P271" s="653"/>
      <c r="Q271" s="653"/>
      <c r="R271" s="653"/>
      <c r="S271" s="653"/>
      <c r="T271" s="653"/>
      <c r="U271" s="653"/>
      <c r="V271" s="653"/>
      <c r="W271" s="653"/>
      <c r="X271" s="654" t="s">
        <v>96</v>
      </c>
      <c r="Y271" s="653"/>
      <c r="Z271" s="653"/>
      <c r="AA271" s="653"/>
      <c r="AB271" s="653"/>
      <c r="AC271" s="653"/>
      <c r="AD271" s="653"/>
      <c r="AE271" s="653"/>
      <c r="AF271" s="653"/>
      <c r="AG271" s="653"/>
      <c r="AH271" s="653"/>
      <c r="AI271" s="653"/>
      <c r="AJ271" s="653"/>
      <c r="AK271" s="653"/>
      <c r="AL271" s="653"/>
      <c r="AM271" s="653"/>
      <c r="AN271" s="653"/>
      <c r="AO271" s="653"/>
      <c r="AP271" s="653"/>
      <c r="AQ271" s="653"/>
      <c r="AR271" s="653"/>
      <c r="AS271" s="653"/>
      <c r="AT271" s="653"/>
      <c r="AU271" s="653"/>
      <c r="AV271" s="653"/>
      <c r="AW271" s="653"/>
      <c r="AX271" s="653"/>
      <c r="AY271" s="653"/>
      <c r="AZ271" s="653"/>
      <c r="BA271" s="653"/>
      <c r="BB271" s="653"/>
      <c r="BC271" s="653"/>
      <c r="BD271" s="653"/>
      <c r="BE271" s="653"/>
      <c r="BF271" s="653"/>
      <c r="BG271" s="653"/>
      <c r="BH271" s="653"/>
      <c r="BI271" s="653"/>
      <c r="BJ271" s="653"/>
      <c r="BK271" s="653"/>
      <c r="BL271" s="653"/>
      <c r="BM271" s="653"/>
      <c r="BN271" s="653"/>
      <c r="BO271" s="653"/>
      <c r="BP271" s="653"/>
      <c r="BQ271" s="653"/>
      <c r="BR271" s="653"/>
      <c r="BS271" s="653"/>
      <c r="BT271" s="653"/>
      <c r="BU271" s="653"/>
      <c r="BV271" s="653"/>
      <c r="BW271" s="654"/>
      <c r="BX271" s="654"/>
      <c r="BY271" s="654"/>
      <c r="BZ271" s="654"/>
      <c r="CA271" s="654" t="s">
        <v>96</v>
      </c>
      <c r="CB271" s="653"/>
      <c r="CC271" s="653"/>
      <c r="CD271" s="653"/>
      <c r="CE271" s="653"/>
      <c r="CF271" s="653"/>
      <c r="CG271" s="653"/>
      <c r="CH271" s="653"/>
      <c r="CI271" s="653"/>
      <c r="CJ271" s="653"/>
      <c r="CK271" s="654"/>
      <c r="CL271" s="654" t="s">
        <v>96</v>
      </c>
      <c r="CM271" s="654"/>
      <c r="CN271" s="653"/>
      <c r="CO271" s="653"/>
      <c r="CP271" s="653"/>
      <c r="CQ271" s="653"/>
      <c r="CR271" s="653"/>
      <c r="CS271" s="653"/>
      <c r="CT271" s="653"/>
      <c r="CU271" s="653"/>
      <c r="CV271" s="653"/>
      <c r="CW271" s="653"/>
      <c r="CX271" s="653"/>
      <c r="CY271" s="654" t="s">
        <v>96</v>
      </c>
      <c r="CZ271" s="653"/>
      <c r="DA271" s="653"/>
      <c r="DB271" s="653"/>
    </row>
    <row r="272">
      <c r="A272" s="650" t="s">
        <v>162</v>
      </c>
      <c r="B272" s="651">
        <f t="shared" si="9"/>
        <v>5</v>
      </c>
      <c r="C272" s="651" t="s">
        <v>2133</v>
      </c>
      <c r="D272" s="473" t="s">
        <v>91</v>
      </c>
      <c r="E272" s="473" t="s">
        <v>91</v>
      </c>
      <c r="F272" s="473" t="s">
        <v>91</v>
      </c>
      <c r="G272" s="652" t="s">
        <v>2398</v>
      </c>
      <c r="H272" s="648"/>
      <c r="I272" s="654"/>
      <c r="J272" s="622"/>
      <c r="K272" s="654" t="s">
        <v>96</v>
      </c>
      <c r="L272" s="653"/>
      <c r="M272" s="653"/>
      <c r="N272" s="654"/>
      <c r="O272" s="654"/>
      <c r="P272" s="654" t="s">
        <v>96</v>
      </c>
      <c r="Q272" s="653"/>
      <c r="R272" s="653"/>
      <c r="S272" s="653"/>
      <c r="T272" s="653"/>
      <c r="U272" s="653"/>
      <c r="V272" s="653"/>
      <c r="W272" s="653"/>
      <c r="X272" s="653"/>
      <c r="Y272" s="653"/>
      <c r="Z272" s="653"/>
      <c r="AA272" s="653"/>
      <c r="AB272" s="654"/>
      <c r="AC272" s="654"/>
      <c r="AD272" s="653"/>
      <c r="AE272" s="653"/>
      <c r="AF272" s="654"/>
      <c r="AG272" s="653"/>
      <c r="AH272" s="654" t="s">
        <v>96</v>
      </c>
      <c r="AI272" s="653"/>
      <c r="AJ272" s="653"/>
      <c r="AK272" s="653"/>
      <c r="AL272" s="653"/>
      <c r="AM272" s="653"/>
      <c r="AN272" s="653"/>
      <c r="AO272" s="653"/>
      <c r="AP272" s="654"/>
      <c r="AQ272" s="654"/>
      <c r="AR272" s="654"/>
      <c r="AS272" s="653"/>
      <c r="AT272" s="653"/>
      <c r="AU272" s="653"/>
      <c r="AV272" s="653"/>
      <c r="AW272" s="653"/>
      <c r="AX272" s="653"/>
      <c r="AY272" s="653"/>
      <c r="AZ272" s="653"/>
      <c r="BA272" s="653"/>
      <c r="BB272" s="653"/>
      <c r="BC272" s="653"/>
      <c r="BD272" s="653"/>
      <c r="BE272" s="653"/>
      <c r="BF272" s="653"/>
      <c r="BG272" s="653"/>
      <c r="BH272" s="653"/>
      <c r="BI272" s="653"/>
      <c r="BJ272" s="653"/>
      <c r="BK272" s="653"/>
      <c r="BL272" s="653"/>
      <c r="BM272" s="653"/>
      <c r="BN272" s="654"/>
      <c r="BO272" s="653"/>
      <c r="BP272" s="653"/>
      <c r="BQ272" s="653"/>
      <c r="BR272" s="653"/>
      <c r="BS272" s="653"/>
      <c r="BT272" s="653"/>
      <c r="BU272" s="653"/>
      <c r="BV272" s="653"/>
      <c r="BW272" s="653"/>
      <c r="BX272" s="653"/>
      <c r="BY272" s="653"/>
      <c r="BZ272" s="653"/>
      <c r="CA272" s="653"/>
      <c r="CB272" s="653"/>
      <c r="CC272" s="653"/>
      <c r="CD272" s="653"/>
      <c r="CE272" s="653"/>
      <c r="CF272" s="653"/>
      <c r="CG272" s="653"/>
      <c r="CH272" s="653"/>
      <c r="CI272" s="653"/>
      <c r="CJ272" s="653"/>
      <c r="CK272" s="653"/>
      <c r="CL272" s="653"/>
      <c r="CM272" s="653"/>
      <c r="CN272" s="654"/>
      <c r="CO272" s="654"/>
      <c r="CP272" s="653"/>
      <c r="CQ272" s="653"/>
      <c r="CR272" s="653"/>
      <c r="CS272" s="653"/>
      <c r="CT272" s="653"/>
      <c r="CU272" s="653"/>
      <c r="CV272" s="654" t="s">
        <v>96</v>
      </c>
      <c r="CW272" s="654"/>
      <c r="CX272" s="654" t="s">
        <v>96</v>
      </c>
      <c r="CY272" s="654"/>
      <c r="CZ272" s="654"/>
      <c r="DA272" s="654"/>
      <c r="DB272" s="654"/>
    </row>
    <row r="273">
      <c r="A273" s="650" t="s">
        <v>1382</v>
      </c>
      <c r="B273" s="651">
        <f t="shared" si="9"/>
        <v>1</v>
      </c>
      <c r="C273" s="651" t="s">
        <v>2162</v>
      </c>
      <c r="D273" s="473" t="s">
        <v>91</v>
      </c>
      <c r="E273" s="473" t="s">
        <v>91</v>
      </c>
      <c r="F273" s="473" t="s">
        <v>91</v>
      </c>
      <c r="G273" s="652" t="s">
        <v>2399</v>
      </c>
      <c r="H273" s="603"/>
      <c r="I273" s="653"/>
      <c r="J273" s="653"/>
      <c r="K273" s="653"/>
      <c r="L273" s="653"/>
      <c r="M273" s="653"/>
      <c r="N273" s="653"/>
      <c r="O273" s="653"/>
      <c r="P273" s="653"/>
      <c r="Q273" s="653"/>
      <c r="R273" s="653"/>
      <c r="S273" s="653"/>
      <c r="T273" s="653"/>
      <c r="U273" s="653"/>
      <c r="V273" s="653"/>
      <c r="W273" s="653"/>
      <c r="X273" s="653"/>
      <c r="Y273" s="653"/>
      <c r="Z273" s="653"/>
      <c r="AA273" s="653"/>
      <c r="AB273" s="653"/>
      <c r="AC273" s="653"/>
      <c r="AD273" s="653"/>
      <c r="AE273" s="654"/>
      <c r="AF273" s="653"/>
      <c r="AG273" s="653"/>
      <c r="AH273" s="653"/>
      <c r="AI273" s="653"/>
      <c r="AJ273" s="653"/>
      <c r="AK273" s="653"/>
      <c r="AL273" s="654"/>
      <c r="AM273" s="653"/>
      <c r="AN273" s="653"/>
      <c r="AO273" s="653"/>
      <c r="AP273" s="653"/>
      <c r="AQ273" s="653"/>
      <c r="AR273" s="653"/>
      <c r="AS273" s="653"/>
      <c r="AT273" s="653"/>
      <c r="AU273" s="653"/>
      <c r="AV273" s="653"/>
      <c r="AW273" s="653"/>
      <c r="AX273" s="653"/>
      <c r="AY273" s="653"/>
      <c r="AZ273" s="653"/>
      <c r="BA273" s="653"/>
      <c r="BB273" s="653"/>
      <c r="BC273" s="653"/>
      <c r="BD273" s="653"/>
      <c r="BE273" s="653"/>
      <c r="BF273" s="653"/>
      <c r="BG273" s="653"/>
      <c r="BH273" s="653"/>
      <c r="BI273" s="653"/>
      <c r="BJ273" s="653"/>
      <c r="BK273" s="653"/>
      <c r="BL273" s="653"/>
      <c r="BM273" s="653"/>
      <c r="BN273" s="653"/>
      <c r="BO273" s="653"/>
      <c r="BP273" s="653"/>
      <c r="BQ273" s="653"/>
      <c r="BR273" s="654" t="s">
        <v>96</v>
      </c>
      <c r="BS273" s="653"/>
      <c r="BT273" s="653"/>
      <c r="BU273" s="653"/>
      <c r="BV273" s="653"/>
      <c r="BW273" s="653"/>
      <c r="BX273" s="653"/>
      <c r="BY273" s="653"/>
      <c r="BZ273" s="653"/>
      <c r="CA273" s="653"/>
      <c r="CB273" s="653"/>
      <c r="CC273" s="653"/>
      <c r="CD273" s="653"/>
      <c r="CE273" s="653"/>
      <c r="CF273" s="653"/>
      <c r="CG273" s="653"/>
      <c r="CH273" s="653"/>
      <c r="CI273" s="653"/>
      <c r="CJ273" s="653"/>
      <c r="CK273" s="654"/>
      <c r="CL273" s="654"/>
      <c r="CM273" s="654"/>
      <c r="CN273" s="653"/>
      <c r="CO273" s="653"/>
      <c r="CP273" s="653"/>
      <c r="CQ273" s="653"/>
      <c r="CR273" s="653"/>
      <c r="CS273" s="653"/>
      <c r="CT273" s="653"/>
      <c r="CU273" s="653"/>
      <c r="CV273" s="653"/>
      <c r="CW273" s="653"/>
      <c r="CX273" s="653"/>
      <c r="CY273" s="653"/>
      <c r="CZ273" s="653"/>
      <c r="DA273" s="653"/>
      <c r="DB273" s="653"/>
    </row>
    <row r="274">
      <c r="A274" s="650" t="s">
        <v>110</v>
      </c>
      <c r="B274" s="651">
        <f t="shared" si="9"/>
        <v>9</v>
      </c>
      <c r="C274" s="651" t="s">
        <v>2162</v>
      </c>
      <c r="D274" s="473" t="s">
        <v>91</v>
      </c>
      <c r="E274" s="473" t="s">
        <v>91</v>
      </c>
      <c r="F274" s="473" t="s">
        <v>91</v>
      </c>
      <c r="G274" s="652" t="s">
        <v>2400</v>
      </c>
      <c r="H274" s="648"/>
      <c r="I274" s="654" t="s">
        <v>96</v>
      </c>
      <c r="J274" s="653"/>
      <c r="K274" s="653"/>
      <c r="L274" s="653"/>
      <c r="M274" s="653"/>
      <c r="N274" s="653"/>
      <c r="O274" s="653"/>
      <c r="P274" s="653"/>
      <c r="Q274" s="653"/>
      <c r="R274" s="653"/>
      <c r="S274" s="653"/>
      <c r="T274" s="653"/>
      <c r="U274" s="653"/>
      <c r="V274" s="653"/>
      <c r="W274" s="653"/>
      <c r="X274" s="653"/>
      <c r="Y274" s="653"/>
      <c r="Z274" s="653"/>
      <c r="AA274" s="653"/>
      <c r="AB274" s="654"/>
      <c r="AC274" s="654" t="s">
        <v>96</v>
      </c>
      <c r="AD274" s="653"/>
      <c r="AE274" s="653"/>
      <c r="AF274" s="654" t="s">
        <v>96</v>
      </c>
      <c r="AG274" s="653"/>
      <c r="AH274" s="653"/>
      <c r="AI274" s="654" t="s">
        <v>96</v>
      </c>
      <c r="AJ274" s="653"/>
      <c r="AK274" s="653"/>
      <c r="AL274" s="653"/>
      <c r="AM274" s="653"/>
      <c r="AN274" s="653"/>
      <c r="AO274" s="653"/>
      <c r="AP274" s="654" t="s">
        <v>96</v>
      </c>
      <c r="AQ274" s="654"/>
      <c r="AR274" s="654" t="s">
        <v>96</v>
      </c>
      <c r="AS274" s="653"/>
      <c r="AT274" s="653"/>
      <c r="AU274" s="653"/>
      <c r="AV274" s="653"/>
      <c r="AW274" s="653"/>
      <c r="AX274" s="653"/>
      <c r="AY274" s="653"/>
      <c r="AZ274" s="653"/>
      <c r="BA274" s="653"/>
      <c r="BB274" s="653"/>
      <c r="BC274" s="653"/>
      <c r="BD274" s="653"/>
      <c r="BE274" s="653"/>
      <c r="BF274" s="653"/>
      <c r="BG274" s="653"/>
      <c r="BH274" s="653"/>
      <c r="BI274" s="653"/>
      <c r="BJ274" s="653"/>
      <c r="BK274" s="654" t="s">
        <v>96</v>
      </c>
      <c r="BL274" s="653"/>
      <c r="BM274" s="653"/>
      <c r="BN274" s="654" t="s">
        <v>96</v>
      </c>
      <c r="BO274" s="653"/>
      <c r="BP274" s="653"/>
      <c r="BQ274" s="653"/>
      <c r="BR274" s="653"/>
      <c r="BS274" s="653"/>
      <c r="BT274" s="653"/>
      <c r="BU274" s="653"/>
      <c r="BV274" s="653"/>
      <c r="BW274" s="653"/>
      <c r="BX274" s="653"/>
      <c r="BY274" s="653"/>
      <c r="BZ274" s="653"/>
      <c r="CA274" s="653"/>
      <c r="CB274" s="653"/>
      <c r="CC274" s="653"/>
      <c r="CD274" s="653"/>
      <c r="CE274" s="653"/>
      <c r="CF274" s="653"/>
      <c r="CG274" s="653"/>
      <c r="CH274" s="653"/>
      <c r="CI274" s="653"/>
      <c r="CJ274" s="653"/>
      <c r="CK274" s="653"/>
      <c r="CL274" s="653"/>
      <c r="CM274" s="653"/>
      <c r="CN274" s="654"/>
      <c r="CO274" s="654" t="s">
        <v>96</v>
      </c>
      <c r="CP274" s="653"/>
      <c r="CQ274" s="653"/>
      <c r="CR274" s="653"/>
      <c r="CS274" s="653"/>
      <c r="CT274" s="653"/>
      <c r="CU274" s="653"/>
      <c r="CV274" s="653"/>
      <c r="CW274" s="653"/>
      <c r="CX274" s="653"/>
      <c r="CY274" s="653"/>
      <c r="CZ274" s="653"/>
      <c r="DA274" s="653"/>
      <c r="DB274" s="653"/>
    </row>
    <row r="275">
      <c r="A275" s="650" t="s">
        <v>236</v>
      </c>
      <c r="B275" s="651">
        <f t="shared" si="9"/>
        <v>9</v>
      </c>
      <c r="C275" s="651" t="s">
        <v>2162</v>
      </c>
      <c r="D275" s="473" t="s">
        <v>91</v>
      </c>
      <c r="E275" s="473" t="s">
        <v>91</v>
      </c>
      <c r="F275" s="473" t="s">
        <v>91</v>
      </c>
      <c r="G275" s="652" t="s">
        <v>2401</v>
      </c>
      <c r="H275" s="603"/>
      <c r="I275" s="653"/>
      <c r="J275" s="653"/>
      <c r="K275" s="653"/>
      <c r="L275" s="653"/>
      <c r="M275" s="654" t="s">
        <v>96</v>
      </c>
      <c r="N275" s="654" t="s">
        <v>96</v>
      </c>
      <c r="O275" s="654"/>
      <c r="P275" s="654"/>
      <c r="Q275" s="653"/>
      <c r="R275" s="654"/>
      <c r="S275" s="653"/>
      <c r="T275" s="653"/>
      <c r="U275" s="653"/>
      <c r="V275" s="653"/>
      <c r="W275" s="653"/>
      <c r="X275" s="653"/>
      <c r="Y275" s="653"/>
      <c r="Z275" s="653"/>
      <c r="AA275" s="653"/>
      <c r="AB275" s="653"/>
      <c r="AC275" s="653"/>
      <c r="AD275" s="653"/>
      <c r="AE275" s="653"/>
      <c r="AF275" s="653"/>
      <c r="AG275" s="653"/>
      <c r="AH275" s="653"/>
      <c r="AI275" s="653"/>
      <c r="AJ275" s="653"/>
      <c r="AK275" s="653"/>
      <c r="AL275" s="653"/>
      <c r="AM275" s="653"/>
      <c r="AN275" s="653"/>
      <c r="AO275" s="653"/>
      <c r="AP275" s="653"/>
      <c r="AQ275" s="653"/>
      <c r="AR275" s="653"/>
      <c r="AS275" s="653"/>
      <c r="AT275" s="653"/>
      <c r="AU275" s="654"/>
      <c r="AV275" s="654"/>
      <c r="AW275" s="654" t="s">
        <v>96</v>
      </c>
      <c r="AX275" s="654" t="s">
        <v>96</v>
      </c>
      <c r="AY275" s="653"/>
      <c r="AZ275" s="653"/>
      <c r="BA275" s="653"/>
      <c r="BB275" s="653"/>
      <c r="BC275" s="653"/>
      <c r="BD275" s="653"/>
      <c r="BE275" s="653"/>
      <c r="BF275" s="653"/>
      <c r="BG275" s="654"/>
      <c r="BH275" s="654" t="s">
        <v>96</v>
      </c>
      <c r="BI275" s="653"/>
      <c r="BJ275" s="653"/>
      <c r="BK275" s="653"/>
      <c r="BL275" s="653"/>
      <c r="BM275" s="653"/>
      <c r="BN275" s="653"/>
      <c r="BO275" s="653"/>
      <c r="BP275" s="653"/>
      <c r="BQ275" s="653"/>
      <c r="BR275" s="653"/>
      <c r="BS275" s="653"/>
      <c r="BT275" s="653"/>
      <c r="BU275" s="653"/>
      <c r="BV275" s="653"/>
      <c r="BW275" s="653"/>
      <c r="BX275" s="653"/>
      <c r="BY275" s="653"/>
      <c r="BZ275" s="653"/>
      <c r="CA275" s="653"/>
      <c r="CB275" s="653"/>
      <c r="CC275" s="653"/>
      <c r="CD275" s="653"/>
      <c r="CE275" s="653"/>
      <c r="CF275" s="653"/>
      <c r="CG275" s="653"/>
      <c r="CH275" s="653"/>
      <c r="CI275" s="654" t="s">
        <v>96</v>
      </c>
      <c r="CJ275" s="653"/>
      <c r="CK275" s="653"/>
      <c r="CL275" s="653"/>
      <c r="CM275" s="653"/>
      <c r="CN275" s="653"/>
      <c r="CO275" s="653"/>
      <c r="CP275" s="653"/>
      <c r="CQ275" s="653"/>
      <c r="CR275" s="654"/>
      <c r="CS275" s="653"/>
      <c r="CT275" s="653"/>
      <c r="CU275" s="653"/>
      <c r="CV275" s="654" t="s">
        <v>96</v>
      </c>
      <c r="CW275" s="654"/>
      <c r="CX275" s="654" t="s">
        <v>96</v>
      </c>
      <c r="CY275" s="654"/>
      <c r="CZ275" s="654" t="s">
        <v>96</v>
      </c>
      <c r="DA275" s="654"/>
      <c r="DB275" s="653"/>
    </row>
    <row r="276">
      <c r="A276" s="650" t="s">
        <v>929</v>
      </c>
      <c r="B276" s="651">
        <f t="shared" si="9"/>
        <v>1</v>
      </c>
      <c r="C276" s="651" t="s">
        <v>2162</v>
      </c>
      <c r="D276" s="473" t="s">
        <v>91</v>
      </c>
      <c r="E276" s="473" t="s">
        <v>91</v>
      </c>
      <c r="F276" s="473" t="s">
        <v>91</v>
      </c>
      <c r="G276" s="652" t="s">
        <v>2402</v>
      </c>
      <c r="H276" s="603"/>
      <c r="I276" s="653"/>
      <c r="J276" s="653"/>
      <c r="K276" s="653"/>
      <c r="L276" s="653"/>
      <c r="M276" s="653"/>
      <c r="N276" s="653"/>
      <c r="O276" s="653"/>
      <c r="P276" s="653"/>
      <c r="Q276" s="653"/>
      <c r="R276" s="653"/>
      <c r="S276" s="653"/>
      <c r="T276" s="653"/>
      <c r="U276" s="653"/>
      <c r="V276" s="653"/>
      <c r="W276" s="653"/>
      <c r="X276" s="653"/>
      <c r="Y276" s="653"/>
      <c r="Z276" s="654"/>
      <c r="AA276" s="654"/>
      <c r="AB276" s="653"/>
      <c r="AC276" s="653"/>
      <c r="AD276" s="653"/>
      <c r="AE276" s="653"/>
      <c r="AF276" s="653"/>
      <c r="AG276" s="653"/>
      <c r="AH276" s="653"/>
      <c r="AI276" s="653"/>
      <c r="AJ276" s="653"/>
      <c r="AK276" s="653"/>
      <c r="AL276" s="653"/>
      <c r="AM276" s="653"/>
      <c r="AN276" s="653"/>
      <c r="AO276" s="653"/>
      <c r="AP276" s="653"/>
      <c r="AQ276" s="654" t="s">
        <v>96</v>
      </c>
      <c r="AR276" s="653"/>
      <c r="AS276" s="653"/>
      <c r="AT276" s="653"/>
      <c r="AU276" s="653"/>
      <c r="AV276" s="653"/>
      <c r="AW276" s="653"/>
      <c r="AX276" s="653"/>
      <c r="AY276" s="653"/>
      <c r="AZ276" s="654"/>
      <c r="BA276" s="653"/>
      <c r="BB276" s="653"/>
      <c r="BC276" s="653"/>
      <c r="BD276" s="653"/>
      <c r="BE276" s="653"/>
      <c r="BF276" s="653"/>
      <c r="BG276" s="653"/>
      <c r="BH276" s="653"/>
      <c r="BI276" s="653"/>
      <c r="BJ276" s="653"/>
      <c r="BK276" s="653"/>
      <c r="BL276" s="653"/>
      <c r="BM276" s="653"/>
      <c r="BN276" s="653"/>
      <c r="BO276" s="653"/>
      <c r="BP276" s="653"/>
      <c r="BQ276" s="653"/>
      <c r="BR276" s="653"/>
      <c r="BS276" s="653"/>
      <c r="BT276" s="653"/>
      <c r="BU276" s="653"/>
      <c r="BV276" s="653"/>
      <c r="BW276" s="653"/>
      <c r="BX276" s="653"/>
      <c r="BY276" s="653"/>
      <c r="BZ276" s="653"/>
      <c r="CA276" s="653"/>
      <c r="CB276" s="653"/>
      <c r="CC276" s="653"/>
      <c r="CD276" s="653"/>
      <c r="CE276" s="653"/>
      <c r="CF276" s="653"/>
      <c r="CG276" s="653"/>
      <c r="CH276" s="653"/>
      <c r="CI276" s="653"/>
      <c r="CJ276" s="653"/>
      <c r="CK276" s="654"/>
      <c r="CL276" s="653"/>
      <c r="CM276" s="653"/>
      <c r="CN276" s="653"/>
      <c r="CO276" s="653"/>
      <c r="CP276" s="653"/>
      <c r="CQ276" s="653"/>
      <c r="CR276" s="653"/>
      <c r="CS276" s="653"/>
      <c r="CT276" s="653"/>
      <c r="CU276" s="653"/>
      <c r="CV276" s="653"/>
      <c r="CW276" s="653"/>
      <c r="CX276" s="653"/>
      <c r="CY276" s="654"/>
      <c r="CZ276" s="654"/>
      <c r="DA276" s="654"/>
      <c r="DB276" s="653"/>
    </row>
    <row r="277">
      <c r="A277" s="650" t="s">
        <v>2403</v>
      </c>
      <c r="B277" s="651">
        <f t="shared" si="9"/>
        <v>1</v>
      </c>
      <c r="C277" s="651" t="s">
        <v>2162</v>
      </c>
      <c r="D277" s="473" t="s">
        <v>91</v>
      </c>
      <c r="E277" s="473" t="s">
        <v>91</v>
      </c>
      <c r="F277" s="473" t="s">
        <v>91</v>
      </c>
      <c r="G277" s="652" t="s">
        <v>2404</v>
      </c>
      <c r="H277" s="603"/>
      <c r="I277" s="653"/>
      <c r="J277" s="653"/>
      <c r="K277" s="653"/>
      <c r="L277" s="653"/>
      <c r="M277" s="653"/>
      <c r="N277" s="653"/>
      <c r="O277" s="653"/>
      <c r="P277" s="653"/>
      <c r="Q277" s="653"/>
      <c r="R277" s="653"/>
      <c r="S277" s="653"/>
      <c r="T277" s="653"/>
      <c r="U277" s="653"/>
      <c r="V277" s="653"/>
      <c r="W277" s="653"/>
      <c r="X277" s="653"/>
      <c r="Y277" s="653"/>
      <c r="Z277" s="654"/>
      <c r="AA277" s="654"/>
      <c r="AB277" s="653"/>
      <c r="AC277" s="653"/>
      <c r="AD277" s="653"/>
      <c r="AE277" s="653"/>
      <c r="AF277" s="653"/>
      <c r="AG277" s="653"/>
      <c r="AH277" s="653"/>
      <c r="AI277" s="653"/>
      <c r="AJ277" s="653"/>
      <c r="AK277" s="653"/>
      <c r="AL277" s="653"/>
      <c r="AM277" s="653"/>
      <c r="AN277" s="653"/>
      <c r="AO277" s="653"/>
      <c r="AP277" s="653"/>
      <c r="AQ277" s="653"/>
      <c r="AR277" s="653"/>
      <c r="AS277" s="653"/>
      <c r="AT277" s="653"/>
      <c r="AU277" s="653"/>
      <c r="AV277" s="653"/>
      <c r="AW277" s="653"/>
      <c r="AX277" s="653"/>
      <c r="AY277" s="653"/>
      <c r="AZ277" s="654"/>
      <c r="BA277" s="653"/>
      <c r="BB277" s="653"/>
      <c r="BC277" s="653"/>
      <c r="BD277" s="653"/>
      <c r="BE277" s="653"/>
      <c r="BF277" s="653"/>
      <c r="BG277" s="653"/>
      <c r="BH277" s="653"/>
      <c r="BI277" s="653"/>
      <c r="BJ277" s="653"/>
      <c r="BK277" s="653"/>
      <c r="BL277" s="653"/>
      <c r="BM277" s="653"/>
      <c r="BN277" s="653"/>
      <c r="BO277" s="653"/>
      <c r="BP277" s="653"/>
      <c r="BQ277" s="653"/>
      <c r="BR277" s="653"/>
      <c r="BS277" s="653"/>
      <c r="BT277" s="653"/>
      <c r="BU277" s="653"/>
      <c r="BV277" s="653"/>
      <c r="BW277" s="653"/>
      <c r="BX277" s="653"/>
      <c r="BY277" s="653"/>
      <c r="BZ277" s="653"/>
      <c r="CA277" s="653"/>
      <c r="CB277" s="653"/>
      <c r="CC277" s="653"/>
      <c r="CD277" s="653"/>
      <c r="CE277" s="653"/>
      <c r="CF277" s="653"/>
      <c r="CG277" s="653"/>
      <c r="CH277" s="653"/>
      <c r="CI277" s="653"/>
      <c r="CJ277" s="653"/>
      <c r="CK277" s="654" t="s">
        <v>96</v>
      </c>
      <c r="CL277" s="653"/>
      <c r="CM277" s="653"/>
      <c r="CN277" s="653"/>
      <c r="CO277" s="653"/>
      <c r="CP277" s="653"/>
      <c r="CQ277" s="653"/>
      <c r="CR277" s="653"/>
      <c r="CS277" s="653"/>
      <c r="CT277" s="653"/>
      <c r="CU277" s="653"/>
      <c r="CV277" s="653"/>
      <c r="CW277" s="653"/>
      <c r="CX277" s="653"/>
      <c r="CY277" s="654"/>
      <c r="CZ277" s="654"/>
      <c r="DA277" s="654"/>
      <c r="DB277" s="653"/>
    </row>
    <row r="278">
      <c r="A278" s="650" t="s">
        <v>1703</v>
      </c>
      <c r="B278" s="651">
        <f t="shared" si="9"/>
        <v>1</v>
      </c>
      <c r="C278" s="651" t="s">
        <v>2162</v>
      </c>
      <c r="D278" s="473" t="s">
        <v>91</v>
      </c>
      <c r="E278" s="473" t="s">
        <v>91</v>
      </c>
      <c r="F278" s="473" t="s">
        <v>91</v>
      </c>
      <c r="G278" s="652" t="s">
        <v>2405</v>
      </c>
      <c r="H278" s="603"/>
      <c r="I278" s="653"/>
      <c r="J278" s="653"/>
      <c r="K278" s="653"/>
      <c r="L278" s="653"/>
      <c r="M278" s="653"/>
      <c r="N278" s="653"/>
      <c r="O278" s="653"/>
      <c r="P278" s="653"/>
      <c r="Q278" s="653"/>
      <c r="R278" s="653"/>
      <c r="S278" s="653"/>
      <c r="T278" s="653"/>
      <c r="U278" s="653"/>
      <c r="V278" s="653"/>
      <c r="W278" s="653"/>
      <c r="X278" s="653"/>
      <c r="Y278" s="653"/>
      <c r="Z278" s="654"/>
      <c r="AA278" s="654"/>
      <c r="AB278" s="653"/>
      <c r="AC278" s="653"/>
      <c r="AD278" s="653"/>
      <c r="AE278" s="653"/>
      <c r="AF278" s="653"/>
      <c r="AG278" s="653"/>
      <c r="AH278" s="653"/>
      <c r="AI278" s="653"/>
      <c r="AJ278" s="653"/>
      <c r="AK278" s="653"/>
      <c r="AL278" s="653"/>
      <c r="AM278" s="653"/>
      <c r="AN278" s="653"/>
      <c r="AO278" s="653"/>
      <c r="AP278" s="653"/>
      <c r="AQ278" s="653"/>
      <c r="AR278" s="653"/>
      <c r="AS278" s="653"/>
      <c r="AT278" s="653"/>
      <c r="AU278" s="653"/>
      <c r="AV278" s="653"/>
      <c r="AW278" s="653"/>
      <c r="AX278" s="653"/>
      <c r="AY278" s="653"/>
      <c r="AZ278" s="654"/>
      <c r="BA278" s="653"/>
      <c r="BB278" s="653"/>
      <c r="BC278" s="653"/>
      <c r="BD278" s="653"/>
      <c r="BE278" s="653"/>
      <c r="BF278" s="653"/>
      <c r="BG278" s="653"/>
      <c r="BH278" s="653"/>
      <c r="BI278" s="653"/>
      <c r="BJ278" s="653"/>
      <c r="BK278" s="653"/>
      <c r="BL278" s="653"/>
      <c r="BM278" s="653"/>
      <c r="BN278" s="653"/>
      <c r="BO278" s="653"/>
      <c r="BP278" s="653"/>
      <c r="BQ278" s="653"/>
      <c r="BR278" s="653"/>
      <c r="BS278" s="653"/>
      <c r="BT278" s="653"/>
      <c r="BU278" s="653"/>
      <c r="BV278" s="653"/>
      <c r="BW278" s="653"/>
      <c r="BX278" s="653"/>
      <c r="BY278" s="653"/>
      <c r="BZ278" s="653"/>
      <c r="CA278" s="653"/>
      <c r="CB278" s="653"/>
      <c r="CC278" s="653"/>
      <c r="CD278" s="653"/>
      <c r="CE278" s="653"/>
      <c r="CF278" s="653"/>
      <c r="CG278" s="653"/>
      <c r="CH278" s="653"/>
      <c r="CI278" s="653"/>
      <c r="CJ278" s="653"/>
      <c r="CK278" s="654"/>
      <c r="CL278" s="653"/>
      <c r="CM278" s="654" t="s">
        <v>96</v>
      </c>
      <c r="CN278" s="653"/>
      <c r="CO278" s="653"/>
      <c r="CP278" s="653"/>
      <c r="CQ278" s="653"/>
      <c r="CR278" s="653"/>
      <c r="CS278" s="653"/>
      <c r="CT278" s="653"/>
      <c r="CU278" s="653"/>
      <c r="CV278" s="653"/>
      <c r="CW278" s="653"/>
      <c r="CX278" s="653"/>
      <c r="CY278" s="654"/>
      <c r="CZ278" s="654"/>
      <c r="DA278" s="654"/>
      <c r="DB278" s="653"/>
    </row>
    <row r="279">
      <c r="A279" s="650" t="s">
        <v>402</v>
      </c>
      <c r="B279" s="651">
        <f t="shared" si="9"/>
        <v>2</v>
      </c>
      <c r="C279" s="651" t="s">
        <v>2162</v>
      </c>
      <c r="D279" s="473" t="s">
        <v>91</v>
      </c>
      <c r="E279" s="473" t="s">
        <v>91</v>
      </c>
      <c r="F279" s="473" t="s">
        <v>91</v>
      </c>
      <c r="G279" s="652" t="s">
        <v>2406</v>
      </c>
      <c r="H279" s="603"/>
      <c r="I279" s="653"/>
      <c r="J279" s="653"/>
      <c r="K279" s="653"/>
      <c r="L279" s="653"/>
      <c r="M279" s="653"/>
      <c r="N279" s="653"/>
      <c r="O279" s="653"/>
      <c r="P279" s="653"/>
      <c r="Q279" s="653"/>
      <c r="R279" s="653"/>
      <c r="S279" s="654" t="s">
        <v>96</v>
      </c>
      <c r="T279" s="653"/>
      <c r="U279" s="653"/>
      <c r="V279" s="653"/>
      <c r="W279" s="653"/>
      <c r="X279" s="653"/>
      <c r="Y279" s="653"/>
      <c r="Z279" s="654"/>
      <c r="AA279" s="654"/>
      <c r="AB279" s="653"/>
      <c r="AC279" s="653"/>
      <c r="AD279" s="653"/>
      <c r="AE279" s="653"/>
      <c r="AF279" s="653"/>
      <c r="AG279" s="653"/>
      <c r="AH279" s="654" t="s">
        <v>96</v>
      </c>
      <c r="AI279" s="653"/>
      <c r="AJ279" s="653"/>
      <c r="AK279" s="653"/>
      <c r="AL279" s="653"/>
      <c r="AM279" s="653"/>
      <c r="AN279" s="653"/>
      <c r="AO279" s="653"/>
      <c r="AP279" s="653"/>
      <c r="AQ279" s="653"/>
      <c r="AR279" s="653"/>
      <c r="AS279" s="653"/>
      <c r="AT279" s="653"/>
      <c r="AU279" s="653"/>
      <c r="AV279" s="653"/>
      <c r="AW279" s="653"/>
      <c r="AX279" s="653"/>
      <c r="AY279" s="653"/>
      <c r="AZ279" s="654"/>
      <c r="BA279" s="653"/>
      <c r="BB279" s="653"/>
      <c r="BC279" s="653"/>
      <c r="BD279" s="653"/>
      <c r="BE279" s="653"/>
      <c r="BF279" s="653"/>
      <c r="BG279" s="653"/>
      <c r="BH279" s="653"/>
      <c r="BI279" s="653"/>
      <c r="BJ279" s="653"/>
      <c r="BK279" s="653"/>
      <c r="BL279" s="653"/>
      <c r="BM279" s="653"/>
      <c r="BN279" s="653"/>
      <c r="BO279" s="653"/>
      <c r="BP279" s="653"/>
      <c r="BQ279" s="653"/>
      <c r="BR279" s="653"/>
      <c r="BS279" s="653"/>
      <c r="BT279" s="653"/>
      <c r="BU279" s="653"/>
      <c r="BV279" s="653"/>
      <c r="BW279" s="653"/>
      <c r="BX279" s="653"/>
      <c r="BY279" s="653"/>
      <c r="BZ279" s="653"/>
      <c r="CA279" s="653"/>
      <c r="CB279" s="653"/>
      <c r="CC279" s="653"/>
      <c r="CD279" s="653"/>
      <c r="CE279" s="653"/>
      <c r="CF279" s="653"/>
      <c r="CG279" s="653"/>
      <c r="CH279" s="653"/>
      <c r="CI279" s="653"/>
      <c r="CJ279" s="653"/>
      <c r="CK279" s="653"/>
      <c r="CL279" s="653"/>
      <c r="CM279" s="653"/>
      <c r="CN279" s="653"/>
      <c r="CO279" s="653"/>
      <c r="CP279" s="653"/>
      <c r="CQ279" s="653"/>
      <c r="CR279" s="653"/>
      <c r="CS279" s="653"/>
      <c r="CT279" s="653"/>
      <c r="CU279" s="653"/>
      <c r="CV279" s="653"/>
      <c r="CW279" s="653"/>
      <c r="CX279" s="653"/>
      <c r="CY279" s="654"/>
      <c r="CZ279" s="654"/>
      <c r="DA279" s="654"/>
      <c r="DB279" s="653"/>
    </row>
    <row r="280">
      <c r="A280" s="650" t="s">
        <v>552</v>
      </c>
      <c r="B280" s="651">
        <f t="shared" si="9"/>
        <v>3</v>
      </c>
      <c r="C280" s="651" t="s">
        <v>2162</v>
      </c>
      <c r="D280" s="473" t="s">
        <v>91</v>
      </c>
      <c r="E280" s="473" t="s">
        <v>91</v>
      </c>
      <c r="F280" s="473" t="s">
        <v>91</v>
      </c>
      <c r="G280" s="652" t="s">
        <v>2407</v>
      </c>
      <c r="H280" s="603"/>
      <c r="I280" s="653"/>
      <c r="J280" s="653"/>
      <c r="K280" s="653"/>
      <c r="L280" s="653"/>
      <c r="M280" s="653"/>
      <c r="N280" s="653"/>
      <c r="O280" s="653"/>
      <c r="P280" s="653"/>
      <c r="Q280" s="653"/>
      <c r="R280" s="653"/>
      <c r="S280" s="653"/>
      <c r="T280" s="653"/>
      <c r="U280" s="653"/>
      <c r="V280" s="653"/>
      <c r="W280" s="653"/>
      <c r="X280" s="653"/>
      <c r="Y280" s="653"/>
      <c r="Z280" s="654" t="s">
        <v>96</v>
      </c>
      <c r="AA280" s="654"/>
      <c r="AB280" s="653"/>
      <c r="AC280" s="653"/>
      <c r="AD280" s="653"/>
      <c r="AE280" s="653"/>
      <c r="AF280" s="653"/>
      <c r="AG280" s="653"/>
      <c r="AH280" s="653"/>
      <c r="AI280" s="653"/>
      <c r="AJ280" s="653"/>
      <c r="AK280" s="653"/>
      <c r="AL280" s="653"/>
      <c r="AM280" s="653"/>
      <c r="AN280" s="653"/>
      <c r="AO280" s="653"/>
      <c r="AP280" s="653"/>
      <c r="AQ280" s="653"/>
      <c r="AR280" s="653"/>
      <c r="AS280" s="653"/>
      <c r="AT280" s="653"/>
      <c r="AU280" s="653"/>
      <c r="AV280" s="653"/>
      <c r="AW280" s="653"/>
      <c r="AX280" s="653"/>
      <c r="AY280" s="653"/>
      <c r="AZ280" s="654" t="s">
        <v>96</v>
      </c>
      <c r="BA280" s="653"/>
      <c r="BB280" s="653"/>
      <c r="BC280" s="653"/>
      <c r="BD280" s="653"/>
      <c r="BE280" s="653"/>
      <c r="BF280" s="653"/>
      <c r="BG280" s="653"/>
      <c r="BH280" s="653"/>
      <c r="BI280" s="653"/>
      <c r="BJ280" s="653"/>
      <c r="BK280" s="653"/>
      <c r="BL280" s="653"/>
      <c r="BM280" s="653"/>
      <c r="BN280" s="653"/>
      <c r="BO280" s="653"/>
      <c r="BP280" s="653"/>
      <c r="BQ280" s="653"/>
      <c r="BR280" s="653"/>
      <c r="BS280" s="653"/>
      <c r="BT280" s="653"/>
      <c r="BU280" s="653"/>
      <c r="BV280" s="653"/>
      <c r="BW280" s="653"/>
      <c r="BX280" s="653"/>
      <c r="BY280" s="653"/>
      <c r="BZ280" s="653"/>
      <c r="CA280" s="653"/>
      <c r="CB280" s="653"/>
      <c r="CC280" s="653"/>
      <c r="CD280" s="653"/>
      <c r="CE280" s="653"/>
      <c r="CF280" s="653"/>
      <c r="CG280" s="653"/>
      <c r="CH280" s="653"/>
      <c r="CI280" s="653"/>
      <c r="CJ280" s="653"/>
      <c r="CK280" s="653"/>
      <c r="CL280" s="653"/>
      <c r="CM280" s="653"/>
      <c r="CN280" s="653"/>
      <c r="CO280" s="653"/>
      <c r="CP280" s="653"/>
      <c r="CQ280" s="653"/>
      <c r="CR280" s="653"/>
      <c r="CS280" s="653"/>
      <c r="CT280" s="653"/>
      <c r="CU280" s="653"/>
      <c r="CV280" s="653"/>
      <c r="CW280" s="653"/>
      <c r="CX280" s="653"/>
      <c r="CY280" s="654"/>
      <c r="CZ280" s="654" t="s">
        <v>96</v>
      </c>
      <c r="DA280" s="654"/>
      <c r="DB280" s="653"/>
    </row>
    <row r="281">
      <c r="A281" s="650" t="s">
        <v>232</v>
      </c>
      <c r="B281" s="651">
        <f t="shared" si="9"/>
        <v>3</v>
      </c>
      <c r="C281" s="651" t="s">
        <v>2162</v>
      </c>
      <c r="D281" s="473" t="s">
        <v>91</v>
      </c>
      <c r="E281" s="473" t="s">
        <v>91</v>
      </c>
      <c r="F281" s="473" t="s">
        <v>91</v>
      </c>
      <c r="G281" s="652" t="s">
        <v>2408</v>
      </c>
      <c r="H281" s="603"/>
      <c r="I281" s="653"/>
      <c r="J281" s="653"/>
      <c r="K281" s="653"/>
      <c r="L281" s="653"/>
      <c r="M281" s="654" t="s">
        <v>96</v>
      </c>
      <c r="N281" s="654"/>
      <c r="O281" s="654"/>
      <c r="P281" s="654"/>
      <c r="Q281" s="653"/>
      <c r="R281" s="654"/>
      <c r="S281" s="653"/>
      <c r="T281" s="653"/>
      <c r="U281" s="653"/>
      <c r="V281" s="653"/>
      <c r="W281" s="653"/>
      <c r="X281" s="653"/>
      <c r="Y281" s="653"/>
      <c r="Z281" s="653"/>
      <c r="AA281" s="653"/>
      <c r="AB281" s="653"/>
      <c r="AC281" s="653"/>
      <c r="AD281" s="653"/>
      <c r="AE281" s="653"/>
      <c r="AF281" s="653"/>
      <c r="AG281" s="653"/>
      <c r="AH281" s="653"/>
      <c r="AI281" s="653"/>
      <c r="AJ281" s="653"/>
      <c r="AK281" s="653"/>
      <c r="AL281" s="653"/>
      <c r="AM281" s="653"/>
      <c r="AN281" s="653"/>
      <c r="AO281" s="653"/>
      <c r="AP281" s="653"/>
      <c r="AQ281" s="653"/>
      <c r="AR281" s="653"/>
      <c r="AS281" s="653"/>
      <c r="AT281" s="653"/>
      <c r="AU281" s="653"/>
      <c r="AV281" s="653"/>
      <c r="AW281" s="653"/>
      <c r="AX281" s="653"/>
      <c r="AY281" s="653"/>
      <c r="AZ281" s="653"/>
      <c r="BA281" s="653"/>
      <c r="BB281" s="653"/>
      <c r="BC281" s="653"/>
      <c r="BD281" s="653"/>
      <c r="BE281" s="653"/>
      <c r="BF281" s="653"/>
      <c r="BG281" s="653"/>
      <c r="BH281" s="653"/>
      <c r="BI281" s="653"/>
      <c r="BJ281" s="653"/>
      <c r="BK281" s="653"/>
      <c r="BL281" s="653"/>
      <c r="BM281" s="653"/>
      <c r="BN281" s="653"/>
      <c r="BO281" s="653"/>
      <c r="BP281" s="653"/>
      <c r="BQ281" s="653"/>
      <c r="BR281" s="653"/>
      <c r="BS281" s="654" t="s">
        <v>96</v>
      </c>
      <c r="BT281" s="654"/>
      <c r="BU281" s="654" t="str">
        <f>image("https://i.imgur.com/J69HZ4b.png",4,15,15)</f>
        <v/>
      </c>
      <c r="BV281" s="653"/>
      <c r="BW281" s="653"/>
      <c r="BX281" s="653"/>
      <c r="BY281" s="653"/>
      <c r="BZ281" s="653"/>
      <c r="CA281" s="653"/>
      <c r="CB281" s="653"/>
      <c r="CC281" s="653"/>
      <c r="CD281" s="653"/>
      <c r="CE281" s="653"/>
      <c r="CF281" s="653"/>
      <c r="CG281" s="653"/>
      <c r="CH281" s="653"/>
      <c r="CI281" s="653"/>
      <c r="CJ281" s="653"/>
      <c r="CK281" s="653"/>
      <c r="CL281" s="653"/>
      <c r="CM281" s="653"/>
      <c r="CN281" s="653"/>
      <c r="CO281" s="653"/>
      <c r="CP281" s="653"/>
      <c r="CQ281" s="653"/>
      <c r="CR281" s="653"/>
      <c r="CS281" s="653"/>
      <c r="CT281" s="653"/>
      <c r="CU281" s="653"/>
      <c r="CV281" s="653"/>
      <c r="CW281" s="653"/>
      <c r="CX281" s="653"/>
      <c r="CY281" s="653"/>
      <c r="CZ281" s="653"/>
      <c r="DA281" s="653"/>
      <c r="DB281" s="653"/>
    </row>
    <row r="282">
      <c r="A282" s="650" t="s">
        <v>1811</v>
      </c>
      <c r="B282" s="651">
        <f t="shared" si="9"/>
        <v>1</v>
      </c>
      <c r="C282" s="651" t="s">
        <v>2162</v>
      </c>
      <c r="D282" s="473" t="s">
        <v>91</v>
      </c>
      <c r="E282" s="473" t="s">
        <v>91</v>
      </c>
      <c r="F282" s="473" t="s">
        <v>91</v>
      </c>
      <c r="G282" s="652" t="s">
        <v>2409</v>
      </c>
      <c r="H282" s="603"/>
      <c r="I282" s="653"/>
      <c r="J282" s="653"/>
      <c r="K282" s="653"/>
      <c r="L282" s="653"/>
      <c r="M282" s="653"/>
      <c r="N282" s="653"/>
      <c r="O282" s="653"/>
      <c r="P282" s="653"/>
      <c r="Q282" s="653"/>
      <c r="R282" s="653"/>
      <c r="S282" s="653"/>
      <c r="T282" s="654"/>
      <c r="U282" s="654"/>
      <c r="V282" s="653"/>
      <c r="W282" s="653"/>
      <c r="X282" s="653"/>
      <c r="Y282" s="653"/>
      <c r="Z282" s="653"/>
      <c r="AA282" s="653"/>
      <c r="AB282" s="653"/>
      <c r="AC282" s="653"/>
      <c r="AD282" s="653"/>
      <c r="AE282" s="653"/>
      <c r="AF282" s="653"/>
      <c r="AG282" s="654"/>
      <c r="AH282" s="654"/>
      <c r="AI282" s="654"/>
      <c r="AJ282" s="654"/>
      <c r="AK282" s="654"/>
      <c r="AL282" s="653"/>
      <c r="AM282" s="653"/>
      <c r="AN282" s="653"/>
      <c r="AO282" s="653"/>
      <c r="AP282" s="653"/>
      <c r="AQ282" s="653"/>
      <c r="AR282" s="653"/>
      <c r="AS282" s="653"/>
      <c r="AT282" s="653"/>
      <c r="AU282" s="653"/>
      <c r="AV282" s="653"/>
      <c r="AW282" s="654"/>
      <c r="AX282" s="653"/>
      <c r="AY282" s="653"/>
      <c r="AZ282" s="653"/>
      <c r="BA282" s="653"/>
      <c r="BB282" s="653"/>
      <c r="BC282" s="653"/>
      <c r="BD282" s="653"/>
      <c r="BE282" s="653"/>
      <c r="BF282" s="653"/>
      <c r="BG282" s="653"/>
      <c r="BH282" s="653"/>
      <c r="BI282" s="653"/>
      <c r="BJ282" s="653"/>
      <c r="BK282" s="653"/>
      <c r="BL282" s="653"/>
      <c r="BM282" s="653"/>
      <c r="BN282" s="653"/>
      <c r="BO282" s="653"/>
      <c r="BP282" s="653"/>
      <c r="BQ282" s="653"/>
      <c r="BR282" s="653"/>
      <c r="BS282" s="653"/>
      <c r="BT282" s="653"/>
      <c r="BU282" s="653"/>
      <c r="BV282" s="653"/>
      <c r="BW282" s="653"/>
      <c r="BX282" s="653"/>
      <c r="BY282" s="653"/>
      <c r="BZ282" s="653"/>
      <c r="CA282" s="653"/>
      <c r="CB282" s="653"/>
      <c r="CC282" s="653"/>
      <c r="CD282" s="653"/>
      <c r="CE282" s="653"/>
      <c r="CF282" s="653"/>
      <c r="CG282" s="653"/>
      <c r="CH282" s="653"/>
      <c r="CI282" s="653"/>
      <c r="CJ282" s="653"/>
      <c r="CK282" s="653"/>
      <c r="CL282" s="653"/>
      <c r="CM282" s="653"/>
      <c r="CN282" s="653"/>
      <c r="CO282" s="653"/>
      <c r="CP282" s="653"/>
      <c r="CQ282" s="653"/>
      <c r="CR282" s="653"/>
      <c r="CS282" s="653"/>
      <c r="CT282" s="654" t="s">
        <v>96</v>
      </c>
      <c r="CU282" s="654"/>
      <c r="CV282" s="653"/>
      <c r="CW282" s="653"/>
      <c r="CX282" s="653"/>
      <c r="CY282" s="653"/>
      <c r="CZ282" s="653"/>
      <c r="DA282" s="653"/>
      <c r="DB282" s="653"/>
    </row>
    <row r="283">
      <c r="A283" s="650" t="s">
        <v>440</v>
      </c>
      <c r="B283" s="651">
        <f t="shared" si="9"/>
        <v>7</v>
      </c>
      <c r="C283" s="651" t="s">
        <v>2133</v>
      </c>
      <c r="D283" s="473" t="s">
        <v>91</v>
      </c>
      <c r="E283" s="473" t="s">
        <v>91</v>
      </c>
      <c r="F283" s="473" t="s">
        <v>91</v>
      </c>
      <c r="G283" s="652" t="s">
        <v>2410</v>
      </c>
      <c r="H283" s="603"/>
      <c r="I283" s="653"/>
      <c r="J283" s="653"/>
      <c r="K283" s="653"/>
      <c r="L283" s="653"/>
      <c r="M283" s="653"/>
      <c r="N283" s="653"/>
      <c r="O283" s="653"/>
      <c r="P283" s="653"/>
      <c r="Q283" s="653"/>
      <c r="R283" s="653"/>
      <c r="S283" s="653"/>
      <c r="T283" s="654"/>
      <c r="U283" s="654" t="s">
        <v>96</v>
      </c>
      <c r="V283" s="653"/>
      <c r="W283" s="653"/>
      <c r="X283" s="653"/>
      <c r="Y283" s="653"/>
      <c r="Z283" s="653"/>
      <c r="AA283" s="653"/>
      <c r="AB283" s="653"/>
      <c r="AC283" s="653"/>
      <c r="AD283" s="653"/>
      <c r="AE283" s="653"/>
      <c r="AF283" s="653"/>
      <c r="AG283" s="654" t="s">
        <v>96</v>
      </c>
      <c r="AH283" s="654"/>
      <c r="AI283" s="654" t="s">
        <v>96</v>
      </c>
      <c r="AJ283" s="654"/>
      <c r="AK283" s="654" t="s">
        <v>96</v>
      </c>
      <c r="AL283" s="653"/>
      <c r="AM283" s="653"/>
      <c r="AN283" s="653"/>
      <c r="AO283" s="653"/>
      <c r="AP283" s="653"/>
      <c r="AQ283" s="654" t="s">
        <v>96</v>
      </c>
      <c r="AR283" s="653"/>
      <c r="AS283" s="653"/>
      <c r="AT283" s="653"/>
      <c r="AU283" s="653"/>
      <c r="AV283" s="653"/>
      <c r="AW283" s="654" t="s">
        <v>96</v>
      </c>
      <c r="AX283" s="653"/>
      <c r="AY283" s="653"/>
      <c r="AZ283" s="653"/>
      <c r="BA283" s="653"/>
      <c r="BB283" s="653"/>
      <c r="BC283" s="653"/>
      <c r="BD283" s="653"/>
      <c r="BE283" s="653"/>
      <c r="BF283" s="653"/>
      <c r="BG283" s="653"/>
      <c r="BH283" s="653"/>
      <c r="BI283" s="653"/>
      <c r="BJ283" s="653"/>
      <c r="BK283" s="653"/>
      <c r="BL283" s="653"/>
      <c r="BM283" s="653"/>
      <c r="BN283" s="653"/>
      <c r="BO283" s="653"/>
      <c r="BP283" s="653"/>
      <c r="BQ283" s="653"/>
      <c r="BR283" s="653"/>
      <c r="BS283" s="653"/>
      <c r="BT283" s="653"/>
      <c r="BU283" s="653"/>
      <c r="BV283" s="653"/>
      <c r="BW283" s="653"/>
      <c r="BX283" s="653"/>
      <c r="BY283" s="653"/>
      <c r="BZ283" s="653"/>
      <c r="CA283" s="653"/>
      <c r="CB283" s="653"/>
      <c r="CC283" s="653"/>
      <c r="CD283" s="653"/>
      <c r="CE283" s="653"/>
      <c r="CF283" s="653"/>
      <c r="CG283" s="653"/>
      <c r="CH283" s="653"/>
      <c r="CI283" s="653"/>
      <c r="CJ283" s="653"/>
      <c r="CK283" s="653"/>
      <c r="CL283" s="653"/>
      <c r="CM283" s="653"/>
      <c r="CN283" s="653"/>
      <c r="CO283" s="653"/>
      <c r="CP283" s="653"/>
      <c r="CQ283" s="653"/>
      <c r="CR283" s="653"/>
      <c r="CS283" s="653"/>
      <c r="CT283" s="654"/>
      <c r="CU283" s="654" t="s">
        <v>96</v>
      </c>
      <c r="CV283" s="653"/>
      <c r="CW283" s="653"/>
      <c r="CX283" s="653"/>
      <c r="CY283" s="653"/>
      <c r="CZ283" s="653"/>
      <c r="DA283" s="653"/>
      <c r="DB283" s="653"/>
    </row>
    <row r="284">
      <c r="A284" s="650" t="s">
        <v>396</v>
      </c>
      <c r="B284" s="651">
        <f t="shared" si="9"/>
        <v>2</v>
      </c>
      <c r="C284" s="651" t="s">
        <v>2133</v>
      </c>
      <c r="D284" s="473" t="s">
        <v>91</v>
      </c>
      <c r="E284" s="473" t="s">
        <v>91</v>
      </c>
      <c r="F284" s="473" t="s">
        <v>91</v>
      </c>
      <c r="G284" s="652" t="s">
        <v>2411</v>
      </c>
      <c r="H284" s="603"/>
      <c r="I284" s="653"/>
      <c r="J284" s="653"/>
      <c r="K284" s="653"/>
      <c r="L284" s="653"/>
      <c r="M284" s="653"/>
      <c r="N284" s="653"/>
      <c r="O284" s="653"/>
      <c r="P284" s="653"/>
      <c r="Q284" s="653"/>
      <c r="R284" s="653"/>
      <c r="S284" s="654" t="s">
        <v>96</v>
      </c>
      <c r="T284" s="654"/>
      <c r="U284" s="654" t="s">
        <v>96</v>
      </c>
      <c r="V284" s="653"/>
      <c r="W284" s="653"/>
      <c r="X284" s="653"/>
      <c r="Y284" s="653"/>
      <c r="Z284" s="653"/>
      <c r="AA284" s="653"/>
      <c r="AB284" s="653"/>
      <c r="AC284" s="653"/>
      <c r="AD284" s="653"/>
      <c r="AE284" s="653"/>
      <c r="AF284" s="653"/>
      <c r="AG284" s="653"/>
      <c r="AH284" s="653"/>
      <c r="AI284" s="653"/>
      <c r="AJ284" s="653"/>
      <c r="AK284" s="653"/>
      <c r="AL284" s="653"/>
      <c r="AM284" s="653"/>
      <c r="AN284" s="653"/>
      <c r="AO284" s="653"/>
      <c r="AP284" s="653"/>
      <c r="AQ284" s="653"/>
      <c r="AR284" s="653"/>
      <c r="AS284" s="653"/>
      <c r="AT284" s="653"/>
      <c r="AU284" s="653"/>
      <c r="AV284" s="653"/>
      <c r="AW284" s="653"/>
      <c r="AX284" s="653"/>
      <c r="AY284" s="653"/>
      <c r="AZ284" s="653"/>
      <c r="BA284" s="653"/>
      <c r="BB284" s="653"/>
      <c r="BC284" s="653"/>
      <c r="BD284" s="653"/>
      <c r="BE284" s="653"/>
      <c r="BF284" s="653"/>
      <c r="BG284" s="653"/>
      <c r="BH284" s="653"/>
      <c r="BI284" s="653"/>
      <c r="BJ284" s="653"/>
      <c r="BK284" s="653"/>
      <c r="BL284" s="653"/>
      <c r="BM284" s="653"/>
      <c r="BN284" s="653"/>
      <c r="BO284" s="653"/>
      <c r="BP284" s="653"/>
      <c r="BQ284" s="653"/>
      <c r="BR284" s="653"/>
      <c r="BS284" s="653"/>
      <c r="BT284" s="653"/>
      <c r="BU284" s="653"/>
      <c r="BV284" s="653"/>
      <c r="BW284" s="653"/>
      <c r="BX284" s="653"/>
      <c r="BY284" s="653"/>
      <c r="BZ284" s="653"/>
      <c r="CA284" s="653"/>
      <c r="CB284" s="653"/>
      <c r="CC284" s="653"/>
      <c r="CD284" s="653"/>
      <c r="CE284" s="653"/>
      <c r="CF284" s="653"/>
      <c r="CG284" s="653"/>
      <c r="CH284" s="653"/>
      <c r="CI284" s="653"/>
      <c r="CJ284" s="653"/>
      <c r="CK284" s="653"/>
      <c r="CL284" s="653"/>
      <c r="CM284" s="653"/>
      <c r="CN284" s="653"/>
      <c r="CO284" s="653"/>
      <c r="CP284" s="653"/>
      <c r="CQ284" s="653"/>
      <c r="CR284" s="653"/>
      <c r="CS284" s="653"/>
      <c r="CT284" s="653"/>
      <c r="CU284" s="653"/>
      <c r="CV284" s="653"/>
      <c r="CW284" s="653"/>
      <c r="CX284" s="653"/>
      <c r="CY284" s="653"/>
      <c r="CZ284" s="653"/>
      <c r="DA284" s="653"/>
      <c r="DB284" s="653"/>
    </row>
    <row r="285">
      <c r="A285" s="650" t="s">
        <v>715</v>
      </c>
      <c r="B285" s="651">
        <f t="shared" si="9"/>
        <v>4</v>
      </c>
      <c r="C285" s="651" t="s">
        <v>2162</v>
      </c>
      <c r="D285" s="473" t="s">
        <v>91</v>
      </c>
      <c r="E285" s="473" t="s">
        <v>91</v>
      </c>
      <c r="F285" s="473" t="s">
        <v>91</v>
      </c>
      <c r="G285" s="652" t="s">
        <v>2412</v>
      </c>
      <c r="H285" s="603"/>
      <c r="I285" s="653"/>
      <c r="J285" s="653"/>
      <c r="K285" s="653"/>
      <c r="L285" s="653"/>
      <c r="M285" s="653"/>
      <c r="N285" s="653"/>
      <c r="O285" s="653"/>
      <c r="P285" s="653"/>
      <c r="Q285" s="653"/>
      <c r="R285" s="653"/>
      <c r="S285" s="653"/>
      <c r="T285" s="654"/>
      <c r="U285" s="654"/>
      <c r="V285" s="653"/>
      <c r="W285" s="653"/>
      <c r="X285" s="653"/>
      <c r="Y285" s="653"/>
      <c r="Z285" s="653"/>
      <c r="AA285" s="653"/>
      <c r="AB285" s="653"/>
      <c r="AC285" s="653"/>
      <c r="AD285" s="653"/>
      <c r="AE285" s="653"/>
      <c r="AF285" s="653"/>
      <c r="AG285" s="653"/>
      <c r="AH285" s="654" t="s">
        <v>96</v>
      </c>
      <c r="AI285" s="653"/>
      <c r="AJ285" s="653"/>
      <c r="AK285" s="653"/>
      <c r="AL285" s="653"/>
      <c r="AM285" s="653"/>
      <c r="AN285" s="653"/>
      <c r="AO285" s="653"/>
      <c r="AP285" s="653"/>
      <c r="AQ285" s="653"/>
      <c r="AR285" s="653"/>
      <c r="AS285" s="653"/>
      <c r="AT285" s="653"/>
      <c r="AU285" s="653"/>
      <c r="AV285" s="653"/>
      <c r="AW285" s="653"/>
      <c r="AX285" s="653"/>
      <c r="AY285" s="653"/>
      <c r="AZ285" s="653"/>
      <c r="BA285" s="653"/>
      <c r="BB285" s="654" t="s">
        <v>96</v>
      </c>
      <c r="BC285" s="653"/>
      <c r="BD285" s="653"/>
      <c r="BE285" s="653"/>
      <c r="BF285" s="653"/>
      <c r="BG285" s="654"/>
      <c r="BH285" s="653"/>
      <c r="BI285" s="653"/>
      <c r="BJ285" s="653"/>
      <c r="BK285" s="653"/>
      <c r="BL285" s="653"/>
      <c r="BM285" s="653"/>
      <c r="BN285" s="653"/>
      <c r="BO285" s="653"/>
      <c r="BP285" s="654" t="s">
        <v>96</v>
      </c>
      <c r="BQ285" s="653"/>
      <c r="BR285" s="653"/>
      <c r="BS285" s="653"/>
      <c r="BT285" s="654" t="s">
        <v>96</v>
      </c>
      <c r="BU285" s="653"/>
      <c r="BV285" s="653"/>
      <c r="BW285" s="653"/>
      <c r="BX285" s="653"/>
      <c r="BY285" s="653"/>
      <c r="BZ285" s="653"/>
      <c r="CA285" s="653"/>
      <c r="CB285" s="653"/>
      <c r="CC285" s="653"/>
      <c r="CD285" s="653"/>
      <c r="CE285" s="653"/>
      <c r="CF285" s="653"/>
      <c r="CG285" s="653"/>
      <c r="CH285" s="653"/>
      <c r="CI285" s="653"/>
      <c r="CJ285" s="653"/>
      <c r="CK285" s="653"/>
      <c r="CL285" s="653"/>
      <c r="CM285" s="653"/>
      <c r="CN285" s="653"/>
      <c r="CO285" s="653"/>
      <c r="CP285" s="653"/>
      <c r="CQ285" s="653"/>
      <c r="CR285" s="653"/>
      <c r="CS285" s="653"/>
      <c r="CT285" s="653"/>
      <c r="CU285" s="653"/>
      <c r="CV285" s="653"/>
      <c r="CW285" s="653"/>
      <c r="CX285" s="653"/>
      <c r="CY285" s="653"/>
      <c r="CZ285" s="653"/>
      <c r="DA285" s="653"/>
      <c r="DB285" s="653"/>
    </row>
    <row r="286">
      <c r="A286" s="650" t="s">
        <v>1212</v>
      </c>
      <c r="B286" s="651">
        <f t="shared" si="9"/>
        <v>1</v>
      </c>
      <c r="C286" s="651" t="s">
        <v>2162</v>
      </c>
      <c r="D286" s="473" t="s">
        <v>91</v>
      </c>
      <c r="E286" s="473" t="s">
        <v>91</v>
      </c>
      <c r="F286" s="473" t="s">
        <v>91</v>
      </c>
      <c r="G286" s="652" t="s">
        <v>2413</v>
      </c>
      <c r="H286" s="603"/>
      <c r="I286" s="653"/>
      <c r="J286" s="653"/>
      <c r="K286" s="653"/>
      <c r="L286" s="653"/>
      <c r="M286" s="653"/>
      <c r="N286" s="653"/>
      <c r="O286" s="653"/>
      <c r="P286" s="653"/>
      <c r="Q286" s="653"/>
      <c r="R286" s="653"/>
      <c r="S286" s="653"/>
      <c r="T286" s="654"/>
      <c r="U286" s="654"/>
      <c r="V286" s="653"/>
      <c r="W286" s="653"/>
      <c r="X286" s="653"/>
      <c r="Y286" s="653"/>
      <c r="Z286" s="653"/>
      <c r="AA286" s="653"/>
      <c r="AB286" s="653"/>
      <c r="AC286" s="653"/>
      <c r="AD286" s="653"/>
      <c r="AE286" s="653"/>
      <c r="AF286" s="653"/>
      <c r="AG286" s="653"/>
      <c r="AH286" s="653"/>
      <c r="AI286" s="653"/>
      <c r="AJ286" s="653"/>
      <c r="AK286" s="653"/>
      <c r="AL286" s="653"/>
      <c r="AM286" s="653"/>
      <c r="AN286" s="654"/>
      <c r="AO286" s="653"/>
      <c r="AP286" s="653"/>
      <c r="AQ286" s="653"/>
      <c r="AR286" s="653"/>
      <c r="AS286" s="653"/>
      <c r="AT286" s="653"/>
      <c r="AU286" s="653"/>
      <c r="AV286" s="653"/>
      <c r="AW286" s="653"/>
      <c r="AX286" s="653"/>
      <c r="AY286" s="653"/>
      <c r="AZ286" s="653"/>
      <c r="BA286" s="653"/>
      <c r="BB286" s="653"/>
      <c r="BC286" s="653"/>
      <c r="BD286" s="653"/>
      <c r="BE286" s="653"/>
      <c r="BF286" s="653"/>
      <c r="BG286" s="654" t="s">
        <v>96</v>
      </c>
      <c r="BH286" s="653"/>
      <c r="BI286" s="653"/>
      <c r="BJ286" s="653"/>
      <c r="BK286" s="653"/>
      <c r="BL286" s="653"/>
      <c r="BM286" s="653"/>
      <c r="BN286" s="653"/>
      <c r="BO286" s="653"/>
      <c r="BP286" s="653"/>
      <c r="BQ286" s="653"/>
      <c r="BR286" s="653"/>
      <c r="BS286" s="653"/>
      <c r="BT286" s="653"/>
      <c r="BU286" s="653"/>
      <c r="BV286" s="653"/>
      <c r="BW286" s="653"/>
      <c r="BX286" s="653"/>
      <c r="BY286" s="653"/>
      <c r="BZ286" s="653"/>
      <c r="CA286" s="653"/>
      <c r="CB286" s="653"/>
      <c r="CC286" s="653"/>
      <c r="CD286" s="653"/>
      <c r="CE286" s="653"/>
      <c r="CF286" s="653"/>
      <c r="CG286" s="653"/>
      <c r="CH286" s="653"/>
      <c r="CI286" s="653"/>
      <c r="CJ286" s="653"/>
      <c r="CK286" s="653"/>
      <c r="CL286" s="653"/>
      <c r="CM286" s="653"/>
      <c r="CN286" s="653"/>
      <c r="CO286" s="653"/>
      <c r="CP286" s="653"/>
      <c r="CQ286" s="653"/>
      <c r="CR286" s="653"/>
      <c r="CS286" s="653"/>
      <c r="CT286" s="653"/>
      <c r="CU286" s="653"/>
      <c r="CV286" s="653"/>
      <c r="CW286" s="653"/>
      <c r="CX286" s="653"/>
      <c r="CY286" s="653"/>
      <c r="CZ286" s="653"/>
      <c r="DA286" s="653"/>
      <c r="DB286" s="653"/>
    </row>
    <row r="287">
      <c r="A287" s="650" t="s">
        <v>464</v>
      </c>
      <c r="B287" s="651">
        <f t="shared" si="9"/>
        <v>5</v>
      </c>
      <c r="C287" s="651" t="s">
        <v>2133</v>
      </c>
      <c r="D287" s="473" t="s">
        <v>91</v>
      </c>
      <c r="E287" s="473" t="s">
        <v>91</v>
      </c>
      <c r="F287" s="473" t="s">
        <v>91</v>
      </c>
      <c r="G287" s="652" t="s">
        <v>2414</v>
      </c>
      <c r="H287" s="603"/>
      <c r="I287" s="653"/>
      <c r="J287" s="653"/>
      <c r="K287" s="653"/>
      <c r="L287" s="653"/>
      <c r="M287" s="653"/>
      <c r="N287" s="653"/>
      <c r="O287" s="653"/>
      <c r="P287" s="653"/>
      <c r="Q287" s="653"/>
      <c r="R287" s="653"/>
      <c r="S287" s="653"/>
      <c r="T287" s="654"/>
      <c r="U287" s="654"/>
      <c r="V287" s="654" t="s">
        <v>96</v>
      </c>
      <c r="W287" s="653"/>
      <c r="X287" s="653"/>
      <c r="Y287" s="653"/>
      <c r="Z287" s="653"/>
      <c r="AA287" s="653"/>
      <c r="AB287" s="653"/>
      <c r="AC287" s="653"/>
      <c r="AD287" s="653"/>
      <c r="AE287" s="653"/>
      <c r="AF287" s="653"/>
      <c r="AG287" s="653"/>
      <c r="AH287" s="654" t="s">
        <v>96</v>
      </c>
      <c r="AI287" s="653"/>
      <c r="AJ287" s="653"/>
      <c r="AK287" s="653"/>
      <c r="AL287" s="653"/>
      <c r="AM287" s="653"/>
      <c r="AN287" s="654" t="s">
        <v>96</v>
      </c>
      <c r="AO287" s="653"/>
      <c r="AP287" s="653"/>
      <c r="AQ287" s="653"/>
      <c r="AR287" s="653"/>
      <c r="AS287" s="653"/>
      <c r="AT287" s="653"/>
      <c r="AU287" s="653"/>
      <c r="AV287" s="653"/>
      <c r="AW287" s="653"/>
      <c r="AX287" s="653"/>
      <c r="AY287" s="653"/>
      <c r="AZ287" s="653"/>
      <c r="BA287" s="653"/>
      <c r="BB287" s="653"/>
      <c r="BC287" s="653"/>
      <c r="BD287" s="653"/>
      <c r="BE287" s="653"/>
      <c r="BF287" s="653"/>
      <c r="BG287" s="654" t="s">
        <v>96</v>
      </c>
      <c r="BH287" s="653"/>
      <c r="BI287" s="653"/>
      <c r="BJ287" s="653"/>
      <c r="BK287" s="653"/>
      <c r="BL287" s="653"/>
      <c r="BM287" s="653"/>
      <c r="BN287" s="653"/>
      <c r="BO287" s="653"/>
      <c r="BP287" s="653"/>
      <c r="BQ287" s="653"/>
      <c r="BR287" s="653"/>
      <c r="BS287" s="653"/>
      <c r="BT287" s="653"/>
      <c r="BU287" s="653"/>
      <c r="BV287" s="653"/>
      <c r="BW287" s="653"/>
      <c r="BX287" s="653"/>
      <c r="BY287" s="653"/>
      <c r="BZ287" s="653"/>
      <c r="CA287" s="653"/>
      <c r="CB287" s="653"/>
      <c r="CC287" s="653"/>
      <c r="CD287" s="653"/>
      <c r="CE287" s="653"/>
      <c r="CF287" s="653"/>
      <c r="CG287" s="653"/>
      <c r="CH287" s="653"/>
      <c r="CI287" s="653"/>
      <c r="CJ287" s="653"/>
      <c r="CK287" s="653"/>
      <c r="CL287" s="653"/>
      <c r="CM287" s="653"/>
      <c r="CN287" s="653"/>
      <c r="CO287" s="653"/>
      <c r="CP287" s="653"/>
      <c r="CQ287" s="653"/>
      <c r="CR287" s="654" t="s">
        <v>96</v>
      </c>
      <c r="CS287" s="653"/>
      <c r="CT287" s="653"/>
      <c r="CU287" s="653"/>
      <c r="CV287" s="653"/>
      <c r="CW287" s="653"/>
      <c r="CX287" s="653"/>
      <c r="CY287" s="653"/>
      <c r="CZ287" s="653"/>
      <c r="DA287" s="653"/>
      <c r="DB287" s="653"/>
    </row>
    <row r="288">
      <c r="A288" s="650" t="s">
        <v>137</v>
      </c>
      <c r="B288" s="651">
        <f t="shared" si="9"/>
        <v>1</v>
      </c>
      <c r="C288" s="651" t="s">
        <v>2162</v>
      </c>
      <c r="D288" s="473" t="s">
        <v>91</v>
      </c>
      <c r="E288" s="473" t="s">
        <v>91</v>
      </c>
      <c r="F288" s="473" t="s">
        <v>91</v>
      </c>
      <c r="G288" s="652" t="s">
        <v>2415</v>
      </c>
      <c r="H288" s="603"/>
      <c r="I288" s="653"/>
      <c r="J288" s="622" t="s">
        <v>96</v>
      </c>
      <c r="K288" s="654"/>
      <c r="L288" s="653"/>
      <c r="M288" s="653"/>
      <c r="N288" s="653"/>
      <c r="O288" s="653"/>
      <c r="P288" s="653"/>
      <c r="Q288" s="653"/>
      <c r="R288" s="653"/>
      <c r="S288" s="653"/>
      <c r="T288" s="653"/>
      <c r="U288" s="653"/>
      <c r="V288" s="653"/>
      <c r="W288" s="653"/>
      <c r="X288" s="653"/>
      <c r="Y288" s="653"/>
      <c r="Z288" s="653"/>
      <c r="AA288" s="653"/>
      <c r="AB288" s="653"/>
      <c r="AC288" s="653"/>
      <c r="AD288" s="653"/>
      <c r="AE288" s="653"/>
      <c r="AF288" s="653"/>
      <c r="AG288" s="653"/>
      <c r="AH288" s="653"/>
      <c r="AI288" s="653"/>
      <c r="AJ288" s="653"/>
      <c r="AK288" s="653"/>
      <c r="AL288" s="653"/>
      <c r="AM288" s="653"/>
      <c r="AN288" s="653"/>
      <c r="AO288" s="653"/>
      <c r="AP288" s="653"/>
      <c r="AQ288" s="653"/>
      <c r="AR288" s="653"/>
      <c r="AS288" s="654"/>
      <c r="AT288" s="653"/>
      <c r="AU288" s="653"/>
      <c r="AV288" s="653"/>
      <c r="AW288" s="653"/>
      <c r="AX288" s="653"/>
      <c r="AY288" s="653"/>
      <c r="AZ288" s="653"/>
      <c r="BA288" s="654"/>
      <c r="BB288" s="654"/>
      <c r="BC288" s="653"/>
      <c r="BD288" s="653"/>
      <c r="BE288" s="653"/>
      <c r="BF288" s="653"/>
      <c r="BG288" s="653"/>
      <c r="BH288" s="653"/>
      <c r="BI288" s="653"/>
      <c r="BJ288" s="653"/>
      <c r="BK288" s="653"/>
      <c r="BL288" s="653"/>
      <c r="BM288" s="653"/>
      <c r="BN288" s="653"/>
      <c r="BO288" s="653"/>
      <c r="BP288" s="653"/>
      <c r="BQ288" s="653"/>
      <c r="BR288" s="654"/>
      <c r="BS288" s="653"/>
      <c r="BT288" s="653"/>
      <c r="BU288" s="653"/>
      <c r="BV288" s="654"/>
      <c r="BW288" s="653"/>
      <c r="BX288" s="653"/>
      <c r="BY288" s="653"/>
      <c r="BZ288" s="653"/>
      <c r="CA288" s="653"/>
      <c r="CB288" s="653"/>
      <c r="CC288" s="653"/>
      <c r="CD288" s="653"/>
      <c r="CE288" s="653"/>
      <c r="CF288" s="653"/>
      <c r="CG288" s="653"/>
      <c r="CH288" s="653"/>
      <c r="CI288" s="653"/>
      <c r="CJ288" s="653"/>
      <c r="CK288" s="653"/>
      <c r="CL288" s="653"/>
      <c r="CM288" s="653"/>
      <c r="CN288" s="653"/>
      <c r="CO288" s="653"/>
      <c r="CP288" s="653"/>
      <c r="CQ288" s="653"/>
      <c r="CR288" s="653"/>
      <c r="CS288" s="653"/>
      <c r="CT288" s="654"/>
      <c r="CU288" s="654"/>
      <c r="CV288" s="653"/>
      <c r="CW288" s="654"/>
      <c r="CX288" s="654"/>
      <c r="CY288" s="653"/>
      <c r="CZ288" s="653"/>
      <c r="DA288" s="653"/>
      <c r="DB288" s="653"/>
    </row>
    <row r="289">
      <c r="A289" s="650" t="s">
        <v>159</v>
      </c>
      <c r="B289" s="651">
        <f t="shared" si="9"/>
        <v>9</v>
      </c>
      <c r="C289" s="651" t="s">
        <v>2162</v>
      </c>
      <c r="D289" s="473" t="s">
        <v>91</v>
      </c>
      <c r="E289" s="473" t="s">
        <v>91</v>
      </c>
      <c r="F289" s="473" t="s">
        <v>91</v>
      </c>
      <c r="G289" s="652" t="s">
        <v>2416</v>
      </c>
      <c r="H289" s="603"/>
      <c r="I289" s="653"/>
      <c r="J289" s="622"/>
      <c r="K289" s="654" t="s">
        <v>96</v>
      </c>
      <c r="L289" s="653"/>
      <c r="M289" s="653"/>
      <c r="N289" s="653"/>
      <c r="O289" s="653"/>
      <c r="P289" s="653"/>
      <c r="Q289" s="653"/>
      <c r="R289" s="653"/>
      <c r="S289" s="653"/>
      <c r="T289" s="653"/>
      <c r="U289" s="653"/>
      <c r="V289" s="653"/>
      <c r="W289" s="653"/>
      <c r="X289" s="653"/>
      <c r="Y289" s="653"/>
      <c r="Z289" s="653"/>
      <c r="AA289" s="653"/>
      <c r="AB289" s="654" t="s">
        <v>96</v>
      </c>
      <c r="AC289" s="653"/>
      <c r="AD289" s="653"/>
      <c r="AE289" s="653"/>
      <c r="AF289" s="653"/>
      <c r="AG289" s="653"/>
      <c r="AH289" s="653"/>
      <c r="AI289" s="653"/>
      <c r="AJ289" s="653"/>
      <c r="AK289" s="653"/>
      <c r="AL289" s="653"/>
      <c r="AM289" s="653"/>
      <c r="AN289" s="653"/>
      <c r="AO289" s="653"/>
      <c r="AP289" s="653"/>
      <c r="AQ289" s="653"/>
      <c r="AR289" s="653"/>
      <c r="AS289" s="654" t="s">
        <v>96</v>
      </c>
      <c r="AT289" s="653"/>
      <c r="AU289" s="653"/>
      <c r="AV289" s="653"/>
      <c r="AW289" s="653"/>
      <c r="AX289" s="653"/>
      <c r="AY289" s="653"/>
      <c r="AZ289" s="653"/>
      <c r="BA289" s="654"/>
      <c r="BB289" s="654" t="s">
        <v>96</v>
      </c>
      <c r="BC289" s="653"/>
      <c r="BD289" s="653"/>
      <c r="BE289" s="653"/>
      <c r="BF289" s="653"/>
      <c r="BG289" s="653"/>
      <c r="BH289" s="653"/>
      <c r="BI289" s="653"/>
      <c r="BJ289" s="653"/>
      <c r="BK289" s="653"/>
      <c r="BL289" s="653"/>
      <c r="BM289" s="653"/>
      <c r="BN289" s="653"/>
      <c r="BO289" s="653"/>
      <c r="BP289" s="653"/>
      <c r="BQ289" s="653"/>
      <c r="BR289" s="654" t="s">
        <v>96</v>
      </c>
      <c r="BS289" s="653"/>
      <c r="BT289" s="653"/>
      <c r="BU289" s="653"/>
      <c r="BV289" s="654" t="s">
        <v>96</v>
      </c>
      <c r="BW289" s="653"/>
      <c r="BX289" s="653"/>
      <c r="BY289" s="653"/>
      <c r="BZ289" s="653"/>
      <c r="CA289" s="653"/>
      <c r="CB289" s="653"/>
      <c r="CC289" s="653"/>
      <c r="CD289" s="653"/>
      <c r="CE289" s="653"/>
      <c r="CF289" s="653"/>
      <c r="CG289" s="653"/>
      <c r="CH289" s="653"/>
      <c r="CI289" s="653"/>
      <c r="CJ289" s="653"/>
      <c r="CK289" s="653"/>
      <c r="CL289" s="653"/>
      <c r="CM289" s="653"/>
      <c r="CN289" s="653"/>
      <c r="CO289" s="653"/>
      <c r="CP289" s="653"/>
      <c r="CQ289" s="653"/>
      <c r="CR289" s="653"/>
      <c r="CS289" s="653"/>
      <c r="CT289" s="654"/>
      <c r="CU289" s="654" t="s">
        <v>96</v>
      </c>
      <c r="CV289" s="653"/>
      <c r="CW289" s="654" t="s">
        <v>96</v>
      </c>
      <c r="CX289" s="654" t="s">
        <v>96</v>
      </c>
      <c r="CY289" s="653"/>
      <c r="CZ289" s="653"/>
      <c r="DA289" s="653"/>
      <c r="DB289" s="653"/>
    </row>
    <row r="290">
      <c r="A290" s="650" t="s">
        <v>525</v>
      </c>
      <c r="B290" s="651">
        <f t="shared" si="9"/>
        <v>3</v>
      </c>
      <c r="C290" s="651" t="s">
        <v>2162</v>
      </c>
      <c r="D290" s="473" t="s">
        <v>91</v>
      </c>
      <c r="E290" s="473" t="s">
        <v>91</v>
      </c>
      <c r="F290" s="473" t="s">
        <v>91</v>
      </c>
      <c r="G290" s="652" t="s">
        <v>2417</v>
      </c>
      <c r="H290" s="603"/>
      <c r="I290" s="653"/>
      <c r="J290" s="653"/>
      <c r="K290" s="653"/>
      <c r="L290" s="653"/>
      <c r="M290" s="653"/>
      <c r="N290" s="653"/>
      <c r="O290" s="653"/>
      <c r="P290" s="653"/>
      <c r="Q290" s="653"/>
      <c r="R290" s="653"/>
      <c r="S290" s="653"/>
      <c r="T290" s="653"/>
      <c r="U290" s="653"/>
      <c r="V290" s="653"/>
      <c r="W290" s="653"/>
      <c r="X290" s="653"/>
      <c r="Y290" s="654" t="s">
        <v>96</v>
      </c>
      <c r="Z290" s="653"/>
      <c r="AA290" s="653"/>
      <c r="AB290" s="653"/>
      <c r="AC290" s="653"/>
      <c r="AD290" s="653"/>
      <c r="AE290" s="653"/>
      <c r="AF290" s="653"/>
      <c r="AG290" s="653"/>
      <c r="AH290" s="653"/>
      <c r="AI290" s="653"/>
      <c r="AJ290" s="653"/>
      <c r="AK290" s="653"/>
      <c r="AL290" s="653"/>
      <c r="AM290" s="653"/>
      <c r="AN290" s="653"/>
      <c r="AO290" s="653"/>
      <c r="AP290" s="653"/>
      <c r="AQ290" s="653"/>
      <c r="AR290" s="653"/>
      <c r="AS290" s="653"/>
      <c r="AT290" s="653"/>
      <c r="AU290" s="653"/>
      <c r="AV290" s="653"/>
      <c r="AW290" s="653"/>
      <c r="AX290" s="653"/>
      <c r="AY290" s="653"/>
      <c r="AZ290" s="653"/>
      <c r="BA290" s="653"/>
      <c r="BB290" s="653"/>
      <c r="BC290" s="653"/>
      <c r="BD290" s="653"/>
      <c r="BE290" s="653"/>
      <c r="BF290" s="653"/>
      <c r="BG290" s="653"/>
      <c r="BH290" s="653"/>
      <c r="BI290" s="653"/>
      <c r="BJ290" s="654" t="s">
        <v>96</v>
      </c>
      <c r="BK290" s="653"/>
      <c r="BL290" s="653"/>
      <c r="BM290" s="653"/>
      <c r="BN290" s="653"/>
      <c r="BO290" s="653"/>
      <c r="BP290" s="653"/>
      <c r="BQ290" s="653"/>
      <c r="BR290" s="653"/>
      <c r="BS290" s="653"/>
      <c r="BT290" s="653"/>
      <c r="BU290" s="654"/>
      <c r="BV290" s="653"/>
      <c r="BW290" s="653"/>
      <c r="BX290" s="653"/>
      <c r="BY290" s="653"/>
      <c r="BZ290" s="653"/>
      <c r="CA290" s="653"/>
      <c r="CB290" s="653"/>
      <c r="CC290" s="654" t="s">
        <v>96</v>
      </c>
      <c r="CD290" s="654"/>
      <c r="CE290" s="654"/>
      <c r="CF290" s="653"/>
      <c r="CG290" s="653"/>
      <c r="CH290" s="653"/>
      <c r="CI290" s="653"/>
      <c r="CJ290" s="653"/>
      <c r="CK290" s="653"/>
      <c r="CL290" s="653"/>
      <c r="CM290" s="653"/>
      <c r="CN290" s="653"/>
      <c r="CO290" s="653"/>
      <c r="CP290" s="653"/>
      <c r="CQ290" s="653"/>
      <c r="CR290" s="653"/>
      <c r="CS290" s="653"/>
      <c r="CT290" s="653"/>
      <c r="CU290" s="653"/>
      <c r="CV290" s="653"/>
      <c r="CW290" s="653"/>
      <c r="CX290" s="653"/>
      <c r="CY290" s="653"/>
      <c r="CZ290" s="653"/>
      <c r="DA290" s="653"/>
      <c r="DB290" s="653"/>
    </row>
    <row r="291">
      <c r="A291" s="650" t="s">
        <v>463</v>
      </c>
      <c r="B291" s="651">
        <f t="shared" si="9"/>
        <v>2</v>
      </c>
      <c r="C291" s="651" t="s">
        <v>2162</v>
      </c>
      <c r="D291" s="473" t="s">
        <v>91</v>
      </c>
      <c r="E291" s="473" t="s">
        <v>91</v>
      </c>
      <c r="F291" s="473" t="s">
        <v>91</v>
      </c>
      <c r="G291" s="652" t="s">
        <v>2418</v>
      </c>
      <c r="H291" s="603"/>
      <c r="I291" s="653"/>
      <c r="J291" s="653"/>
      <c r="K291" s="653"/>
      <c r="L291" s="653"/>
      <c r="M291" s="653"/>
      <c r="N291" s="653"/>
      <c r="O291" s="653"/>
      <c r="P291" s="653"/>
      <c r="Q291" s="653"/>
      <c r="R291" s="653"/>
      <c r="S291" s="653"/>
      <c r="T291" s="653"/>
      <c r="U291" s="653"/>
      <c r="V291" s="654" t="s">
        <v>96</v>
      </c>
      <c r="W291" s="653"/>
      <c r="X291" s="653"/>
      <c r="Y291" s="653"/>
      <c r="Z291" s="653"/>
      <c r="AA291" s="653"/>
      <c r="AB291" s="653"/>
      <c r="AC291" s="653"/>
      <c r="AD291" s="653"/>
      <c r="AE291" s="653"/>
      <c r="AF291" s="653"/>
      <c r="AG291" s="653"/>
      <c r="AH291" s="653"/>
      <c r="AI291" s="653"/>
      <c r="AJ291" s="653"/>
      <c r="AK291" s="653"/>
      <c r="AL291" s="653"/>
      <c r="AM291" s="653"/>
      <c r="AN291" s="653"/>
      <c r="AO291" s="653"/>
      <c r="AP291" s="653"/>
      <c r="AQ291" s="653"/>
      <c r="AR291" s="653"/>
      <c r="AS291" s="653"/>
      <c r="AT291" s="653"/>
      <c r="AU291" s="653"/>
      <c r="AV291" s="653"/>
      <c r="AW291" s="653"/>
      <c r="AX291" s="653"/>
      <c r="AY291" s="653"/>
      <c r="AZ291" s="653"/>
      <c r="BA291" s="653"/>
      <c r="BB291" s="653"/>
      <c r="BC291" s="653"/>
      <c r="BD291" s="653"/>
      <c r="BE291" s="653"/>
      <c r="BF291" s="653"/>
      <c r="BG291" s="653"/>
      <c r="BH291" s="653"/>
      <c r="BI291" s="654" t="s">
        <v>96</v>
      </c>
      <c r="BJ291" s="653"/>
      <c r="BK291" s="653"/>
      <c r="BL291" s="653"/>
      <c r="BM291" s="653"/>
      <c r="BN291" s="653"/>
      <c r="BO291" s="653"/>
      <c r="BP291" s="653"/>
      <c r="BQ291" s="653"/>
      <c r="BR291" s="653"/>
      <c r="BS291" s="653"/>
      <c r="BT291" s="653"/>
      <c r="BU291" s="654"/>
      <c r="BV291" s="653"/>
      <c r="BW291" s="653"/>
      <c r="BX291" s="653"/>
      <c r="BY291" s="653"/>
      <c r="BZ291" s="653"/>
      <c r="CA291" s="653"/>
      <c r="CB291" s="653"/>
      <c r="CC291" s="653"/>
      <c r="CD291" s="653"/>
      <c r="CE291" s="653"/>
      <c r="CF291" s="653"/>
      <c r="CG291" s="653"/>
      <c r="CH291" s="653"/>
      <c r="CI291" s="653"/>
      <c r="CJ291" s="653"/>
      <c r="CK291" s="653"/>
      <c r="CL291" s="653"/>
      <c r="CM291" s="653"/>
      <c r="CN291" s="653"/>
      <c r="CO291" s="653"/>
      <c r="CP291" s="653"/>
      <c r="CQ291" s="653"/>
      <c r="CR291" s="653"/>
      <c r="CS291" s="653"/>
      <c r="CT291" s="653"/>
      <c r="CU291" s="653"/>
      <c r="CV291" s="653"/>
      <c r="CW291" s="653"/>
      <c r="CX291" s="653"/>
      <c r="CY291" s="653"/>
      <c r="CZ291" s="653"/>
      <c r="DA291" s="653"/>
      <c r="DB291" s="653"/>
    </row>
    <row r="292">
      <c r="A292" s="650" t="s">
        <v>322</v>
      </c>
      <c r="B292" s="651">
        <f t="shared" si="9"/>
        <v>1</v>
      </c>
      <c r="C292" s="651" t="s">
        <v>2162</v>
      </c>
      <c r="D292" s="473" t="s">
        <v>91</v>
      </c>
      <c r="E292" s="473" t="s">
        <v>91</v>
      </c>
      <c r="F292" s="473" t="s">
        <v>91</v>
      </c>
      <c r="G292" s="652" t="s">
        <v>2419</v>
      </c>
      <c r="H292" s="603"/>
      <c r="I292" s="653"/>
      <c r="J292" s="653"/>
      <c r="K292" s="653"/>
      <c r="L292" s="653"/>
      <c r="M292" s="653"/>
      <c r="N292" s="654"/>
      <c r="O292" s="654"/>
      <c r="P292" s="654" t="s">
        <v>96</v>
      </c>
      <c r="Q292" s="653"/>
      <c r="R292" s="653"/>
      <c r="S292" s="653"/>
      <c r="T292" s="653"/>
      <c r="U292" s="653"/>
      <c r="V292" s="653"/>
      <c r="W292" s="653"/>
      <c r="X292" s="653"/>
      <c r="Y292" s="654"/>
      <c r="Z292" s="653"/>
      <c r="AA292" s="653"/>
      <c r="AB292" s="653"/>
      <c r="AC292" s="653"/>
      <c r="AD292" s="653"/>
      <c r="AE292" s="653"/>
      <c r="AF292" s="653"/>
      <c r="AG292" s="653"/>
      <c r="AH292" s="653"/>
      <c r="AI292" s="653"/>
      <c r="AJ292" s="653"/>
      <c r="AK292" s="653"/>
      <c r="AL292" s="653"/>
      <c r="AM292" s="653"/>
      <c r="AN292" s="653"/>
      <c r="AO292" s="653"/>
      <c r="AP292" s="653"/>
      <c r="AQ292" s="653"/>
      <c r="AR292" s="653"/>
      <c r="AS292" s="653"/>
      <c r="AT292" s="653"/>
      <c r="AU292" s="653"/>
      <c r="AV292" s="653"/>
      <c r="AW292" s="653"/>
      <c r="AX292" s="653"/>
      <c r="AY292" s="653"/>
      <c r="AZ292" s="653"/>
      <c r="BA292" s="653"/>
      <c r="BB292" s="653"/>
      <c r="BC292" s="653"/>
      <c r="BD292" s="653"/>
      <c r="BE292" s="653"/>
      <c r="BF292" s="653"/>
      <c r="BG292" s="653"/>
      <c r="BH292" s="653"/>
      <c r="BI292" s="653"/>
      <c r="BJ292" s="653"/>
      <c r="BK292" s="653"/>
      <c r="BL292" s="653"/>
      <c r="BM292" s="653"/>
      <c r="BN292" s="653"/>
      <c r="BO292" s="653"/>
      <c r="BP292" s="653"/>
      <c r="BQ292" s="653"/>
      <c r="BR292" s="653"/>
      <c r="BS292" s="653"/>
      <c r="BT292" s="653"/>
      <c r="BU292" s="653"/>
      <c r="BV292" s="653"/>
      <c r="BW292" s="653"/>
      <c r="BX292" s="653"/>
      <c r="BY292" s="653"/>
      <c r="BZ292" s="653"/>
      <c r="CA292" s="653"/>
      <c r="CB292" s="653"/>
      <c r="CC292" s="653"/>
      <c r="CD292" s="653"/>
      <c r="CE292" s="653"/>
      <c r="CF292" s="653"/>
      <c r="CG292" s="653"/>
      <c r="CH292" s="653"/>
      <c r="CI292" s="653"/>
      <c r="CJ292" s="653"/>
      <c r="CK292" s="653"/>
      <c r="CL292" s="653"/>
      <c r="CM292" s="653"/>
      <c r="CN292" s="653"/>
      <c r="CO292" s="653"/>
      <c r="CP292" s="653"/>
      <c r="CQ292" s="653"/>
      <c r="CR292" s="653"/>
      <c r="CS292" s="653"/>
      <c r="CT292" s="653"/>
      <c r="CU292" s="653"/>
      <c r="CV292" s="653"/>
      <c r="CW292" s="653"/>
      <c r="CX292" s="653"/>
      <c r="CY292" s="653"/>
      <c r="CZ292" s="653"/>
      <c r="DA292" s="653"/>
      <c r="DB292" s="653"/>
    </row>
    <row r="293">
      <c r="A293" s="650" t="s">
        <v>598</v>
      </c>
      <c r="B293" s="651">
        <f t="shared" si="9"/>
        <v>4</v>
      </c>
      <c r="C293" s="651" t="s">
        <v>2162</v>
      </c>
      <c r="D293" s="473" t="s">
        <v>91</v>
      </c>
      <c r="E293" s="473" t="s">
        <v>91</v>
      </c>
      <c r="F293" s="473" t="s">
        <v>91</v>
      </c>
      <c r="G293" s="652" t="s">
        <v>2420</v>
      </c>
      <c r="H293" s="603"/>
      <c r="I293" s="653"/>
      <c r="J293" s="653"/>
      <c r="K293" s="653"/>
      <c r="L293" s="653"/>
      <c r="M293" s="653"/>
      <c r="N293" s="653"/>
      <c r="O293" s="653"/>
      <c r="P293" s="653"/>
      <c r="Q293" s="653"/>
      <c r="R293" s="653"/>
      <c r="S293" s="653"/>
      <c r="T293" s="653"/>
      <c r="U293" s="653"/>
      <c r="V293" s="653"/>
      <c r="W293" s="653"/>
      <c r="X293" s="653"/>
      <c r="Y293" s="653"/>
      <c r="Z293" s="653"/>
      <c r="AA293" s="653"/>
      <c r="AB293" s="654" t="s">
        <v>96</v>
      </c>
      <c r="AC293" s="653"/>
      <c r="AD293" s="654" t="s">
        <v>96</v>
      </c>
      <c r="AE293" s="653"/>
      <c r="AF293" s="653"/>
      <c r="AG293" s="653"/>
      <c r="AH293" s="653"/>
      <c r="AI293" s="653"/>
      <c r="AJ293" s="653"/>
      <c r="AK293" s="653"/>
      <c r="AL293" s="653"/>
      <c r="AM293" s="653"/>
      <c r="AN293" s="653"/>
      <c r="AO293" s="653"/>
      <c r="AP293" s="653"/>
      <c r="AQ293" s="653"/>
      <c r="AR293" s="653"/>
      <c r="AS293" s="653"/>
      <c r="AT293" s="653"/>
      <c r="AU293" s="653"/>
      <c r="AV293" s="653"/>
      <c r="AW293" s="653"/>
      <c r="AX293" s="653"/>
      <c r="AY293" s="653"/>
      <c r="AZ293" s="653"/>
      <c r="BA293" s="653"/>
      <c r="BB293" s="653"/>
      <c r="BC293" s="653"/>
      <c r="BD293" s="653"/>
      <c r="BE293" s="653"/>
      <c r="BF293" s="653"/>
      <c r="BG293" s="653"/>
      <c r="BH293" s="653"/>
      <c r="BI293" s="653"/>
      <c r="BJ293" s="653"/>
      <c r="BK293" s="653"/>
      <c r="BL293" s="653"/>
      <c r="BM293" s="653"/>
      <c r="BN293" s="653"/>
      <c r="BO293" s="653"/>
      <c r="BP293" s="653"/>
      <c r="BQ293" s="653"/>
      <c r="BR293" s="653"/>
      <c r="BS293" s="653"/>
      <c r="BT293" s="654" t="s">
        <v>96</v>
      </c>
      <c r="BU293" s="653"/>
      <c r="BV293" s="653"/>
      <c r="BW293" s="653"/>
      <c r="BX293" s="653"/>
      <c r="BY293" s="653"/>
      <c r="BZ293" s="653"/>
      <c r="CA293" s="653"/>
      <c r="CB293" s="653"/>
      <c r="CC293" s="653"/>
      <c r="CD293" s="653"/>
      <c r="CE293" s="653"/>
      <c r="CF293" s="653"/>
      <c r="CG293" s="653"/>
      <c r="CH293" s="653"/>
      <c r="CI293" s="653"/>
      <c r="CJ293" s="653"/>
      <c r="CK293" s="654"/>
      <c r="CL293" s="654" t="s">
        <v>96</v>
      </c>
      <c r="CM293" s="654"/>
      <c r="CN293" s="653"/>
      <c r="CO293" s="653"/>
      <c r="CP293" s="653"/>
      <c r="CQ293" s="653"/>
      <c r="CR293" s="653"/>
      <c r="CS293" s="653"/>
      <c r="CT293" s="653"/>
      <c r="CU293" s="653"/>
      <c r="CV293" s="653"/>
      <c r="CW293" s="653"/>
      <c r="CX293" s="653"/>
      <c r="CY293" s="653"/>
      <c r="CZ293" s="653"/>
      <c r="DA293" s="653"/>
      <c r="DB293" s="653"/>
    </row>
    <row r="294">
      <c r="A294" s="650" t="s">
        <v>969</v>
      </c>
      <c r="B294" s="651">
        <f t="shared" si="9"/>
        <v>3</v>
      </c>
      <c r="C294" s="651" t="s">
        <v>2133</v>
      </c>
      <c r="D294" s="473" t="s">
        <v>91</v>
      </c>
      <c r="E294" s="473" t="s">
        <v>91</v>
      </c>
      <c r="F294" s="473" t="s">
        <v>91</v>
      </c>
      <c r="G294" s="652" t="s">
        <v>2421</v>
      </c>
      <c r="H294" s="603"/>
      <c r="I294" s="653"/>
      <c r="J294" s="653"/>
      <c r="K294" s="653"/>
      <c r="L294" s="653"/>
      <c r="M294" s="653"/>
      <c r="N294" s="653"/>
      <c r="O294" s="653"/>
      <c r="P294" s="653"/>
      <c r="Q294" s="653"/>
      <c r="R294" s="653"/>
      <c r="S294" s="653"/>
      <c r="T294" s="653"/>
      <c r="U294" s="653"/>
      <c r="V294" s="653"/>
      <c r="W294" s="653"/>
      <c r="X294" s="653"/>
      <c r="Y294" s="653"/>
      <c r="Z294" s="653"/>
      <c r="AA294" s="653"/>
      <c r="AB294" s="653"/>
      <c r="AC294" s="653"/>
      <c r="AD294" s="653"/>
      <c r="AE294" s="653"/>
      <c r="AF294" s="653"/>
      <c r="AG294" s="653"/>
      <c r="AH294" s="653"/>
      <c r="AI294" s="653"/>
      <c r="AJ294" s="653"/>
      <c r="AK294" s="653"/>
      <c r="AL294" s="653"/>
      <c r="AM294" s="653"/>
      <c r="AN294" s="653"/>
      <c r="AO294" s="653"/>
      <c r="AP294" s="653"/>
      <c r="AQ294" s="653"/>
      <c r="AR294" s="653"/>
      <c r="AS294" s="654" t="s">
        <v>96</v>
      </c>
      <c r="AT294" s="653"/>
      <c r="AU294" s="654"/>
      <c r="AV294" s="654" t="s">
        <v>96</v>
      </c>
      <c r="AW294" s="653"/>
      <c r="AX294" s="653"/>
      <c r="AY294" s="653"/>
      <c r="AZ294" s="653"/>
      <c r="BA294" s="653"/>
      <c r="BB294" s="653"/>
      <c r="BC294" s="653"/>
      <c r="BD294" s="653"/>
      <c r="BE294" s="653"/>
      <c r="BF294" s="653"/>
      <c r="BG294" s="653"/>
      <c r="BH294" s="653"/>
      <c r="BI294" s="653"/>
      <c r="BJ294" s="653"/>
      <c r="BK294" s="653"/>
      <c r="BL294" s="653"/>
      <c r="BM294" s="653"/>
      <c r="BN294" s="653"/>
      <c r="BO294" s="653"/>
      <c r="BP294" s="653"/>
      <c r="BQ294" s="653"/>
      <c r="BR294" s="653"/>
      <c r="BS294" s="653"/>
      <c r="BT294" s="653"/>
      <c r="BU294" s="653"/>
      <c r="BV294" s="654" t="s">
        <v>96</v>
      </c>
      <c r="BW294" s="653"/>
      <c r="BX294" s="653"/>
      <c r="BY294" s="653"/>
      <c r="BZ294" s="653"/>
      <c r="CA294" s="653"/>
      <c r="CB294" s="653"/>
      <c r="CC294" s="653"/>
      <c r="CD294" s="653"/>
      <c r="CE294" s="653"/>
      <c r="CF294" s="653"/>
      <c r="CG294" s="653"/>
      <c r="CH294" s="653"/>
      <c r="CI294" s="653"/>
      <c r="CJ294" s="653"/>
      <c r="CK294" s="653"/>
      <c r="CL294" s="653"/>
      <c r="CM294" s="653"/>
      <c r="CN294" s="653"/>
      <c r="CO294" s="653"/>
      <c r="CP294" s="653"/>
      <c r="CQ294" s="653"/>
      <c r="CR294" s="653"/>
      <c r="CS294" s="653"/>
      <c r="CT294" s="653"/>
      <c r="CU294" s="653"/>
      <c r="CV294" s="653"/>
      <c r="CW294" s="653"/>
      <c r="CX294" s="653"/>
      <c r="CY294" s="653"/>
      <c r="CZ294" s="653"/>
      <c r="DA294" s="653"/>
      <c r="DB294" s="653"/>
    </row>
    <row r="295">
      <c r="A295" s="650" t="s">
        <v>768</v>
      </c>
      <c r="B295" s="651">
        <f t="shared" si="9"/>
        <v>2</v>
      </c>
      <c r="C295" s="651" t="s">
        <v>2133</v>
      </c>
      <c r="D295" s="473" t="s">
        <v>91</v>
      </c>
      <c r="E295" s="473" t="s">
        <v>91</v>
      </c>
      <c r="F295" s="473" t="s">
        <v>91</v>
      </c>
      <c r="G295" s="652" t="s">
        <v>2422</v>
      </c>
      <c r="H295" s="603"/>
      <c r="I295" s="653"/>
      <c r="J295" s="653"/>
      <c r="K295" s="653"/>
      <c r="L295" s="653"/>
      <c r="M295" s="653"/>
      <c r="N295" s="653"/>
      <c r="O295" s="653"/>
      <c r="P295" s="653"/>
      <c r="Q295" s="653"/>
      <c r="R295" s="653"/>
      <c r="S295" s="653"/>
      <c r="T295" s="653"/>
      <c r="U295" s="653"/>
      <c r="V295" s="653"/>
      <c r="W295" s="653"/>
      <c r="X295" s="653"/>
      <c r="Y295" s="653"/>
      <c r="Z295" s="653"/>
      <c r="AA295" s="653"/>
      <c r="AB295" s="653"/>
      <c r="AC295" s="653"/>
      <c r="AD295" s="653"/>
      <c r="AE295" s="653"/>
      <c r="AF295" s="653"/>
      <c r="AG295" s="653"/>
      <c r="AH295" s="653"/>
      <c r="AI295" s="653"/>
      <c r="AJ295" s="654" t="s">
        <v>96</v>
      </c>
      <c r="AK295" s="653"/>
      <c r="AL295" s="653"/>
      <c r="AM295" s="653"/>
      <c r="AN295" s="653"/>
      <c r="AO295" s="653"/>
      <c r="AP295" s="653"/>
      <c r="AQ295" s="653"/>
      <c r="AR295" s="653"/>
      <c r="AS295" s="653"/>
      <c r="AT295" s="653"/>
      <c r="AU295" s="653"/>
      <c r="AV295" s="653"/>
      <c r="AW295" s="653"/>
      <c r="AX295" s="653"/>
      <c r="AY295" s="653"/>
      <c r="AZ295" s="653"/>
      <c r="BA295" s="653"/>
      <c r="BB295" s="653"/>
      <c r="BC295" s="653"/>
      <c r="BD295" s="654"/>
      <c r="BE295" s="654" t="s">
        <v>96</v>
      </c>
      <c r="BF295" s="653"/>
      <c r="BG295" s="653"/>
      <c r="BH295" s="653"/>
      <c r="BI295" s="653"/>
      <c r="BJ295" s="653"/>
      <c r="BK295" s="653"/>
      <c r="BL295" s="653"/>
      <c r="BM295" s="653"/>
      <c r="BN295" s="653"/>
      <c r="BO295" s="653"/>
      <c r="BP295" s="653"/>
      <c r="BQ295" s="653"/>
      <c r="BR295" s="653"/>
      <c r="BS295" s="653"/>
      <c r="BT295" s="653"/>
      <c r="BU295" s="653"/>
      <c r="BV295" s="653"/>
      <c r="BW295" s="653"/>
      <c r="BX295" s="653"/>
      <c r="BY295" s="653"/>
      <c r="BZ295" s="653"/>
      <c r="CA295" s="653"/>
      <c r="CB295" s="653"/>
      <c r="CC295" s="653"/>
      <c r="CD295" s="653"/>
      <c r="CE295" s="653"/>
      <c r="CF295" s="653"/>
      <c r="CG295" s="653"/>
      <c r="CH295" s="653"/>
      <c r="CI295" s="653"/>
      <c r="CJ295" s="653"/>
      <c r="CK295" s="653"/>
      <c r="CL295" s="653"/>
      <c r="CM295" s="653"/>
      <c r="CN295" s="653"/>
      <c r="CO295" s="653"/>
      <c r="CP295" s="653"/>
      <c r="CQ295" s="653"/>
      <c r="CR295" s="653"/>
      <c r="CS295" s="653"/>
      <c r="CT295" s="653"/>
      <c r="CU295" s="653"/>
      <c r="CV295" s="653"/>
      <c r="CW295" s="653"/>
      <c r="CX295" s="653"/>
      <c r="CY295" s="653"/>
      <c r="CZ295" s="653"/>
      <c r="DA295" s="653"/>
      <c r="DB295" s="653"/>
    </row>
    <row r="296">
      <c r="A296" s="650" t="s">
        <v>557</v>
      </c>
      <c r="B296" s="651">
        <f t="shared" si="9"/>
        <v>5</v>
      </c>
      <c r="C296" s="651" t="s">
        <v>2162</v>
      </c>
      <c r="D296" s="473" t="s">
        <v>91</v>
      </c>
      <c r="E296" s="473" t="s">
        <v>91</v>
      </c>
      <c r="F296" s="473" t="s">
        <v>91</v>
      </c>
      <c r="G296" s="652" t="s">
        <v>2423</v>
      </c>
      <c r="H296" s="603"/>
      <c r="I296" s="653"/>
      <c r="J296" s="653"/>
      <c r="K296" s="653"/>
      <c r="L296" s="653"/>
      <c r="M296" s="653"/>
      <c r="N296" s="653"/>
      <c r="O296" s="653"/>
      <c r="P296" s="653"/>
      <c r="Q296" s="653"/>
      <c r="R296" s="653"/>
      <c r="S296" s="653"/>
      <c r="T296" s="653"/>
      <c r="U296" s="653"/>
      <c r="V296" s="653"/>
      <c r="W296" s="653"/>
      <c r="X296" s="653"/>
      <c r="Y296" s="653"/>
      <c r="Z296" s="654" t="s">
        <v>96</v>
      </c>
      <c r="AA296" s="654"/>
      <c r="AB296" s="653"/>
      <c r="AC296" s="653"/>
      <c r="AD296" s="653"/>
      <c r="AE296" s="653"/>
      <c r="AF296" s="653"/>
      <c r="AG296" s="653"/>
      <c r="AH296" s="654" t="s">
        <v>96</v>
      </c>
      <c r="AI296" s="653"/>
      <c r="AJ296" s="653"/>
      <c r="AK296" s="653"/>
      <c r="AL296" s="653"/>
      <c r="AM296" s="653"/>
      <c r="AN296" s="653"/>
      <c r="AO296" s="653"/>
      <c r="AP296" s="653"/>
      <c r="AQ296" s="653"/>
      <c r="AR296" s="653"/>
      <c r="AS296" s="654"/>
      <c r="AT296" s="654" t="s">
        <v>96</v>
      </c>
      <c r="AU296" s="653"/>
      <c r="AV296" s="653"/>
      <c r="AW296" s="653"/>
      <c r="AX296" s="653"/>
      <c r="AY296" s="653"/>
      <c r="AZ296" s="653"/>
      <c r="BA296" s="653"/>
      <c r="BB296" s="653"/>
      <c r="BC296" s="653"/>
      <c r="BD296" s="653"/>
      <c r="BE296" s="653"/>
      <c r="BF296" s="653"/>
      <c r="BG296" s="653"/>
      <c r="BH296" s="653"/>
      <c r="BI296" s="653"/>
      <c r="BJ296" s="653"/>
      <c r="BK296" s="653"/>
      <c r="BL296" s="653"/>
      <c r="BM296" s="653"/>
      <c r="BN296" s="653"/>
      <c r="BO296" s="653"/>
      <c r="BP296" s="653"/>
      <c r="BQ296" s="654" t="s">
        <v>96</v>
      </c>
      <c r="BR296" s="654"/>
      <c r="BS296" s="653"/>
      <c r="BT296" s="653"/>
      <c r="BU296" s="653"/>
      <c r="BV296" s="653"/>
      <c r="BW296" s="653"/>
      <c r="BX296" s="653"/>
      <c r="BY296" s="653"/>
      <c r="BZ296" s="653"/>
      <c r="CA296" s="653"/>
      <c r="CB296" s="654" t="s">
        <v>96</v>
      </c>
      <c r="CC296" s="653"/>
      <c r="CD296" s="653"/>
      <c r="CE296" s="653"/>
      <c r="CF296" s="653"/>
      <c r="CG296" s="653"/>
      <c r="CH296" s="653"/>
      <c r="CI296" s="653"/>
      <c r="CJ296" s="653"/>
      <c r="CK296" s="653"/>
      <c r="CL296" s="653"/>
      <c r="CM296" s="653"/>
      <c r="CN296" s="653"/>
      <c r="CO296" s="653"/>
      <c r="CP296" s="653"/>
      <c r="CQ296" s="653"/>
      <c r="CR296" s="653"/>
      <c r="CS296" s="653"/>
      <c r="CT296" s="653"/>
      <c r="CU296" s="653"/>
      <c r="CV296" s="653"/>
      <c r="CW296" s="653"/>
      <c r="CX296" s="653"/>
      <c r="CY296" s="653"/>
      <c r="CZ296" s="653"/>
      <c r="DA296" s="653"/>
      <c r="DB296" s="653"/>
    </row>
    <row r="297">
      <c r="A297" s="650" t="s">
        <v>189</v>
      </c>
      <c r="B297" s="651">
        <f t="shared" si="9"/>
        <v>3</v>
      </c>
      <c r="C297" s="651" t="s">
        <v>2162</v>
      </c>
      <c r="D297" s="473" t="s">
        <v>91</v>
      </c>
      <c r="E297" s="473" t="s">
        <v>91</v>
      </c>
      <c r="F297" s="473" t="s">
        <v>91</v>
      </c>
      <c r="G297" s="652" t="s">
        <v>2424</v>
      </c>
      <c r="H297" s="603"/>
      <c r="I297" s="653"/>
      <c r="J297" s="654"/>
      <c r="K297" s="654"/>
      <c r="L297" s="654" t="s">
        <v>96</v>
      </c>
      <c r="M297" s="653"/>
      <c r="N297" s="653"/>
      <c r="O297" s="653"/>
      <c r="P297" s="653"/>
      <c r="Q297" s="653"/>
      <c r="R297" s="653"/>
      <c r="S297" s="653"/>
      <c r="T297" s="653"/>
      <c r="U297" s="653"/>
      <c r="V297" s="653"/>
      <c r="W297" s="653"/>
      <c r="X297" s="653"/>
      <c r="Y297" s="653"/>
      <c r="Z297" s="653"/>
      <c r="AA297" s="653"/>
      <c r="AB297" s="653"/>
      <c r="AC297" s="653"/>
      <c r="AD297" s="653"/>
      <c r="AE297" s="653"/>
      <c r="AF297" s="653"/>
      <c r="AG297" s="653"/>
      <c r="AH297" s="653"/>
      <c r="AI297" s="653"/>
      <c r="AJ297" s="653"/>
      <c r="AK297" s="653"/>
      <c r="AL297" s="654" t="s">
        <v>96</v>
      </c>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4" t="s">
        <v>96</v>
      </c>
      <c r="BP297" s="654"/>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3"/>
      <c r="CT297" s="653"/>
      <c r="CU297" s="653"/>
      <c r="CV297" s="653"/>
      <c r="CW297" s="653"/>
      <c r="CX297" s="653"/>
      <c r="CY297" s="653"/>
      <c r="CZ297" s="653"/>
      <c r="DA297" s="653"/>
      <c r="DB297" s="653"/>
    </row>
    <row r="298">
      <c r="A298" s="650" t="s">
        <v>1080</v>
      </c>
      <c r="B298" s="651">
        <f t="shared" si="9"/>
        <v>2</v>
      </c>
      <c r="C298" s="651" t="s">
        <v>2162</v>
      </c>
      <c r="D298" s="473" t="s">
        <v>91</v>
      </c>
      <c r="E298" s="473" t="s">
        <v>91</v>
      </c>
      <c r="F298" s="473" t="s">
        <v>91</v>
      </c>
      <c r="G298" s="652" t="s">
        <v>2425</v>
      </c>
      <c r="H298" s="603"/>
      <c r="I298" s="653"/>
      <c r="J298" s="653"/>
      <c r="K298" s="653"/>
      <c r="L298" s="653"/>
      <c r="M298" s="653"/>
      <c r="N298" s="653"/>
      <c r="O298" s="653"/>
      <c r="P298" s="653"/>
      <c r="Q298" s="653"/>
      <c r="R298" s="653"/>
      <c r="S298" s="653"/>
      <c r="T298" s="653"/>
      <c r="U298" s="653"/>
      <c r="V298" s="653"/>
      <c r="W298" s="653"/>
      <c r="X298" s="653"/>
      <c r="Y298" s="653"/>
      <c r="Z298" s="653"/>
      <c r="AA298" s="653"/>
      <c r="AB298" s="653"/>
      <c r="AC298" s="653"/>
      <c r="AD298" s="653"/>
      <c r="AE298" s="653"/>
      <c r="AF298" s="653"/>
      <c r="AG298" s="653"/>
      <c r="AH298" s="653"/>
      <c r="AI298" s="653"/>
      <c r="AJ298" s="653"/>
      <c r="AK298" s="653"/>
      <c r="AL298" s="653"/>
      <c r="AM298" s="653"/>
      <c r="AN298" s="653"/>
      <c r="AO298" s="653"/>
      <c r="AP298" s="653"/>
      <c r="AQ298" s="653"/>
      <c r="AR298" s="653"/>
      <c r="AS298" s="653"/>
      <c r="AT298" s="653"/>
      <c r="AU298" s="653"/>
      <c r="AV298" s="653"/>
      <c r="AW298" s="653"/>
      <c r="AX298" s="653"/>
      <c r="AY298" s="654" t="s">
        <v>96</v>
      </c>
      <c r="AZ298" s="654"/>
      <c r="BA298" s="653"/>
      <c r="BB298" s="653"/>
      <c r="BC298" s="653"/>
      <c r="BD298" s="653"/>
      <c r="BE298" s="653"/>
      <c r="BF298" s="653"/>
      <c r="BG298" s="653"/>
      <c r="BH298" s="654" t="s">
        <v>96</v>
      </c>
      <c r="BI298" s="653"/>
      <c r="BJ298" s="653"/>
      <c r="BK298" s="653"/>
      <c r="BL298" s="653"/>
      <c r="BM298" s="653"/>
      <c r="BN298" s="653"/>
      <c r="BO298" s="653"/>
      <c r="BP298" s="653"/>
      <c r="BQ298" s="653"/>
      <c r="BR298" s="653"/>
      <c r="BS298" s="653"/>
      <c r="BT298" s="653"/>
      <c r="BU298" s="653"/>
      <c r="BV298" s="653"/>
      <c r="BW298" s="653"/>
      <c r="BX298" s="653"/>
      <c r="BY298" s="653"/>
      <c r="BZ298" s="653"/>
      <c r="CA298" s="653"/>
      <c r="CB298" s="653"/>
      <c r="CC298" s="653"/>
      <c r="CD298" s="653"/>
      <c r="CE298" s="653"/>
      <c r="CF298" s="653"/>
      <c r="CG298" s="653"/>
      <c r="CH298" s="653"/>
      <c r="CI298" s="653"/>
      <c r="CJ298" s="653"/>
      <c r="CK298" s="653"/>
      <c r="CL298" s="653"/>
      <c r="CM298" s="653"/>
      <c r="CN298" s="653"/>
      <c r="CO298" s="653"/>
      <c r="CP298" s="653"/>
      <c r="CQ298" s="653"/>
      <c r="CR298" s="653"/>
      <c r="CS298" s="653"/>
      <c r="CT298" s="653"/>
      <c r="CU298" s="653"/>
      <c r="CV298" s="653"/>
      <c r="CW298" s="653"/>
      <c r="CX298" s="653"/>
      <c r="CY298" s="653"/>
      <c r="CZ298" s="653"/>
      <c r="DA298" s="653"/>
      <c r="DB298" s="653"/>
    </row>
    <row r="299">
      <c r="A299" s="650" t="s">
        <v>507</v>
      </c>
      <c r="B299" s="651">
        <f t="shared" si="9"/>
        <v>11</v>
      </c>
      <c r="C299" s="651" t="s">
        <v>2162</v>
      </c>
      <c r="D299" s="473" t="s">
        <v>91</v>
      </c>
      <c r="E299" s="473" t="s">
        <v>91</v>
      </c>
      <c r="F299" s="473" t="s">
        <v>91</v>
      </c>
      <c r="G299" s="652" t="s">
        <v>2426</v>
      </c>
      <c r="H299" s="603"/>
      <c r="I299" s="653"/>
      <c r="J299" s="653"/>
      <c r="K299" s="653"/>
      <c r="L299" s="653"/>
      <c r="M299" s="653"/>
      <c r="N299" s="653"/>
      <c r="O299" s="653"/>
      <c r="P299" s="653"/>
      <c r="Q299" s="653"/>
      <c r="R299" s="653"/>
      <c r="S299" s="653"/>
      <c r="T299" s="653"/>
      <c r="U299" s="653"/>
      <c r="V299" s="653"/>
      <c r="W299" s="653"/>
      <c r="X299" s="654" t="s">
        <v>96</v>
      </c>
      <c r="Y299" s="653"/>
      <c r="Z299" s="653"/>
      <c r="AA299" s="653"/>
      <c r="AB299" s="654"/>
      <c r="AC299" s="654" t="s">
        <v>96</v>
      </c>
      <c r="AD299" s="653"/>
      <c r="AE299" s="653"/>
      <c r="AF299" s="653"/>
      <c r="AG299" s="654" t="s">
        <v>96</v>
      </c>
      <c r="AH299" s="654"/>
      <c r="AI299" s="654"/>
      <c r="AJ299" s="653"/>
      <c r="AK299" s="653"/>
      <c r="AL299" s="654" t="s">
        <v>96</v>
      </c>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4" t="s">
        <v>96</v>
      </c>
      <c r="BH299" s="653"/>
      <c r="BI299" s="653"/>
      <c r="BJ299" s="653"/>
      <c r="BK299" s="654"/>
      <c r="BL299" s="654" t="s">
        <v>96</v>
      </c>
      <c r="BM299" s="654" t="s">
        <v>96</v>
      </c>
      <c r="BN299" s="653"/>
      <c r="BO299" s="653"/>
      <c r="BP299" s="653"/>
      <c r="BQ299" s="653"/>
      <c r="BR299" s="653"/>
      <c r="BS299" s="654" t="s">
        <v>96</v>
      </c>
      <c r="BT299" s="654"/>
      <c r="BU299" s="654" t="str">
        <f>image("https://i.imgur.com/Le4Ot7B.png",4,15,15)</f>
        <v/>
      </c>
      <c r="BV299" s="653"/>
      <c r="BW299" s="654"/>
      <c r="BX299" s="654" t="s">
        <v>96</v>
      </c>
      <c r="BY299" s="653"/>
      <c r="BZ299" s="653"/>
      <c r="CA299" s="653"/>
      <c r="CB299" s="653"/>
      <c r="CC299" s="653"/>
      <c r="CD299" s="653"/>
      <c r="CE299" s="653"/>
      <c r="CF299" s="653"/>
      <c r="CG299" s="653"/>
      <c r="CH299" s="653"/>
      <c r="CI299" s="654"/>
      <c r="CJ299" s="654" t="s">
        <v>96</v>
      </c>
      <c r="CK299" s="654"/>
      <c r="CL299" s="654"/>
      <c r="CM299" s="654"/>
      <c r="CN299" s="653"/>
      <c r="CO299" s="653"/>
      <c r="CP299" s="653"/>
      <c r="CQ299" s="653"/>
      <c r="CR299" s="653"/>
      <c r="CS299" s="653"/>
      <c r="CT299" s="653"/>
      <c r="CU299" s="653"/>
      <c r="CV299" s="653"/>
      <c r="CW299" s="653"/>
      <c r="CX299" s="653"/>
      <c r="CY299" s="653"/>
      <c r="CZ299" s="653"/>
      <c r="DA299" s="653"/>
      <c r="DB299" s="653"/>
    </row>
    <row r="300">
      <c r="A300" s="650" t="s">
        <v>271</v>
      </c>
      <c r="B300" s="651">
        <f t="shared" si="9"/>
        <v>1</v>
      </c>
      <c r="C300" s="651" t="s">
        <v>2162</v>
      </c>
      <c r="D300" s="473" t="s">
        <v>91</v>
      </c>
      <c r="E300" s="473" t="s">
        <v>91</v>
      </c>
      <c r="F300" s="473" t="s">
        <v>91</v>
      </c>
      <c r="G300" s="652" t="s">
        <v>2427</v>
      </c>
      <c r="H300" s="603"/>
      <c r="I300" s="653"/>
      <c r="J300" s="653"/>
      <c r="K300" s="653"/>
      <c r="L300" s="653"/>
      <c r="M300" s="653"/>
      <c r="N300" s="655" t="s">
        <v>96</v>
      </c>
      <c r="O300" s="653"/>
      <c r="P300" s="653"/>
      <c r="Q300" s="653"/>
      <c r="R300" s="653"/>
      <c r="S300" s="653"/>
      <c r="T300" s="653"/>
      <c r="U300" s="653"/>
      <c r="V300" s="653"/>
      <c r="W300" s="653"/>
      <c r="X300" s="653"/>
      <c r="Y300" s="653"/>
      <c r="Z300" s="653"/>
      <c r="AA300" s="653"/>
      <c r="AB300" s="653"/>
      <c r="AC300" s="653"/>
      <c r="AD300" s="653"/>
      <c r="AE300" s="653"/>
      <c r="AF300" s="653"/>
      <c r="AG300" s="653"/>
      <c r="AH300" s="653"/>
      <c r="AI300" s="653"/>
      <c r="AJ300" s="653"/>
      <c r="AK300" s="653"/>
      <c r="AL300" s="653"/>
      <c r="AM300" s="653"/>
      <c r="AN300" s="653"/>
      <c r="AO300" s="653"/>
      <c r="AP300" s="653"/>
      <c r="AQ300" s="653"/>
      <c r="AR300" s="653"/>
      <c r="AS300" s="653"/>
      <c r="AT300" s="653"/>
      <c r="AU300" s="654"/>
      <c r="AV300" s="653"/>
      <c r="AW300" s="653"/>
      <c r="AX300" s="653"/>
      <c r="AY300" s="653"/>
      <c r="AZ300" s="653"/>
      <c r="BA300" s="653"/>
      <c r="BB300" s="653"/>
      <c r="BC300" s="653"/>
      <c r="BD300" s="653"/>
      <c r="BE300" s="653"/>
      <c r="BF300" s="653"/>
      <c r="BG300" s="653"/>
      <c r="BH300" s="653"/>
      <c r="BI300" s="653"/>
      <c r="BJ300" s="653"/>
      <c r="BK300" s="653"/>
      <c r="BL300" s="653"/>
      <c r="BM300" s="653"/>
      <c r="BN300" s="653"/>
      <c r="BO300" s="653"/>
      <c r="BP300" s="653"/>
      <c r="BQ300" s="653"/>
      <c r="BR300" s="653"/>
      <c r="BS300" s="653"/>
      <c r="BT300" s="653"/>
      <c r="BU300" s="654"/>
      <c r="BV300" s="653"/>
      <c r="BW300" s="653"/>
      <c r="BX300" s="653"/>
      <c r="BY300" s="653"/>
      <c r="BZ300" s="653"/>
      <c r="CA300" s="653"/>
      <c r="CB300" s="654"/>
      <c r="CC300" s="654"/>
      <c r="CD300" s="654"/>
      <c r="CE300" s="654"/>
      <c r="CF300" s="654"/>
      <c r="CG300" s="654"/>
      <c r="CH300" s="654"/>
      <c r="CI300" s="653"/>
      <c r="CJ300" s="653"/>
      <c r="CK300" s="653"/>
      <c r="CL300" s="653"/>
      <c r="CM300" s="653"/>
      <c r="CN300" s="653"/>
      <c r="CO300" s="653"/>
      <c r="CP300" s="654"/>
      <c r="CQ300" s="653"/>
      <c r="CR300" s="653"/>
      <c r="CS300" s="653"/>
      <c r="CT300" s="653"/>
      <c r="CU300" s="653"/>
      <c r="CV300" s="653"/>
      <c r="CW300" s="653"/>
      <c r="CX300" s="653"/>
      <c r="CY300" s="653"/>
      <c r="CZ300" s="653"/>
      <c r="DA300" s="653"/>
      <c r="DB300" s="653"/>
    </row>
    <row r="301">
      <c r="A301" s="650" t="s">
        <v>1000</v>
      </c>
      <c r="B301" s="651">
        <f t="shared" si="9"/>
        <v>5</v>
      </c>
      <c r="C301" s="651" t="s">
        <v>2162</v>
      </c>
      <c r="D301" s="473" t="s">
        <v>91</v>
      </c>
      <c r="E301" s="473" t="s">
        <v>91</v>
      </c>
      <c r="F301" s="473" t="s">
        <v>91</v>
      </c>
      <c r="G301" s="652" t="s">
        <v>2428</v>
      </c>
      <c r="H301" s="603"/>
      <c r="I301" s="653"/>
      <c r="J301" s="653"/>
      <c r="K301" s="653"/>
      <c r="L301" s="653"/>
      <c r="M301" s="653"/>
      <c r="N301" s="653"/>
      <c r="O301" s="653"/>
      <c r="P301" s="653"/>
      <c r="Q301" s="653"/>
      <c r="R301" s="653"/>
      <c r="S301" s="653"/>
      <c r="T301" s="653"/>
      <c r="U301" s="653"/>
      <c r="V301" s="653"/>
      <c r="W301" s="653"/>
      <c r="X301" s="653"/>
      <c r="Y301" s="653"/>
      <c r="Z301" s="653"/>
      <c r="AA301" s="653"/>
      <c r="AB301" s="653"/>
      <c r="AC301" s="653"/>
      <c r="AD301" s="653"/>
      <c r="AE301" s="653"/>
      <c r="AF301" s="653"/>
      <c r="AG301" s="653"/>
      <c r="AH301" s="653"/>
      <c r="AI301" s="653"/>
      <c r="AJ301" s="653"/>
      <c r="AK301" s="653"/>
      <c r="AL301" s="653"/>
      <c r="AM301" s="653"/>
      <c r="AN301" s="653"/>
      <c r="AO301" s="653"/>
      <c r="AP301" s="653"/>
      <c r="AQ301" s="653"/>
      <c r="AR301" s="653"/>
      <c r="AS301" s="653"/>
      <c r="AT301" s="653"/>
      <c r="AU301" s="654" t="s">
        <v>96</v>
      </c>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4" t="str">
        <f>image("https://i.imgur.com/O6u431F.png",4,15,15)</f>
        <v/>
      </c>
      <c r="BV301" s="653"/>
      <c r="BW301" s="654"/>
      <c r="BX301" s="654" t="s">
        <v>96</v>
      </c>
      <c r="BY301" s="653"/>
      <c r="BZ301" s="653"/>
      <c r="CA301" s="653"/>
      <c r="CB301" s="654"/>
      <c r="CC301" s="654"/>
      <c r="CD301" s="654"/>
      <c r="CE301" s="654"/>
      <c r="CF301" s="654"/>
      <c r="CG301" s="654" t="s">
        <v>96</v>
      </c>
      <c r="CH301" s="654"/>
      <c r="CI301" s="653"/>
      <c r="CJ301" s="653"/>
      <c r="CK301" s="653"/>
      <c r="CL301" s="653"/>
      <c r="CM301" s="653"/>
      <c r="CN301" s="653"/>
      <c r="CO301" s="653"/>
      <c r="CP301" s="654" t="s">
        <v>96</v>
      </c>
      <c r="CQ301" s="653"/>
      <c r="CR301" s="653"/>
      <c r="CS301" s="653"/>
      <c r="CT301" s="653"/>
      <c r="CU301" s="653"/>
      <c r="CV301" s="653"/>
      <c r="CW301" s="653"/>
      <c r="CX301" s="653"/>
      <c r="CY301" s="653"/>
      <c r="CZ301" s="653"/>
      <c r="DA301" s="653"/>
      <c r="DB301" s="653"/>
    </row>
    <row r="302">
      <c r="A302" s="650" t="s">
        <v>225</v>
      </c>
      <c r="B302" s="651">
        <f t="shared" si="9"/>
        <v>3</v>
      </c>
      <c r="C302" s="651" t="s">
        <v>2162</v>
      </c>
      <c r="D302" s="473" t="s">
        <v>91</v>
      </c>
      <c r="E302" s="473" t="s">
        <v>91</v>
      </c>
      <c r="F302" s="473" t="s">
        <v>91</v>
      </c>
      <c r="G302" s="652" t="s">
        <v>2429</v>
      </c>
      <c r="H302" s="603"/>
      <c r="I302" s="653"/>
      <c r="J302" s="653"/>
      <c r="K302" s="653"/>
      <c r="L302" s="653"/>
      <c r="M302" s="654" t="s">
        <v>96</v>
      </c>
      <c r="N302" s="654"/>
      <c r="O302" s="654"/>
      <c r="P302" s="654"/>
      <c r="Q302" s="653"/>
      <c r="R302" s="654"/>
      <c r="S302" s="653"/>
      <c r="T302" s="654"/>
      <c r="U302" s="654" t="s">
        <v>96</v>
      </c>
      <c r="V302" s="653"/>
      <c r="W302" s="653"/>
      <c r="X302" s="653"/>
      <c r="Y302" s="653"/>
      <c r="Z302" s="653"/>
      <c r="AA302" s="653"/>
      <c r="AB302" s="653"/>
      <c r="AC302" s="653"/>
      <c r="AD302" s="653"/>
      <c r="AE302" s="653"/>
      <c r="AF302" s="653"/>
      <c r="AG302" s="654" t="s">
        <v>96</v>
      </c>
      <c r="AH302" s="654"/>
      <c r="AI302" s="654"/>
      <c r="AJ302" s="653"/>
      <c r="AK302" s="653"/>
      <c r="AL302" s="653"/>
      <c r="AM302" s="653"/>
      <c r="AN302" s="653"/>
      <c r="AO302" s="653"/>
      <c r="AP302" s="653"/>
      <c r="AQ302" s="653"/>
      <c r="AR302" s="653"/>
      <c r="AS302" s="653"/>
      <c r="AT302" s="653"/>
      <c r="AU302" s="653"/>
      <c r="AV302" s="653"/>
      <c r="AW302" s="653"/>
      <c r="AX302" s="653"/>
      <c r="AY302" s="653"/>
      <c r="AZ302" s="653"/>
      <c r="BA302" s="653"/>
      <c r="BB302" s="653"/>
      <c r="BC302" s="653"/>
      <c r="BD302" s="653"/>
      <c r="BE302" s="653"/>
      <c r="BF302" s="653"/>
      <c r="BG302" s="653"/>
      <c r="BH302" s="653"/>
      <c r="BI302" s="653"/>
      <c r="BJ302" s="653"/>
      <c r="BK302" s="653"/>
      <c r="BL302" s="653"/>
      <c r="BM302" s="653"/>
      <c r="BN302" s="653"/>
      <c r="BO302" s="653"/>
      <c r="BP302" s="653"/>
      <c r="BQ302" s="653"/>
      <c r="BR302" s="653"/>
      <c r="BS302" s="653"/>
      <c r="BT302" s="653"/>
      <c r="BU302" s="653"/>
      <c r="BV302" s="653"/>
      <c r="BW302" s="653"/>
      <c r="BX302" s="653"/>
      <c r="BY302" s="653"/>
      <c r="BZ302" s="653"/>
      <c r="CA302" s="653"/>
      <c r="CB302" s="653"/>
      <c r="CC302" s="653"/>
      <c r="CD302" s="653"/>
      <c r="CE302" s="653"/>
      <c r="CF302" s="653"/>
      <c r="CG302" s="653"/>
      <c r="CH302" s="653"/>
      <c r="CI302" s="653"/>
      <c r="CJ302" s="653"/>
      <c r="CK302" s="653"/>
      <c r="CL302" s="653"/>
      <c r="CM302" s="653"/>
      <c r="CN302" s="653"/>
      <c r="CO302" s="653"/>
      <c r="CP302" s="653"/>
      <c r="CQ302" s="653"/>
      <c r="CR302" s="653"/>
      <c r="CS302" s="653"/>
      <c r="CT302" s="653"/>
      <c r="CU302" s="653"/>
      <c r="CV302" s="653"/>
      <c r="CW302" s="653"/>
      <c r="CX302" s="653"/>
      <c r="CY302" s="653"/>
      <c r="CZ302" s="653"/>
      <c r="DA302" s="653"/>
      <c r="DB302" s="653"/>
    </row>
    <row r="303">
      <c r="A303" s="650" t="s">
        <v>862</v>
      </c>
      <c r="B303" s="651">
        <f t="shared" si="9"/>
        <v>7</v>
      </c>
      <c r="C303" s="651" t="s">
        <v>2162</v>
      </c>
      <c r="D303" s="473" t="s">
        <v>91</v>
      </c>
      <c r="E303" s="473" t="s">
        <v>91</v>
      </c>
      <c r="F303" s="473" t="s">
        <v>91</v>
      </c>
      <c r="G303" s="652" t="s">
        <v>2430</v>
      </c>
      <c r="H303" s="603"/>
      <c r="I303" s="653"/>
      <c r="J303" s="653"/>
      <c r="K303" s="653"/>
      <c r="L303" s="653"/>
      <c r="M303" s="653"/>
      <c r="N303" s="653"/>
      <c r="O303" s="653"/>
      <c r="P303" s="653"/>
      <c r="Q303" s="653"/>
      <c r="R303" s="653"/>
      <c r="S303" s="653"/>
      <c r="T303" s="653"/>
      <c r="U303" s="653"/>
      <c r="V303" s="653"/>
      <c r="W303" s="653"/>
      <c r="X303" s="653"/>
      <c r="Y303" s="653"/>
      <c r="Z303" s="653"/>
      <c r="AA303" s="653"/>
      <c r="AB303" s="653"/>
      <c r="AC303" s="653"/>
      <c r="AD303" s="653"/>
      <c r="AE303" s="653"/>
      <c r="AF303" s="653"/>
      <c r="AG303" s="653"/>
      <c r="AH303" s="653"/>
      <c r="AI303" s="653"/>
      <c r="AJ303" s="653"/>
      <c r="AK303" s="653"/>
      <c r="AL303" s="654"/>
      <c r="AM303" s="654"/>
      <c r="AN303" s="654" t="s">
        <v>96</v>
      </c>
      <c r="AO303" s="653"/>
      <c r="AP303" s="653"/>
      <c r="AQ303" s="653"/>
      <c r="AR303" s="653"/>
      <c r="AS303" s="653"/>
      <c r="AT303" s="653"/>
      <c r="AU303" s="654"/>
      <c r="AV303" s="654" t="s">
        <v>96</v>
      </c>
      <c r="AW303" s="653"/>
      <c r="AX303" s="653"/>
      <c r="AY303" s="653"/>
      <c r="AZ303" s="653"/>
      <c r="BA303" s="654"/>
      <c r="BB303" s="654"/>
      <c r="BC303" s="654" t="s">
        <v>96</v>
      </c>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4" t="s">
        <v>96</v>
      </c>
      <c r="CA303" s="653"/>
      <c r="CB303" s="653"/>
      <c r="CC303" s="653"/>
      <c r="CD303" s="653"/>
      <c r="CE303" s="653"/>
      <c r="CF303" s="653"/>
      <c r="CG303" s="653"/>
      <c r="CH303" s="653"/>
      <c r="CI303" s="653"/>
      <c r="CJ303" s="653"/>
      <c r="CK303" s="653"/>
      <c r="CL303" s="653"/>
      <c r="CM303" s="653"/>
      <c r="CN303" s="653"/>
      <c r="CO303" s="653"/>
      <c r="CP303" s="653"/>
      <c r="CQ303" s="653"/>
      <c r="CR303" s="654" t="s">
        <v>96</v>
      </c>
      <c r="CS303" s="653"/>
      <c r="CT303" s="654" t="s">
        <v>96</v>
      </c>
      <c r="CU303" s="653"/>
      <c r="CV303" s="653"/>
      <c r="CW303" s="654" t="s">
        <v>96</v>
      </c>
      <c r="CX303" s="653"/>
      <c r="CY303" s="653"/>
      <c r="CZ303" s="653"/>
      <c r="DA303" s="653"/>
      <c r="DB303" s="653"/>
    </row>
    <row r="304">
      <c r="A304" s="650" t="s">
        <v>863</v>
      </c>
      <c r="B304" s="651">
        <f t="shared" si="9"/>
        <v>1</v>
      </c>
      <c r="C304" s="651" t="s">
        <v>2162</v>
      </c>
      <c r="D304" s="473" t="s">
        <v>91</v>
      </c>
      <c r="E304" s="473" t="s">
        <v>91</v>
      </c>
      <c r="F304" s="473" t="s">
        <v>91</v>
      </c>
      <c r="G304" s="652" t="s">
        <v>2431</v>
      </c>
      <c r="H304" s="603"/>
      <c r="I304" s="653"/>
      <c r="J304" s="653"/>
      <c r="K304" s="653"/>
      <c r="L304" s="653"/>
      <c r="M304" s="653"/>
      <c r="N304" s="653"/>
      <c r="O304" s="653"/>
      <c r="P304" s="653"/>
      <c r="Q304" s="653"/>
      <c r="R304" s="653"/>
      <c r="S304" s="653"/>
      <c r="T304" s="653"/>
      <c r="U304" s="653"/>
      <c r="V304" s="653"/>
      <c r="W304" s="653"/>
      <c r="X304" s="653"/>
      <c r="Y304" s="653"/>
      <c r="Z304" s="653"/>
      <c r="AA304" s="653"/>
      <c r="AB304" s="653"/>
      <c r="AC304" s="653"/>
      <c r="AD304" s="653"/>
      <c r="AE304" s="653"/>
      <c r="AF304" s="653"/>
      <c r="AG304" s="653"/>
      <c r="AH304" s="653"/>
      <c r="AI304" s="653"/>
      <c r="AJ304" s="653"/>
      <c r="AK304" s="653"/>
      <c r="AL304" s="654"/>
      <c r="AM304" s="654"/>
      <c r="AN304" s="654" t="s">
        <v>96</v>
      </c>
      <c r="AO304" s="653"/>
      <c r="AP304" s="653"/>
      <c r="AQ304" s="653"/>
      <c r="AR304" s="653"/>
      <c r="AS304" s="653"/>
      <c r="AT304" s="653"/>
      <c r="AU304" s="654"/>
      <c r="AV304" s="654"/>
      <c r="AW304" s="653"/>
      <c r="AX304" s="653"/>
      <c r="AY304" s="653"/>
      <c r="AZ304" s="653"/>
      <c r="BA304" s="654"/>
      <c r="BB304" s="654"/>
      <c r="BC304" s="654"/>
      <c r="BD304" s="653"/>
      <c r="BE304" s="653"/>
      <c r="BF304" s="653"/>
      <c r="BG304" s="653"/>
      <c r="BH304" s="653"/>
      <c r="BI304" s="653"/>
      <c r="BJ304" s="653"/>
      <c r="BK304" s="653"/>
      <c r="BL304" s="653"/>
      <c r="BM304" s="653"/>
      <c r="BN304" s="653"/>
      <c r="BO304" s="653"/>
      <c r="BP304" s="653"/>
      <c r="BQ304" s="653"/>
      <c r="BR304" s="653"/>
      <c r="BS304" s="653"/>
      <c r="BT304" s="653"/>
      <c r="BU304" s="653"/>
      <c r="BV304" s="653"/>
      <c r="BW304" s="653"/>
      <c r="BX304" s="653"/>
      <c r="BY304" s="653"/>
      <c r="BZ304" s="654"/>
      <c r="CA304" s="653"/>
      <c r="CB304" s="653"/>
      <c r="CC304" s="653"/>
      <c r="CD304" s="653"/>
      <c r="CE304" s="653"/>
      <c r="CF304" s="653"/>
      <c r="CG304" s="653"/>
      <c r="CH304" s="653"/>
      <c r="CI304" s="653"/>
      <c r="CJ304" s="653"/>
      <c r="CK304" s="653"/>
      <c r="CL304" s="653"/>
      <c r="CM304" s="653"/>
      <c r="CN304" s="653"/>
      <c r="CO304" s="653"/>
      <c r="CP304" s="653"/>
      <c r="CQ304" s="653"/>
      <c r="CR304" s="654"/>
      <c r="CS304" s="653"/>
      <c r="CT304" s="653"/>
      <c r="CU304" s="653"/>
      <c r="CV304" s="653"/>
      <c r="CW304" s="653"/>
      <c r="CX304" s="653"/>
      <c r="CY304" s="653"/>
      <c r="CZ304" s="653"/>
      <c r="DA304" s="653"/>
      <c r="DB304" s="653"/>
    </row>
    <row r="305">
      <c r="A305" s="650" t="s">
        <v>789</v>
      </c>
      <c r="B305" s="651">
        <f t="shared" si="9"/>
        <v>3</v>
      </c>
      <c r="C305" s="651" t="s">
        <v>2162</v>
      </c>
      <c r="D305" s="473" t="s">
        <v>91</v>
      </c>
      <c r="E305" s="473" t="s">
        <v>91</v>
      </c>
      <c r="F305" s="473" t="s">
        <v>91</v>
      </c>
      <c r="G305" s="652" t="s">
        <v>2432</v>
      </c>
      <c r="H305" s="603"/>
      <c r="I305" s="653"/>
      <c r="J305" s="653"/>
      <c r="K305" s="653"/>
      <c r="L305" s="653"/>
      <c r="M305" s="653"/>
      <c r="N305" s="653"/>
      <c r="O305" s="653"/>
      <c r="P305" s="653"/>
      <c r="Q305" s="653"/>
      <c r="R305" s="653"/>
      <c r="S305" s="653"/>
      <c r="T305" s="653"/>
      <c r="U305" s="653"/>
      <c r="V305" s="653"/>
      <c r="W305" s="653"/>
      <c r="X305" s="653"/>
      <c r="Y305" s="653"/>
      <c r="Z305" s="653"/>
      <c r="AA305" s="653"/>
      <c r="AB305" s="653"/>
      <c r="AC305" s="653"/>
      <c r="AD305" s="653"/>
      <c r="AE305" s="653"/>
      <c r="AF305" s="653"/>
      <c r="AG305" s="653"/>
      <c r="AH305" s="653"/>
      <c r="AI305" s="653"/>
      <c r="AJ305" s="654"/>
      <c r="AK305" s="654" t="s">
        <v>96</v>
      </c>
      <c r="AL305" s="653"/>
      <c r="AM305" s="653"/>
      <c r="AN305" s="653"/>
      <c r="AO305" s="653"/>
      <c r="AP305" s="653"/>
      <c r="AQ305" s="653"/>
      <c r="AR305" s="653"/>
      <c r="AS305" s="653"/>
      <c r="AT305" s="653"/>
      <c r="AU305" s="653"/>
      <c r="AV305" s="653"/>
      <c r="AW305" s="653"/>
      <c r="AX305" s="653"/>
      <c r="AY305" s="653"/>
      <c r="AZ305" s="653"/>
      <c r="BA305" s="653"/>
      <c r="BB305" s="653"/>
      <c r="BC305" s="653"/>
      <c r="BD305" s="653"/>
      <c r="BE305" s="653"/>
      <c r="BF305" s="653"/>
      <c r="BG305" s="653"/>
      <c r="BH305" s="653"/>
      <c r="BI305" s="653"/>
      <c r="BJ305" s="653"/>
      <c r="BK305" s="653"/>
      <c r="BL305" s="653"/>
      <c r="BM305" s="653"/>
      <c r="BN305" s="654" t="s">
        <v>96</v>
      </c>
      <c r="BO305" s="653"/>
      <c r="BP305" s="653"/>
      <c r="BQ305" s="653"/>
      <c r="BR305" s="653"/>
      <c r="BS305" s="653"/>
      <c r="BT305" s="653"/>
      <c r="BU305" s="653"/>
      <c r="BV305" s="653"/>
      <c r="BW305" s="653"/>
      <c r="BX305" s="653"/>
      <c r="BY305" s="653"/>
      <c r="BZ305" s="653"/>
      <c r="CA305" s="653"/>
      <c r="CB305" s="653"/>
      <c r="CC305" s="653"/>
      <c r="CD305" s="653"/>
      <c r="CE305" s="653"/>
      <c r="CF305" s="653"/>
      <c r="CG305" s="653"/>
      <c r="CH305" s="653"/>
      <c r="CI305" s="653"/>
      <c r="CJ305" s="653"/>
      <c r="CK305" s="653"/>
      <c r="CL305" s="653"/>
      <c r="CM305" s="653"/>
      <c r="CN305" s="653"/>
      <c r="CO305" s="653"/>
      <c r="CP305" s="653"/>
      <c r="CQ305" s="653"/>
      <c r="CR305" s="653"/>
      <c r="CS305" s="653"/>
      <c r="CT305" s="654"/>
      <c r="CU305" s="654" t="s">
        <v>96</v>
      </c>
      <c r="CV305" s="653"/>
      <c r="CW305" s="653"/>
      <c r="CX305" s="653"/>
      <c r="CY305" s="653"/>
      <c r="CZ305" s="653"/>
      <c r="DA305" s="653"/>
      <c r="DB305" s="653"/>
    </row>
    <row r="306">
      <c r="A306" s="650" t="s">
        <v>947</v>
      </c>
      <c r="B306" s="651">
        <f t="shared" si="9"/>
        <v>1</v>
      </c>
      <c r="C306" s="651" t="s">
        <v>2133</v>
      </c>
      <c r="D306" s="473" t="s">
        <v>91</v>
      </c>
      <c r="E306" s="473" t="s">
        <v>91</v>
      </c>
      <c r="F306" s="473" t="s">
        <v>91</v>
      </c>
      <c r="G306" s="652" t="s">
        <v>2433</v>
      </c>
      <c r="H306" s="603"/>
      <c r="I306" s="653"/>
      <c r="J306" s="653"/>
      <c r="K306" s="653"/>
      <c r="L306" s="653"/>
      <c r="M306" s="653"/>
      <c r="N306" s="653"/>
      <c r="O306" s="653"/>
      <c r="P306" s="653"/>
      <c r="Q306" s="653"/>
      <c r="R306" s="653"/>
      <c r="S306" s="653"/>
      <c r="T306" s="653"/>
      <c r="U306" s="653"/>
      <c r="V306" s="653"/>
      <c r="W306" s="653"/>
      <c r="X306" s="653"/>
      <c r="Y306" s="653"/>
      <c r="Z306" s="653"/>
      <c r="AA306" s="653"/>
      <c r="AB306" s="653"/>
      <c r="AC306" s="653"/>
      <c r="AD306" s="653"/>
      <c r="AE306" s="653"/>
      <c r="AF306" s="653"/>
      <c r="AG306" s="653"/>
      <c r="AH306" s="653"/>
      <c r="AI306" s="653"/>
      <c r="AJ306" s="653"/>
      <c r="AK306" s="653"/>
      <c r="AL306" s="653"/>
      <c r="AM306" s="653"/>
      <c r="AN306" s="653"/>
      <c r="AO306" s="653"/>
      <c r="AP306" s="654"/>
      <c r="AQ306" s="654"/>
      <c r="AR306" s="654" t="s">
        <v>96</v>
      </c>
      <c r="AS306" s="653"/>
      <c r="AT306" s="653"/>
      <c r="AU306" s="653"/>
      <c r="AV306" s="653"/>
      <c r="AW306" s="653"/>
      <c r="AX306" s="653"/>
      <c r="AY306" s="653"/>
      <c r="AZ306" s="653"/>
      <c r="BA306" s="653"/>
      <c r="BB306" s="653"/>
      <c r="BC306" s="653"/>
      <c r="BD306" s="653"/>
      <c r="BE306" s="653"/>
      <c r="BF306" s="653"/>
      <c r="BG306" s="653"/>
      <c r="BH306" s="653"/>
      <c r="BI306" s="653"/>
      <c r="BJ306" s="653"/>
      <c r="BK306" s="653"/>
      <c r="BL306" s="653"/>
      <c r="BM306" s="653"/>
      <c r="BN306" s="653"/>
      <c r="BO306" s="653"/>
      <c r="BP306" s="653"/>
      <c r="BQ306" s="653"/>
      <c r="BR306" s="653"/>
      <c r="BS306" s="653"/>
      <c r="BT306" s="653"/>
      <c r="BU306" s="653"/>
      <c r="BV306" s="653"/>
      <c r="BW306" s="653"/>
      <c r="BX306" s="653"/>
      <c r="BY306" s="653"/>
      <c r="BZ306" s="653"/>
      <c r="CA306" s="653"/>
      <c r="CB306" s="653"/>
      <c r="CC306" s="653"/>
      <c r="CD306" s="653"/>
      <c r="CE306" s="653"/>
      <c r="CF306" s="653"/>
      <c r="CG306" s="653"/>
      <c r="CH306" s="653"/>
      <c r="CI306" s="653"/>
      <c r="CJ306" s="653"/>
      <c r="CK306" s="653"/>
      <c r="CL306" s="653"/>
      <c r="CM306" s="653"/>
      <c r="CN306" s="653"/>
      <c r="CO306" s="653"/>
      <c r="CP306" s="653"/>
      <c r="CQ306" s="653"/>
      <c r="CR306" s="653"/>
      <c r="CS306" s="653"/>
      <c r="CT306" s="653"/>
      <c r="CU306" s="653"/>
      <c r="CV306" s="653"/>
      <c r="CW306" s="653"/>
      <c r="CX306" s="653"/>
      <c r="CY306" s="653"/>
      <c r="CZ306" s="653"/>
      <c r="DA306" s="653"/>
      <c r="DB306" s="653"/>
    </row>
    <row r="307">
      <c r="A307" s="650" t="s">
        <v>105</v>
      </c>
      <c r="B307" s="651">
        <f t="shared" si="9"/>
        <v>9</v>
      </c>
      <c r="C307" s="651" t="s">
        <v>2162</v>
      </c>
      <c r="D307" s="473" t="s">
        <v>91</v>
      </c>
      <c r="E307" s="473" t="s">
        <v>91</v>
      </c>
      <c r="F307" s="473" t="s">
        <v>91</v>
      </c>
      <c r="G307" s="652" t="s">
        <v>2434</v>
      </c>
      <c r="H307" s="648"/>
      <c r="I307" s="654" t="s">
        <v>96</v>
      </c>
      <c r="J307" s="653"/>
      <c r="K307" s="653"/>
      <c r="L307" s="653"/>
      <c r="M307" s="654" t="s">
        <v>96</v>
      </c>
      <c r="N307" s="654"/>
      <c r="O307" s="654"/>
      <c r="P307" s="654"/>
      <c r="Q307" s="653"/>
      <c r="R307" s="654" t="s">
        <v>96</v>
      </c>
      <c r="S307" s="653"/>
      <c r="T307" s="654" t="s">
        <v>96</v>
      </c>
      <c r="U307" s="653"/>
      <c r="V307" s="653"/>
      <c r="W307" s="653"/>
      <c r="X307" s="653"/>
      <c r="Y307" s="654" t="s">
        <v>96</v>
      </c>
      <c r="Z307" s="653"/>
      <c r="AA307" s="653"/>
      <c r="AB307" s="653"/>
      <c r="AC307" s="653"/>
      <c r="AD307" s="653"/>
      <c r="AE307" s="654" t="s">
        <v>96</v>
      </c>
      <c r="AF307" s="653"/>
      <c r="AG307" s="653"/>
      <c r="AH307" s="653"/>
      <c r="AI307" s="653"/>
      <c r="AJ307" s="654" t="s">
        <v>96</v>
      </c>
      <c r="AK307" s="653"/>
      <c r="AL307" s="653"/>
      <c r="AM307" s="653"/>
      <c r="AN307" s="653"/>
      <c r="AO307" s="653"/>
      <c r="AP307" s="653"/>
      <c r="AQ307" s="653"/>
      <c r="AR307" s="653"/>
      <c r="AS307" s="653"/>
      <c r="AT307" s="653"/>
      <c r="AU307" s="653"/>
      <c r="AV307" s="653"/>
      <c r="AW307" s="653"/>
      <c r="AX307" s="653"/>
      <c r="AY307" s="653"/>
      <c r="AZ307" s="653"/>
      <c r="BA307" s="653"/>
      <c r="BB307" s="653"/>
      <c r="BC307" s="653"/>
      <c r="BD307" s="653"/>
      <c r="BE307" s="653"/>
      <c r="BF307" s="653"/>
      <c r="BG307" s="653"/>
      <c r="BH307" s="653"/>
      <c r="BI307" s="653"/>
      <c r="BJ307" s="653"/>
      <c r="BK307" s="653"/>
      <c r="BL307" s="653"/>
      <c r="BM307" s="653"/>
      <c r="BN307" s="653"/>
      <c r="BO307" s="653"/>
      <c r="BP307" s="653"/>
      <c r="BQ307" s="653"/>
      <c r="BR307" s="653"/>
      <c r="BS307" s="653"/>
      <c r="BT307" s="653"/>
      <c r="BU307" s="653"/>
      <c r="BV307" s="653"/>
      <c r="BW307" s="653"/>
      <c r="BX307" s="653"/>
      <c r="BY307" s="653"/>
      <c r="BZ307" s="653"/>
      <c r="CA307" s="653"/>
      <c r="CB307" s="653"/>
      <c r="CC307" s="653"/>
      <c r="CD307" s="653"/>
      <c r="CE307" s="653"/>
      <c r="CF307" s="653"/>
      <c r="CG307" s="653"/>
      <c r="CH307" s="653"/>
      <c r="CI307" s="653"/>
      <c r="CJ307" s="653"/>
      <c r="CK307" s="654"/>
      <c r="CL307" s="654" t="s">
        <v>96</v>
      </c>
      <c r="CM307" s="654"/>
      <c r="CN307" s="653"/>
      <c r="CO307" s="653"/>
      <c r="CP307" s="653"/>
      <c r="CQ307" s="653"/>
      <c r="CR307" s="653"/>
      <c r="CS307" s="653"/>
      <c r="CT307" s="653"/>
      <c r="CU307" s="653"/>
      <c r="CV307" s="654" t="s">
        <v>96</v>
      </c>
      <c r="CW307" s="654"/>
      <c r="CX307" s="654"/>
      <c r="CY307" s="654"/>
      <c r="CZ307" s="654"/>
      <c r="DA307" s="654"/>
      <c r="DB307" s="654"/>
    </row>
    <row r="308">
      <c r="A308" s="650" t="s">
        <v>575</v>
      </c>
      <c r="B308" s="651">
        <f t="shared" si="9"/>
        <v>1</v>
      </c>
      <c r="C308" s="651" t="s">
        <v>2162</v>
      </c>
      <c r="D308" s="473" t="s">
        <v>91</v>
      </c>
      <c r="E308" s="473" t="s">
        <v>91</v>
      </c>
      <c r="F308" s="473" t="s">
        <v>91</v>
      </c>
      <c r="G308" s="652" t="s">
        <v>2435</v>
      </c>
      <c r="H308" s="648"/>
      <c r="I308" s="654"/>
      <c r="J308" s="653"/>
      <c r="K308" s="653"/>
      <c r="L308" s="653"/>
      <c r="M308" s="654"/>
      <c r="N308" s="654"/>
      <c r="O308" s="654"/>
      <c r="P308" s="654"/>
      <c r="Q308" s="653"/>
      <c r="R308" s="654"/>
      <c r="S308" s="653"/>
      <c r="T308" s="653"/>
      <c r="U308" s="653"/>
      <c r="V308" s="653"/>
      <c r="W308" s="653"/>
      <c r="X308" s="653"/>
      <c r="Y308" s="654"/>
      <c r="Z308" s="653"/>
      <c r="AA308" s="654" t="s">
        <v>96</v>
      </c>
      <c r="AB308" s="653"/>
      <c r="AC308" s="653"/>
      <c r="AD308" s="653"/>
      <c r="AE308" s="654"/>
      <c r="AF308" s="653"/>
      <c r="AG308" s="653"/>
      <c r="AH308" s="653"/>
      <c r="AI308" s="653"/>
      <c r="AJ308" s="654"/>
      <c r="AK308" s="653"/>
      <c r="AL308" s="653"/>
      <c r="AM308" s="653"/>
      <c r="AN308" s="653"/>
      <c r="AO308" s="653"/>
      <c r="AP308" s="653"/>
      <c r="AQ308" s="653"/>
      <c r="AR308" s="653"/>
      <c r="AS308" s="653"/>
      <c r="AT308" s="653"/>
      <c r="AU308" s="653"/>
      <c r="AV308" s="653"/>
      <c r="AW308" s="653"/>
      <c r="AX308" s="653"/>
      <c r="AY308" s="653"/>
      <c r="AZ308" s="653"/>
      <c r="BA308" s="653"/>
      <c r="BB308" s="653"/>
      <c r="BC308" s="653"/>
      <c r="BD308" s="653"/>
      <c r="BE308" s="653"/>
      <c r="BF308" s="653"/>
      <c r="BG308" s="653"/>
      <c r="BH308" s="653"/>
      <c r="BI308" s="653"/>
      <c r="BJ308" s="653"/>
      <c r="BK308" s="653"/>
      <c r="BL308" s="653"/>
      <c r="BM308" s="653"/>
      <c r="BN308" s="653"/>
      <c r="BO308" s="653"/>
      <c r="BP308" s="653"/>
      <c r="BQ308" s="653"/>
      <c r="BR308" s="653"/>
      <c r="BS308" s="653"/>
      <c r="BT308" s="653"/>
      <c r="BU308" s="653"/>
      <c r="BV308" s="653"/>
      <c r="BW308" s="653"/>
      <c r="BX308" s="653"/>
      <c r="BY308" s="653"/>
      <c r="BZ308" s="653"/>
      <c r="CA308" s="653"/>
      <c r="CB308" s="653"/>
      <c r="CC308" s="653"/>
      <c r="CD308" s="653"/>
      <c r="CE308" s="653"/>
      <c r="CF308" s="653"/>
      <c r="CG308" s="653"/>
      <c r="CH308" s="653"/>
      <c r="CI308" s="653"/>
      <c r="CJ308" s="653"/>
      <c r="CK308" s="654"/>
      <c r="CL308" s="654"/>
      <c r="CM308" s="654"/>
      <c r="CN308" s="653"/>
      <c r="CO308" s="653"/>
      <c r="CP308" s="653"/>
      <c r="CQ308" s="653"/>
      <c r="CR308" s="653"/>
      <c r="CS308" s="653"/>
      <c r="CT308" s="653"/>
      <c r="CU308" s="653"/>
      <c r="CV308" s="654"/>
      <c r="CW308" s="654"/>
      <c r="CX308" s="654"/>
      <c r="CY308" s="654"/>
      <c r="CZ308" s="654"/>
      <c r="DA308" s="654"/>
      <c r="DB308" s="654"/>
    </row>
    <row r="309">
      <c r="A309" s="650" t="s">
        <v>368</v>
      </c>
      <c r="B309" s="651">
        <f t="shared" si="9"/>
        <v>1</v>
      </c>
      <c r="C309" s="651" t="s">
        <v>2162</v>
      </c>
      <c r="D309" s="473" t="s">
        <v>91</v>
      </c>
      <c r="E309" s="473" t="s">
        <v>91</v>
      </c>
      <c r="F309" s="473" t="s">
        <v>91</v>
      </c>
      <c r="G309" s="652" t="s">
        <v>2436</v>
      </c>
      <c r="H309" s="648"/>
      <c r="I309" s="654"/>
      <c r="J309" s="653"/>
      <c r="K309" s="653"/>
      <c r="L309" s="653"/>
      <c r="M309" s="654"/>
      <c r="N309" s="654"/>
      <c r="O309" s="654"/>
      <c r="P309" s="654"/>
      <c r="Q309" s="653"/>
      <c r="R309" s="654" t="s">
        <v>96</v>
      </c>
      <c r="S309" s="653"/>
      <c r="T309" s="653"/>
      <c r="U309" s="653"/>
      <c r="V309" s="653"/>
      <c r="W309" s="653"/>
      <c r="X309" s="653"/>
      <c r="Y309" s="654"/>
      <c r="Z309" s="653"/>
      <c r="AA309" s="654"/>
      <c r="AB309" s="653"/>
      <c r="AC309" s="653"/>
      <c r="AD309" s="653"/>
      <c r="AE309" s="654"/>
      <c r="AF309" s="653"/>
      <c r="AG309" s="653"/>
      <c r="AH309" s="653"/>
      <c r="AI309" s="653"/>
      <c r="AJ309" s="654"/>
      <c r="AK309" s="653"/>
      <c r="AL309" s="653"/>
      <c r="AM309" s="653"/>
      <c r="AN309" s="653"/>
      <c r="AO309" s="653"/>
      <c r="AP309" s="653"/>
      <c r="AQ309" s="653"/>
      <c r="AR309" s="653"/>
      <c r="AS309" s="653"/>
      <c r="AT309" s="653"/>
      <c r="AU309" s="653"/>
      <c r="AV309" s="653"/>
      <c r="AW309" s="653"/>
      <c r="AX309" s="653"/>
      <c r="AY309" s="653"/>
      <c r="AZ309" s="653"/>
      <c r="BA309" s="653"/>
      <c r="BB309" s="653"/>
      <c r="BC309" s="653"/>
      <c r="BD309" s="653"/>
      <c r="BE309" s="653"/>
      <c r="BF309" s="653"/>
      <c r="BG309" s="653"/>
      <c r="BH309" s="653"/>
      <c r="BI309" s="653"/>
      <c r="BJ309" s="653"/>
      <c r="BK309" s="653"/>
      <c r="BL309" s="653"/>
      <c r="BM309" s="653"/>
      <c r="BN309" s="653"/>
      <c r="BO309" s="653"/>
      <c r="BP309" s="653"/>
      <c r="BQ309" s="653"/>
      <c r="BR309" s="653"/>
      <c r="BS309" s="653"/>
      <c r="BT309" s="653"/>
      <c r="BU309" s="653"/>
      <c r="BV309" s="653"/>
      <c r="BW309" s="653"/>
      <c r="BX309" s="653"/>
      <c r="BY309" s="653"/>
      <c r="BZ309" s="653"/>
      <c r="CA309" s="653"/>
      <c r="CB309" s="653"/>
      <c r="CC309" s="653"/>
      <c r="CD309" s="653"/>
      <c r="CE309" s="653"/>
      <c r="CF309" s="653"/>
      <c r="CG309" s="653"/>
      <c r="CH309" s="653"/>
      <c r="CI309" s="653"/>
      <c r="CJ309" s="653"/>
      <c r="CK309" s="654"/>
      <c r="CL309" s="654"/>
      <c r="CM309" s="654"/>
      <c r="CN309" s="653"/>
      <c r="CO309" s="653"/>
      <c r="CP309" s="653"/>
      <c r="CQ309" s="653"/>
      <c r="CR309" s="653"/>
      <c r="CS309" s="653"/>
      <c r="CT309" s="653"/>
      <c r="CU309" s="653"/>
      <c r="CV309" s="654"/>
      <c r="CW309" s="654"/>
      <c r="CX309" s="654"/>
      <c r="CY309" s="654"/>
      <c r="CZ309" s="654"/>
      <c r="DA309" s="654"/>
      <c r="DB309" s="654"/>
    </row>
    <row r="310">
      <c r="A310" s="650" t="s">
        <v>275</v>
      </c>
      <c r="B310" s="651">
        <f t="shared" si="9"/>
        <v>4</v>
      </c>
      <c r="C310" s="651" t="s">
        <v>2162</v>
      </c>
      <c r="D310" s="473" t="s">
        <v>91</v>
      </c>
      <c r="E310" s="473" t="s">
        <v>91</v>
      </c>
      <c r="F310" s="473" t="s">
        <v>91</v>
      </c>
      <c r="G310" s="652" t="s">
        <v>2437</v>
      </c>
      <c r="H310" s="603"/>
      <c r="I310" s="653"/>
      <c r="J310" s="653"/>
      <c r="K310" s="653"/>
      <c r="L310" s="653"/>
      <c r="M310" s="653"/>
      <c r="N310" s="654" t="s">
        <v>96</v>
      </c>
      <c r="O310" s="653"/>
      <c r="P310" s="653"/>
      <c r="Q310" s="653"/>
      <c r="R310" s="653"/>
      <c r="S310" s="653"/>
      <c r="T310" s="653"/>
      <c r="U310" s="653"/>
      <c r="V310" s="653"/>
      <c r="W310" s="653"/>
      <c r="X310" s="653"/>
      <c r="Y310" s="653"/>
      <c r="Z310" s="653"/>
      <c r="AA310" s="653"/>
      <c r="AB310" s="653"/>
      <c r="AC310" s="653"/>
      <c r="AD310" s="653"/>
      <c r="AE310" s="653"/>
      <c r="AF310" s="653"/>
      <c r="AG310" s="653"/>
      <c r="AH310" s="653"/>
      <c r="AI310" s="653"/>
      <c r="AJ310" s="653"/>
      <c r="AK310" s="653"/>
      <c r="AL310" s="653"/>
      <c r="AM310" s="653"/>
      <c r="AN310" s="653"/>
      <c r="AO310" s="653"/>
      <c r="AP310" s="653"/>
      <c r="AQ310" s="653"/>
      <c r="AR310" s="653"/>
      <c r="AS310" s="653"/>
      <c r="AT310" s="653"/>
      <c r="AU310" s="653"/>
      <c r="AV310" s="653"/>
      <c r="AW310" s="653"/>
      <c r="AX310" s="653"/>
      <c r="AY310" s="653"/>
      <c r="AZ310" s="653"/>
      <c r="BA310" s="653"/>
      <c r="BB310" s="653"/>
      <c r="BC310" s="653"/>
      <c r="BD310" s="653"/>
      <c r="BE310" s="653"/>
      <c r="BF310" s="653"/>
      <c r="BG310" s="653"/>
      <c r="BH310" s="653"/>
      <c r="BI310" s="653"/>
      <c r="BJ310" s="653"/>
      <c r="BK310" s="653"/>
      <c r="BL310" s="653"/>
      <c r="BM310" s="653"/>
      <c r="BN310" s="653"/>
      <c r="BO310" s="653"/>
      <c r="BP310" s="653"/>
      <c r="BQ310" s="653"/>
      <c r="BR310" s="653"/>
      <c r="BS310" s="653"/>
      <c r="BT310" s="653"/>
      <c r="BU310" s="656" t="str">
        <f>image("https://i.imgur.com/1QvNsgz.png",4,15,15)</f>
        <v/>
      </c>
      <c r="BV310" s="654" t="s">
        <v>96</v>
      </c>
      <c r="BW310" s="653"/>
      <c r="BX310" s="653"/>
      <c r="BY310" s="653"/>
      <c r="BZ310" s="653"/>
      <c r="CA310" s="653"/>
      <c r="CB310" s="653"/>
      <c r="CC310" s="653"/>
      <c r="CD310" s="653"/>
      <c r="CE310" s="653"/>
      <c r="CF310" s="653"/>
      <c r="CG310" s="653"/>
      <c r="CH310" s="653"/>
      <c r="CI310" s="653"/>
      <c r="CJ310" s="653"/>
      <c r="CK310" s="653"/>
      <c r="CL310" s="653"/>
      <c r="CM310" s="653"/>
      <c r="CN310" s="654" t="s">
        <v>96</v>
      </c>
      <c r="CO310" s="653"/>
      <c r="CP310" s="653"/>
      <c r="CQ310" s="653"/>
      <c r="CR310" s="653"/>
      <c r="CS310" s="653"/>
      <c r="CT310" s="653"/>
      <c r="CU310" s="653"/>
      <c r="CV310" s="653"/>
      <c r="CW310" s="653"/>
      <c r="CX310" s="653"/>
      <c r="CY310" s="653"/>
      <c r="CZ310" s="653"/>
      <c r="DA310" s="653"/>
      <c r="DB310" s="653"/>
    </row>
    <row r="311">
      <c r="A311" s="650" t="s">
        <v>442</v>
      </c>
      <c r="B311" s="651">
        <f t="shared" si="9"/>
        <v>1</v>
      </c>
      <c r="C311" s="651" t="s">
        <v>2162</v>
      </c>
      <c r="D311" s="473" t="s">
        <v>91</v>
      </c>
      <c r="E311" s="473" t="s">
        <v>91</v>
      </c>
      <c r="F311" s="473" t="s">
        <v>91</v>
      </c>
      <c r="G311" s="652" t="s">
        <v>2438</v>
      </c>
      <c r="H311" s="603"/>
      <c r="I311" s="653"/>
      <c r="J311" s="653"/>
      <c r="K311" s="653"/>
      <c r="L311" s="653"/>
      <c r="M311" s="653"/>
      <c r="N311" s="653"/>
      <c r="O311" s="653"/>
      <c r="P311" s="653"/>
      <c r="Q311" s="653"/>
      <c r="R311" s="653"/>
      <c r="S311" s="653"/>
      <c r="T311" s="654"/>
      <c r="U311" s="654" t="s">
        <v>96</v>
      </c>
      <c r="V311" s="653"/>
      <c r="W311" s="653"/>
      <c r="X311" s="653"/>
      <c r="Y311" s="653"/>
      <c r="Z311" s="653"/>
      <c r="AA311" s="653"/>
      <c r="AB311" s="653"/>
      <c r="AC311" s="653"/>
      <c r="AD311" s="653"/>
      <c r="AE311" s="653"/>
      <c r="AF311" s="653"/>
      <c r="AG311" s="653"/>
      <c r="AH311" s="653"/>
      <c r="AI311" s="653"/>
      <c r="AJ311" s="653"/>
      <c r="AK311" s="653"/>
      <c r="AL311" s="653"/>
      <c r="AM311" s="653"/>
      <c r="AN311" s="653"/>
      <c r="AO311" s="653"/>
      <c r="AP311" s="653"/>
      <c r="AQ311" s="653"/>
      <c r="AR311" s="653"/>
      <c r="AS311" s="653"/>
      <c r="AT311" s="653"/>
      <c r="AU311" s="653"/>
      <c r="AV311" s="653"/>
      <c r="AW311" s="653"/>
      <c r="AX311" s="653"/>
      <c r="AY311" s="653"/>
      <c r="AZ311" s="653"/>
      <c r="BA311" s="653"/>
      <c r="BB311" s="653"/>
      <c r="BC311" s="653"/>
      <c r="BD311" s="653"/>
      <c r="BE311" s="653"/>
      <c r="BF311" s="653"/>
      <c r="BG311" s="653"/>
      <c r="BH311" s="653"/>
      <c r="BI311" s="653"/>
      <c r="BJ311" s="653"/>
      <c r="BK311" s="653"/>
      <c r="BL311" s="653"/>
      <c r="BM311" s="653"/>
      <c r="BN311" s="653"/>
      <c r="BO311" s="653"/>
      <c r="BP311" s="653"/>
      <c r="BQ311" s="653"/>
      <c r="BR311" s="653"/>
      <c r="BS311" s="653"/>
      <c r="BT311" s="653"/>
      <c r="BU311" s="653"/>
      <c r="BV311" s="653"/>
      <c r="BW311" s="653"/>
      <c r="BX311" s="653"/>
      <c r="BY311" s="653"/>
      <c r="BZ311" s="653"/>
      <c r="CA311" s="653"/>
      <c r="CB311" s="653"/>
      <c r="CC311" s="653"/>
      <c r="CD311" s="653"/>
      <c r="CE311" s="653"/>
      <c r="CF311" s="653"/>
      <c r="CG311" s="653"/>
      <c r="CH311" s="653"/>
      <c r="CI311" s="653"/>
      <c r="CJ311" s="653"/>
      <c r="CK311" s="653"/>
      <c r="CL311" s="653"/>
      <c r="CM311" s="653"/>
      <c r="CN311" s="653"/>
      <c r="CO311" s="653"/>
      <c r="CP311" s="653"/>
      <c r="CQ311" s="653"/>
      <c r="CR311" s="653"/>
      <c r="CS311" s="653"/>
      <c r="CT311" s="653"/>
      <c r="CU311" s="653"/>
      <c r="CV311" s="653"/>
      <c r="CW311" s="653"/>
      <c r="CX311" s="653"/>
      <c r="CY311" s="653"/>
      <c r="CZ311" s="653"/>
      <c r="DA311" s="653"/>
      <c r="DB311" s="653"/>
    </row>
    <row r="312">
      <c r="A312" s="650" t="s">
        <v>998</v>
      </c>
      <c r="B312" s="651">
        <f t="shared" si="9"/>
        <v>3</v>
      </c>
      <c r="C312" s="651" t="s">
        <v>2133</v>
      </c>
      <c r="D312" s="473" t="s">
        <v>91</v>
      </c>
      <c r="E312" s="473" t="s">
        <v>91</v>
      </c>
      <c r="F312" s="473" t="s">
        <v>91</v>
      </c>
      <c r="G312" s="652" t="s">
        <v>2439</v>
      </c>
      <c r="H312" s="603"/>
      <c r="I312" s="653"/>
      <c r="J312" s="653"/>
      <c r="K312" s="653"/>
      <c r="L312" s="653"/>
      <c r="M312" s="653"/>
      <c r="N312" s="653"/>
      <c r="O312" s="653"/>
      <c r="P312" s="653"/>
      <c r="Q312" s="653"/>
      <c r="R312" s="653"/>
      <c r="S312" s="653"/>
      <c r="T312" s="653"/>
      <c r="U312" s="653"/>
      <c r="V312" s="653"/>
      <c r="W312" s="653"/>
      <c r="X312" s="653"/>
      <c r="Y312" s="653"/>
      <c r="Z312" s="653"/>
      <c r="AA312" s="653"/>
      <c r="AB312" s="653"/>
      <c r="AC312" s="653"/>
      <c r="AD312" s="653"/>
      <c r="AE312" s="653"/>
      <c r="AF312" s="653"/>
      <c r="AG312" s="653"/>
      <c r="AH312" s="653"/>
      <c r="AI312" s="653"/>
      <c r="AJ312" s="653"/>
      <c r="AK312" s="653"/>
      <c r="AL312" s="653"/>
      <c r="AM312" s="653"/>
      <c r="AN312" s="653"/>
      <c r="AO312" s="653"/>
      <c r="AP312" s="653"/>
      <c r="AQ312" s="653"/>
      <c r="AR312" s="653"/>
      <c r="AS312" s="653"/>
      <c r="AT312" s="653"/>
      <c r="AU312" s="654" t="s">
        <v>96</v>
      </c>
      <c r="AV312" s="653"/>
      <c r="AW312" s="653"/>
      <c r="AX312" s="653"/>
      <c r="AY312" s="653"/>
      <c r="AZ312" s="653"/>
      <c r="BA312" s="653"/>
      <c r="BB312" s="653"/>
      <c r="BC312" s="653"/>
      <c r="BD312" s="653"/>
      <c r="BE312" s="653"/>
      <c r="BF312" s="653"/>
      <c r="BG312" s="653"/>
      <c r="BH312" s="653"/>
      <c r="BI312" s="653"/>
      <c r="BJ312" s="653"/>
      <c r="BK312" s="653"/>
      <c r="BL312" s="653"/>
      <c r="BM312" s="653"/>
      <c r="BN312" s="653"/>
      <c r="BO312" s="653"/>
      <c r="BP312" s="653"/>
      <c r="BQ312" s="653"/>
      <c r="BR312" s="653"/>
      <c r="BS312" s="653"/>
      <c r="BT312" s="653"/>
      <c r="BU312" s="653"/>
      <c r="BV312" s="653"/>
      <c r="BW312" s="653"/>
      <c r="BX312" s="653"/>
      <c r="BY312" s="653"/>
      <c r="BZ312" s="653"/>
      <c r="CA312" s="653"/>
      <c r="CB312" s="653"/>
      <c r="CC312" s="654" t="s">
        <v>96</v>
      </c>
      <c r="CD312" s="654"/>
      <c r="CE312" s="654"/>
      <c r="CF312" s="653"/>
      <c r="CG312" s="653"/>
      <c r="CH312" s="653"/>
      <c r="CI312" s="653"/>
      <c r="CJ312" s="653"/>
      <c r="CK312" s="653"/>
      <c r="CL312" s="653"/>
      <c r="CM312" s="653"/>
      <c r="CN312" s="654"/>
      <c r="CO312" s="654" t="s">
        <v>96</v>
      </c>
      <c r="CP312" s="653"/>
      <c r="CQ312" s="653"/>
      <c r="CR312" s="653"/>
      <c r="CS312" s="653"/>
      <c r="CT312" s="653"/>
      <c r="CU312" s="653"/>
      <c r="CV312" s="653"/>
      <c r="CW312" s="653"/>
      <c r="CX312" s="653"/>
      <c r="CY312" s="653"/>
      <c r="CZ312" s="653"/>
      <c r="DA312" s="653"/>
      <c r="DB312" s="653"/>
    </row>
    <row r="313">
      <c r="A313" s="650" t="s">
        <v>1021</v>
      </c>
      <c r="B313" s="651">
        <f t="shared" si="9"/>
        <v>1</v>
      </c>
      <c r="C313" s="651" t="s">
        <v>2162</v>
      </c>
      <c r="D313" s="473" t="s">
        <v>91</v>
      </c>
      <c r="E313" s="473" t="s">
        <v>91</v>
      </c>
      <c r="F313" s="473" t="s">
        <v>91</v>
      </c>
      <c r="G313" s="652" t="s">
        <v>2440</v>
      </c>
      <c r="H313" s="603"/>
      <c r="I313" s="653"/>
      <c r="J313" s="653"/>
      <c r="K313" s="653"/>
      <c r="L313" s="653"/>
      <c r="M313" s="653"/>
      <c r="N313" s="653"/>
      <c r="O313" s="653"/>
      <c r="P313" s="653"/>
      <c r="Q313" s="653"/>
      <c r="R313" s="653"/>
      <c r="S313" s="653"/>
      <c r="T313" s="653"/>
      <c r="U313" s="653"/>
      <c r="V313" s="653"/>
      <c r="W313" s="653"/>
      <c r="X313" s="653"/>
      <c r="Y313" s="653"/>
      <c r="Z313" s="653"/>
      <c r="AA313" s="653"/>
      <c r="AB313" s="653"/>
      <c r="AC313" s="653"/>
      <c r="AD313" s="653"/>
      <c r="AE313" s="653"/>
      <c r="AF313" s="653"/>
      <c r="AG313" s="653"/>
      <c r="AH313" s="653"/>
      <c r="AI313" s="653"/>
      <c r="AJ313" s="653"/>
      <c r="AK313" s="653"/>
      <c r="AL313" s="653"/>
      <c r="AM313" s="653"/>
      <c r="AN313" s="653"/>
      <c r="AO313" s="653"/>
      <c r="AP313" s="653"/>
      <c r="AQ313" s="653"/>
      <c r="AR313" s="653"/>
      <c r="AS313" s="653"/>
      <c r="AT313" s="653"/>
      <c r="AU313" s="654"/>
      <c r="AV313" s="654" t="s">
        <v>96</v>
      </c>
      <c r="AW313" s="653"/>
      <c r="AX313" s="653"/>
      <c r="AY313" s="653"/>
      <c r="AZ313" s="653"/>
      <c r="BA313" s="653"/>
      <c r="BB313" s="653"/>
      <c r="BC313" s="653"/>
      <c r="BD313" s="653"/>
      <c r="BE313" s="653"/>
      <c r="BF313" s="653"/>
      <c r="BG313" s="653"/>
      <c r="BH313" s="653"/>
      <c r="BI313" s="653"/>
      <c r="BJ313" s="653"/>
      <c r="BK313" s="653"/>
      <c r="BL313" s="653"/>
      <c r="BM313" s="653"/>
      <c r="BN313" s="653"/>
      <c r="BO313" s="653"/>
      <c r="BP313" s="653"/>
      <c r="BQ313" s="653"/>
      <c r="BR313" s="653"/>
      <c r="BS313" s="653"/>
      <c r="BT313" s="653"/>
      <c r="BU313" s="654"/>
      <c r="BV313" s="653"/>
      <c r="BW313" s="653"/>
      <c r="BX313" s="653"/>
      <c r="BY313" s="653"/>
      <c r="BZ313" s="653"/>
      <c r="CA313" s="653"/>
      <c r="CB313" s="653"/>
      <c r="CC313" s="653"/>
      <c r="CD313" s="653"/>
      <c r="CE313" s="653"/>
      <c r="CF313" s="653"/>
      <c r="CG313" s="653"/>
      <c r="CH313" s="653"/>
      <c r="CI313" s="653"/>
      <c r="CJ313" s="653"/>
      <c r="CK313" s="653"/>
      <c r="CL313" s="653"/>
      <c r="CM313" s="653"/>
      <c r="CN313" s="653"/>
      <c r="CO313" s="653"/>
      <c r="CP313" s="653"/>
      <c r="CQ313" s="653"/>
      <c r="CR313" s="653"/>
      <c r="CS313" s="653"/>
      <c r="CT313" s="653"/>
      <c r="CU313" s="653"/>
      <c r="CV313" s="653"/>
      <c r="CW313" s="653"/>
      <c r="CX313" s="653"/>
      <c r="CY313" s="653"/>
      <c r="CZ313" s="653"/>
      <c r="DA313" s="653"/>
      <c r="DB313" s="653"/>
    </row>
    <row r="314">
      <c r="A314" s="650" t="s">
        <v>483</v>
      </c>
      <c r="B314" s="651">
        <f t="shared" si="9"/>
        <v>2</v>
      </c>
      <c r="C314" s="651" t="s">
        <v>2162</v>
      </c>
      <c r="D314" s="473" t="s">
        <v>91</v>
      </c>
      <c r="E314" s="473" t="s">
        <v>91</v>
      </c>
      <c r="F314" s="473" t="s">
        <v>91</v>
      </c>
      <c r="G314" s="652" t="s">
        <v>2441</v>
      </c>
      <c r="H314" s="603"/>
      <c r="I314" s="653"/>
      <c r="J314" s="653"/>
      <c r="K314" s="653"/>
      <c r="L314" s="653"/>
      <c r="M314" s="653"/>
      <c r="N314" s="653"/>
      <c r="O314" s="653"/>
      <c r="P314" s="653"/>
      <c r="Q314" s="653"/>
      <c r="R314" s="653"/>
      <c r="S314" s="653"/>
      <c r="T314" s="653"/>
      <c r="U314" s="653"/>
      <c r="V314" s="654"/>
      <c r="W314" s="654" t="s">
        <v>96</v>
      </c>
      <c r="X314" s="654"/>
      <c r="Y314" s="653"/>
      <c r="Z314" s="653"/>
      <c r="AA314" s="653"/>
      <c r="AB314" s="653"/>
      <c r="AC314" s="653"/>
      <c r="AD314" s="653"/>
      <c r="AE314" s="653"/>
      <c r="AF314" s="653"/>
      <c r="AG314" s="653"/>
      <c r="AH314" s="653"/>
      <c r="AI314" s="653"/>
      <c r="AJ314" s="653"/>
      <c r="AK314" s="653"/>
      <c r="AL314" s="653"/>
      <c r="AM314" s="653"/>
      <c r="AN314" s="653"/>
      <c r="AO314" s="653"/>
      <c r="AP314" s="653"/>
      <c r="AQ314" s="653"/>
      <c r="AR314" s="653"/>
      <c r="AS314" s="653"/>
      <c r="AT314" s="653"/>
      <c r="AU314" s="653"/>
      <c r="AV314" s="653"/>
      <c r="AW314" s="653"/>
      <c r="AX314" s="653"/>
      <c r="AY314" s="653"/>
      <c r="AZ314" s="653"/>
      <c r="BA314" s="653"/>
      <c r="BB314" s="653"/>
      <c r="BC314" s="653"/>
      <c r="BD314" s="653"/>
      <c r="BE314" s="653"/>
      <c r="BF314" s="653"/>
      <c r="BG314" s="653"/>
      <c r="BH314" s="653"/>
      <c r="BI314" s="653"/>
      <c r="BJ314" s="653"/>
      <c r="BK314" s="653"/>
      <c r="BL314" s="653"/>
      <c r="BM314" s="653"/>
      <c r="BN314" s="653"/>
      <c r="BO314" s="653"/>
      <c r="BP314" s="653"/>
      <c r="BQ314" s="653"/>
      <c r="BR314" s="654" t="s">
        <v>96</v>
      </c>
      <c r="BS314" s="653"/>
      <c r="BT314" s="653"/>
      <c r="BU314" s="653"/>
      <c r="BV314" s="653"/>
      <c r="BW314" s="653"/>
      <c r="BX314" s="653"/>
      <c r="BY314" s="653"/>
      <c r="BZ314" s="653"/>
      <c r="CA314" s="653"/>
      <c r="CB314" s="653"/>
      <c r="CC314" s="653"/>
      <c r="CD314" s="653"/>
      <c r="CE314" s="653"/>
      <c r="CF314" s="653"/>
      <c r="CG314" s="653"/>
      <c r="CH314" s="653"/>
      <c r="CI314" s="653"/>
      <c r="CJ314" s="653"/>
      <c r="CK314" s="653"/>
      <c r="CL314" s="653"/>
      <c r="CM314" s="653"/>
      <c r="CN314" s="653"/>
      <c r="CO314" s="653"/>
      <c r="CP314" s="653"/>
      <c r="CQ314" s="653"/>
      <c r="CR314" s="653"/>
      <c r="CS314" s="653"/>
      <c r="CT314" s="653"/>
      <c r="CU314" s="653"/>
      <c r="CV314" s="653"/>
      <c r="CW314" s="653"/>
      <c r="CX314" s="653"/>
      <c r="CY314" s="653"/>
      <c r="CZ314" s="653"/>
      <c r="DA314" s="653"/>
      <c r="DB314" s="653"/>
    </row>
    <row r="315">
      <c r="A315" s="650" t="s">
        <v>468</v>
      </c>
      <c r="B315" s="651">
        <f t="shared" si="9"/>
        <v>2</v>
      </c>
      <c r="C315" s="651" t="s">
        <v>2162</v>
      </c>
      <c r="D315" s="473" t="s">
        <v>91</v>
      </c>
      <c r="E315" s="473" t="s">
        <v>91</v>
      </c>
      <c r="F315" s="473" t="s">
        <v>91</v>
      </c>
      <c r="G315" s="652" t="s">
        <v>2442</v>
      </c>
      <c r="H315" s="603"/>
      <c r="I315" s="653"/>
      <c r="J315" s="653"/>
      <c r="K315" s="653"/>
      <c r="L315" s="653"/>
      <c r="M315" s="653"/>
      <c r="N315" s="654"/>
      <c r="O315" s="653"/>
      <c r="P315" s="653"/>
      <c r="Q315" s="653"/>
      <c r="R315" s="653"/>
      <c r="S315" s="653"/>
      <c r="T315" s="653"/>
      <c r="U315" s="653"/>
      <c r="V315" s="654" t="s">
        <v>96</v>
      </c>
      <c r="W315" s="653"/>
      <c r="X315" s="653"/>
      <c r="Y315" s="653"/>
      <c r="Z315" s="653"/>
      <c r="AA315" s="654"/>
      <c r="AB315" s="653"/>
      <c r="AC315" s="653"/>
      <c r="AD315" s="653"/>
      <c r="AE315" s="653"/>
      <c r="AF315" s="653"/>
      <c r="AG315" s="653"/>
      <c r="AH315" s="653"/>
      <c r="AI315" s="653"/>
      <c r="AJ315" s="654"/>
      <c r="AK315" s="653"/>
      <c r="AL315" s="653"/>
      <c r="AM315" s="653"/>
      <c r="AN315" s="653"/>
      <c r="AO315" s="653"/>
      <c r="AP315" s="653"/>
      <c r="AQ315" s="653"/>
      <c r="AR315" s="653"/>
      <c r="AS315" s="653"/>
      <c r="AT315" s="653"/>
      <c r="AU315" s="653"/>
      <c r="AV315" s="653"/>
      <c r="AW315" s="653"/>
      <c r="AX315" s="653"/>
      <c r="AY315" s="653"/>
      <c r="AZ315" s="653"/>
      <c r="BA315" s="653"/>
      <c r="BB315" s="653"/>
      <c r="BC315" s="653"/>
      <c r="BD315" s="653"/>
      <c r="BE315" s="653"/>
      <c r="BF315" s="653"/>
      <c r="BG315" s="653"/>
      <c r="BH315" s="653"/>
      <c r="BI315" s="653"/>
      <c r="BJ315" s="653"/>
      <c r="BK315" s="653"/>
      <c r="BL315" s="653"/>
      <c r="BM315" s="653"/>
      <c r="BN315" s="653"/>
      <c r="BO315" s="653"/>
      <c r="BP315" s="653"/>
      <c r="BQ315" s="653"/>
      <c r="BR315" s="653"/>
      <c r="BS315" s="653"/>
      <c r="BT315" s="653"/>
      <c r="BU315" s="653"/>
      <c r="BV315" s="653"/>
      <c r="BW315" s="653"/>
      <c r="BX315" s="653"/>
      <c r="BY315" s="653"/>
      <c r="BZ315" s="653"/>
      <c r="CA315" s="653"/>
      <c r="CB315" s="653"/>
      <c r="CC315" s="654"/>
      <c r="CD315" s="654"/>
      <c r="CE315" s="654"/>
      <c r="CF315" s="653"/>
      <c r="CG315" s="653"/>
      <c r="CH315" s="653"/>
      <c r="CI315" s="653"/>
      <c r="CJ315" s="653"/>
      <c r="CK315" s="653"/>
      <c r="CL315" s="653"/>
      <c r="CM315" s="653"/>
      <c r="CN315" s="654"/>
      <c r="CO315" s="654"/>
      <c r="CP315" s="653"/>
      <c r="CQ315" s="653"/>
      <c r="CR315" s="653"/>
      <c r="CS315" s="653"/>
      <c r="CT315" s="653"/>
      <c r="CU315" s="653"/>
      <c r="CV315" s="653"/>
      <c r="CW315" s="654" t="s">
        <v>96</v>
      </c>
      <c r="CX315" s="654"/>
      <c r="CY315" s="654"/>
      <c r="CZ315" s="654"/>
      <c r="DA315" s="654"/>
      <c r="DB315" s="654"/>
    </row>
    <row r="316">
      <c r="A316" s="650" t="s">
        <v>277</v>
      </c>
      <c r="B316" s="651">
        <f t="shared" si="9"/>
        <v>3</v>
      </c>
      <c r="C316" s="651" t="s">
        <v>2133</v>
      </c>
      <c r="D316" s="473" t="s">
        <v>91</v>
      </c>
      <c r="E316" s="473" t="s">
        <v>91</v>
      </c>
      <c r="F316" s="473" t="s">
        <v>91</v>
      </c>
      <c r="G316" s="652" t="s">
        <v>2443</v>
      </c>
      <c r="H316" s="603"/>
      <c r="I316" s="653"/>
      <c r="J316" s="653"/>
      <c r="K316" s="653"/>
      <c r="L316" s="653"/>
      <c r="M316" s="653"/>
      <c r="N316" s="654" t="s">
        <v>96</v>
      </c>
      <c r="O316" s="653"/>
      <c r="P316" s="653"/>
      <c r="Q316" s="653"/>
      <c r="R316" s="653"/>
      <c r="S316" s="653"/>
      <c r="T316" s="653"/>
      <c r="U316" s="653"/>
      <c r="V316" s="653"/>
      <c r="W316" s="653"/>
      <c r="X316" s="653"/>
      <c r="Y316" s="653"/>
      <c r="Z316" s="653"/>
      <c r="AA316" s="654" t="s">
        <v>96</v>
      </c>
      <c r="AB316" s="653"/>
      <c r="AC316" s="653"/>
      <c r="AD316" s="653"/>
      <c r="AE316" s="653"/>
      <c r="AF316" s="653"/>
      <c r="AG316" s="653"/>
      <c r="AH316" s="653"/>
      <c r="AI316" s="653"/>
      <c r="AJ316" s="654"/>
      <c r="AK316" s="653"/>
      <c r="AL316" s="653"/>
      <c r="AM316" s="653"/>
      <c r="AN316" s="653"/>
      <c r="AO316" s="653"/>
      <c r="AP316" s="653"/>
      <c r="AQ316" s="653"/>
      <c r="AR316" s="653"/>
      <c r="AS316" s="653"/>
      <c r="AT316" s="653"/>
      <c r="AU316" s="653"/>
      <c r="AV316" s="653"/>
      <c r="AW316" s="653"/>
      <c r="AX316" s="653"/>
      <c r="AY316" s="653"/>
      <c r="AZ316" s="653"/>
      <c r="BA316" s="653"/>
      <c r="BB316" s="653"/>
      <c r="BC316" s="653"/>
      <c r="BD316" s="653"/>
      <c r="BE316" s="653"/>
      <c r="BF316" s="653"/>
      <c r="BG316" s="653"/>
      <c r="BH316" s="653"/>
      <c r="BI316" s="653"/>
      <c r="BJ316" s="653"/>
      <c r="BK316" s="653"/>
      <c r="BL316" s="653"/>
      <c r="BM316" s="653"/>
      <c r="BN316" s="653"/>
      <c r="BO316" s="653"/>
      <c r="BP316" s="653"/>
      <c r="BQ316" s="653"/>
      <c r="BR316" s="653"/>
      <c r="BS316" s="653"/>
      <c r="BT316" s="653"/>
      <c r="BU316" s="653"/>
      <c r="BV316" s="653"/>
      <c r="BW316" s="653"/>
      <c r="BX316" s="653"/>
      <c r="BY316" s="653"/>
      <c r="BZ316" s="653"/>
      <c r="CA316" s="653"/>
      <c r="CB316" s="653"/>
      <c r="CC316" s="654" t="s">
        <v>96</v>
      </c>
      <c r="CD316" s="654"/>
      <c r="CE316" s="654"/>
      <c r="CF316" s="653"/>
      <c r="CG316" s="653"/>
      <c r="CH316" s="653"/>
      <c r="CI316" s="653"/>
      <c r="CJ316" s="653"/>
      <c r="CK316" s="653"/>
      <c r="CL316" s="653"/>
      <c r="CM316" s="653"/>
      <c r="CN316" s="654"/>
      <c r="CO316" s="654"/>
      <c r="CP316" s="653"/>
      <c r="CQ316" s="653"/>
      <c r="CR316" s="653"/>
      <c r="CS316" s="653"/>
      <c r="CT316" s="653"/>
      <c r="CU316" s="653"/>
      <c r="CV316" s="653"/>
      <c r="CW316" s="654"/>
      <c r="CX316" s="654"/>
      <c r="CY316" s="654"/>
      <c r="CZ316" s="654"/>
      <c r="DA316" s="654"/>
      <c r="DB316" s="654"/>
    </row>
    <row r="317">
      <c r="A317" s="650" t="s">
        <v>467</v>
      </c>
      <c r="B317" s="651">
        <f t="shared" si="9"/>
        <v>3</v>
      </c>
      <c r="C317" s="651" t="s">
        <v>2133</v>
      </c>
      <c r="D317" s="473" t="s">
        <v>91</v>
      </c>
      <c r="E317" s="473" t="s">
        <v>91</v>
      </c>
      <c r="F317" s="473" t="s">
        <v>91</v>
      </c>
      <c r="G317" s="652" t="s">
        <v>2444</v>
      </c>
      <c r="H317" s="603"/>
      <c r="I317" s="653"/>
      <c r="J317" s="653"/>
      <c r="K317" s="653"/>
      <c r="L317" s="653"/>
      <c r="M317" s="653"/>
      <c r="N317" s="654"/>
      <c r="O317" s="653"/>
      <c r="P317" s="653"/>
      <c r="Q317" s="653"/>
      <c r="R317" s="653"/>
      <c r="S317" s="653"/>
      <c r="T317" s="653"/>
      <c r="U317" s="653"/>
      <c r="V317" s="654" t="s">
        <v>96</v>
      </c>
      <c r="W317" s="653"/>
      <c r="X317" s="653"/>
      <c r="Y317" s="653"/>
      <c r="Z317" s="653"/>
      <c r="AA317" s="654"/>
      <c r="AB317" s="653"/>
      <c r="AC317" s="653"/>
      <c r="AD317" s="653"/>
      <c r="AE317" s="653"/>
      <c r="AF317" s="653"/>
      <c r="AG317" s="653"/>
      <c r="AH317" s="653"/>
      <c r="AI317" s="653"/>
      <c r="AJ317" s="654"/>
      <c r="AK317" s="653"/>
      <c r="AL317" s="653"/>
      <c r="AM317" s="653"/>
      <c r="AN317" s="653"/>
      <c r="AO317" s="653"/>
      <c r="AP317" s="653"/>
      <c r="AQ317" s="654" t="s">
        <v>96</v>
      </c>
      <c r="AR317" s="653"/>
      <c r="AS317" s="653"/>
      <c r="AT317" s="653"/>
      <c r="AU317" s="653"/>
      <c r="AV317" s="653"/>
      <c r="AW317" s="653"/>
      <c r="AX317" s="653"/>
      <c r="AY317" s="653"/>
      <c r="AZ317" s="653"/>
      <c r="BA317" s="653"/>
      <c r="BB317" s="653"/>
      <c r="BC317" s="653"/>
      <c r="BD317" s="653"/>
      <c r="BE317" s="653"/>
      <c r="BF317" s="653"/>
      <c r="BG317" s="653"/>
      <c r="BH317" s="653"/>
      <c r="BI317" s="653"/>
      <c r="BJ317" s="653"/>
      <c r="BK317" s="653"/>
      <c r="BL317" s="653"/>
      <c r="BM317" s="653"/>
      <c r="BN317" s="653"/>
      <c r="BO317" s="653"/>
      <c r="BP317" s="653"/>
      <c r="BQ317" s="653"/>
      <c r="BR317" s="653"/>
      <c r="BS317" s="653"/>
      <c r="BT317" s="653"/>
      <c r="BU317" s="653"/>
      <c r="BV317" s="653"/>
      <c r="BW317" s="654"/>
      <c r="BX317" s="654" t="s">
        <v>96</v>
      </c>
      <c r="BY317" s="653"/>
      <c r="BZ317" s="653"/>
      <c r="CA317" s="653"/>
      <c r="CB317" s="653"/>
      <c r="CC317" s="654"/>
      <c r="CD317" s="654"/>
      <c r="CE317" s="654"/>
      <c r="CF317" s="653"/>
      <c r="CG317" s="653"/>
      <c r="CH317" s="653"/>
      <c r="CI317" s="653"/>
      <c r="CJ317" s="653"/>
      <c r="CK317" s="653"/>
      <c r="CL317" s="653"/>
      <c r="CM317" s="653"/>
      <c r="CN317" s="654"/>
      <c r="CO317" s="654"/>
      <c r="CP317" s="653"/>
      <c r="CQ317" s="653"/>
      <c r="CR317" s="653"/>
      <c r="CS317" s="653"/>
      <c r="CT317" s="653"/>
      <c r="CU317" s="653"/>
      <c r="CV317" s="653"/>
      <c r="CW317" s="654"/>
      <c r="CX317" s="654"/>
      <c r="CY317" s="654"/>
      <c r="CZ317" s="654"/>
      <c r="DA317" s="654"/>
      <c r="DB317" s="654"/>
    </row>
    <row r="318">
      <c r="A318" s="650" t="s">
        <v>762</v>
      </c>
      <c r="B318" s="651">
        <f t="shared" si="9"/>
        <v>4</v>
      </c>
      <c r="C318" s="651" t="s">
        <v>2162</v>
      </c>
      <c r="D318" s="473" t="s">
        <v>91</v>
      </c>
      <c r="E318" s="473" t="s">
        <v>91</v>
      </c>
      <c r="F318" s="473" t="s">
        <v>91</v>
      </c>
      <c r="G318" s="652" t="s">
        <v>2445</v>
      </c>
      <c r="H318" s="603"/>
      <c r="I318" s="653"/>
      <c r="J318" s="653"/>
      <c r="K318" s="653"/>
      <c r="L318" s="653"/>
      <c r="M318" s="653"/>
      <c r="N318" s="653"/>
      <c r="O318" s="653"/>
      <c r="P318" s="653"/>
      <c r="Q318" s="653"/>
      <c r="R318" s="653"/>
      <c r="S318" s="653"/>
      <c r="T318" s="653"/>
      <c r="U318" s="653"/>
      <c r="V318" s="653"/>
      <c r="W318" s="653"/>
      <c r="X318" s="653"/>
      <c r="Y318" s="653"/>
      <c r="Z318" s="653"/>
      <c r="AA318" s="653"/>
      <c r="AB318" s="653"/>
      <c r="AC318" s="653"/>
      <c r="AD318" s="653"/>
      <c r="AE318" s="653"/>
      <c r="AF318" s="653"/>
      <c r="AG318" s="653"/>
      <c r="AH318" s="653"/>
      <c r="AI318" s="653"/>
      <c r="AJ318" s="654" t="s">
        <v>96</v>
      </c>
      <c r="AK318" s="653"/>
      <c r="AL318" s="653"/>
      <c r="AM318" s="653"/>
      <c r="AN318" s="653"/>
      <c r="AO318" s="653"/>
      <c r="AP318" s="653"/>
      <c r="AQ318" s="653"/>
      <c r="AR318" s="653"/>
      <c r="AS318" s="653"/>
      <c r="AT318" s="653"/>
      <c r="AU318" s="653"/>
      <c r="AV318" s="653"/>
      <c r="AW318" s="653"/>
      <c r="AX318" s="653"/>
      <c r="AY318" s="653"/>
      <c r="AZ318" s="653"/>
      <c r="BA318" s="653"/>
      <c r="BB318" s="653"/>
      <c r="BC318" s="653"/>
      <c r="BD318" s="653"/>
      <c r="BE318" s="653"/>
      <c r="BF318" s="653"/>
      <c r="BG318" s="653"/>
      <c r="BH318" s="653"/>
      <c r="BI318" s="653"/>
      <c r="BJ318" s="653"/>
      <c r="BK318" s="653"/>
      <c r="BL318" s="653"/>
      <c r="BM318" s="653"/>
      <c r="BN318" s="653"/>
      <c r="BO318" s="653"/>
      <c r="BP318" s="653"/>
      <c r="BQ318" s="653"/>
      <c r="BR318" s="653"/>
      <c r="BS318" s="653"/>
      <c r="BT318" s="653"/>
      <c r="BU318" s="653"/>
      <c r="BV318" s="653"/>
      <c r="BW318" s="653"/>
      <c r="BX318" s="653"/>
      <c r="BY318" s="653"/>
      <c r="BZ318" s="653"/>
      <c r="CA318" s="653"/>
      <c r="CB318" s="653"/>
      <c r="CC318" s="654" t="s">
        <v>96</v>
      </c>
      <c r="CD318" s="654"/>
      <c r="CE318" s="654"/>
      <c r="CF318" s="653"/>
      <c r="CG318" s="653"/>
      <c r="CH318" s="653"/>
      <c r="CI318" s="653"/>
      <c r="CJ318" s="653"/>
      <c r="CK318" s="653"/>
      <c r="CL318" s="653"/>
      <c r="CM318" s="653"/>
      <c r="CN318" s="654"/>
      <c r="CO318" s="654" t="s">
        <v>96</v>
      </c>
      <c r="CP318" s="653"/>
      <c r="CQ318" s="653"/>
      <c r="CR318" s="653"/>
      <c r="CS318" s="653"/>
      <c r="CT318" s="653"/>
      <c r="CU318" s="653"/>
      <c r="CV318" s="653"/>
      <c r="CW318" s="654"/>
      <c r="CX318" s="654"/>
      <c r="CY318" s="654"/>
      <c r="CZ318" s="654"/>
      <c r="DA318" s="654"/>
      <c r="DB318" s="654" t="s">
        <v>96</v>
      </c>
    </row>
    <row r="319">
      <c r="A319" s="650" t="s">
        <v>531</v>
      </c>
      <c r="B319" s="651">
        <f t="shared" si="9"/>
        <v>5</v>
      </c>
      <c r="C319" s="651" t="s">
        <v>2162</v>
      </c>
      <c r="D319" s="473" t="s">
        <v>91</v>
      </c>
      <c r="E319" s="473" t="s">
        <v>91</v>
      </c>
      <c r="F319" s="473" t="s">
        <v>91</v>
      </c>
      <c r="G319" s="652" t="s">
        <v>2446</v>
      </c>
      <c r="H319" s="603"/>
      <c r="I319" s="653"/>
      <c r="J319" s="653"/>
      <c r="K319" s="653"/>
      <c r="L319" s="653"/>
      <c r="M319" s="653"/>
      <c r="N319" s="653"/>
      <c r="O319" s="653"/>
      <c r="P319" s="653"/>
      <c r="Q319" s="653"/>
      <c r="R319" s="653"/>
      <c r="S319" s="653"/>
      <c r="T319" s="653"/>
      <c r="U319" s="653"/>
      <c r="V319" s="653"/>
      <c r="W319" s="653"/>
      <c r="X319" s="653"/>
      <c r="Y319" s="654" t="s">
        <v>96</v>
      </c>
      <c r="Z319" s="653"/>
      <c r="AA319" s="653"/>
      <c r="AB319" s="653"/>
      <c r="AC319" s="653"/>
      <c r="AD319" s="653"/>
      <c r="AE319" s="653"/>
      <c r="AF319" s="653"/>
      <c r="AG319" s="653"/>
      <c r="AH319" s="653"/>
      <c r="AI319" s="653"/>
      <c r="AJ319" s="654" t="s">
        <v>96</v>
      </c>
      <c r="AK319" s="653"/>
      <c r="AL319" s="653"/>
      <c r="AM319" s="653"/>
      <c r="AN319" s="653"/>
      <c r="AO319" s="653"/>
      <c r="AP319" s="653"/>
      <c r="AQ319" s="653"/>
      <c r="AR319" s="653"/>
      <c r="AS319" s="653"/>
      <c r="AT319" s="653"/>
      <c r="AU319" s="653"/>
      <c r="AV319" s="653"/>
      <c r="AW319" s="653"/>
      <c r="AX319" s="653"/>
      <c r="AY319" s="653"/>
      <c r="AZ319" s="653"/>
      <c r="BA319" s="653"/>
      <c r="BB319" s="653"/>
      <c r="BC319" s="653"/>
      <c r="BD319" s="653"/>
      <c r="BE319" s="653"/>
      <c r="BF319" s="653"/>
      <c r="BG319" s="653"/>
      <c r="BH319" s="653"/>
      <c r="BI319" s="653"/>
      <c r="BJ319" s="653"/>
      <c r="BK319" s="653"/>
      <c r="BL319" s="653"/>
      <c r="BM319" s="653"/>
      <c r="BN319" s="653"/>
      <c r="BO319" s="653"/>
      <c r="BP319" s="653"/>
      <c r="BQ319" s="653"/>
      <c r="BR319" s="653"/>
      <c r="BS319" s="653"/>
      <c r="BT319" s="653"/>
      <c r="BU319" s="653"/>
      <c r="BV319" s="653"/>
      <c r="BW319" s="653"/>
      <c r="BX319" s="653"/>
      <c r="BY319" s="653"/>
      <c r="BZ319" s="654" t="s">
        <v>96</v>
      </c>
      <c r="CA319" s="653"/>
      <c r="CB319" s="654"/>
      <c r="CC319" s="654"/>
      <c r="CD319" s="654"/>
      <c r="CE319" s="654"/>
      <c r="CF319" s="654"/>
      <c r="CG319" s="654" t="s">
        <v>96</v>
      </c>
      <c r="CH319" s="654"/>
      <c r="CI319" s="653"/>
      <c r="CJ319" s="653"/>
      <c r="CK319" s="653"/>
      <c r="CL319" s="653"/>
      <c r="CM319" s="653"/>
      <c r="CN319" s="653"/>
      <c r="CO319" s="653"/>
      <c r="CP319" s="653"/>
      <c r="CQ319" s="653"/>
      <c r="CR319" s="653"/>
      <c r="CS319" s="653"/>
      <c r="CT319" s="653"/>
      <c r="CU319" s="653"/>
      <c r="CV319" s="653"/>
      <c r="CW319" s="654"/>
      <c r="CX319" s="654"/>
      <c r="CY319" s="654"/>
      <c r="CZ319" s="654"/>
      <c r="DA319" s="654"/>
      <c r="DB319" s="654" t="s">
        <v>96</v>
      </c>
    </row>
    <row r="320">
      <c r="A320" s="650" t="s">
        <v>511</v>
      </c>
      <c r="B320" s="651">
        <f t="shared" si="9"/>
        <v>8</v>
      </c>
      <c r="C320" s="651" t="s">
        <v>2162</v>
      </c>
      <c r="D320" s="473" t="s">
        <v>91</v>
      </c>
      <c r="E320" s="473" t="s">
        <v>91</v>
      </c>
      <c r="F320" s="473" t="s">
        <v>91</v>
      </c>
      <c r="G320" s="652" t="s">
        <v>2447</v>
      </c>
      <c r="H320" s="603"/>
      <c r="I320" s="653"/>
      <c r="J320" s="653"/>
      <c r="K320" s="653"/>
      <c r="L320" s="653"/>
      <c r="M320" s="653"/>
      <c r="N320" s="653"/>
      <c r="O320" s="653"/>
      <c r="P320" s="653"/>
      <c r="Q320" s="653"/>
      <c r="R320" s="653"/>
      <c r="S320" s="653"/>
      <c r="T320" s="653"/>
      <c r="U320" s="653"/>
      <c r="V320" s="653"/>
      <c r="W320" s="653"/>
      <c r="X320" s="654" t="s">
        <v>96</v>
      </c>
      <c r="Y320" s="654" t="s">
        <v>96</v>
      </c>
      <c r="Z320" s="653"/>
      <c r="AA320" s="653"/>
      <c r="AB320" s="654"/>
      <c r="AC320" s="654"/>
      <c r="AD320" s="653"/>
      <c r="AE320" s="653"/>
      <c r="AF320" s="653"/>
      <c r="AG320" s="653"/>
      <c r="AH320" s="653"/>
      <c r="AI320" s="653"/>
      <c r="AJ320" s="653"/>
      <c r="AK320" s="653"/>
      <c r="AL320" s="653"/>
      <c r="AM320" s="653"/>
      <c r="AN320" s="653"/>
      <c r="AO320" s="653"/>
      <c r="AP320" s="654" t="s">
        <v>96</v>
      </c>
      <c r="AQ320" s="653"/>
      <c r="AR320" s="653"/>
      <c r="AS320" s="653"/>
      <c r="AT320" s="653"/>
      <c r="AU320" s="654" t="s">
        <v>96</v>
      </c>
      <c r="AV320" s="653"/>
      <c r="AW320" s="653"/>
      <c r="AX320" s="653"/>
      <c r="AY320" s="654"/>
      <c r="AZ320" s="654"/>
      <c r="BA320" s="653"/>
      <c r="BB320" s="653"/>
      <c r="BC320" s="653"/>
      <c r="BD320" s="653"/>
      <c r="BE320" s="653"/>
      <c r="BF320" s="653"/>
      <c r="BG320" s="653"/>
      <c r="BH320" s="653"/>
      <c r="BI320" s="653"/>
      <c r="BJ320" s="653"/>
      <c r="BK320" s="653"/>
      <c r="BL320" s="653"/>
      <c r="BM320" s="653"/>
      <c r="BN320" s="653"/>
      <c r="BO320" s="653"/>
      <c r="BP320" s="653"/>
      <c r="BQ320" s="653"/>
      <c r="BR320" s="653"/>
      <c r="BS320" s="653"/>
      <c r="BT320" s="654" t="s">
        <v>96</v>
      </c>
      <c r="BU320" s="654" t="str">
        <f>image("https://i.imgur.com/O6u431F.png",4,15,15)</f>
        <v/>
      </c>
      <c r="BV320" s="653"/>
      <c r="BW320" s="654"/>
      <c r="BX320" s="654" t="s">
        <v>96</v>
      </c>
      <c r="BY320" s="653"/>
      <c r="BZ320" s="653"/>
      <c r="CA320" s="653"/>
      <c r="CB320" s="653"/>
      <c r="CC320" s="653"/>
      <c r="CD320" s="653"/>
      <c r="CE320" s="653"/>
      <c r="CF320" s="653"/>
      <c r="CG320" s="653"/>
      <c r="CH320" s="653"/>
      <c r="CI320" s="653"/>
      <c r="CJ320" s="653"/>
      <c r="CK320" s="653"/>
      <c r="CL320" s="653"/>
      <c r="CM320" s="653"/>
      <c r="CN320" s="654" t="s">
        <v>96</v>
      </c>
      <c r="CO320" s="654"/>
      <c r="CP320" s="653"/>
      <c r="CQ320" s="653"/>
      <c r="CR320" s="653"/>
      <c r="CS320" s="653"/>
      <c r="CT320" s="653"/>
      <c r="CU320" s="653"/>
      <c r="CV320" s="653"/>
      <c r="CW320" s="653"/>
      <c r="CX320" s="653"/>
      <c r="CY320" s="653"/>
      <c r="CZ320" s="653"/>
      <c r="DA320" s="653"/>
      <c r="DB320" s="653"/>
    </row>
    <row r="321">
      <c r="A321" s="650" t="s">
        <v>612</v>
      </c>
      <c r="B321" s="651">
        <f t="shared" si="9"/>
        <v>3</v>
      </c>
      <c r="C321" s="651" t="s">
        <v>2162</v>
      </c>
      <c r="D321" s="473" t="s">
        <v>91</v>
      </c>
      <c r="E321" s="473" t="s">
        <v>91</v>
      </c>
      <c r="F321" s="473" t="s">
        <v>91</v>
      </c>
      <c r="G321" s="652" t="s">
        <v>2448</v>
      </c>
      <c r="H321" s="603"/>
      <c r="I321" s="653"/>
      <c r="J321" s="653"/>
      <c r="K321" s="653"/>
      <c r="L321" s="653"/>
      <c r="M321" s="653"/>
      <c r="N321" s="653"/>
      <c r="O321" s="653"/>
      <c r="P321" s="653"/>
      <c r="Q321" s="653"/>
      <c r="R321" s="653"/>
      <c r="S321" s="653"/>
      <c r="T321" s="653"/>
      <c r="U321" s="653"/>
      <c r="V321" s="653"/>
      <c r="W321" s="653"/>
      <c r="X321" s="653"/>
      <c r="Y321" s="653"/>
      <c r="Z321" s="653"/>
      <c r="AA321" s="653"/>
      <c r="AB321" s="654"/>
      <c r="AC321" s="654" t="s">
        <v>96</v>
      </c>
      <c r="AD321" s="653"/>
      <c r="AE321" s="653"/>
      <c r="AF321" s="653"/>
      <c r="AG321" s="653"/>
      <c r="AH321" s="653"/>
      <c r="AI321" s="653"/>
      <c r="AJ321" s="653"/>
      <c r="AK321" s="653"/>
      <c r="AL321" s="653"/>
      <c r="AM321" s="653"/>
      <c r="AN321" s="653"/>
      <c r="AO321" s="653"/>
      <c r="AP321" s="653"/>
      <c r="AQ321" s="653"/>
      <c r="AR321" s="653"/>
      <c r="AS321" s="653"/>
      <c r="AT321" s="653"/>
      <c r="AU321" s="653"/>
      <c r="AV321" s="653"/>
      <c r="AW321" s="653"/>
      <c r="AX321" s="653"/>
      <c r="AY321" s="654" t="s">
        <v>96</v>
      </c>
      <c r="AZ321" s="654"/>
      <c r="BA321" s="653"/>
      <c r="BB321" s="653"/>
      <c r="BC321" s="653"/>
      <c r="BD321" s="653"/>
      <c r="BE321" s="653"/>
      <c r="BF321" s="653"/>
      <c r="BG321" s="653"/>
      <c r="BH321" s="653"/>
      <c r="BI321" s="653"/>
      <c r="BJ321" s="653"/>
      <c r="BK321" s="653"/>
      <c r="BL321" s="653"/>
      <c r="BM321" s="653"/>
      <c r="BN321" s="653"/>
      <c r="BO321" s="653"/>
      <c r="BP321" s="653"/>
      <c r="BQ321" s="653"/>
      <c r="BR321" s="653"/>
      <c r="BS321" s="653"/>
      <c r="BT321" s="653"/>
      <c r="BU321" s="653"/>
      <c r="BV321" s="653"/>
      <c r="BW321" s="653"/>
      <c r="BX321" s="653"/>
      <c r="BY321" s="653"/>
      <c r="BZ321" s="653"/>
      <c r="CA321" s="653"/>
      <c r="CB321" s="653"/>
      <c r="CC321" s="653"/>
      <c r="CD321" s="653"/>
      <c r="CE321" s="653"/>
      <c r="CF321" s="653"/>
      <c r="CG321" s="653"/>
      <c r="CH321" s="653"/>
      <c r="CI321" s="653"/>
      <c r="CJ321" s="653"/>
      <c r="CK321" s="653"/>
      <c r="CL321" s="653"/>
      <c r="CM321" s="653"/>
      <c r="CN321" s="654"/>
      <c r="CO321" s="654" t="s">
        <v>96</v>
      </c>
      <c r="CP321" s="653"/>
      <c r="CQ321" s="653"/>
      <c r="CR321" s="653"/>
      <c r="CS321" s="653"/>
      <c r="CT321" s="653"/>
      <c r="CU321" s="653"/>
      <c r="CV321" s="653"/>
      <c r="CW321" s="653"/>
      <c r="CX321" s="653"/>
      <c r="CY321" s="653"/>
      <c r="CZ321" s="653"/>
      <c r="DA321" s="653"/>
      <c r="DB321" s="653"/>
    </row>
    <row r="322">
      <c r="A322" s="650" t="s">
        <v>466</v>
      </c>
      <c r="B322" s="651">
        <f t="shared" si="9"/>
        <v>3</v>
      </c>
      <c r="C322" s="651" t="s">
        <v>2162</v>
      </c>
      <c r="D322" s="473" t="s">
        <v>91</v>
      </c>
      <c r="E322" s="473" t="s">
        <v>91</v>
      </c>
      <c r="F322" s="473" t="s">
        <v>91</v>
      </c>
      <c r="G322" s="652" t="s">
        <v>2449</v>
      </c>
      <c r="H322" s="603"/>
      <c r="I322" s="653"/>
      <c r="J322" s="653"/>
      <c r="K322" s="653"/>
      <c r="L322" s="653"/>
      <c r="M322" s="653"/>
      <c r="N322" s="653"/>
      <c r="O322" s="653"/>
      <c r="P322" s="653"/>
      <c r="Q322" s="653"/>
      <c r="R322" s="653"/>
      <c r="S322" s="653"/>
      <c r="T322" s="653"/>
      <c r="U322" s="653"/>
      <c r="V322" s="654" t="s">
        <v>96</v>
      </c>
      <c r="W322" s="653"/>
      <c r="X322" s="653"/>
      <c r="Y322" s="653"/>
      <c r="Z322" s="653"/>
      <c r="AA322" s="653"/>
      <c r="AB322" s="654"/>
      <c r="AC322" s="654"/>
      <c r="AD322" s="653"/>
      <c r="AE322" s="653"/>
      <c r="AF322" s="653"/>
      <c r="AG322" s="653"/>
      <c r="AH322" s="653"/>
      <c r="AI322" s="653"/>
      <c r="AJ322" s="653"/>
      <c r="AK322" s="653"/>
      <c r="AL322" s="653"/>
      <c r="AM322" s="653"/>
      <c r="AN322" s="653"/>
      <c r="AO322" s="653"/>
      <c r="AP322" s="653"/>
      <c r="AQ322" s="653"/>
      <c r="AR322" s="653"/>
      <c r="AS322" s="653"/>
      <c r="AT322" s="653"/>
      <c r="AU322" s="653"/>
      <c r="AV322" s="653"/>
      <c r="AW322" s="653"/>
      <c r="AX322" s="653"/>
      <c r="AY322" s="654"/>
      <c r="AZ322" s="654"/>
      <c r="BA322" s="653"/>
      <c r="BB322" s="653"/>
      <c r="BC322" s="653"/>
      <c r="BD322" s="653"/>
      <c r="BE322" s="653"/>
      <c r="BF322" s="653"/>
      <c r="BG322" s="653"/>
      <c r="BH322" s="653"/>
      <c r="BI322" s="653"/>
      <c r="BJ322" s="653"/>
      <c r="BK322" s="653"/>
      <c r="BL322" s="653"/>
      <c r="BM322" s="653"/>
      <c r="BN322" s="653"/>
      <c r="BO322" s="653"/>
      <c r="BP322" s="653"/>
      <c r="BQ322" s="653"/>
      <c r="BR322" s="653"/>
      <c r="BS322" s="653"/>
      <c r="BT322" s="653"/>
      <c r="BU322" s="653"/>
      <c r="BV322" s="653"/>
      <c r="BW322" s="653"/>
      <c r="BX322" s="653"/>
      <c r="BY322" s="653"/>
      <c r="BZ322" s="653"/>
      <c r="CA322" s="653"/>
      <c r="CB322" s="653"/>
      <c r="CC322" s="653"/>
      <c r="CD322" s="653"/>
      <c r="CE322" s="653"/>
      <c r="CF322" s="653"/>
      <c r="CG322" s="653"/>
      <c r="CH322" s="653"/>
      <c r="CI322" s="653"/>
      <c r="CJ322" s="653"/>
      <c r="CK322" s="654" t="s">
        <v>96</v>
      </c>
      <c r="CL322" s="653"/>
      <c r="CM322" s="653"/>
      <c r="CN322" s="654"/>
      <c r="CO322" s="654"/>
      <c r="CP322" s="653"/>
      <c r="CQ322" s="653"/>
      <c r="CR322" s="653"/>
      <c r="CS322" s="653"/>
      <c r="CT322" s="653"/>
      <c r="CU322" s="653"/>
      <c r="CV322" s="653"/>
      <c r="CW322" s="653"/>
      <c r="CX322" s="653"/>
      <c r="CY322" s="653"/>
      <c r="CZ322" s="653"/>
      <c r="DA322" s="654" t="s">
        <v>96</v>
      </c>
      <c r="DB322" s="653"/>
    </row>
    <row r="323">
      <c r="A323" s="650" t="s">
        <v>739</v>
      </c>
      <c r="B323" s="651">
        <f t="shared" si="9"/>
        <v>1</v>
      </c>
      <c r="C323" s="651" t="s">
        <v>2162</v>
      </c>
      <c r="D323" s="473" t="s">
        <v>91</v>
      </c>
      <c r="E323" s="473" t="s">
        <v>91</v>
      </c>
      <c r="F323" s="473" t="s">
        <v>91</v>
      </c>
      <c r="G323" s="652" t="s">
        <v>2450</v>
      </c>
      <c r="H323" s="603"/>
      <c r="I323" s="653"/>
      <c r="J323" s="653"/>
      <c r="K323" s="653"/>
      <c r="L323" s="653"/>
      <c r="M323" s="653"/>
      <c r="N323" s="653"/>
      <c r="O323" s="653"/>
      <c r="P323" s="653"/>
      <c r="Q323" s="654"/>
      <c r="R323" s="653"/>
      <c r="S323" s="654"/>
      <c r="T323" s="653"/>
      <c r="U323" s="653"/>
      <c r="V323" s="653"/>
      <c r="W323" s="653"/>
      <c r="X323" s="653"/>
      <c r="Y323" s="653"/>
      <c r="Z323" s="654"/>
      <c r="AA323" s="654"/>
      <c r="AB323" s="653"/>
      <c r="AC323" s="653"/>
      <c r="AD323" s="653"/>
      <c r="AE323" s="653"/>
      <c r="AF323" s="653"/>
      <c r="AG323" s="653"/>
      <c r="AH323" s="653"/>
      <c r="AI323" s="654" t="s">
        <v>96</v>
      </c>
      <c r="AJ323" s="653"/>
      <c r="AK323" s="653"/>
      <c r="AL323" s="653"/>
      <c r="AM323" s="653"/>
      <c r="AN323" s="653"/>
      <c r="AO323" s="654"/>
      <c r="AP323" s="653"/>
      <c r="AQ323" s="653"/>
      <c r="AR323" s="653"/>
      <c r="AS323" s="653"/>
      <c r="AT323" s="653"/>
      <c r="AU323" s="653"/>
      <c r="AV323" s="653"/>
      <c r="AW323" s="653"/>
      <c r="AX323" s="653"/>
      <c r="AY323" s="653"/>
      <c r="AZ323" s="653"/>
      <c r="BA323" s="653"/>
      <c r="BB323" s="653"/>
      <c r="BC323" s="653"/>
      <c r="BD323" s="653"/>
      <c r="BE323" s="653"/>
      <c r="BF323" s="653"/>
      <c r="BG323" s="653"/>
      <c r="BH323" s="653"/>
      <c r="BI323" s="653"/>
      <c r="BJ323" s="653"/>
      <c r="BK323" s="653"/>
      <c r="BL323" s="653"/>
      <c r="BM323" s="653"/>
      <c r="BN323" s="653"/>
      <c r="BO323" s="653"/>
      <c r="BP323" s="653"/>
      <c r="BQ323" s="653"/>
      <c r="BR323" s="653"/>
      <c r="BS323" s="653"/>
      <c r="BT323" s="653"/>
      <c r="BU323" s="653"/>
      <c r="BV323" s="653"/>
      <c r="BW323" s="653"/>
      <c r="BX323" s="653"/>
      <c r="BY323" s="653"/>
      <c r="BZ323" s="653"/>
      <c r="CA323" s="653"/>
      <c r="CB323" s="653"/>
      <c r="CC323" s="653"/>
      <c r="CD323" s="653"/>
      <c r="CE323" s="653"/>
      <c r="CF323" s="653"/>
      <c r="CG323" s="653"/>
      <c r="CH323" s="653"/>
      <c r="CI323" s="653"/>
      <c r="CJ323" s="653"/>
      <c r="CK323" s="653"/>
      <c r="CL323" s="653"/>
      <c r="CM323" s="653"/>
      <c r="CN323" s="653"/>
      <c r="CO323" s="653"/>
      <c r="CP323" s="653"/>
      <c r="CQ323" s="654"/>
      <c r="CR323" s="653"/>
      <c r="CS323" s="653"/>
      <c r="CT323" s="653"/>
      <c r="CU323" s="653"/>
      <c r="CV323" s="653"/>
      <c r="CW323" s="653"/>
      <c r="CX323" s="653"/>
      <c r="CY323" s="653"/>
      <c r="CZ323" s="653"/>
      <c r="DA323" s="653"/>
      <c r="DB323" s="653"/>
    </row>
    <row r="324">
      <c r="A324" s="650" t="s">
        <v>367</v>
      </c>
      <c r="B324" s="651">
        <f t="shared" si="9"/>
        <v>5</v>
      </c>
      <c r="C324" s="651" t="s">
        <v>2162</v>
      </c>
      <c r="D324" s="473" t="s">
        <v>91</v>
      </c>
      <c r="E324" s="473" t="s">
        <v>91</v>
      </c>
      <c r="F324" s="473" t="s">
        <v>91</v>
      </c>
      <c r="G324" s="652" t="s">
        <v>2451</v>
      </c>
      <c r="H324" s="603"/>
      <c r="I324" s="653"/>
      <c r="J324" s="653"/>
      <c r="K324" s="653"/>
      <c r="L324" s="653"/>
      <c r="M324" s="653"/>
      <c r="N324" s="653"/>
      <c r="O324" s="653"/>
      <c r="P324" s="653"/>
      <c r="Q324" s="653"/>
      <c r="R324" s="654" t="s">
        <v>96</v>
      </c>
      <c r="S324" s="653"/>
      <c r="T324" s="654"/>
      <c r="U324" s="654" t="s">
        <v>96</v>
      </c>
      <c r="V324" s="653"/>
      <c r="W324" s="653"/>
      <c r="X324" s="653"/>
      <c r="Y324" s="653"/>
      <c r="Z324" s="653"/>
      <c r="AA324" s="653"/>
      <c r="AB324" s="653"/>
      <c r="AC324" s="653"/>
      <c r="AD324" s="653"/>
      <c r="AE324" s="653"/>
      <c r="AF324" s="653"/>
      <c r="AG324" s="653"/>
      <c r="AH324" s="653"/>
      <c r="AI324" s="653"/>
      <c r="AJ324" s="653"/>
      <c r="AK324" s="653"/>
      <c r="AL324" s="653"/>
      <c r="AM324" s="653"/>
      <c r="AN324" s="653"/>
      <c r="AO324" s="653"/>
      <c r="AP324" s="653"/>
      <c r="AQ324" s="653"/>
      <c r="AR324" s="653"/>
      <c r="AS324" s="653"/>
      <c r="AT324" s="653"/>
      <c r="AU324" s="653"/>
      <c r="AV324" s="653"/>
      <c r="AW324" s="653"/>
      <c r="AX324" s="653"/>
      <c r="AY324" s="653"/>
      <c r="AZ324" s="653"/>
      <c r="BA324" s="653"/>
      <c r="BB324" s="653"/>
      <c r="BC324" s="653"/>
      <c r="BD324" s="653"/>
      <c r="BE324" s="653"/>
      <c r="BF324" s="653"/>
      <c r="BG324" s="653"/>
      <c r="BH324" s="653"/>
      <c r="BI324" s="653"/>
      <c r="BJ324" s="653"/>
      <c r="BK324" s="653"/>
      <c r="BL324" s="653"/>
      <c r="BM324" s="653"/>
      <c r="BN324" s="653"/>
      <c r="BO324" s="653"/>
      <c r="BP324" s="653"/>
      <c r="BQ324" s="653"/>
      <c r="BR324" s="653"/>
      <c r="BS324" s="653"/>
      <c r="BT324" s="653"/>
      <c r="BU324" s="654" t="s">
        <v>96</v>
      </c>
      <c r="BV324" s="653"/>
      <c r="BW324" s="653"/>
      <c r="BX324" s="653"/>
      <c r="BY324" s="653"/>
      <c r="BZ324" s="653"/>
      <c r="CA324" s="653"/>
      <c r="CB324" s="653"/>
      <c r="CC324" s="653"/>
      <c r="CD324" s="653"/>
      <c r="CE324" s="653"/>
      <c r="CF324" s="653"/>
      <c r="CG324" s="653"/>
      <c r="CH324" s="653"/>
      <c r="CI324" s="654" t="s">
        <v>96</v>
      </c>
      <c r="CJ324" s="653"/>
      <c r="CK324" s="653"/>
      <c r="CL324" s="653"/>
      <c r="CM324" s="653"/>
      <c r="CN324" s="653"/>
      <c r="CO324" s="653"/>
      <c r="CP324" s="653"/>
      <c r="CQ324" s="653"/>
      <c r="CR324" s="653"/>
      <c r="CS324" s="653"/>
      <c r="CT324" s="653"/>
      <c r="CU324" s="653"/>
      <c r="CV324" s="653"/>
      <c r="CW324" s="653"/>
      <c r="CX324" s="653"/>
      <c r="CY324" s="654"/>
      <c r="CZ324" s="654" t="s">
        <v>96</v>
      </c>
      <c r="DA324" s="654"/>
      <c r="DB324" s="653"/>
    </row>
    <row r="325">
      <c r="A325" s="650" t="s">
        <v>1515</v>
      </c>
      <c r="B325" s="651">
        <f t="shared" si="9"/>
        <v>1</v>
      </c>
      <c r="C325" s="651" t="s">
        <v>2162</v>
      </c>
      <c r="D325" s="473" t="s">
        <v>91</v>
      </c>
      <c r="E325" s="473" t="s">
        <v>91</v>
      </c>
      <c r="F325" s="473" t="s">
        <v>91</v>
      </c>
      <c r="G325" s="652" t="s">
        <v>2452</v>
      </c>
      <c r="H325" s="603"/>
      <c r="I325" s="653"/>
      <c r="J325" s="653"/>
      <c r="K325" s="653"/>
      <c r="L325" s="653"/>
      <c r="M325" s="653"/>
      <c r="N325" s="653"/>
      <c r="O325" s="653"/>
      <c r="P325" s="653"/>
      <c r="Q325" s="653"/>
      <c r="R325" s="653"/>
      <c r="S325" s="653"/>
      <c r="T325" s="654"/>
      <c r="U325" s="654"/>
      <c r="V325" s="653"/>
      <c r="W325" s="653"/>
      <c r="X325" s="653"/>
      <c r="Y325" s="653"/>
      <c r="Z325" s="653"/>
      <c r="AA325" s="653"/>
      <c r="AB325" s="653"/>
      <c r="AC325" s="653"/>
      <c r="AD325" s="653"/>
      <c r="AE325" s="653"/>
      <c r="AF325" s="653"/>
      <c r="AG325" s="653"/>
      <c r="AH325" s="653"/>
      <c r="AI325" s="653"/>
      <c r="AJ325" s="653"/>
      <c r="AK325" s="653"/>
      <c r="AL325" s="653"/>
      <c r="AM325" s="653"/>
      <c r="AN325" s="653"/>
      <c r="AO325" s="653"/>
      <c r="AP325" s="653"/>
      <c r="AQ325" s="653"/>
      <c r="AR325" s="653"/>
      <c r="AS325" s="653"/>
      <c r="AT325" s="653"/>
      <c r="AU325" s="653"/>
      <c r="AV325" s="653"/>
      <c r="AW325" s="653"/>
      <c r="AX325" s="653"/>
      <c r="AY325" s="653"/>
      <c r="AZ325" s="653"/>
      <c r="BA325" s="653"/>
      <c r="BB325" s="653"/>
      <c r="BC325" s="653"/>
      <c r="BD325" s="653"/>
      <c r="BE325" s="653"/>
      <c r="BF325" s="653"/>
      <c r="BG325" s="653"/>
      <c r="BH325" s="653"/>
      <c r="BI325" s="653"/>
      <c r="BJ325" s="653"/>
      <c r="BK325" s="653"/>
      <c r="BL325" s="653"/>
      <c r="BM325" s="653"/>
      <c r="BN325" s="653"/>
      <c r="BO325" s="653"/>
      <c r="BP325" s="653"/>
      <c r="BQ325" s="653"/>
      <c r="BR325" s="653"/>
      <c r="BS325" s="653"/>
      <c r="BT325" s="653"/>
      <c r="BU325" s="654"/>
      <c r="BV325" s="653"/>
      <c r="BW325" s="653"/>
      <c r="BX325" s="653"/>
      <c r="BY325" s="653"/>
      <c r="BZ325" s="654" t="s">
        <v>96</v>
      </c>
      <c r="CA325" s="653"/>
      <c r="CB325" s="653"/>
      <c r="CC325" s="653"/>
      <c r="CD325" s="653"/>
      <c r="CE325" s="653"/>
      <c r="CF325" s="653"/>
      <c r="CG325" s="653"/>
      <c r="CH325" s="653"/>
      <c r="CI325" s="654"/>
      <c r="CJ325" s="653"/>
      <c r="CK325" s="653"/>
      <c r="CL325" s="653"/>
      <c r="CM325" s="653"/>
      <c r="CN325" s="653"/>
      <c r="CO325" s="653"/>
      <c r="CP325" s="653"/>
      <c r="CQ325" s="653"/>
      <c r="CR325" s="653"/>
      <c r="CS325" s="653"/>
      <c r="CT325" s="653"/>
      <c r="CU325" s="653"/>
      <c r="CV325" s="653"/>
      <c r="CW325" s="653"/>
      <c r="CX325" s="653"/>
      <c r="CY325" s="654"/>
      <c r="CZ325" s="654"/>
      <c r="DA325" s="654"/>
      <c r="DB325" s="653"/>
    </row>
    <row r="326">
      <c r="A326" s="650" t="s">
        <v>160</v>
      </c>
      <c r="B326" s="651">
        <f t="shared" si="9"/>
        <v>2</v>
      </c>
      <c r="C326" s="651" t="s">
        <v>2162</v>
      </c>
      <c r="D326" s="473" t="s">
        <v>91</v>
      </c>
      <c r="E326" s="473" t="s">
        <v>91</v>
      </c>
      <c r="F326" s="473" t="s">
        <v>91</v>
      </c>
      <c r="G326" s="652" t="s">
        <v>2453</v>
      </c>
      <c r="H326" s="648"/>
      <c r="I326" s="654"/>
      <c r="J326" s="622"/>
      <c r="K326" s="654" t="s">
        <v>96</v>
      </c>
      <c r="L326" s="653"/>
      <c r="M326" s="653"/>
      <c r="N326" s="653"/>
      <c r="O326" s="653"/>
      <c r="P326" s="653"/>
      <c r="Q326" s="653"/>
      <c r="R326" s="653"/>
      <c r="S326" s="653"/>
      <c r="T326" s="653"/>
      <c r="U326" s="653"/>
      <c r="V326" s="654" t="s">
        <v>96</v>
      </c>
      <c r="W326" s="653"/>
      <c r="X326" s="653"/>
      <c r="Y326" s="653"/>
      <c r="Z326" s="653"/>
      <c r="AA326" s="653"/>
      <c r="AB326" s="653"/>
      <c r="AC326" s="653"/>
      <c r="AD326" s="653"/>
      <c r="AE326" s="653"/>
      <c r="AF326" s="653"/>
      <c r="AG326" s="653"/>
      <c r="AH326" s="653"/>
      <c r="AI326" s="653"/>
      <c r="AJ326" s="654"/>
      <c r="AK326" s="654"/>
      <c r="AL326" s="654"/>
      <c r="AM326" s="654"/>
      <c r="AN326" s="654"/>
      <c r="AO326" s="653"/>
      <c r="AP326" s="653"/>
      <c r="AQ326" s="653"/>
      <c r="AR326" s="653"/>
      <c r="AS326" s="653"/>
      <c r="AT326" s="653"/>
      <c r="AU326" s="653"/>
      <c r="AV326" s="653"/>
      <c r="AW326" s="653"/>
      <c r="AX326" s="653"/>
      <c r="AY326" s="653"/>
      <c r="AZ326" s="653"/>
      <c r="BA326" s="653"/>
      <c r="BB326" s="653"/>
      <c r="BC326" s="653"/>
      <c r="BD326" s="653"/>
      <c r="BE326" s="653"/>
      <c r="BF326" s="653"/>
      <c r="BG326" s="653"/>
      <c r="BH326" s="653"/>
      <c r="BI326" s="653"/>
      <c r="BJ326" s="653"/>
      <c r="BK326" s="653"/>
      <c r="BL326" s="653"/>
      <c r="BM326" s="653"/>
      <c r="BN326" s="653"/>
      <c r="BO326" s="653"/>
      <c r="BP326" s="653"/>
      <c r="BQ326" s="653"/>
      <c r="BR326" s="653"/>
      <c r="BS326" s="653"/>
      <c r="BT326" s="653"/>
      <c r="BU326" s="653"/>
      <c r="BV326" s="653"/>
      <c r="BW326" s="653"/>
      <c r="BX326" s="653"/>
      <c r="BY326" s="653"/>
      <c r="BZ326" s="653"/>
      <c r="CA326" s="653"/>
      <c r="CB326" s="653"/>
      <c r="CC326" s="653"/>
      <c r="CD326" s="653"/>
      <c r="CE326" s="653"/>
      <c r="CF326" s="653"/>
      <c r="CG326" s="653"/>
      <c r="CH326" s="653"/>
      <c r="CI326" s="653"/>
      <c r="CJ326" s="653"/>
      <c r="CK326" s="653"/>
      <c r="CL326" s="653"/>
      <c r="CM326" s="653"/>
      <c r="CN326" s="653"/>
      <c r="CO326" s="653"/>
      <c r="CP326" s="653"/>
      <c r="CQ326" s="653"/>
      <c r="CR326" s="653"/>
      <c r="CS326" s="653"/>
      <c r="CT326" s="653"/>
      <c r="CU326" s="653"/>
      <c r="CV326" s="653"/>
      <c r="CW326" s="653"/>
      <c r="CX326" s="653"/>
      <c r="CY326" s="653"/>
      <c r="CZ326" s="653"/>
      <c r="DA326" s="653"/>
      <c r="DB326" s="653"/>
    </row>
    <row r="327">
      <c r="A327" s="650" t="s">
        <v>99</v>
      </c>
      <c r="B327" s="651">
        <f t="shared" si="9"/>
        <v>3</v>
      </c>
      <c r="C327" s="651" t="s">
        <v>2162</v>
      </c>
      <c r="D327" s="473" t="s">
        <v>91</v>
      </c>
      <c r="E327" s="473" t="s">
        <v>91</v>
      </c>
      <c r="F327" s="473" t="s">
        <v>91</v>
      </c>
      <c r="G327" s="652" t="s">
        <v>2454</v>
      </c>
      <c r="H327" s="648"/>
      <c r="I327" s="654" t="s">
        <v>96</v>
      </c>
      <c r="J327" s="653"/>
      <c r="K327" s="653"/>
      <c r="L327" s="653"/>
      <c r="M327" s="653"/>
      <c r="N327" s="653"/>
      <c r="O327" s="653"/>
      <c r="P327" s="653"/>
      <c r="Q327" s="653"/>
      <c r="R327" s="653"/>
      <c r="S327" s="653"/>
      <c r="T327" s="653"/>
      <c r="U327" s="653"/>
      <c r="V327" s="653"/>
      <c r="W327" s="653"/>
      <c r="X327" s="653"/>
      <c r="Y327" s="653"/>
      <c r="Z327" s="653"/>
      <c r="AA327" s="653"/>
      <c r="AB327" s="653"/>
      <c r="AC327" s="653"/>
      <c r="AD327" s="653"/>
      <c r="AE327" s="653"/>
      <c r="AF327" s="653"/>
      <c r="AG327" s="653"/>
      <c r="AH327" s="653"/>
      <c r="AI327" s="653"/>
      <c r="AJ327" s="654"/>
      <c r="AK327" s="654" t="s">
        <v>96</v>
      </c>
      <c r="AL327" s="654"/>
      <c r="AM327" s="654"/>
      <c r="AN327" s="654"/>
      <c r="AO327" s="653"/>
      <c r="AP327" s="653"/>
      <c r="AQ327" s="654" t="s">
        <v>96</v>
      </c>
      <c r="AR327" s="653"/>
      <c r="AS327" s="653"/>
      <c r="AT327" s="653"/>
      <c r="AU327" s="653"/>
      <c r="AV327" s="653"/>
      <c r="AW327" s="653"/>
      <c r="AX327" s="653"/>
      <c r="AY327" s="653"/>
      <c r="AZ327" s="653"/>
      <c r="BA327" s="653"/>
      <c r="BB327" s="653"/>
      <c r="BC327" s="653"/>
      <c r="BD327" s="653"/>
      <c r="BE327" s="653"/>
      <c r="BF327" s="653"/>
      <c r="BG327" s="653"/>
      <c r="BH327" s="653"/>
      <c r="BI327" s="653"/>
      <c r="BJ327" s="653"/>
      <c r="BK327" s="653"/>
      <c r="BL327" s="653"/>
      <c r="BM327" s="653"/>
      <c r="BN327" s="653"/>
      <c r="BO327" s="653"/>
      <c r="BP327" s="653"/>
      <c r="BQ327" s="653"/>
      <c r="BR327" s="653"/>
      <c r="BS327" s="653"/>
      <c r="BT327" s="653"/>
      <c r="BU327" s="653"/>
      <c r="BV327" s="653"/>
      <c r="BW327" s="653"/>
      <c r="BX327" s="653"/>
      <c r="BY327" s="653"/>
      <c r="BZ327" s="653"/>
      <c r="CA327" s="653"/>
      <c r="CB327" s="653"/>
      <c r="CC327" s="653"/>
      <c r="CD327" s="653"/>
      <c r="CE327" s="653"/>
      <c r="CF327" s="653"/>
      <c r="CG327" s="653"/>
      <c r="CH327" s="653"/>
      <c r="CI327" s="653"/>
      <c r="CJ327" s="653"/>
      <c r="CK327" s="653"/>
      <c r="CL327" s="653"/>
      <c r="CM327" s="653"/>
      <c r="CN327" s="653"/>
      <c r="CO327" s="653"/>
      <c r="CP327" s="653"/>
      <c r="CQ327" s="653"/>
      <c r="CR327" s="653"/>
      <c r="CS327" s="653"/>
      <c r="CT327" s="653"/>
      <c r="CU327" s="653"/>
      <c r="CV327" s="653"/>
      <c r="CW327" s="653"/>
      <c r="CX327" s="653"/>
      <c r="CY327" s="653"/>
      <c r="CZ327" s="653"/>
      <c r="DA327" s="653"/>
      <c r="DB327" s="653"/>
    </row>
    <row r="328">
      <c r="A328" s="650" t="s">
        <v>1420</v>
      </c>
      <c r="B328" s="651">
        <v>1.0</v>
      </c>
      <c r="C328" s="651" t="s">
        <v>2162</v>
      </c>
      <c r="D328" s="473" t="s">
        <v>91</v>
      </c>
      <c r="E328" s="473" t="s">
        <v>91</v>
      </c>
      <c r="F328" s="473" t="s">
        <v>91</v>
      </c>
      <c r="G328" s="652" t="s">
        <v>2455</v>
      </c>
      <c r="H328" s="648"/>
      <c r="I328" s="654"/>
      <c r="J328" s="653"/>
      <c r="K328" s="653"/>
      <c r="L328" s="653"/>
      <c r="M328" s="653"/>
      <c r="N328" s="653"/>
      <c r="O328" s="653"/>
      <c r="P328" s="653"/>
      <c r="Q328" s="653"/>
      <c r="R328" s="653"/>
      <c r="S328" s="653"/>
      <c r="T328" s="653"/>
      <c r="U328" s="653"/>
      <c r="V328" s="653"/>
      <c r="W328" s="653"/>
      <c r="X328" s="653"/>
      <c r="Y328" s="653"/>
      <c r="Z328" s="653"/>
      <c r="AA328" s="653"/>
      <c r="AB328" s="653"/>
      <c r="AC328" s="653"/>
      <c r="AD328" s="653"/>
      <c r="AE328" s="653"/>
      <c r="AF328" s="653"/>
      <c r="AG328" s="653"/>
      <c r="AH328" s="653"/>
      <c r="AI328" s="653"/>
      <c r="AJ328" s="654"/>
      <c r="AK328" s="654"/>
      <c r="AL328" s="654"/>
      <c r="AM328" s="654"/>
      <c r="AN328" s="654"/>
      <c r="AO328" s="653"/>
      <c r="AP328" s="653"/>
      <c r="AQ328" s="654"/>
      <c r="AR328" s="653"/>
      <c r="AS328" s="653"/>
      <c r="AT328" s="653"/>
      <c r="AU328" s="653"/>
      <c r="AV328" s="653"/>
      <c r="AW328" s="653"/>
      <c r="AX328" s="653"/>
      <c r="AY328" s="653"/>
      <c r="AZ328" s="653"/>
      <c r="BA328" s="653"/>
      <c r="BB328" s="653"/>
      <c r="BC328" s="653"/>
      <c r="BD328" s="653"/>
      <c r="BE328" s="653"/>
      <c r="BF328" s="653"/>
      <c r="BG328" s="653"/>
      <c r="BH328" s="653"/>
      <c r="BI328" s="653"/>
      <c r="BJ328" s="653"/>
      <c r="BK328" s="653"/>
      <c r="BL328" s="653"/>
      <c r="BM328" s="653"/>
      <c r="BN328" s="653"/>
      <c r="BO328" s="653"/>
      <c r="BP328" s="653"/>
      <c r="BQ328" s="653"/>
      <c r="BR328" s="653"/>
      <c r="BS328" s="653"/>
      <c r="BT328" s="654" t="s">
        <v>96</v>
      </c>
      <c r="BU328" s="653"/>
      <c r="BV328" s="653"/>
      <c r="BW328" s="653"/>
      <c r="BX328" s="653"/>
      <c r="BY328" s="653"/>
      <c r="BZ328" s="653"/>
      <c r="CA328" s="653"/>
      <c r="CB328" s="653"/>
      <c r="CC328" s="653"/>
      <c r="CD328" s="653"/>
      <c r="CE328" s="653"/>
      <c r="CF328" s="653"/>
      <c r="CG328" s="653"/>
      <c r="CH328" s="653"/>
      <c r="CI328" s="653"/>
      <c r="CJ328" s="653"/>
      <c r="CK328" s="653"/>
      <c r="CL328" s="653"/>
      <c r="CM328" s="653"/>
      <c r="CN328" s="653"/>
      <c r="CO328" s="653"/>
      <c r="CP328" s="653"/>
      <c r="CQ328" s="653"/>
      <c r="CR328" s="653"/>
      <c r="CS328" s="653"/>
      <c r="CT328" s="653"/>
      <c r="CU328" s="653"/>
      <c r="CV328" s="653"/>
      <c r="CW328" s="653"/>
      <c r="CX328" s="653"/>
      <c r="CY328" s="653"/>
      <c r="CZ328" s="653"/>
      <c r="DA328" s="653"/>
      <c r="DB328" s="653"/>
    </row>
    <row r="329">
      <c r="A329" s="650" t="s">
        <v>615</v>
      </c>
      <c r="B329" s="651">
        <f t="shared" ref="B329:B331" si="10">counta($I329:$DB329)</f>
        <v>1</v>
      </c>
      <c r="C329" s="651" t="s">
        <v>2133</v>
      </c>
      <c r="D329" s="473" t="s">
        <v>91</v>
      </c>
      <c r="E329" s="473" t="s">
        <v>91</v>
      </c>
      <c r="F329" s="473" t="s">
        <v>91</v>
      </c>
      <c r="G329" s="652" t="s">
        <v>2456</v>
      </c>
      <c r="H329" s="603"/>
      <c r="I329" s="653"/>
      <c r="J329" s="653"/>
      <c r="K329" s="653"/>
      <c r="L329" s="653"/>
      <c r="M329" s="653"/>
      <c r="N329" s="653"/>
      <c r="O329" s="653"/>
      <c r="P329" s="653"/>
      <c r="Q329" s="653"/>
      <c r="R329" s="653"/>
      <c r="S329" s="653"/>
      <c r="T329" s="653"/>
      <c r="U329" s="653"/>
      <c r="V329" s="653"/>
      <c r="W329" s="653"/>
      <c r="X329" s="653"/>
      <c r="Y329" s="653"/>
      <c r="Z329" s="653"/>
      <c r="AA329" s="653"/>
      <c r="AB329" s="654"/>
      <c r="AC329" s="654" t="s">
        <v>96</v>
      </c>
      <c r="AD329" s="653"/>
      <c r="AE329" s="653"/>
      <c r="AF329" s="653"/>
      <c r="AG329" s="653"/>
      <c r="AH329" s="653"/>
      <c r="AI329" s="653"/>
      <c r="AJ329" s="653"/>
      <c r="AK329" s="653"/>
      <c r="AL329" s="653"/>
      <c r="AM329" s="653"/>
      <c r="AN329" s="653"/>
      <c r="AO329" s="653"/>
      <c r="AP329" s="653"/>
      <c r="AQ329" s="653"/>
      <c r="AR329" s="653"/>
      <c r="AS329" s="653"/>
      <c r="AT329" s="653"/>
      <c r="AU329" s="653"/>
      <c r="AV329" s="653"/>
      <c r="AW329" s="653"/>
      <c r="AX329" s="653"/>
      <c r="AY329" s="653"/>
      <c r="AZ329" s="653"/>
      <c r="BA329" s="653"/>
      <c r="BB329" s="653"/>
      <c r="BC329" s="653"/>
      <c r="BD329" s="653"/>
      <c r="BE329" s="653"/>
      <c r="BF329" s="653"/>
      <c r="BG329" s="653"/>
      <c r="BH329" s="653"/>
      <c r="BI329" s="653"/>
      <c r="BJ329" s="653"/>
      <c r="BK329" s="653"/>
      <c r="BL329" s="653"/>
      <c r="BM329" s="653"/>
      <c r="BN329" s="653"/>
      <c r="BO329" s="653"/>
      <c r="BP329" s="653"/>
      <c r="BQ329" s="653"/>
      <c r="BR329" s="653"/>
      <c r="BS329" s="653"/>
      <c r="BT329" s="653"/>
      <c r="BU329" s="653"/>
      <c r="BV329" s="653"/>
      <c r="BW329" s="653"/>
      <c r="BX329" s="653"/>
      <c r="BY329" s="653"/>
      <c r="BZ329" s="653"/>
      <c r="CA329" s="653"/>
      <c r="CB329" s="653"/>
      <c r="CC329" s="653"/>
      <c r="CD329" s="653"/>
      <c r="CE329" s="653"/>
      <c r="CF329" s="653"/>
      <c r="CG329" s="653"/>
      <c r="CH329" s="653"/>
      <c r="CI329" s="653"/>
      <c r="CJ329" s="653"/>
      <c r="CK329" s="653"/>
      <c r="CL329" s="653"/>
      <c r="CM329" s="653"/>
      <c r="CN329" s="653"/>
      <c r="CO329" s="653"/>
      <c r="CP329" s="653"/>
      <c r="CQ329" s="653"/>
      <c r="CR329" s="653"/>
      <c r="CS329" s="653"/>
      <c r="CT329" s="653"/>
      <c r="CU329" s="653"/>
      <c r="CV329" s="653"/>
      <c r="CW329" s="653"/>
      <c r="CX329" s="653"/>
      <c r="CY329" s="653"/>
      <c r="CZ329" s="653"/>
      <c r="DA329" s="653"/>
      <c r="DB329" s="653"/>
    </row>
    <row r="330">
      <c r="A330" s="650" t="s">
        <v>1069</v>
      </c>
      <c r="B330" s="651">
        <f t="shared" si="10"/>
        <v>3</v>
      </c>
      <c r="C330" s="651" t="s">
        <v>2162</v>
      </c>
      <c r="D330" s="473" t="s">
        <v>91</v>
      </c>
      <c r="E330" s="473" t="s">
        <v>91</v>
      </c>
      <c r="F330" s="473" t="s">
        <v>91</v>
      </c>
      <c r="G330" s="652" t="s">
        <v>2457</v>
      </c>
      <c r="H330" s="603"/>
      <c r="I330" s="653"/>
      <c r="J330" s="653"/>
      <c r="K330" s="653"/>
      <c r="L330" s="653"/>
      <c r="M330" s="653"/>
      <c r="N330" s="653"/>
      <c r="O330" s="653"/>
      <c r="P330" s="653"/>
      <c r="Q330" s="653"/>
      <c r="R330" s="653"/>
      <c r="S330" s="653"/>
      <c r="T330" s="653"/>
      <c r="U330" s="653"/>
      <c r="V330" s="653"/>
      <c r="W330" s="653"/>
      <c r="X330" s="653"/>
      <c r="Y330" s="653"/>
      <c r="Z330" s="653"/>
      <c r="AA330" s="653"/>
      <c r="AB330" s="653"/>
      <c r="AC330" s="653"/>
      <c r="AD330" s="653"/>
      <c r="AE330" s="653"/>
      <c r="AF330" s="653"/>
      <c r="AG330" s="653"/>
      <c r="AH330" s="653"/>
      <c r="AI330" s="653"/>
      <c r="AJ330" s="653"/>
      <c r="AK330" s="653"/>
      <c r="AL330" s="653"/>
      <c r="AM330" s="653"/>
      <c r="AN330" s="653"/>
      <c r="AO330" s="653"/>
      <c r="AP330" s="653"/>
      <c r="AQ330" s="653"/>
      <c r="AR330" s="653"/>
      <c r="AS330" s="653"/>
      <c r="AT330" s="653"/>
      <c r="AU330" s="654"/>
      <c r="AV330" s="654"/>
      <c r="AW330" s="654"/>
      <c r="AX330" s="654" t="s">
        <v>96</v>
      </c>
      <c r="AY330" s="653"/>
      <c r="AZ330" s="653"/>
      <c r="BA330" s="653"/>
      <c r="BB330" s="653"/>
      <c r="BC330" s="653"/>
      <c r="BD330" s="653"/>
      <c r="BE330" s="653"/>
      <c r="BF330" s="653"/>
      <c r="BG330" s="653"/>
      <c r="BH330" s="653"/>
      <c r="BI330" s="653"/>
      <c r="BJ330" s="653"/>
      <c r="BK330" s="653"/>
      <c r="BL330" s="653"/>
      <c r="BM330" s="653"/>
      <c r="BN330" s="653"/>
      <c r="BO330" s="653"/>
      <c r="BP330" s="653"/>
      <c r="BQ330" s="653"/>
      <c r="BR330" s="653"/>
      <c r="BS330" s="654" t="s">
        <v>96</v>
      </c>
      <c r="BT330" s="654"/>
      <c r="BU330" s="653"/>
      <c r="BV330" s="653"/>
      <c r="BW330" s="653"/>
      <c r="BX330" s="653"/>
      <c r="BY330" s="653"/>
      <c r="BZ330" s="653"/>
      <c r="CA330" s="653"/>
      <c r="CB330" s="653"/>
      <c r="CC330" s="653"/>
      <c r="CD330" s="653"/>
      <c r="CE330" s="653"/>
      <c r="CF330" s="653"/>
      <c r="CG330" s="653"/>
      <c r="CH330" s="653"/>
      <c r="CI330" s="653"/>
      <c r="CJ330" s="653"/>
      <c r="CK330" s="653"/>
      <c r="CL330" s="653"/>
      <c r="CM330" s="653"/>
      <c r="CN330" s="653"/>
      <c r="CO330" s="653"/>
      <c r="CP330" s="653"/>
      <c r="CQ330" s="653"/>
      <c r="CR330" s="654"/>
      <c r="CS330" s="653"/>
      <c r="CT330" s="653"/>
      <c r="CU330" s="653"/>
      <c r="CV330" s="654" t="s">
        <v>96</v>
      </c>
      <c r="CW330" s="654"/>
      <c r="CX330" s="654"/>
      <c r="CY330" s="654"/>
      <c r="CZ330" s="654"/>
      <c r="DA330" s="654"/>
      <c r="DB330" s="654"/>
    </row>
    <row r="331">
      <c r="A331" s="650" t="s">
        <v>1070</v>
      </c>
      <c r="B331" s="651">
        <f t="shared" si="10"/>
        <v>3</v>
      </c>
      <c r="C331" s="651" t="s">
        <v>2162</v>
      </c>
      <c r="D331" s="473" t="s">
        <v>91</v>
      </c>
      <c r="E331" s="473" t="s">
        <v>91</v>
      </c>
      <c r="F331" s="473" t="s">
        <v>91</v>
      </c>
      <c r="G331" s="652" t="s">
        <v>2458</v>
      </c>
      <c r="H331" s="603"/>
      <c r="I331" s="653"/>
      <c r="J331" s="653"/>
      <c r="K331" s="653"/>
      <c r="L331" s="653"/>
      <c r="M331" s="653"/>
      <c r="N331" s="653"/>
      <c r="O331" s="653"/>
      <c r="P331" s="653"/>
      <c r="Q331" s="653"/>
      <c r="R331" s="653"/>
      <c r="S331" s="653"/>
      <c r="T331" s="653"/>
      <c r="U331" s="653"/>
      <c r="V331" s="653"/>
      <c r="W331" s="653"/>
      <c r="X331" s="653"/>
      <c r="Y331" s="653"/>
      <c r="Z331" s="653"/>
      <c r="AA331" s="653"/>
      <c r="AB331" s="653"/>
      <c r="AC331" s="653"/>
      <c r="AD331" s="653"/>
      <c r="AE331" s="653"/>
      <c r="AF331" s="653"/>
      <c r="AG331" s="653"/>
      <c r="AH331" s="653"/>
      <c r="AI331" s="653"/>
      <c r="AJ331" s="653"/>
      <c r="AK331" s="653"/>
      <c r="AL331" s="653"/>
      <c r="AM331" s="653"/>
      <c r="AN331" s="653"/>
      <c r="AO331" s="653"/>
      <c r="AP331" s="653"/>
      <c r="AQ331" s="653"/>
      <c r="AR331" s="653"/>
      <c r="AS331" s="653"/>
      <c r="AT331" s="653"/>
      <c r="AU331" s="654"/>
      <c r="AV331" s="654"/>
      <c r="AW331" s="654"/>
      <c r="AX331" s="654" t="s">
        <v>96</v>
      </c>
      <c r="AY331" s="653"/>
      <c r="AZ331" s="653"/>
      <c r="BA331" s="653"/>
      <c r="BB331" s="653"/>
      <c r="BC331" s="653"/>
      <c r="BD331" s="653"/>
      <c r="BE331" s="653"/>
      <c r="BF331" s="654" t="s">
        <v>96</v>
      </c>
      <c r="BG331" s="654"/>
      <c r="BH331" s="654"/>
      <c r="BI331" s="653"/>
      <c r="BJ331" s="653"/>
      <c r="BK331" s="653"/>
      <c r="BL331" s="653"/>
      <c r="BM331" s="654" t="s">
        <v>96</v>
      </c>
      <c r="BN331" s="653"/>
      <c r="BO331" s="653"/>
      <c r="BP331" s="653"/>
      <c r="BQ331" s="653"/>
      <c r="BR331" s="653"/>
      <c r="BS331" s="653"/>
      <c r="BT331" s="653"/>
      <c r="BU331" s="653"/>
      <c r="BV331" s="653"/>
      <c r="BW331" s="653"/>
      <c r="BX331" s="653"/>
      <c r="BY331" s="653"/>
      <c r="BZ331" s="653"/>
      <c r="CA331" s="653"/>
      <c r="CB331" s="653"/>
      <c r="CC331" s="653"/>
      <c r="CD331" s="653"/>
      <c r="CE331" s="653"/>
      <c r="CF331" s="653"/>
      <c r="CG331" s="653"/>
      <c r="CH331" s="653"/>
      <c r="CI331" s="653"/>
      <c r="CJ331" s="653"/>
      <c r="CK331" s="653"/>
      <c r="CL331" s="653"/>
      <c r="CM331" s="653"/>
      <c r="CN331" s="653"/>
      <c r="CO331" s="653"/>
      <c r="CP331" s="653"/>
      <c r="CQ331" s="653"/>
      <c r="CR331" s="654"/>
      <c r="CS331" s="653"/>
      <c r="CT331" s="653"/>
      <c r="CU331" s="653"/>
      <c r="CV331" s="653"/>
      <c r="CW331" s="653"/>
      <c r="CX331" s="653"/>
      <c r="CY331" s="653"/>
      <c r="CZ331" s="653"/>
      <c r="DA331" s="653"/>
      <c r="DB331" s="653"/>
    </row>
  </sheetData>
  <mergeCells count="106">
    <mergeCell ref="BC1:BC4"/>
    <mergeCell ref="BD1:BD4"/>
    <mergeCell ref="BE1:BE4"/>
    <mergeCell ref="BF1:BF4"/>
    <mergeCell ref="BG1:BG4"/>
    <mergeCell ref="BH1:BH4"/>
    <mergeCell ref="BI1:BI4"/>
    <mergeCell ref="BJ1:BJ4"/>
    <mergeCell ref="BK1:BK4"/>
    <mergeCell ref="BL1:BL4"/>
    <mergeCell ref="BM1:BM4"/>
    <mergeCell ref="BN1:BN4"/>
    <mergeCell ref="BO1:BO4"/>
    <mergeCell ref="BP1:BP4"/>
    <mergeCell ref="BQ1:BQ4"/>
    <mergeCell ref="BR1:BR4"/>
    <mergeCell ref="BS1:BS4"/>
    <mergeCell ref="BT1:BT4"/>
    <mergeCell ref="BU1:BU4"/>
    <mergeCell ref="BV1:BV4"/>
    <mergeCell ref="BW1:BW4"/>
    <mergeCell ref="BX1:BX4"/>
    <mergeCell ref="BY1:BY4"/>
    <mergeCell ref="BZ1:BZ4"/>
    <mergeCell ref="CA1:CA4"/>
    <mergeCell ref="CB1:CB4"/>
    <mergeCell ref="CC1:CC4"/>
    <mergeCell ref="CD1:CD4"/>
    <mergeCell ref="CE1:CE4"/>
    <mergeCell ref="CF1:CF4"/>
    <mergeCell ref="CG1:CG4"/>
    <mergeCell ref="CH1:CH4"/>
    <mergeCell ref="CI1:CI4"/>
    <mergeCell ref="CJ1:CJ4"/>
    <mergeCell ref="CK1:CK4"/>
    <mergeCell ref="CL1:CL4"/>
    <mergeCell ref="CM1:CM4"/>
    <mergeCell ref="CN1:CN4"/>
    <mergeCell ref="CO1:CO4"/>
    <mergeCell ref="CP1:CP4"/>
    <mergeCell ref="CQ1:CQ4"/>
    <mergeCell ref="CR1:CR4"/>
    <mergeCell ref="CZ1:CZ4"/>
    <mergeCell ref="DA1:DA4"/>
    <mergeCell ref="DB1:DB4"/>
    <mergeCell ref="CS1:CS4"/>
    <mergeCell ref="CT1:CT4"/>
    <mergeCell ref="CU1:CU4"/>
    <mergeCell ref="CV1:CV4"/>
    <mergeCell ref="CW1:CW4"/>
    <mergeCell ref="CX1:CX4"/>
    <mergeCell ref="CY1:CY4"/>
    <mergeCell ref="A3:B3"/>
    <mergeCell ref="C3:F3"/>
    <mergeCell ref="A1:B1"/>
    <mergeCell ref="C1:F1"/>
    <mergeCell ref="H1:H4"/>
    <mergeCell ref="I1:I4"/>
    <mergeCell ref="J1:J4"/>
    <mergeCell ref="K1:K4"/>
    <mergeCell ref="L1:L4"/>
    <mergeCell ref="B5:G5"/>
    <mergeCell ref="M1:M4"/>
    <mergeCell ref="N1:N4"/>
    <mergeCell ref="O1:O4"/>
    <mergeCell ref="P1:P4"/>
    <mergeCell ref="Q1:Q4"/>
    <mergeCell ref="R1:R4"/>
    <mergeCell ref="S1:S4"/>
    <mergeCell ref="T1:T4"/>
    <mergeCell ref="U1:U4"/>
    <mergeCell ref="V1:V4"/>
    <mergeCell ref="W1:W4"/>
    <mergeCell ref="X1:X4"/>
    <mergeCell ref="Y1:Y4"/>
    <mergeCell ref="Z1:Z4"/>
    <mergeCell ref="AA1:AA4"/>
    <mergeCell ref="AB1:AB4"/>
    <mergeCell ref="AC1:AC4"/>
    <mergeCell ref="AD1:AD4"/>
    <mergeCell ref="AE1:AE4"/>
    <mergeCell ref="AF1:AF4"/>
    <mergeCell ref="AG1:AG4"/>
    <mergeCell ref="AH1:AH4"/>
    <mergeCell ref="AI1:AI4"/>
    <mergeCell ref="AJ1:AJ4"/>
    <mergeCell ref="AK1:AK4"/>
    <mergeCell ref="AL1:AL4"/>
    <mergeCell ref="AM1:AM4"/>
    <mergeCell ref="AN1:AN4"/>
    <mergeCell ref="AO1:AO4"/>
    <mergeCell ref="AP1:AP4"/>
    <mergeCell ref="AQ1:AQ4"/>
    <mergeCell ref="AR1:AR4"/>
    <mergeCell ref="AS1:AS4"/>
    <mergeCell ref="AT1:AT4"/>
    <mergeCell ref="AU1:AU4"/>
    <mergeCell ref="AV1:AV4"/>
    <mergeCell ref="AW1:AW4"/>
    <mergeCell ref="AX1:AX4"/>
    <mergeCell ref="AY1:AY4"/>
    <mergeCell ref="AZ1:AZ4"/>
    <mergeCell ref="BA1:BA4"/>
    <mergeCell ref="BB1:BB4"/>
    <mergeCell ref="A2:B2"/>
    <mergeCell ref="C2:F2"/>
  </mergeCells>
  <conditionalFormatting sqref="A5 I5:DB5 A30:G30 I30:DB30 A117:G117 I117:DB117 A169:DB169 A174:DB174 A217:DB217 A224:G224 H224:H230 I224:DB224 A230:G230 I230:DB230 A245:DB245">
    <cfRule type="containsBlanks" dxfId="14" priority="1">
      <formula>LEN(TRIM(A5))=0</formula>
    </cfRule>
  </conditionalFormatting>
  <conditionalFormatting sqref="I246:DB331">
    <cfRule type="expression" dxfId="45" priority="2">
      <formula>iseven(column())</formula>
    </cfRule>
  </conditionalFormatting>
  <conditionalFormatting sqref="I175:DB216">
    <cfRule type="expression" dxfId="48" priority="3">
      <formula>iseven(column())</formula>
    </cfRule>
  </conditionalFormatting>
  <conditionalFormatting sqref="I118:DB168">
    <cfRule type="expression" dxfId="50" priority="4">
      <formula>iseven(column())</formula>
    </cfRule>
  </conditionalFormatting>
  <conditionalFormatting sqref="I31:DB116">
    <cfRule type="expression" dxfId="42" priority="5">
      <formula>iseven(column())</formula>
    </cfRule>
  </conditionalFormatting>
  <conditionalFormatting sqref="I6:DB29">
    <cfRule type="expression" dxfId="43" priority="6">
      <formula>iseven(column())</formula>
    </cfRule>
  </conditionalFormatting>
  <conditionalFormatting sqref="I225:DB229">
    <cfRule type="expression" dxfId="47" priority="7">
      <formula>iseven(column())</formula>
    </cfRule>
  </conditionalFormatting>
  <conditionalFormatting sqref="H158">
    <cfRule type="notContainsBlanks" dxfId="17" priority="8">
      <formula>LEN(TRIM(H158))&gt;0</formula>
    </cfRule>
  </conditionalFormatting>
  <conditionalFormatting sqref="I218:DB223">
    <cfRule type="expression" dxfId="10" priority="9">
      <formula>iseven(column())</formula>
    </cfRule>
  </conditionalFormatting>
  <conditionalFormatting sqref="I231:DB244">
    <cfRule type="expression" dxfId="51" priority="10">
      <formula>iseven(column())</formula>
    </cfRule>
  </conditionalFormatting>
  <conditionalFormatting sqref="I1:DB4">
    <cfRule type="expression" dxfId="6" priority="11">
      <formula>iseven(column())</formula>
    </cfRule>
  </conditionalFormatting>
  <conditionalFormatting sqref="B118:B168">
    <cfRule type="colorScale" priority="12">
      <colorScale>
        <cfvo type="min"/>
        <cfvo type="max"/>
        <color rgb="FF3D85C6"/>
        <color rgb="FFCFE2F3"/>
      </colorScale>
    </cfRule>
  </conditionalFormatting>
  <conditionalFormatting sqref="B31:B116">
    <cfRule type="colorScale" priority="13">
      <colorScale>
        <cfvo type="min"/>
        <cfvo type="max"/>
        <color rgb="FFCC0000"/>
        <color rgb="FFF4CCCC"/>
      </colorScale>
    </cfRule>
  </conditionalFormatting>
  <conditionalFormatting sqref="B175:B216">
    <cfRule type="colorScale" priority="14">
      <colorScale>
        <cfvo type="min"/>
        <cfvo type="max"/>
        <color rgb="FF674EA7"/>
        <color rgb="FFD9D2E9"/>
      </colorScale>
    </cfRule>
  </conditionalFormatting>
  <conditionalFormatting sqref="B231:B244">
    <cfRule type="colorScale" priority="15">
      <colorScale>
        <cfvo type="min"/>
        <cfvo type="max"/>
        <color rgb="FFB45F06"/>
        <color rgb="FFFCE5CD"/>
      </colorScale>
    </cfRule>
  </conditionalFormatting>
  <conditionalFormatting sqref="B246:B331">
    <cfRule type="colorScale" priority="16">
      <colorScale>
        <cfvo type="min"/>
        <cfvo type="max"/>
        <color rgb="FFBF9000"/>
        <color rgb="FFFFF2CC"/>
      </colorScale>
    </cfRule>
  </conditionalFormatting>
  <hyperlinks>
    <hyperlink display="FUSION POWERS" location="Skills!A5" ref="A1"/>
    <hyperlink display="PHYSICAL DAMAGE" location="Skills!A30" ref="C1"/>
    <hyperlink display="MAGIC DAMAGE" location="Skills!A117" ref="G1"/>
    <hyperlink display="Alfred" location="Heroes!A6" ref="K1"/>
    <hyperlink display="Almeda" location="Heroes!A7" ref="L1"/>
    <hyperlink display="Altemuller" location="Heroes!A8" ref="M1"/>
    <hyperlink display="Alustriel" location="Heroes!A10" ref="N1"/>
    <hyperlink display="Angelica" location="Heroes!A11" ref="O1"/>
    <hyperlink display="Angelina" location="Heroes!A12" ref="P1"/>
    <hyperlink display="Anna" location="Heroes!A13" ref="Q1"/>
    <hyperlink display="Bernhardt" location="Heroes!A17" ref="U1"/>
    <hyperlink display="Betty" location="Heroes!A18" ref="V1"/>
    <hyperlink display="Bozel" location="Heroes!A19" ref="W1"/>
    <hyperlink display="Cherie" location="Heroes!A21" ref="Y1"/>
    <hyperlink display="Chris" location="Heroes!A22" ref="Z1"/>
    <hyperlink display="Clarett" location="Heroes!A23" ref="AA1"/>
    <hyperlink display="Dieharte" location="Heroes!A26" ref="AC1"/>
    <hyperlink display="Dios" location="Heroes!A27" ref="AD1"/>
    <hyperlink display="Egbert" location="Heroes!A28" ref="AE1"/>
    <hyperlink display="Elwin" location="Heroes!A29" ref="AF1"/>
    <hyperlink display="Emerick" location="Heroes!A30" ref="AG1"/>
    <hyperlink display="Emilia" location="Heroes!A31" ref="AH1"/>
    <hyperlink display="Estelle" location="Heroes!A32" ref="AI1"/>
    <hyperlink display="Feraquea" location="Heroes!A33" ref="AJ1"/>
    <hyperlink display="Freya" location="Heroes!A35" ref="AK1"/>
    <hyperlink display="Gerold &amp; Layla" location="Heroes!A36" ref="AL1"/>
    <hyperlink display="Gizarof" location="Heroes!A38" ref="AM1"/>
    <hyperlink display="Grenier" location="Heroes!A38" ref="AN1"/>
    <hyperlink display="Hein" location="Heroes!A39" ref="AO1"/>
    <hyperlink display="Hiei" location="Heroes!A41" ref="AP1"/>
    <hyperlink display="Imelda" location="Heroes!A44" ref="AR1"/>
    <hyperlink display="Iris" location="Heroes!A45" ref="AS1"/>
    <hyperlink display="Jessica" location="Heroes!A46" ref="AT1"/>
    <hyperlink display="Joshua" location="Heroes!A47" ref="AU1"/>
    <hyperlink display="Jugler" location="Heroes!A48" ref="AV1"/>
    <hyperlink display="Kazuma Kuwabara" location="Heroes!A49" ref="AW1"/>
    <hyperlink display="Keith" location="Heroes!A50" ref="AX1"/>
    <hyperlink display="Kirikaze" location="Heroes!A51" ref="AY1"/>
    <hyperlink display="Klose" location="Heroes!A52" ref="AZ1"/>
    <hyperlink display="Kurama" location="Heroes!A54" ref="BB1"/>
    <hyperlink display="Laird" location="Heroes!A55" ref="BC1"/>
    <hyperlink display="Lambda" location="Heroes!A56" ref="BD1"/>
    <hyperlink display="Lana" location="Heroes!A57" ref="BE1"/>
    <hyperlink display="Lance" location="Heroes!A58" ref="BF1"/>
    <hyperlink display="Landius" location="Heroes!A59" ref="BG1"/>
    <hyperlink display="Lanford" location="Heroes!A60" ref="BH1"/>
    <hyperlink display="Ledin" location="Heroes!A61" ref="BI1"/>
    <hyperlink display="Leon" location="Heroes!A62" ref="BJ1"/>
    <hyperlink display="Leonhardt" location="Heroes!A63" ref="BK1"/>
    <hyperlink display="Lester" location="Heroes!A64" ref="BL1"/>
    <hyperlink display="Leticia" location="Heroes!A65" ref="BM1"/>
    <hyperlink display="Lewin" location="Heroes!A66" ref="BN1"/>
    <hyperlink display="Liana" location="Heroes!A67" ref="BO1"/>
    <hyperlink display="Liffany" location="Heroes!A69" ref="BQ1"/>
    <hyperlink display="Listell" location="Heroes!A70" ref="BR1"/>
    <hyperlink display="Luna" location="Heroes!A71" ref="BS1"/>
    <hyperlink display="Matthew" location="Heroes!A73" ref="BU1"/>
    <hyperlink display="Narm" location="Heroes!A78" ref="BV1"/>
    <hyperlink display="Omega" location="Heroes!A84" ref="BZ1"/>
    <hyperlink display="Pierre" location="Heroes!A84" ref="CA1"/>
    <hyperlink display="Rachel" location="Heroes!A86" ref="CB1"/>
    <hyperlink display="Rainforce" location="Heroes!A87" ref="CC1"/>
    <hyperlink display="Renne" location="Heroes!A90" ref="CF1"/>
    <hyperlink display="Rohga" location="Heroes!A91" ref="CG1"/>
    <hyperlink display="Sakura Shinguji" location="Heroes!A95" ref="CI1"/>
    <hyperlink display="Scott" location="Heroes!A96" ref="CJ1"/>
    <hyperlink display="Serena" location="Heroes!A97" ref="CK1"/>
    <hyperlink display="Shelfaniel" location="Heroes!A99" ref="CL1"/>
    <hyperlink display="Sigma" location="Heroes!A101" ref="CN1"/>
    <hyperlink display="Silver Wolf" location="Heroes!A102" ref="CO1"/>
    <hyperlink display="Sonya" location="Heroes!A103" ref="CP1"/>
    <hyperlink display="Sophia" location="Heroes!A104" ref="CQ1"/>
    <hyperlink display="Sumire Kanzaki" location="Heroes!A105" ref="CR1"/>
    <hyperlink display="Tiaris" location="Heroes!A106" ref="CS1"/>
    <hyperlink display="Toguro Bros." location="Heroes!A107" ref="CT1"/>
    <hyperlink display="Vargas" location="Heroes!A109" ref="CU1"/>
    <hyperlink display="Varna" location="Heroes!A110" ref="CV1"/>
    <hyperlink display="Wiler" location="Heroes!A112" ref="CX1"/>
    <hyperlink display="Young Jessica" location="Heroes!A113" ref="CY1"/>
    <hyperlink display="Yulia" location="Heroes!A114" ref="CZ1"/>
    <hyperlink display="Yusuke Urameshi" location="Heroes!A115" ref="DA1"/>
    <hyperlink display="Zerida" location="Heroes!A116" ref="DB1"/>
    <hyperlink display="CURE" location="Skills!A169" ref="A2"/>
    <hyperlink display="ASSIST" location="Skills!A174" ref="C2"/>
    <hyperlink display="SUMMON" location="Skills!A217" ref="G2"/>
    <hyperlink display="TRANSFORM" location="Skills!A224" ref="A3"/>
    <hyperlink display="ACTIVE" location="Skills!A230" ref="C3"/>
    <hyperlink display="PASSIVE" location="Skills!A245" ref="G3"/>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15.86"/>
    <col customWidth="1" min="2" max="3" width="4.43"/>
    <col customWidth="1" min="4" max="4" width="6.57"/>
    <col customWidth="1" min="5" max="6" width="5.14"/>
    <col customWidth="1" min="7" max="7" width="35.86"/>
    <col customWidth="1" min="8" max="8" width="3.71"/>
    <col customWidth="1" min="9" max="106" width="5.14"/>
    <col customWidth="1" min="107" max="107" width="3.71"/>
    <col customWidth="1" min="108" max="115" width="4.43"/>
    <col customWidth="1" hidden="1" min="116" max="117" width="4.43"/>
  </cols>
  <sheetData>
    <row r="1">
      <c r="A1" s="657" t="s">
        <v>30</v>
      </c>
      <c r="B1" s="421" t="s">
        <v>2014</v>
      </c>
      <c r="C1" s="421" t="s">
        <v>83</v>
      </c>
      <c r="D1" s="658" t="s">
        <v>2459</v>
      </c>
      <c r="E1" s="421" t="s">
        <v>85</v>
      </c>
      <c r="F1" s="421" t="s">
        <v>2460</v>
      </c>
      <c r="G1" s="659" t="s">
        <v>2461</v>
      </c>
      <c r="H1" s="660" t="s">
        <v>1</v>
      </c>
      <c r="I1" s="391" t="s">
        <v>87</v>
      </c>
      <c r="J1" s="391" t="s">
        <v>117</v>
      </c>
      <c r="K1" s="391" t="s">
        <v>149</v>
      </c>
      <c r="L1" s="391" t="s">
        <v>176</v>
      </c>
      <c r="M1" s="392" t="s">
        <v>216</v>
      </c>
      <c r="N1" s="391" t="s">
        <v>262</v>
      </c>
      <c r="O1" s="391" t="s">
        <v>291</v>
      </c>
      <c r="P1" s="391" t="s">
        <v>314</v>
      </c>
      <c r="Q1" s="391" t="s">
        <v>340</v>
      </c>
      <c r="R1" s="391" t="s">
        <v>360</v>
      </c>
      <c r="S1" s="391" t="s">
        <v>388</v>
      </c>
      <c r="T1" s="391" t="s">
        <v>412</v>
      </c>
      <c r="U1" s="391" t="s">
        <v>431</v>
      </c>
      <c r="V1" s="391" t="s">
        <v>454</v>
      </c>
      <c r="W1" s="391" t="s">
        <v>472</v>
      </c>
      <c r="X1" s="391" t="s">
        <v>497</v>
      </c>
      <c r="Y1" s="391" t="s">
        <v>115</v>
      </c>
      <c r="Z1" s="391" t="s">
        <v>542</v>
      </c>
      <c r="AA1" s="391" t="s">
        <v>569</v>
      </c>
      <c r="AB1" s="391" t="s">
        <v>606</v>
      </c>
      <c r="AC1" s="391" t="s">
        <v>585</v>
      </c>
      <c r="AD1" s="391" t="s">
        <v>627</v>
      </c>
      <c r="AE1" s="391" t="s">
        <v>645</v>
      </c>
      <c r="AF1" s="391" t="s">
        <v>669</v>
      </c>
      <c r="AG1" s="391" t="s">
        <v>689</v>
      </c>
      <c r="AH1" s="391" t="s">
        <v>706</v>
      </c>
      <c r="AI1" s="391" t="s">
        <v>731</v>
      </c>
      <c r="AJ1" s="391" t="s">
        <v>753</v>
      </c>
      <c r="AK1" s="391" t="s">
        <v>643</v>
      </c>
      <c r="AL1" s="393" t="s">
        <v>804</v>
      </c>
      <c r="AM1" s="391" t="s">
        <v>822</v>
      </c>
      <c r="AN1" s="391" t="s">
        <v>850</v>
      </c>
      <c r="AO1" s="391" t="s">
        <v>873</v>
      </c>
      <c r="AP1" s="391" t="s">
        <v>903</v>
      </c>
      <c r="AQ1" s="391" t="s">
        <v>921</v>
      </c>
      <c r="AR1" s="391" t="s">
        <v>939</v>
      </c>
      <c r="AS1" s="391" t="s">
        <v>959</v>
      </c>
      <c r="AT1" s="391" t="s">
        <v>979</v>
      </c>
      <c r="AU1" s="391" t="s">
        <v>991</v>
      </c>
      <c r="AV1" s="391" t="s">
        <v>1014</v>
      </c>
      <c r="AW1" s="393" t="s">
        <v>1044</v>
      </c>
      <c r="AX1" s="391" t="s">
        <v>1062</v>
      </c>
      <c r="AY1" s="391" t="s">
        <v>1073</v>
      </c>
      <c r="AZ1" s="391" t="s">
        <v>1092</v>
      </c>
      <c r="BA1" s="391" t="s">
        <v>1107</v>
      </c>
      <c r="BB1" s="391" t="s">
        <v>1129</v>
      </c>
      <c r="BC1" s="391" t="s">
        <v>1147</v>
      </c>
      <c r="BD1" s="391" t="s">
        <v>1157</v>
      </c>
      <c r="BE1" s="391" t="s">
        <v>1176</v>
      </c>
      <c r="BF1" s="391" t="s">
        <v>1194</v>
      </c>
      <c r="BG1" s="391" t="s">
        <v>1206</v>
      </c>
      <c r="BH1" s="391" t="s">
        <v>1221</v>
      </c>
      <c r="BI1" s="391" t="s">
        <v>1237</v>
      </c>
      <c r="BJ1" s="391" t="s">
        <v>1155</v>
      </c>
      <c r="BK1" s="391" t="s">
        <v>1272</v>
      </c>
      <c r="BL1" s="391" t="s">
        <v>1290</v>
      </c>
      <c r="BM1" s="391" t="s">
        <v>1304</v>
      </c>
      <c r="BN1" s="391" t="s">
        <v>1315</v>
      </c>
      <c r="BO1" s="391" t="s">
        <v>1325</v>
      </c>
      <c r="BP1" s="391" t="s">
        <v>1341</v>
      </c>
      <c r="BQ1" s="391" t="s">
        <v>1360</v>
      </c>
      <c r="BR1" s="391" t="s">
        <v>1375</v>
      </c>
      <c r="BS1" s="391" t="s">
        <v>1395</v>
      </c>
      <c r="BT1" s="391" t="s">
        <v>1412</v>
      </c>
      <c r="BU1" s="391" t="s">
        <v>1992</v>
      </c>
      <c r="BV1" s="391" t="s">
        <v>1450</v>
      </c>
      <c r="BW1" s="391" t="s">
        <v>1466</v>
      </c>
      <c r="BX1" s="391" t="s">
        <v>1472</v>
      </c>
      <c r="BY1" s="391" t="s">
        <v>1488</v>
      </c>
      <c r="BZ1" s="391" t="s">
        <v>1507</v>
      </c>
      <c r="CA1" s="391" t="s">
        <v>1527</v>
      </c>
      <c r="CB1" s="391" t="s">
        <v>1544</v>
      </c>
      <c r="CC1" s="391" t="s">
        <v>841</v>
      </c>
      <c r="CD1" s="391" t="s">
        <v>1578</v>
      </c>
      <c r="CE1" s="391" t="s">
        <v>144</v>
      </c>
      <c r="CF1" s="391" t="s">
        <v>1602</v>
      </c>
      <c r="CG1" s="391" t="s">
        <v>1619</v>
      </c>
      <c r="CH1" s="391" t="s">
        <v>2123</v>
      </c>
      <c r="CI1" s="393" t="s">
        <v>1642</v>
      </c>
      <c r="CJ1" s="391" t="s">
        <v>1660</v>
      </c>
      <c r="CK1" s="391" t="s">
        <v>1667</v>
      </c>
      <c r="CL1" s="391" t="s">
        <v>1685</v>
      </c>
      <c r="CM1" s="391" t="s">
        <v>514</v>
      </c>
      <c r="CN1" s="391" t="s">
        <v>1713</v>
      </c>
      <c r="CO1" s="393" t="s">
        <v>798</v>
      </c>
      <c r="CP1" s="391" t="s">
        <v>1185</v>
      </c>
      <c r="CQ1" s="391" t="s">
        <v>1757</v>
      </c>
      <c r="CR1" s="393" t="s">
        <v>1772</v>
      </c>
      <c r="CS1" s="391" t="s">
        <v>816</v>
      </c>
      <c r="CT1" s="391" t="s">
        <v>2020</v>
      </c>
      <c r="CU1" s="391" t="s">
        <v>951</v>
      </c>
      <c r="CV1" s="391" t="s">
        <v>1830</v>
      </c>
      <c r="CW1" s="391" t="s">
        <v>1843</v>
      </c>
      <c r="CX1" s="391" t="s">
        <v>1678</v>
      </c>
      <c r="CY1" s="393" t="s">
        <v>1875</v>
      </c>
      <c r="CZ1" s="391" t="s">
        <v>1889</v>
      </c>
      <c r="DA1" s="393" t="s">
        <v>1906</v>
      </c>
      <c r="DB1" s="391" t="s">
        <v>1928</v>
      </c>
      <c r="DC1" s="15" t="s">
        <v>2462</v>
      </c>
      <c r="DD1" s="661" t="s">
        <v>2463</v>
      </c>
      <c r="DE1" s="661" t="s">
        <v>2464</v>
      </c>
      <c r="DF1" s="661" t="s">
        <v>2465</v>
      </c>
      <c r="DG1" s="662" t="s">
        <v>2466</v>
      </c>
      <c r="DH1" s="661" t="s">
        <v>2467</v>
      </c>
      <c r="DI1" s="661" t="s">
        <v>2468</v>
      </c>
      <c r="DJ1" s="661" t="s">
        <v>2469</v>
      </c>
      <c r="DK1" s="662" t="s">
        <v>2470</v>
      </c>
      <c r="DL1" s="663">
        <f>max('Max Stats'!I:I)</f>
        <v>70</v>
      </c>
      <c r="DM1" s="663">
        <v>70.0</v>
      </c>
    </row>
    <row r="2">
      <c r="A2" s="664" t="s">
        <v>2471</v>
      </c>
      <c r="B2" s="435">
        <v>1.0</v>
      </c>
      <c r="C2" s="435" t="str">
        <f t="array" ref="C2">index(Images!$A$1:$K$1, 1, 1)</f>
        <v/>
      </c>
      <c r="D2" s="435" t="s">
        <v>91</v>
      </c>
      <c r="E2" s="435">
        <v>1.0</v>
      </c>
      <c r="F2" s="435">
        <v>3.0</v>
      </c>
      <c r="G2" s="665" t="s">
        <v>2472</v>
      </c>
      <c r="H2" s="437"/>
      <c r="I2" s="587"/>
      <c r="J2" s="587"/>
      <c r="K2" s="587" t="s">
        <v>96</v>
      </c>
      <c r="L2" s="586"/>
      <c r="M2" s="586"/>
      <c r="N2" s="586"/>
      <c r="O2" s="586"/>
      <c r="P2" s="586"/>
      <c r="Q2" s="586"/>
      <c r="R2" s="587" t="s">
        <v>96</v>
      </c>
      <c r="S2" s="586"/>
      <c r="T2" s="587"/>
      <c r="U2" s="587" t="s">
        <v>96</v>
      </c>
      <c r="V2" s="587" t="s">
        <v>96</v>
      </c>
      <c r="W2" s="586"/>
      <c r="X2" s="586"/>
      <c r="Y2" s="586"/>
      <c r="Z2" s="587" t="s">
        <v>96</v>
      </c>
      <c r="AA2" s="587"/>
      <c r="AB2" s="587"/>
      <c r="AC2" s="586"/>
      <c r="AD2" s="586"/>
      <c r="AE2" s="586"/>
      <c r="AF2" s="587" t="s">
        <v>96</v>
      </c>
      <c r="AG2" s="587"/>
      <c r="AH2" s="587"/>
      <c r="AI2" s="587"/>
      <c r="AJ2" s="586"/>
      <c r="AK2" s="586"/>
      <c r="AL2" s="586"/>
      <c r="AM2" s="586"/>
      <c r="AN2" s="586"/>
      <c r="AO2" s="586"/>
      <c r="AP2" s="586"/>
      <c r="AQ2" s="586"/>
      <c r="AR2" s="586"/>
      <c r="AS2" s="586"/>
      <c r="AT2" s="586"/>
      <c r="AU2" s="586"/>
      <c r="AV2" s="586"/>
      <c r="AW2" s="587" t="s">
        <v>96</v>
      </c>
      <c r="AX2" s="586"/>
      <c r="AY2" s="587" t="s">
        <v>96</v>
      </c>
      <c r="AZ2" s="587" t="s">
        <v>96</v>
      </c>
      <c r="BA2" s="587"/>
      <c r="BB2" s="587"/>
      <c r="BC2" s="587"/>
      <c r="BD2" s="586"/>
      <c r="BE2" s="586"/>
      <c r="BF2" s="586"/>
      <c r="BG2" s="586"/>
      <c r="BH2" s="586"/>
      <c r="BI2" s="587" t="s">
        <v>96</v>
      </c>
      <c r="BJ2" s="587"/>
      <c r="BK2" s="587" t="s">
        <v>96</v>
      </c>
      <c r="BL2" s="586"/>
      <c r="BM2" s="587"/>
      <c r="BN2" s="587" t="s">
        <v>96</v>
      </c>
      <c r="BO2" s="586"/>
      <c r="BP2" s="586"/>
      <c r="BQ2" s="586"/>
      <c r="BR2" s="586"/>
      <c r="BS2" s="586"/>
      <c r="BT2" s="587"/>
      <c r="BU2" s="587" t="s">
        <v>96</v>
      </c>
      <c r="BV2" s="586"/>
      <c r="BW2" s="586"/>
      <c r="BX2" s="586"/>
      <c r="BY2" s="586"/>
      <c r="BZ2" s="586"/>
      <c r="CA2" s="586"/>
      <c r="CB2" s="586"/>
      <c r="CC2" s="586"/>
      <c r="CD2" s="586"/>
      <c r="CE2" s="586"/>
      <c r="CF2" s="586"/>
      <c r="CG2" s="586"/>
      <c r="CH2" s="586"/>
      <c r="CI2" s="587" t="s">
        <v>96</v>
      </c>
      <c r="CJ2" s="587"/>
      <c r="CK2" s="587"/>
      <c r="CL2" s="587"/>
      <c r="CM2" s="587" t="s">
        <v>96</v>
      </c>
      <c r="CN2" s="586"/>
      <c r="CO2" s="586"/>
      <c r="CP2" s="587"/>
      <c r="CQ2" s="586"/>
      <c r="CR2" s="586"/>
      <c r="CS2" s="587" t="s">
        <v>96</v>
      </c>
      <c r="CT2" s="587"/>
      <c r="CU2" s="587"/>
      <c r="CV2" s="586"/>
      <c r="CW2" s="586"/>
      <c r="CX2" s="586"/>
      <c r="CY2" s="587"/>
      <c r="CZ2" s="587" t="s">
        <v>96</v>
      </c>
      <c r="DA2" s="587" t="s">
        <v>96</v>
      </c>
      <c r="DB2" s="586"/>
      <c r="DC2" s="73"/>
      <c r="DD2" s="666">
        <v>28.0</v>
      </c>
      <c r="DE2" s="666">
        <v>26.0</v>
      </c>
      <c r="DF2" s="666">
        <v>15.0</v>
      </c>
      <c r="DG2" s="666">
        <v>12.0</v>
      </c>
      <c r="DH2" s="667">
        <f t="shared" ref="DH2:DK2" si="1">round(if(columns(DH2:$DK2)&gt;2,55,33)+(DD2*($DL$1+4)/10)*(1+($DM$1+switch($B2,1,0,2,5,3,30))/100),0)</f>
        <v>407</v>
      </c>
      <c r="DI2" s="667">
        <f t="shared" si="1"/>
        <v>382</v>
      </c>
      <c r="DJ2" s="667">
        <f t="shared" si="1"/>
        <v>222</v>
      </c>
      <c r="DK2" s="667">
        <f t="shared" si="1"/>
        <v>184</v>
      </c>
      <c r="DL2" s="667"/>
      <c r="DM2" s="667"/>
    </row>
    <row r="3">
      <c r="A3" s="664" t="s">
        <v>2473</v>
      </c>
      <c r="B3" s="435">
        <v>2.0</v>
      </c>
      <c r="C3" s="435" t="str">
        <f t="array" ref="C3">index(Images!$A$1:$K$1, 1, 1)</f>
        <v/>
      </c>
      <c r="D3" s="435" t="s">
        <v>91</v>
      </c>
      <c r="E3" s="435">
        <v>1.0</v>
      </c>
      <c r="F3" s="435">
        <v>3.0</v>
      </c>
      <c r="G3" s="665" t="s">
        <v>2474</v>
      </c>
      <c r="H3" s="437"/>
      <c r="I3" s="587" t="s">
        <v>96</v>
      </c>
      <c r="J3" s="586"/>
      <c r="K3" s="586"/>
      <c r="L3" s="586"/>
      <c r="M3" s="587" t="s">
        <v>96</v>
      </c>
      <c r="N3" s="587"/>
      <c r="O3" s="587"/>
      <c r="P3" s="587" t="s">
        <v>96</v>
      </c>
      <c r="Q3" s="586"/>
      <c r="R3" s="587" t="s">
        <v>96</v>
      </c>
      <c r="S3" s="586"/>
      <c r="T3" s="587"/>
      <c r="U3" s="587" t="s">
        <v>96</v>
      </c>
      <c r="V3" s="587" t="s">
        <v>96</v>
      </c>
      <c r="W3" s="586"/>
      <c r="X3" s="586"/>
      <c r="Y3" s="586"/>
      <c r="Z3" s="587" t="s">
        <v>96</v>
      </c>
      <c r="AA3" s="587"/>
      <c r="AB3" s="587" t="s">
        <v>96</v>
      </c>
      <c r="AC3" s="587" t="s">
        <v>96</v>
      </c>
      <c r="AD3" s="587"/>
      <c r="AE3" s="586"/>
      <c r="AF3" s="587" t="s">
        <v>96</v>
      </c>
      <c r="AG3" s="587" t="s">
        <v>96</v>
      </c>
      <c r="AH3" s="587" t="s">
        <v>96</v>
      </c>
      <c r="AI3" s="587"/>
      <c r="AJ3" s="587"/>
      <c r="AK3" s="587" t="s">
        <v>96</v>
      </c>
      <c r="AL3" s="587"/>
      <c r="AM3" s="587"/>
      <c r="AN3" s="587" t="s">
        <v>96</v>
      </c>
      <c r="AO3" s="587"/>
      <c r="AP3" s="587"/>
      <c r="AQ3" s="587" t="s">
        <v>96</v>
      </c>
      <c r="AR3" s="587" t="s">
        <v>96</v>
      </c>
      <c r="AS3" s="586"/>
      <c r="AT3" s="586"/>
      <c r="AU3" s="587"/>
      <c r="AV3" s="587"/>
      <c r="AW3" s="587" t="s">
        <v>96</v>
      </c>
      <c r="AX3" s="587" t="s">
        <v>96</v>
      </c>
      <c r="AY3" s="587" t="s">
        <v>96</v>
      </c>
      <c r="AZ3" s="587"/>
      <c r="BA3" s="587"/>
      <c r="BB3" s="587"/>
      <c r="BC3" s="587"/>
      <c r="BD3" s="586"/>
      <c r="BE3" s="586"/>
      <c r="BF3" s="587" t="s">
        <v>96</v>
      </c>
      <c r="BG3" s="587" t="s">
        <v>96</v>
      </c>
      <c r="BH3" s="587" t="s">
        <v>96</v>
      </c>
      <c r="BI3" s="587" t="s">
        <v>96</v>
      </c>
      <c r="BJ3" s="587" t="s">
        <v>96</v>
      </c>
      <c r="BK3" s="587" t="s">
        <v>96</v>
      </c>
      <c r="BL3" s="587"/>
      <c r="BM3" s="587"/>
      <c r="BN3" s="587" t="s">
        <v>96</v>
      </c>
      <c r="BO3" s="586"/>
      <c r="BP3" s="586"/>
      <c r="BQ3" s="587" t="s">
        <v>96</v>
      </c>
      <c r="BR3" s="587"/>
      <c r="BS3" s="586"/>
      <c r="BT3" s="587"/>
      <c r="BU3" s="587" t="s">
        <v>96</v>
      </c>
      <c r="BV3" s="587" t="s">
        <v>96</v>
      </c>
      <c r="BW3" s="587"/>
      <c r="BX3" s="587"/>
      <c r="BY3" s="587"/>
      <c r="BZ3" s="587"/>
      <c r="CA3" s="587" t="s">
        <v>96</v>
      </c>
      <c r="CB3" s="587"/>
      <c r="CC3" s="587"/>
      <c r="CD3" s="587"/>
      <c r="CE3" s="587"/>
      <c r="CF3" s="587"/>
      <c r="CG3" s="587" t="s">
        <v>96</v>
      </c>
      <c r="CH3" s="587"/>
      <c r="CI3" s="587" t="s">
        <v>96</v>
      </c>
      <c r="CJ3" s="587" t="s">
        <v>96</v>
      </c>
      <c r="CK3" s="587" t="s">
        <v>96</v>
      </c>
      <c r="CL3" s="587"/>
      <c r="CM3" s="587" t="s">
        <v>96</v>
      </c>
      <c r="CN3" s="587" t="s">
        <v>96</v>
      </c>
      <c r="CO3" s="587" t="s">
        <v>96</v>
      </c>
      <c r="CP3" s="586"/>
      <c r="CQ3" s="586"/>
      <c r="CR3" s="587"/>
      <c r="CS3" s="586"/>
      <c r="CT3" s="587"/>
      <c r="CU3" s="587" t="s">
        <v>96</v>
      </c>
      <c r="CV3" s="586"/>
      <c r="CW3" s="587" t="s">
        <v>96</v>
      </c>
      <c r="CX3" s="587" t="s">
        <v>96</v>
      </c>
      <c r="CY3" s="587"/>
      <c r="CZ3" s="587" t="s">
        <v>96</v>
      </c>
      <c r="DA3" s="587" t="s">
        <v>96</v>
      </c>
      <c r="DB3" s="586"/>
      <c r="DC3" s="73"/>
      <c r="DD3" s="666">
        <v>34.0</v>
      </c>
      <c r="DE3" s="666">
        <v>31.0</v>
      </c>
      <c r="DF3" s="666">
        <v>18.0</v>
      </c>
      <c r="DG3" s="666">
        <v>14.0</v>
      </c>
      <c r="DH3" s="667">
        <f t="shared" ref="DH3:DK3" si="2">round(if(columns(DH3:$DK3)&gt;2,55,33)+(DD3*($DL$1+4)/10)*(1+($DM$1+switch($B3,1,0,2,5,3,30))/100),0)</f>
        <v>495</v>
      </c>
      <c r="DI3" s="667">
        <f t="shared" si="2"/>
        <v>456</v>
      </c>
      <c r="DJ3" s="667">
        <f t="shared" si="2"/>
        <v>266</v>
      </c>
      <c r="DK3" s="667">
        <f t="shared" si="2"/>
        <v>214</v>
      </c>
      <c r="DL3" s="667"/>
      <c r="DM3" s="667"/>
    </row>
    <row r="4">
      <c r="A4" s="664" t="s">
        <v>2475</v>
      </c>
      <c r="B4" s="435">
        <v>2.0</v>
      </c>
      <c r="C4" s="435" t="str">
        <f t="array" ref="C4">index(Images!$A$1:$K$1, 1, 1)</f>
        <v/>
      </c>
      <c r="D4" s="435" t="s">
        <v>91</v>
      </c>
      <c r="E4" s="435">
        <v>1.0</v>
      </c>
      <c r="F4" s="435">
        <v>3.0</v>
      </c>
      <c r="G4" s="665" t="s">
        <v>2476</v>
      </c>
      <c r="H4" s="437"/>
      <c r="I4" s="587" t="s">
        <v>96</v>
      </c>
      <c r="J4" s="587"/>
      <c r="K4" s="587" t="s">
        <v>96</v>
      </c>
      <c r="L4" s="586"/>
      <c r="M4" s="586"/>
      <c r="N4" s="586"/>
      <c r="O4" s="586"/>
      <c r="P4" s="586"/>
      <c r="Q4" s="586"/>
      <c r="R4" s="587" t="s">
        <v>96</v>
      </c>
      <c r="S4" s="586"/>
      <c r="T4" s="586"/>
      <c r="U4" s="586"/>
      <c r="V4" s="586"/>
      <c r="W4" s="586"/>
      <c r="X4" s="586"/>
      <c r="Y4" s="586"/>
      <c r="Z4" s="586"/>
      <c r="AA4" s="586"/>
      <c r="AB4" s="586"/>
      <c r="AC4" s="586"/>
      <c r="AD4" s="586"/>
      <c r="AE4" s="586"/>
      <c r="AF4" s="587" t="s">
        <v>96</v>
      </c>
      <c r="AG4" s="586"/>
      <c r="AH4" s="586"/>
      <c r="AI4" s="587" t="s">
        <v>96</v>
      </c>
      <c r="AJ4" s="586"/>
      <c r="AK4" s="586"/>
      <c r="AL4" s="586"/>
      <c r="AM4" s="586"/>
      <c r="AN4" s="586"/>
      <c r="AO4" s="586"/>
      <c r="AP4" s="586"/>
      <c r="AQ4" s="586"/>
      <c r="AR4" s="586"/>
      <c r="AS4" s="586"/>
      <c r="AT4" s="586"/>
      <c r="AU4" s="586"/>
      <c r="AV4" s="586"/>
      <c r="AW4" s="587" t="s">
        <v>96</v>
      </c>
      <c r="AX4" s="586"/>
      <c r="AY4" s="587"/>
      <c r="AZ4" s="587" t="s">
        <v>96</v>
      </c>
      <c r="BA4" s="586"/>
      <c r="BB4" s="586"/>
      <c r="BC4" s="586"/>
      <c r="BD4" s="586"/>
      <c r="BE4" s="586"/>
      <c r="BF4" s="586"/>
      <c r="BG4" s="587" t="s">
        <v>96</v>
      </c>
      <c r="BH4" s="586"/>
      <c r="BI4" s="586"/>
      <c r="BJ4" s="586"/>
      <c r="BK4" s="586"/>
      <c r="BL4" s="586"/>
      <c r="BM4" s="586"/>
      <c r="BN4" s="587" t="s">
        <v>96</v>
      </c>
      <c r="BO4" s="587" t="s">
        <v>96</v>
      </c>
      <c r="BP4" s="587"/>
      <c r="BQ4" s="586"/>
      <c r="BR4" s="586"/>
      <c r="BS4" s="586"/>
      <c r="BT4" s="587" t="s">
        <v>96</v>
      </c>
      <c r="BU4" s="586"/>
      <c r="BV4" s="586"/>
      <c r="BW4" s="587"/>
      <c r="BX4" s="587"/>
      <c r="BY4" s="587" t="s">
        <v>96</v>
      </c>
      <c r="BZ4" s="587"/>
      <c r="CA4" s="587"/>
      <c r="CB4" s="586"/>
      <c r="CC4" s="586"/>
      <c r="CD4" s="586"/>
      <c r="CE4" s="586"/>
      <c r="CF4" s="586"/>
      <c r="CG4" s="586"/>
      <c r="CH4" s="586"/>
      <c r="CI4" s="586"/>
      <c r="CJ4" s="586"/>
      <c r="CK4" s="587" t="s">
        <v>96</v>
      </c>
      <c r="CL4" s="586"/>
      <c r="CM4" s="586"/>
      <c r="CN4" s="586"/>
      <c r="CO4" s="586"/>
      <c r="CP4" s="586"/>
      <c r="CQ4" s="586"/>
      <c r="CR4" s="586"/>
      <c r="CS4" s="586"/>
      <c r="CT4" s="587"/>
      <c r="CU4" s="587"/>
      <c r="CV4" s="586"/>
      <c r="CW4" s="586"/>
      <c r="CX4" s="586"/>
      <c r="CY4" s="586"/>
      <c r="CZ4" s="586"/>
      <c r="DA4" s="586"/>
      <c r="DB4" s="586"/>
      <c r="DC4" s="73"/>
      <c r="DD4" s="666">
        <v>28.0</v>
      </c>
      <c r="DE4" s="666">
        <v>31.0</v>
      </c>
      <c r="DF4" s="666">
        <v>18.0</v>
      </c>
      <c r="DG4" s="666">
        <v>18.0</v>
      </c>
      <c r="DH4" s="667">
        <f t="shared" ref="DH4:DK4" si="3">round(if(columns(DH4:$DK4)&gt;2,55,33)+(DD4*($DL$1+4)/10)*(1+($DM$1+switch($B4,1,0,2,5,3,30))/100),0)</f>
        <v>418</v>
      </c>
      <c r="DI4" s="667">
        <f t="shared" si="3"/>
        <v>456</v>
      </c>
      <c r="DJ4" s="667">
        <f t="shared" si="3"/>
        <v>266</v>
      </c>
      <c r="DK4" s="667">
        <f t="shared" si="3"/>
        <v>266</v>
      </c>
      <c r="DL4" s="667"/>
      <c r="DM4" s="667"/>
    </row>
    <row r="5">
      <c r="A5" s="664" t="s">
        <v>2477</v>
      </c>
      <c r="B5" s="435">
        <v>2.0</v>
      </c>
      <c r="C5" s="435" t="str">
        <f t="array" ref="C5">index(Images!$A$1:$K$1, 1, 1)</f>
        <v/>
      </c>
      <c r="D5" s="435" t="s">
        <v>91</v>
      </c>
      <c r="E5" s="435">
        <v>1.0</v>
      </c>
      <c r="F5" s="435">
        <v>3.0</v>
      </c>
      <c r="G5" s="665" t="s">
        <v>2478</v>
      </c>
      <c r="H5" s="437"/>
      <c r="I5" s="586"/>
      <c r="J5" s="586"/>
      <c r="K5" s="586"/>
      <c r="L5" s="586"/>
      <c r="M5" s="586"/>
      <c r="N5" s="586"/>
      <c r="O5" s="586"/>
      <c r="P5" s="586"/>
      <c r="Q5" s="586"/>
      <c r="R5" s="586"/>
      <c r="S5" s="586"/>
      <c r="T5" s="587" t="s">
        <v>96</v>
      </c>
      <c r="U5" s="587" t="s">
        <v>96</v>
      </c>
      <c r="V5" s="587" t="s">
        <v>96</v>
      </c>
      <c r="W5" s="586"/>
      <c r="X5" s="586"/>
      <c r="Y5" s="586"/>
      <c r="Z5" s="586"/>
      <c r="AA5" s="586"/>
      <c r="AB5" s="586"/>
      <c r="AC5" s="586"/>
      <c r="AD5" s="586"/>
      <c r="AE5" s="587" t="s">
        <v>96</v>
      </c>
      <c r="AF5" s="586"/>
      <c r="AG5" s="586"/>
      <c r="AH5" s="586"/>
      <c r="AI5" s="586"/>
      <c r="AJ5" s="586"/>
      <c r="AK5" s="586"/>
      <c r="AL5" s="586"/>
      <c r="AM5" s="587" t="s">
        <v>96</v>
      </c>
      <c r="AN5" s="586"/>
      <c r="AO5" s="586"/>
      <c r="AP5" s="586"/>
      <c r="AQ5" s="586"/>
      <c r="AR5" s="586"/>
      <c r="AS5" s="586"/>
      <c r="AT5" s="586"/>
      <c r="AU5" s="587" t="s">
        <v>96</v>
      </c>
      <c r="AV5" s="587" t="s">
        <v>96</v>
      </c>
      <c r="AW5" s="586"/>
      <c r="AX5" s="586"/>
      <c r="AY5" s="587"/>
      <c r="AZ5" s="587"/>
      <c r="BA5" s="586"/>
      <c r="BB5" s="586"/>
      <c r="BC5" s="586"/>
      <c r="BD5" s="586"/>
      <c r="BE5" s="586"/>
      <c r="BF5" s="586"/>
      <c r="BG5" s="586"/>
      <c r="BH5" s="586"/>
      <c r="BI5" s="586"/>
      <c r="BJ5" s="586"/>
      <c r="BK5" s="586"/>
      <c r="BL5" s="586"/>
      <c r="BM5" s="586"/>
      <c r="BN5" s="586"/>
      <c r="BO5" s="586"/>
      <c r="BP5" s="586"/>
      <c r="BQ5" s="586"/>
      <c r="BR5" s="586"/>
      <c r="BS5" s="586"/>
      <c r="BT5" s="586"/>
      <c r="BU5" s="586"/>
      <c r="BV5" s="586"/>
      <c r="BW5" s="586"/>
      <c r="BX5" s="586"/>
      <c r="BY5" s="586"/>
      <c r="BZ5" s="587"/>
      <c r="CA5" s="587"/>
      <c r="CB5" s="586"/>
      <c r="CC5" s="586"/>
      <c r="CD5" s="586"/>
      <c r="CE5" s="586"/>
      <c r="CF5" s="586"/>
      <c r="CG5" s="586"/>
      <c r="CH5" s="586"/>
      <c r="CI5" s="586"/>
      <c r="CJ5" s="586"/>
      <c r="CK5" s="586"/>
      <c r="CL5" s="586"/>
      <c r="CM5" s="586"/>
      <c r="CN5" s="586"/>
      <c r="CO5" s="586"/>
      <c r="CP5" s="586"/>
      <c r="CQ5" s="586"/>
      <c r="CR5" s="586"/>
      <c r="CS5" s="586"/>
      <c r="CT5" s="587" t="s">
        <v>96</v>
      </c>
      <c r="CU5" s="587" t="s">
        <v>96</v>
      </c>
      <c r="CV5" s="586"/>
      <c r="CW5" s="586"/>
      <c r="CX5" s="586"/>
      <c r="CY5" s="586"/>
      <c r="CZ5" s="586"/>
      <c r="DA5" s="587" t="s">
        <v>96</v>
      </c>
      <c r="DB5" s="586"/>
      <c r="DC5" s="73"/>
      <c r="DD5" s="666">
        <v>34.0</v>
      </c>
      <c r="DE5" s="666">
        <v>31.0</v>
      </c>
      <c r="DF5" s="666">
        <v>17.0</v>
      </c>
      <c r="DG5" s="666">
        <v>13.0</v>
      </c>
      <c r="DH5" s="667">
        <f t="shared" ref="DH5:DK5" si="4">round(if(columns(DH5:$DK5)&gt;2,55,33)+(DD5*($DL$1+4)/10)*(1+($DM$1+switch($B5,1,0,2,5,3,30))/100),0)</f>
        <v>495</v>
      </c>
      <c r="DI5" s="667">
        <f t="shared" si="4"/>
        <v>456</v>
      </c>
      <c r="DJ5" s="667">
        <f t="shared" si="4"/>
        <v>253</v>
      </c>
      <c r="DK5" s="667">
        <f t="shared" si="4"/>
        <v>201</v>
      </c>
      <c r="DL5" s="667"/>
      <c r="DM5" s="667"/>
    </row>
    <row r="6">
      <c r="A6" s="664" t="s">
        <v>395</v>
      </c>
      <c r="B6" s="435">
        <v>2.0</v>
      </c>
      <c r="C6" s="435" t="str">
        <f t="array" ref="C6">index(Images!$A$1:$K$1, 1, 1)</f>
        <v/>
      </c>
      <c r="D6" s="435" t="s">
        <v>91</v>
      </c>
      <c r="E6" s="435">
        <v>1.0</v>
      </c>
      <c r="F6" s="435">
        <v>3.0</v>
      </c>
      <c r="G6" s="665" t="s">
        <v>2479</v>
      </c>
      <c r="H6" s="437"/>
      <c r="I6" s="586"/>
      <c r="J6" s="586"/>
      <c r="K6" s="586"/>
      <c r="L6" s="586"/>
      <c r="M6" s="586"/>
      <c r="N6" s="586"/>
      <c r="O6" s="586"/>
      <c r="P6" s="586"/>
      <c r="Q6" s="586"/>
      <c r="R6" s="587" t="s">
        <v>96</v>
      </c>
      <c r="S6" s="586"/>
      <c r="T6" s="586"/>
      <c r="U6" s="586"/>
      <c r="V6" s="587"/>
      <c r="W6" s="587"/>
      <c r="X6" s="587" t="s">
        <v>96</v>
      </c>
      <c r="Y6" s="586"/>
      <c r="Z6" s="587"/>
      <c r="AA6" s="587" t="s">
        <v>96</v>
      </c>
      <c r="AB6" s="587" t="s">
        <v>96</v>
      </c>
      <c r="AC6" s="586"/>
      <c r="AD6" s="586"/>
      <c r="AE6" s="586"/>
      <c r="AF6" s="587" t="s">
        <v>96</v>
      </c>
      <c r="AG6" s="586"/>
      <c r="AH6" s="586"/>
      <c r="AI6" s="586"/>
      <c r="AJ6" s="587"/>
      <c r="AK6" s="587"/>
      <c r="AL6" s="586"/>
      <c r="AM6" s="586"/>
      <c r="AN6" s="586"/>
      <c r="AO6" s="586"/>
      <c r="AP6" s="586"/>
      <c r="AQ6" s="586"/>
      <c r="AR6" s="586"/>
      <c r="AS6" s="586"/>
      <c r="AT6" s="586"/>
      <c r="AU6" s="586"/>
      <c r="AV6" s="586"/>
      <c r="AW6" s="586"/>
      <c r="AX6" s="586"/>
      <c r="AY6" s="587" t="s">
        <v>96</v>
      </c>
      <c r="AZ6" s="587"/>
      <c r="BA6" s="586"/>
      <c r="BB6" s="586"/>
      <c r="BC6" s="586"/>
      <c r="BD6" s="586"/>
      <c r="BE6" s="586"/>
      <c r="BF6" s="587" t="s">
        <v>96</v>
      </c>
      <c r="BG6" s="587"/>
      <c r="BH6" s="587" t="s">
        <v>96</v>
      </c>
      <c r="BI6" s="586"/>
      <c r="BJ6" s="587" t="s">
        <v>96</v>
      </c>
      <c r="BK6" s="587" t="s">
        <v>96</v>
      </c>
      <c r="BL6" s="587" t="s">
        <v>96</v>
      </c>
      <c r="BM6" s="587" t="s">
        <v>96</v>
      </c>
      <c r="BN6" s="586"/>
      <c r="BO6" s="586"/>
      <c r="BP6" s="586"/>
      <c r="BQ6" s="586"/>
      <c r="BR6" s="586"/>
      <c r="BS6" s="586"/>
      <c r="BT6" s="587"/>
      <c r="BU6" s="587" t="str">
        <f>image("https://i.imgur.com/LhnHj9G.png",4,15,33)</f>
        <v/>
      </c>
      <c r="BV6" s="586"/>
      <c r="BW6" s="586"/>
      <c r="BX6" s="586"/>
      <c r="BY6" s="586"/>
      <c r="BZ6" s="586"/>
      <c r="CA6" s="586"/>
      <c r="CB6" s="586"/>
      <c r="CC6" s="587" t="s">
        <v>96</v>
      </c>
      <c r="CD6" s="587"/>
      <c r="CE6" s="587"/>
      <c r="CF6" s="586"/>
      <c r="CG6" s="586"/>
      <c r="CH6" s="586"/>
      <c r="CI6" s="586"/>
      <c r="CJ6" s="586"/>
      <c r="CK6" s="586"/>
      <c r="CL6" s="586"/>
      <c r="CM6" s="586"/>
      <c r="CN6" s="586"/>
      <c r="CO6" s="586"/>
      <c r="CP6" s="586"/>
      <c r="CQ6" s="586"/>
      <c r="CR6" s="586"/>
      <c r="CS6" s="586"/>
      <c r="CT6" s="586"/>
      <c r="CU6" s="586"/>
      <c r="CV6" s="587" t="s">
        <v>96</v>
      </c>
      <c r="CW6" s="587"/>
      <c r="CX6" s="587"/>
      <c r="CY6" s="587"/>
      <c r="CZ6" s="587"/>
      <c r="DA6" s="587"/>
      <c r="DB6" s="587"/>
      <c r="DC6" s="73"/>
      <c r="DD6" s="666">
        <v>31.0</v>
      </c>
      <c r="DE6" s="666">
        <v>34.0</v>
      </c>
      <c r="DF6" s="666">
        <v>17.0</v>
      </c>
      <c r="DG6" s="666">
        <v>14.0</v>
      </c>
      <c r="DH6" s="667">
        <f t="shared" ref="DH6:DK6" si="5">round(if(columns(DH6:$DK6)&gt;2,55,33)+(DD6*($DL$1+4)/10)*(1+($DM$1+switch($B6,1,0,2,5,3,30))/100),0)</f>
        <v>456</v>
      </c>
      <c r="DI6" s="667">
        <f t="shared" si="5"/>
        <v>495</v>
      </c>
      <c r="DJ6" s="667">
        <f t="shared" si="5"/>
        <v>253</v>
      </c>
      <c r="DK6" s="667">
        <f t="shared" si="5"/>
        <v>214</v>
      </c>
      <c r="DL6" s="667"/>
      <c r="DM6" s="667"/>
    </row>
    <row r="7">
      <c r="A7" s="668" t="s">
        <v>439</v>
      </c>
      <c r="B7" s="669">
        <v>3.0</v>
      </c>
      <c r="C7" s="669" t="str">
        <f t="array" ref="C7">index(Images!$A$1:$K$1, 1, 1)</f>
        <v/>
      </c>
      <c r="D7" s="669" t="s">
        <v>91</v>
      </c>
      <c r="E7" s="669">
        <v>1.0</v>
      </c>
      <c r="F7" s="669">
        <v>3.0</v>
      </c>
      <c r="G7" s="670" t="s">
        <v>2480</v>
      </c>
      <c r="H7" s="437"/>
      <c r="I7" s="671"/>
      <c r="J7" s="672"/>
      <c r="K7" s="672"/>
      <c r="L7" s="672"/>
      <c r="M7" s="671"/>
      <c r="N7" s="671"/>
      <c r="O7" s="671"/>
      <c r="P7" s="671"/>
      <c r="Q7" s="671"/>
      <c r="R7" s="671"/>
      <c r="S7" s="671"/>
      <c r="T7" s="672"/>
      <c r="U7" s="672" t="s">
        <v>96</v>
      </c>
      <c r="V7" s="672" t="s">
        <v>96</v>
      </c>
      <c r="W7" s="671"/>
      <c r="X7" s="671"/>
      <c r="Y7" s="671"/>
      <c r="Z7" s="672"/>
      <c r="AA7" s="672"/>
      <c r="AB7" s="671"/>
      <c r="AC7" s="671"/>
      <c r="AD7" s="671"/>
      <c r="AE7" s="671"/>
      <c r="AF7" s="672" t="s">
        <v>96</v>
      </c>
      <c r="AG7" s="671"/>
      <c r="AH7" s="671"/>
      <c r="AI7" s="671"/>
      <c r="AJ7" s="672"/>
      <c r="AK7" s="672"/>
      <c r="AL7" s="671"/>
      <c r="AM7" s="671"/>
      <c r="AN7" s="671"/>
      <c r="AO7" s="671"/>
      <c r="AP7" s="672"/>
      <c r="AQ7" s="672"/>
      <c r="AR7" s="672"/>
      <c r="AS7" s="672"/>
      <c r="AT7" s="672"/>
      <c r="AU7" s="672" t="s">
        <v>96</v>
      </c>
      <c r="AV7" s="671"/>
      <c r="AW7" s="672" t="s">
        <v>96</v>
      </c>
      <c r="AX7" s="671"/>
      <c r="AY7" s="671"/>
      <c r="AZ7" s="671"/>
      <c r="BA7" s="671"/>
      <c r="BB7" s="671"/>
      <c r="BC7" s="671"/>
      <c r="BD7" s="671"/>
      <c r="BE7" s="671"/>
      <c r="BF7" s="671"/>
      <c r="BG7" s="672" t="s">
        <v>96</v>
      </c>
      <c r="BH7" s="672" t="s">
        <v>96</v>
      </c>
      <c r="BI7" s="671"/>
      <c r="BJ7" s="672" t="s">
        <v>96</v>
      </c>
      <c r="BK7" s="672" t="s">
        <v>96</v>
      </c>
      <c r="BL7" s="671"/>
      <c r="BM7" s="671"/>
      <c r="BN7" s="671"/>
      <c r="BO7" s="672"/>
      <c r="BP7" s="672"/>
      <c r="BQ7" s="671"/>
      <c r="BR7" s="671"/>
      <c r="BS7" s="671"/>
      <c r="BT7" s="671"/>
      <c r="BU7" s="671"/>
      <c r="BV7" s="671"/>
      <c r="BW7" s="671"/>
      <c r="BX7" s="671"/>
      <c r="BY7" s="671"/>
      <c r="BZ7" s="671"/>
      <c r="CA7" s="671"/>
      <c r="CB7" s="671"/>
      <c r="CC7" s="671"/>
      <c r="CD7" s="671"/>
      <c r="CE7" s="671"/>
      <c r="CF7" s="671"/>
      <c r="CG7" s="671"/>
      <c r="CH7" s="671"/>
      <c r="CI7" s="671"/>
      <c r="CJ7" s="671"/>
      <c r="CK7" s="671"/>
      <c r="CL7" s="671"/>
      <c r="CM7" s="671"/>
      <c r="CN7" s="671"/>
      <c r="CO7" s="671"/>
      <c r="CP7" s="672"/>
      <c r="CQ7" s="672"/>
      <c r="CR7" s="671"/>
      <c r="CS7" s="672"/>
      <c r="CT7" s="672"/>
      <c r="CU7" s="672" t="s">
        <v>96</v>
      </c>
      <c r="CV7" s="671"/>
      <c r="CW7" s="671"/>
      <c r="CX7" s="671"/>
      <c r="CY7" s="671"/>
      <c r="CZ7" s="671"/>
      <c r="DA7" s="671"/>
      <c r="DB7" s="671"/>
      <c r="DC7" s="73"/>
      <c r="DD7" s="673">
        <v>53.0</v>
      </c>
      <c r="DE7" s="673">
        <v>37.0</v>
      </c>
      <c r="DF7" s="673">
        <v>23.0</v>
      </c>
      <c r="DG7" s="673">
        <v>19.0</v>
      </c>
      <c r="DH7" s="674">
        <f t="shared" ref="DH7:DK7" si="6">round(if(columns(DH7:$DK7)&gt;2,55,33)+(DD7*($DL$1+4)/10)*(1+($DM$1+switch($B7,1,0,2,5,3,30))/100),0)</f>
        <v>839</v>
      </c>
      <c r="DI7" s="674">
        <f t="shared" si="6"/>
        <v>603</v>
      </c>
      <c r="DJ7" s="674">
        <f t="shared" si="6"/>
        <v>373</v>
      </c>
      <c r="DK7" s="674">
        <f t="shared" si="6"/>
        <v>314</v>
      </c>
      <c r="DL7" s="674"/>
      <c r="DM7" s="674"/>
    </row>
    <row r="8">
      <c r="A8" s="668" t="s">
        <v>376</v>
      </c>
      <c r="B8" s="669">
        <v>3.0</v>
      </c>
      <c r="C8" s="669" t="str">
        <f t="array" ref="C8">index(Images!$A$1:$K$1, 1, 1)</f>
        <v/>
      </c>
      <c r="D8" s="669" t="s">
        <v>91</v>
      </c>
      <c r="E8" s="669">
        <v>1.0</v>
      </c>
      <c r="F8" s="669">
        <v>3.0</v>
      </c>
      <c r="G8" s="670" t="s">
        <v>2481</v>
      </c>
      <c r="H8" s="437"/>
      <c r="I8" s="671"/>
      <c r="J8" s="671"/>
      <c r="K8" s="671"/>
      <c r="L8" s="671"/>
      <c r="M8" s="671"/>
      <c r="N8" s="671"/>
      <c r="O8" s="671"/>
      <c r="P8" s="671"/>
      <c r="Q8" s="671"/>
      <c r="R8" s="587" t="s">
        <v>96</v>
      </c>
      <c r="S8" s="671"/>
      <c r="T8" s="671"/>
      <c r="U8" s="671"/>
      <c r="V8" s="672"/>
      <c r="W8" s="672"/>
      <c r="X8" s="672"/>
      <c r="Y8" s="671"/>
      <c r="Z8" s="672" t="s">
        <v>96</v>
      </c>
      <c r="AA8" s="672"/>
      <c r="AB8" s="671"/>
      <c r="AC8" s="672" t="s">
        <v>96</v>
      </c>
      <c r="AD8" s="671"/>
      <c r="AE8" s="671"/>
      <c r="AF8" s="672" t="s">
        <v>96</v>
      </c>
      <c r="AG8" s="671"/>
      <c r="AH8" s="671"/>
      <c r="AI8" s="672" t="s">
        <v>96</v>
      </c>
      <c r="AJ8" s="671"/>
      <c r="AK8" s="671"/>
      <c r="AL8" s="672"/>
      <c r="AM8" s="672"/>
      <c r="AN8" s="672" t="s">
        <v>96</v>
      </c>
      <c r="AO8" s="672"/>
      <c r="AP8" s="671"/>
      <c r="AQ8" s="671"/>
      <c r="AR8" s="671"/>
      <c r="AS8" s="671"/>
      <c r="AT8" s="671"/>
      <c r="AU8" s="671"/>
      <c r="AV8" s="671"/>
      <c r="AW8" s="672" t="s">
        <v>96</v>
      </c>
      <c r="AX8" s="671"/>
      <c r="AY8" s="672" t="s">
        <v>96</v>
      </c>
      <c r="AZ8" s="672" t="s">
        <v>96</v>
      </c>
      <c r="BA8" s="671"/>
      <c r="BB8" s="671"/>
      <c r="BC8" s="671"/>
      <c r="BD8" s="671"/>
      <c r="BE8" s="671"/>
      <c r="BF8" s="671"/>
      <c r="BG8" s="671"/>
      <c r="BH8" s="671"/>
      <c r="BI8" s="672" t="s">
        <v>96</v>
      </c>
      <c r="BJ8" s="671"/>
      <c r="BK8" s="671"/>
      <c r="BL8" s="671"/>
      <c r="BM8" s="671"/>
      <c r="BN8" s="672" t="s">
        <v>96</v>
      </c>
      <c r="BO8" s="671"/>
      <c r="BP8" s="671"/>
      <c r="BQ8" s="671"/>
      <c r="BR8" s="671"/>
      <c r="BS8" s="671"/>
      <c r="BT8" s="672"/>
      <c r="BU8" s="672" t="s">
        <v>96</v>
      </c>
      <c r="BV8" s="672"/>
      <c r="BW8" s="672"/>
      <c r="BX8" s="672"/>
      <c r="BY8" s="672"/>
      <c r="BZ8" s="671"/>
      <c r="CA8" s="671"/>
      <c r="CB8" s="671"/>
      <c r="CC8" s="672" t="s">
        <v>96</v>
      </c>
      <c r="CD8" s="672"/>
      <c r="CE8" s="672"/>
      <c r="CF8" s="671"/>
      <c r="CG8" s="671"/>
      <c r="CH8" s="671"/>
      <c r="CI8" s="675" t="s">
        <v>96</v>
      </c>
      <c r="CJ8" s="671"/>
      <c r="CK8" s="672" t="s">
        <v>96</v>
      </c>
      <c r="CL8" s="671"/>
      <c r="CM8" s="672" t="s">
        <v>96</v>
      </c>
      <c r="CN8" s="672" t="s">
        <v>96</v>
      </c>
      <c r="CO8" s="671"/>
      <c r="CP8" s="671"/>
      <c r="CQ8" s="671"/>
      <c r="CR8" s="671"/>
      <c r="CS8" s="671"/>
      <c r="CT8" s="671"/>
      <c r="CU8" s="671"/>
      <c r="CV8" s="671"/>
      <c r="CW8" s="672" t="s">
        <v>96</v>
      </c>
      <c r="CX8" s="671"/>
      <c r="CY8" s="672"/>
      <c r="CZ8" s="672" t="s">
        <v>96</v>
      </c>
      <c r="DA8" s="672" t="s">
        <v>96</v>
      </c>
      <c r="DB8" s="671"/>
      <c r="DC8" s="73"/>
      <c r="DD8" s="673">
        <v>43.0</v>
      </c>
      <c r="DE8" s="673">
        <v>40.0</v>
      </c>
      <c r="DF8" s="673">
        <v>23.0</v>
      </c>
      <c r="DG8" s="673">
        <v>19.0</v>
      </c>
      <c r="DH8" s="674">
        <f t="shared" ref="DH8:DK8" si="7">round(if(columns(DH8:$DK8)&gt;2,55,33)+(DD8*($DL$1+4)/10)*(1+($DM$1+switch($B8,1,0,2,5,3,30))/100),0)</f>
        <v>691</v>
      </c>
      <c r="DI8" s="674">
        <f t="shared" si="7"/>
        <v>647</v>
      </c>
      <c r="DJ8" s="674">
        <f t="shared" si="7"/>
        <v>373</v>
      </c>
      <c r="DK8" s="674">
        <f t="shared" si="7"/>
        <v>314</v>
      </c>
      <c r="DL8" s="674"/>
      <c r="DM8" s="674"/>
    </row>
    <row r="9">
      <c r="A9" s="668" t="s">
        <v>426</v>
      </c>
      <c r="B9" s="669">
        <v>3.0</v>
      </c>
      <c r="C9" s="669" t="str">
        <f t="array" ref="C9">index(Images!$A$1:$K$1, 1, 1)</f>
        <v/>
      </c>
      <c r="D9" s="669" t="s">
        <v>91</v>
      </c>
      <c r="E9" s="669">
        <v>1.0</v>
      </c>
      <c r="F9" s="669">
        <v>3.0</v>
      </c>
      <c r="G9" s="670" t="s">
        <v>2482</v>
      </c>
      <c r="H9" s="437"/>
      <c r="I9" s="671"/>
      <c r="J9" s="671"/>
      <c r="K9" s="671"/>
      <c r="L9" s="671"/>
      <c r="M9" s="671"/>
      <c r="N9" s="671"/>
      <c r="O9" s="671"/>
      <c r="P9" s="671"/>
      <c r="Q9" s="671"/>
      <c r="R9" s="671"/>
      <c r="S9" s="671"/>
      <c r="T9" s="672" t="s">
        <v>96</v>
      </c>
      <c r="U9" s="671"/>
      <c r="V9" s="672" t="s">
        <v>96</v>
      </c>
      <c r="W9" s="671"/>
      <c r="X9" s="671"/>
      <c r="Y9" s="671"/>
      <c r="Z9" s="671"/>
      <c r="AA9" s="671"/>
      <c r="AB9" s="671"/>
      <c r="AC9" s="671"/>
      <c r="AD9" s="671"/>
      <c r="AE9" s="671"/>
      <c r="AF9" s="671"/>
      <c r="AG9" s="672" t="s">
        <v>96</v>
      </c>
      <c r="AH9" s="672" t="s">
        <v>96</v>
      </c>
      <c r="AI9" s="672"/>
      <c r="AJ9" s="671"/>
      <c r="AK9" s="671"/>
      <c r="AL9" s="671"/>
      <c r="AM9" s="672" t="s">
        <v>96</v>
      </c>
      <c r="AN9" s="671"/>
      <c r="AO9" s="671"/>
      <c r="AP9" s="671"/>
      <c r="AQ9" s="671"/>
      <c r="AR9" s="671"/>
      <c r="AS9" s="671"/>
      <c r="AT9" s="671"/>
      <c r="AU9" s="672"/>
      <c r="AV9" s="672" t="s">
        <v>96</v>
      </c>
      <c r="AW9" s="671"/>
      <c r="AX9" s="671"/>
      <c r="AY9" s="672"/>
      <c r="AZ9" s="672"/>
      <c r="BA9" s="671"/>
      <c r="BB9" s="671"/>
      <c r="BC9" s="671"/>
      <c r="BD9" s="671"/>
      <c r="BE9" s="671"/>
      <c r="BF9" s="671"/>
      <c r="BG9" s="671"/>
      <c r="BH9" s="671"/>
      <c r="BI9" s="671"/>
      <c r="BJ9" s="671"/>
      <c r="BK9" s="671"/>
      <c r="BL9" s="671"/>
      <c r="BM9" s="671"/>
      <c r="BN9" s="671"/>
      <c r="BO9" s="671"/>
      <c r="BP9" s="671"/>
      <c r="BQ9" s="671"/>
      <c r="BR9" s="671"/>
      <c r="BS9" s="672" t="s">
        <v>96</v>
      </c>
      <c r="BT9" s="672"/>
      <c r="BU9" s="672" t="str">
        <f>image("https://i.imgur.com/O6u431F.png",4,15,15)</f>
        <v/>
      </c>
      <c r="BV9" s="671"/>
      <c r="BW9" s="671"/>
      <c r="BX9" s="671"/>
      <c r="BY9" s="671"/>
      <c r="BZ9" s="672"/>
      <c r="CA9" s="672"/>
      <c r="CB9" s="671"/>
      <c r="CC9" s="671"/>
      <c r="CD9" s="671"/>
      <c r="CE9" s="671"/>
      <c r="CF9" s="671"/>
      <c r="CG9" s="671"/>
      <c r="CH9" s="671"/>
      <c r="CI9" s="671"/>
      <c r="CJ9" s="671"/>
      <c r="CK9" s="671"/>
      <c r="CL9" s="671"/>
      <c r="CM9" s="671"/>
      <c r="CN9" s="671"/>
      <c r="CO9" s="671"/>
      <c r="CP9" s="671"/>
      <c r="CQ9" s="671"/>
      <c r="CR9" s="671"/>
      <c r="CS9" s="671"/>
      <c r="CT9" s="672" t="s">
        <v>96</v>
      </c>
      <c r="CU9" s="672" t="s">
        <v>96</v>
      </c>
      <c r="CV9" s="671"/>
      <c r="CW9" s="671"/>
      <c r="CX9" s="671"/>
      <c r="CY9" s="671"/>
      <c r="CZ9" s="671"/>
      <c r="DA9" s="672" t="s">
        <v>96</v>
      </c>
      <c r="DB9" s="671"/>
      <c r="DC9" s="73"/>
      <c r="DD9" s="673">
        <v>43.0</v>
      </c>
      <c r="DE9" s="673">
        <v>40.0</v>
      </c>
      <c r="DF9" s="673">
        <v>22.0</v>
      </c>
      <c r="DG9" s="673">
        <v>17.0</v>
      </c>
      <c r="DH9" s="674">
        <f t="shared" ref="DH9:DK9" si="8">round(if(columns(DH9:$DK9)&gt;2,55,33)+(DD9*($DL$1+4)/10)*(1+($DM$1+switch($B9,1,0,2,5,3,30))/100),0)</f>
        <v>691</v>
      </c>
      <c r="DI9" s="674">
        <f t="shared" si="8"/>
        <v>647</v>
      </c>
      <c r="DJ9" s="674">
        <f t="shared" si="8"/>
        <v>359</v>
      </c>
      <c r="DK9" s="674">
        <f t="shared" si="8"/>
        <v>285</v>
      </c>
      <c r="DL9" s="674"/>
      <c r="DM9" s="674"/>
    </row>
    <row r="10">
      <c r="A10" s="668" t="s">
        <v>506</v>
      </c>
      <c r="B10" s="669">
        <v>3.0</v>
      </c>
      <c r="C10" s="669" t="str">
        <f t="array" ref="C10">index(Images!$A$1:$K$1, 1, 1)</f>
        <v/>
      </c>
      <c r="D10" s="669" t="s">
        <v>2483</v>
      </c>
      <c r="E10" s="669">
        <v>1.0</v>
      </c>
      <c r="F10" s="669">
        <v>3.0</v>
      </c>
      <c r="G10" s="670" t="s">
        <v>2484</v>
      </c>
      <c r="H10" s="437"/>
      <c r="I10" s="671"/>
      <c r="J10" s="672"/>
      <c r="K10" s="672"/>
      <c r="L10" s="672"/>
      <c r="M10" s="671"/>
      <c r="N10" s="672"/>
      <c r="O10" s="672"/>
      <c r="P10" s="672" t="s">
        <v>96</v>
      </c>
      <c r="Q10" s="672"/>
      <c r="R10" s="587" t="s">
        <v>96</v>
      </c>
      <c r="S10" s="672"/>
      <c r="T10" s="671"/>
      <c r="U10" s="671"/>
      <c r="V10" s="671"/>
      <c r="W10" s="671"/>
      <c r="X10" s="672" t="s">
        <v>96</v>
      </c>
      <c r="Y10" s="671"/>
      <c r="Z10" s="672"/>
      <c r="AA10" s="672" t="s">
        <v>96</v>
      </c>
      <c r="AB10" s="671"/>
      <c r="AC10" s="671"/>
      <c r="AD10" s="671"/>
      <c r="AE10" s="671"/>
      <c r="AF10" s="671"/>
      <c r="AG10" s="671"/>
      <c r="AH10" s="671"/>
      <c r="AI10" s="672" t="s">
        <v>96</v>
      </c>
      <c r="AJ10" s="671"/>
      <c r="AK10" s="671"/>
      <c r="AL10" s="671"/>
      <c r="AM10" s="671"/>
      <c r="AN10" s="671"/>
      <c r="AO10" s="671"/>
      <c r="AP10" s="672"/>
      <c r="AQ10" s="672"/>
      <c r="AR10" s="672"/>
      <c r="AS10" s="672"/>
      <c r="AT10" s="672"/>
      <c r="AU10" s="671"/>
      <c r="AV10" s="671"/>
      <c r="AW10" s="671"/>
      <c r="AX10" s="671"/>
      <c r="AY10" s="672" t="s">
        <v>96</v>
      </c>
      <c r="AZ10" s="672"/>
      <c r="BA10" s="671"/>
      <c r="BB10" s="671"/>
      <c r="BC10" s="671"/>
      <c r="BD10" s="671"/>
      <c r="BE10" s="671"/>
      <c r="BF10" s="671"/>
      <c r="BG10" s="672"/>
      <c r="BH10" s="672" t="s">
        <v>96</v>
      </c>
      <c r="BI10" s="671"/>
      <c r="BJ10" s="672" t="s">
        <v>96</v>
      </c>
      <c r="BK10" s="672"/>
      <c r="BL10" s="672" t="s">
        <v>96</v>
      </c>
      <c r="BM10" s="671"/>
      <c r="BN10" s="671"/>
      <c r="BO10" s="672"/>
      <c r="BP10" s="672"/>
      <c r="BQ10" s="671"/>
      <c r="BR10" s="671"/>
      <c r="BS10" s="671"/>
      <c r="BT10" s="671"/>
      <c r="BU10" s="671"/>
      <c r="BV10" s="671"/>
      <c r="BW10" s="671"/>
      <c r="BX10" s="671"/>
      <c r="BY10" s="671"/>
      <c r="BZ10" s="671"/>
      <c r="CA10" s="671"/>
      <c r="CB10" s="671"/>
      <c r="CC10" s="672" t="s">
        <v>96</v>
      </c>
      <c r="CD10" s="672"/>
      <c r="CE10" s="672"/>
      <c r="CF10" s="671"/>
      <c r="CG10" s="671"/>
      <c r="CH10" s="671"/>
      <c r="CI10" s="671"/>
      <c r="CJ10" s="671"/>
      <c r="CK10" s="671"/>
      <c r="CL10" s="671"/>
      <c r="CM10" s="671"/>
      <c r="CN10" s="671"/>
      <c r="CO10" s="671"/>
      <c r="CP10" s="671"/>
      <c r="CQ10" s="672"/>
      <c r="CR10" s="671"/>
      <c r="CS10" s="672"/>
      <c r="CT10" s="671"/>
      <c r="CU10" s="671"/>
      <c r="CV10" s="671"/>
      <c r="CW10" s="672" t="s">
        <v>96</v>
      </c>
      <c r="CX10" s="671"/>
      <c r="CY10" s="671"/>
      <c r="CZ10" s="671"/>
      <c r="DA10" s="671"/>
      <c r="DB10" s="671"/>
      <c r="DC10" s="73"/>
      <c r="DD10" s="673">
        <v>40.0</v>
      </c>
      <c r="DE10" s="673">
        <v>43.0</v>
      </c>
      <c r="DF10" s="673">
        <v>22.0</v>
      </c>
      <c r="DG10" s="673">
        <v>19.0</v>
      </c>
      <c r="DH10" s="674">
        <f t="shared" ref="DH10:DK10" si="9">round(if(columns(DH10:$DK10)&gt;2,55,33)+(DD10*($DL$1+4)/10)*(1+($DM$1+switch($B10,1,0,2,5,3,30))/100),0)</f>
        <v>647</v>
      </c>
      <c r="DI10" s="674">
        <f t="shared" si="9"/>
        <v>691</v>
      </c>
      <c r="DJ10" s="674">
        <f t="shared" si="9"/>
        <v>359</v>
      </c>
      <c r="DK10" s="674">
        <f t="shared" si="9"/>
        <v>314</v>
      </c>
      <c r="DL10" s="674"/>
      <c r="DM10" s="674"/>
    </row>
    <row r="11">
      <c r="A11" s="668" t="s">
        <v>2485</v>
      </c>
      <c r="B11" s="669">
        <v>3.0</v>
      </c>
      <c r="C11" s="669" t="str">
        <f t="array" ref="C11">index(Images!$A$1:$K$1, 1, 1)</f>
        <v/>
      </c>
      <c r="D11" s="669" t="s">
        <v>2483</v>
      </c>
      <c r="E11" s="669">
        <v>1.0</v>
      </c>
      <c r="F11" s="669">
        <v>3.0</v>
      </c>
      <c r="G11" s="670" t="s">
        <v>2486</v>
      </c>
      <c r="H11" s="437"/>
      <c r="I11" s="671"/>
      <c r="J11" s="671"/>
      <c r="K11" s="671"/>
      <c r="L11" s="671"/>
      <c r="M11" s="672"/>
      <c r="N11" s="671"/>
      <c r="O11" s="671"/>
      <c r="P11" s="671"/>
      <c r="Q11" s="671"/>
      <c r="R11" s="671"/>
      <c r="S11" s="671"/>
      <c r="T11" s="671"/>
      <c r="U11" s="671"/>
      <c r="V11" s="671"/>
      <c r="W11" s="671"/>
      <c r="X11" s="671"/>
      <c r="Y11" s="671"/>
      <c r="Z11" s="671"/>
      <c r="AA11" s="671"/>
      <c r="AB11" s="671"/>
      <c r="AC11" s="671"/>
      <c r="AD11" s="671"/>
      <c r="AE11" s="671"/>
      <c r="AF11" s="671"/>
      <c r="AG11" s="671"/>
      <c r="AH11" s="671"/>
      <c r="AI11" s="671"/>
      <c r="AJ11" s="671"/>
      <c r="AK11" s="671"/>
      <c r="AL11" s="672"/>
      <c r="AM11" s="672" t="s">
        <v>96</v>
      </c>
      <c r="AN11" s="672"/>
      <c r="AO11" s="672"/>
      <c r="AP11" s="671"/>
      <c r="AQ11" s="671"/>
      <c r="AR11" s="671"/>
      <c r="AS11" s="671"/>
      <c r="AT11" s="671"/>
      <c r="AU11" s="672"/>
      <c r="AV11" s="672"/>
      <c r="AW11" s="671"/>
      <c r="AX11" s="671"/>
      <c r="AY11" s="672"/>
      <c r="AZ11" s="672"/>
      <c r="BA11" s="671"/>
      <c r="BB11" s="671"/>
      <c r="BC11" s="671"/>
      <c r="BD11" s="671"/>
      <c r="BE11" s="671"/>
      <c r="BF11" s="671"/>
      <c r="BG11" s="671"/>
      <c r="BH11" s="671"/>
      <c r="BI11" s="671"/>
      <c r="BJ11" s="671"/>
      <c r="BK11" s="671"/>
      <c r="BL11" s="671"/>
      <c r="BM11" s="671"/>
      <c r="BN11" s="671"/>
      <c r="BO11" s="671"/>
      <c r="BP11" s="671"/>
      <c r="BQ11" s="671"/>
      <c r="BR11" s="671"/>
      <c r="BS11" s="671"/>
      <c r="BT11" s="671"/>
      <c r="BU11" s="671"/>
      <c r="BV11" s="671"/>
      <c r="BW11" s="671"/>
      <c r="BX11" s="671"/>
      <c r="BY11" s="671"/>
      <c r="BZ11" s="672"/>
      <c r="CA11" s="672"/>
      <c r="CB11" s="671"/>
      <c r="CC11" s="672" t="s">
        <v>96</v>
      </c>
      <c r="CD11" s="672"/>
      <c r="CE11" s="672"/>
      <c r="CF11" s="671"/>
      <c r="CG11" s="671"/>
      <c r="CH11" s="671"/>
      <c r="CI11" s="671"/>
      <c r="CJ11" s="671"/>
      <c r="CK11" s="671"/>
      <c r="CL11" s="671"/>
      <c r="CM11" s="671"/>
      <c r="CN11" s="672" t="s">
        <v>96</v>
      </c>
      <c r="CO11" s="671"/>
      <c r="CP11" s="671"/>
      <c r="CQ11" s="671"/>
      <c r="CR11" s="671"/>
      <c r="CS11" s="671"/>
      <c r="CT11" s="672"/>
      <c r="CU11" s="672"/>
      <c r="CV11" s="671"/>
      <c r="CW11" s="671"/>
      <c r="CX11" s="671"/>
      <c r="CY11" s="671"/>
      <c r="CZ11" s="671"/>
      <c r="DA11" s="671"/>
      <c r="DB11" s="671"/>
      <c r="DC11" s="73"/>
      <c r="DD11" s="673">
        <v>40.0</v>
      </c>
      <c r="DE11" s="673">
        <v>43.0</v>
      </c>
      <c r="DF11" s="673">
        <v>22.0</v>
      </c>
      <c r="DG11" s="673">
        <v>19.0</v>
      </c>
      <c r="DH11" s="674">
        <f t="shared" ref="DH11:DK11" si="10">round(if(columns(DH11:$DK11)&gt;2,55,33)+(DD11*($DL$1+4)/10)*(1+($DM$1+switch($B11,1,0,2,5,3,30))/100),0)</f>
        <v>647</v>
      </c>
      <c r="DI11" s="674">
        <f t="shared" si="10"/>
        <v>691</v>
      </c>
      <c r="DJ11" s="674">
        <f t="shared" si="10"/>
        <v>359</v>
      </c>
      <c r="DK11" s="674">
        <f t="shared" si="10"/>
        <v>314</v>
      </c>
      <c r="DL11" s="674"/>
      <c r="DM11" s="674"/>
    </row>
    <row r="12">
      <c r="A12" s="668" t="s">
        <v>2487</v>
      </c>
      <c r="B12" s="669">
        <v>3.0</v>
      </c>
      <c r="C12" s="669" t="str">
        <f t="array" ref="C12">index(Images!$A$1:$K$1, 1, 1)</f>
        <v/>
      </c>
      <c r="D12" s="669" t="s">
        <v>2483</v>
      </c>
      <c r="E12" s="669">
        <v>1.0</v>
      </c>
      <c r="F12" s="669">
        <v>3.0</v>
      </c>
      <c r="G12" s="670" t="s">
        <v>2488</v>
      </c>
      <c r="H12" s="437"/>
      <c r="I12" s="671"/>
      <c r="J12" s="671"/>
      <c r="K12" s="671"/>
      <c r="L12" s="671"/>
      <c r="M12" s="672" t="s">
        <v>96</v>
      </c>
      <c r="N12" s="671"/>
      <c r="O12" s="671"/>
      <c r="P12" s="671"/>
      <c r="Q12" s="671"/>
      <c r="R12" s="671"/>
      <c r="S12" s="671"/>
      <c r="T12" s="671"/>
      <c r="U12" s="671"/>
      <c r="V12" s="671"/>
      <c r="W12" s="671"/>
      <c r="X12" s="671"/>
      <c r="Y12" s="671"/>
      <c r="Z12" s="671"/>
      <c r="AA12" s="671"/>
      <c r="AB12" s="671"/>
      <c r="AC12" s="671"/>
      <c r="AD12" s="671"/>
      <c r="AE12" s="671"/>
      <c r="AF12" s="671"/>
      <c r="AG12" s="671"/>
      <c r="AH12" s="672" t="s">
        <v>96</v>
      </c>
      <c r="AI12" s="671"/>
      <c r="AJ12" s="671"/>
      <c r="AK12" s="671"/>
      <c r="AL12" s="672"/>
      <c r="AM12" s="672" t="s">
        <v>96</v>
      </c>
      <c r="AN12" s="672" t="s">
        <v>96</v>
      </c>
      <c r="AO12" s="672"/>
      <c r="AP12" s="671"/>
      <c r="AQ12" s="671"/>
      <c r="AR12" s="671"/>
      <c r="AS12" s="671"/>
      <c r="AT12" s="671"/>
      <c r="AU12" s="672" t="s">
        <v>96</v>
      </c>
      <c r="AV12" s="672" t="s">
        <v>96</v>
      </c>
      <c r="AW12" s="671"/>
      <c r="AX12" s="671"/>
      <c r="AY12" s="672"/>
      <c r="AZ12" s="672"/>
      <c r="BA12" s="671"/>
      <c r="BB12" s="671"/>
      <c r="BC12" s="671"/>
      <c r="BD12" s="671"/>
      <c r="BE12" s="671"/>
      <c r="BF12" s="671"/>
      <c r="BG12" s="671"/>
      <c r="BH12" s="671"/>
      <c r="BI12" s="671"/>
      <c r="BJ12" s="671"/>
      <c r="BK12" s="671"/>
      <c r="BL12" s="671"/>
      <c r="BM12" s="671"/>
      <c r="BN12" s="671"/>
      <c r="BO12" s="671"/>
      <c r="BP12" s="671"/>
      <c r="BQ12" s="671"/>
      <c r="BR12" s="671"/>
      <c r="BS12" s="671"/>
      <c r="BT12" s="671"/>
      <c r="BU12" s="671"/>
      <c r="BV12" s="671"/>
      <c r="BW12" s="671"/>
      <c r="BX12" s="671"/>
      <c r="BY12" s="671"/>
      <c r="BZ12" s="672"/>
      <c r="CA12" s="672"/>
      <c r="CB12" s="671"/>
      <c r="CC12" s="671"/>
      <c r="CD12" s="671"/>
      <c r="CE12" s="671"/>
      <c r="CF12" s="671"/>
      <c r="CG12" s="671"/>
      <c r="CH12" s="671"/>
      <c r="CI12" s="671"/>
      <c r="CJ12" s="671"/>
      <c r="CK12" s="671"/>
      <c r="CL12" s="671"/>
      <c r="CM12" s="671"/>
      <c r="CN12" s="671"/>
      <c r="CO12" s="671"/>
      <c r="CP12" s="671"/>
      <c r="CQ12" s="671"/>
      <c r="CR12" s="671"/>
      <c r="CS12" s="671"/>
      <c r="CT12" s="672"/>
      <c r="CU12" s="672" t="s">
        <v>96</v>
      </c>
      <c r="CV12" s="671"/>
      <c r="CW12" s="671"/>
      <c r="CX12" s="671"/>
      <c r="CY12" s="671"/>
      <c r="CZ12" s="671"/>
      <c r="DA12" s="672" t="s">
        <v>96</v>
      </c>
      <c r="DB12" s="671"/>
      <c r="DC12" s="73"/>
      <c r="DD12" s="673">
        <v>48.0</v>
      </c>
      <c r="DE12" s="673">
        <v>43.0</v>
      </c>
      <c r="DF12" s="673">
        <v>20.0</v>
      </c>
      <c r="DG12" s="673">
        <v>19.0</v>
      </c>
      <c r="DH12" s="674">
        <f t="shared" ref="DH12:DK12" si="11">round(if(columns(DH12:$DK12)&gt;2,55,33)+(DD12*($DL$1+4)/10)*(1+($DM$1+switch($B12,1,0,2,5,3,30))/100),0)</f>
        <v>765</v>
      </c>
      <c r="DI12" s="674">
        <f t="shared" si="11"/>
        <v>691</v>
      </c>
      <c r="DJ12" s="674">
        <f t="shared" si="11"/>
        <v>329</v>
      </c>
      <c r="DK12" s="674">
        <f t="shared" si="11"/>
        <v>314</v>
      </c>
      <c r="DL12" s="674"/>
      <c r="DM12" s="674"/>
    </row>
    <row r="13">
      <c r="A13" s="668" t="s">
        <v>2489</v>
      </c>
      <c r="B13" s="669">
        <v>3.0</v>
      </c>
      <c r="C13" s="669" t="str">
        <f t="array" ref="C13">index(Images!$A$1:$K$1, 1, 1)</f>
        <v/>
      </c>
      <c r="D13" s="669" t="s">
        <v>2483</v>
      </c>
      <c r="E13" s="669">
        <v>1.0</v>
      </c>
      <c r="F13" s="669">
        <v>3.0</v>
      </c>
      <c r="G13" s="670" t="s">
        <v>2490</v>
      </c>
      <c r="H13" s="437"/>
      <c r="I13" s="671"/>
      <c r="J13" s="671"/>
      <c r="K13" s="671"/>
      <c r="L13" s="671"/>
      <c r="M13" s="671"/>
      <c r="N13" s="671"/>
      <c r="O13" s="671"/>
      <c r="P13" s="671"/>
      <c r="Q13" s="671"/>
      <c r="R13" s="671"/>
      <c r="S13" s="671"/>
      <c r="T13" s="672"/>
      <c r="U13" s="672" t="s">
        <v>96</v>
      </c>
      <c r="V13" s="671"/>
      <c r="W13" s="671"/>
      <c r="X13" s="671"/>
      <c r="Y13" s="671"/>
      <c r="Z13" s="672"/>
      <c r="AA13" s="672"/>
      <c r="AB13" s="671"/>
      <c r="AC13" s="671"/>
      <c r="AD13" s="671"/>
      <c r="AE13" s="671"/>
      <c r="AF13" s="671"/>
      <c r="AG13" s="671"/>
      <c r="AH13" s="671"/>
      <c r="AI13" s="671"/>
      <c r="AJ13" s="672"/>
      <c r="AK13" s="672" t="s">
        <v>96</v>
      </c>
      <c r="AL13" s="671"/>
      <c r="AM13" s="671"/>
      <c r="AN13" s="671"/>
      <c r="AO13" s="671"/>
      <c r="AP13" s="671"/>
      <c r="AQ13" s="671"/>
      <c r="AR13" s="671"/>
      <c r="AS13" s="671"/>
      <c r="AT13" s="671"/>
      <c r="AU13" s="671"/>
      <c r="AV13" s="671"/>
      <c r="AW13" s="671"/>
      <c r="AX13" s="671"/>
      <c r="AY13" s="672"/>
      <c r="AZ13" s="672"/>
      <c r="BA13" s="671"/>
      <c r="BB13" s="671"/>
      <c r="BC13" s="671"/>
      <c r="BD13" s="671"/>
      <c r="BE13" s="671"/>
      <c r="BF13" s="671"/>
      <c r="BG13" s="672" t="s">
        <v>96</v>
      </c>
      <c r="BH13" s="671"/>
      <c r="BI13" s="671"/>
      <c r="BJ13" s="671"/>
      <c r="BK13" s="672" t="s">
        <v>96</v>
      </c>
      <c r="BL13" s="671"/>
      <c r="BM13" s="671"/>
      <c r="BN13" s="671"/>
      <c r="BO13" s="672"/>
      <c r="BP13" s="672"/>
      <c r="BQ13" s="671"/>
      <c r="BR13" s="671"/>
      <c r="BS13" s="671"/>
      <c r="BT13" s="672"/>
      <c r="BU13" s="672"/>
      <c r="BV13" s="671"/>
      <c r="BW13" s="671"/>
      <c r="BX13" s="671"/>
      <c r="BY13" s="671"/>
      <c r="BZ13" s="672"/>
      <c r="CA13" s="672"/>
      <c r="CB13" s="671"/>
      <c r="CC13" s="671"/>
      <c r="CD13" s="671"/>
      <c r="CE13" s="671"/>
      <c r="CF13" s="671"/>
      <c r="CG13" s="671"/>
      <c r="CH13" s="671"/>
      <c r="CI13" s="675" t="s">
        <v>96</v>
      </c>
      <c r="CJ13" s="671"/>
      <c r="CK13" s="671"/>
      <c r="CL13" s="671"/>
      <c r="CM13" s="671"/>
      <c r="CN13" s="671"/>
      <c r="CO13" s="671"/>
      <c r="CP13" s="671"/>
      <c r="CQ13" s="671"/>
      <c r="CR13" s="671"/>
      <c r="CS13" s="671"/>
      <c r="CT13" s="672"/>
      <c r="CU13" s="672"/>
      <c r="CV13" s="671"/>
      <c r="CW13" s="671"/>
      <c r="CX13" s="671"/>
      <c r="CY13" s="671"/>
      <c r="CZ13" s="671"/>
      <c r="DA13" s="671"/>
      <c r="DB13" s="671"/>
      <c r="DC13" s="73"/>
      <c r="DD13" s="673">
        <v>53.0</v>
      </c>
      <c r="DE13" s="673">
        <v>37.0</v>
      </c>
      <c r="DF13" s="673">
        <v>23.0</v>
      </c>
      <c r="DG13" s="673">
        <v>19.0</v>
      </c>
      <c r="DH13" s="674">
        <f t="shared" ref="DH13:DK13" si="12">round(if(columns(DH13:$DK13)&gt;2,55,33)+(DD13*($DL$1+4)/10)*(1+($DM$1+switch($B13,1,0,2,5,3,30))/100),0)</f>
        <v>839</v>
      </c>
      <c r="DI13" s="674">
        <f t="shared" si="12"/>
        <v>603</v>
      </c>
      <c r="DJ13" s="674">
        <f t="shared" si="12"/>
        <v>373</v>
      </c>
      <c r="DK13" s="674">
        <f t="shared" si="12"/>
        <v>314</v>
      </c>
      <c r="DL13" s="674"/>
      <c r="DM13" s="674"/>
    </row>
    <row r="14">
      <c r="A14" s="676" t="s">
        <v>2491</v>
      </c>
      <c r="B14" s="669">
        <v>3.0</v>
      </c>
      <c r="C14" s="669" t="str">
        <f t="array" ref="C14">index(Images!$A$1:$K$1, 1, 1)</f>
        <v/>
      </c>
      <c r="D14" s="669" t="s">
        <v>2483</v>
      </c>
      <c r="E14" s="669">
        <v>1.0</v>
      </c>
      <c r="F14" s="669">
        <v>3.0</v>
      </c>
      <c r="G14" s="670" t="s">
        <v>2492</v>
      </c>
      <c r="H14" s="437"/>
      <c r="I14" s="671"/>
      <c r="J14" s="671"/>
      <c r="K14" s="671"/>
      <c r="L14" s="671"/>
      <c r="M14" s="671"/>
      <c r="N14" s="671"/>
      <c r="O14" s="671"/>
      <c r="P14" s="671"/>
      <c r="Q14" s="671"/>
      <c r="R14" s="671"/>
      <c r="S14" s="671"/>
      <c r="T14" s="671"/>
      <c r="U14" s="671"/>
      <c r="V14" s="671"/>
      <c r="W14" s="671"/>
      <c r="X14" s="671"/>
      <c r="Y14" s="671"/>
      <c r="Z14" s="672" t="s">
        <v>96</v>
      </c>
      <c r="AA14" s="672" t="s">
        <v>96</v>
      </c>
      <c r="AB14" s="671"/>
      <c r="AC14" s="671"/>
      <c r="AD14" s="671"/>
      <c r="AE14" s="671"/>
      <c r="AF14" s="671"/>
      <c r="AG14" s="671"/>
      <c r="AH14" s="671"/>
      <c r="AI14" s="671"/>
      <c r="AJ14" s="671"/>
      <c r="AK14" s="672" t="s">
        <v>96</v>
      </c>
      <c r="AL14" s="671"/>
      <c r="AM14" s="671"/>
      <c r="AN14" s="671"/>
      <c r="AO14" s="671"/>
      <c r="AP14" s="671"/>
      <c r="AQ14" s="671"/>
      <c r="AR14" s="671"/>
      <c r="AS14" s="671"/>
      <c r="AT14" s="671"/>
      <c r="AU14" s="671"/>
      <c r="AV14" s="671"/>
      <c r="AW14" s="671"/>
      <c r="AX14" s="671"/>
      <c r="AY14" s="672"/>
      <c r="AZ14" s="672"/>
      <c r="BA14" s="671"/>
      <c r="BB14" s="671"/>
      <c r="BC14" s="671"/>
      <c r="BD14" s="671"/>
      <c r="BE14" s="671"/>
      <c r="BF14" s="671"/>
      <c r="BG14" s="671"/>
      <c r="BH14" s="671"/>
      <c r="BI14" s="671"/>
      <c r="BJ14" s="671"/>
      <c r="BK14" s="672"/>
      <c r="BL14" s="671"/>
      <c r="BM14" s="671"/>
      <c r="BN14" s="671"/>
      <c r="BO14" s="672"/>
      <c r="BP14" s="672"/>
      <c r="BQ14" s="671"/>
      <c r="BR14" s="671"/>
      <c r="BS14" s="671"/>
      <c r="BT14" s="672"/>
      <c r="BU14" s="672"/>
      <c r="BV14" s="671"/>
      <c r="BW14" s="671"/>
      <c r="BX14" s="671"/>
      <c r="BY14" s="671"/>
      <c r="BZ14" s="672"/>
      <c r="CA14" s="672"/>
      <c r="CB14" s="671"/>
      <c r="CC14" s="671"/>
      <c r="CD14" s="671"/>
      <c r="CE14" s="671"/>
      <c r="CF14" s="671"/>
      <c r="CG14" s="671"/>
      <c r="CH14" s="671"/>
      <c r="CI14" s="671"/>
      <c r="CJ14" s="671"/>
      <c r="CK14" s="671"/>
      <c r="CL14" s="671"/>
      <c r="CM14" s="671"/>
      <c r="CN14" s="671"/>
      <c r="CO14" s="671"/>
      <c r="CP14" s="671"/>
      <c r="CQ14" s="671"/>
      <c r="CR14" s="671"/>
      <c r="CS14" s="671"/>
      <c r="CT14" s="672"/>
      <c r="CU14" s="672"/>
      <c r="CV14" s="671"/>
      <c r="CW14" s="672"/>
      <c r="CX14" s="672"/>
      <c r="CY14" s="671"/>
      <c r="CZ14" s="671"/>
      <c r="DA14" s="671"/>
      <c r="DB14" s="671"/>
      <c r="DC14" s="73"/>
      <c r="DD14" s="673">
        <v>43.0</v>
      </c>
      <c r="DE14" s="673">
        <v>40.0</v>
      </c>
      <c r="DF14" s="673">
        <v>22.0</v>
      </c>
      <c r="DG14" s="673">
        <v>23.0</v>
      </c>
      <c r="DH14" s="674">
        <f t="shared" ref="DH14:DK14" si="13">round(if(columns(DH14:$DK14)&gt;2,55,33)+(DD14*($DL$1+4)/10)*(1+($DM$1+switch($B14,1,0,2,5,3,30))/100),0)</f>
        <v>691</v>
      </c>
      <c r="DI14" s="674">
        <f t="shared" si="13"/>
        <v>647</v>
      </c>
      <c r="DJ14" s="674">
        <f t="shared" si="13"/>
        <v>359</v>
      </c>
      <c r="DK14" s="674">
        <f t="shared" si="13"/>
        <v>373</v>
      </c>
      <c r="DL14" s="674"/>
      <c r="DM14" s="674"/>
    </row>
    <row r="15">
      <c r="A15" s="668" t="s">
        <v>932</v>
      </c>
      <c r="B15" s="669">
        <v>3.0</v>
      </c>
      <c r="C15" s="669" t="str">
        <f t="array" ref="C15">index(Images!$A$1:$K$1, 1, 1)</f>
        <v/>
      </c>
      <c r="D15" s="669" t="s">
        <v>2483</v>
      </c>
      <c r="E15" s="669">
        <v>1.0</v>
      </c>
      <c r="F15" s="669">
        <v>3.0</v>
      </c>
      <c r="G15" s="670" t="s">
        <v>2493</v>
      </c>
      <c r="H15" s="437"/>
      <c r="I15" s="671"/>
      <c r="J15" s="671"/>
      <c r="K15" s="671"/>
      <c r="L15" s="671"/>
      <c r="M15" s="671"/>
      <c r="N15" s="671"/>
      <c r="O15" s="671"/>
      <c r="P15" s="671"/>
      <c r="Q15" s="671"/>
      <c r="R15" s="671"/>
      <c r="S15" s="671"/>
      <c r="T15" s="671"/>
      <c r="U15" s="671"/>
      <c r="V15" s="672" t="s">
        <v>96</v>
      </c>
      <c r="W15" s="671"/>
      <c r="X15" s="672" t="s">
        <v>96</v>
      </c>
      <c r="Y15" s="671"/>
      <c r="Z15" s="672" t="s">
        <v>96</v>
      </c>
      <c r="AA15" s="672"/>
      <c r="AB15" s="671"/>
      <c r="AC15" s="671"/>
      <c r="AD15" s="671"/>
      <c r="AE15" s="671"/>
      <c r="AF15" s="671"/>
      <c r="AG15" s="671"/>
      <c r="AH15" s="671"/>
      <c r="AI15" s="671"/>
      <c r="AJ15" s="671"/>
      <c r="AK15" s="671"/>
      <c r="AL15" s="671"/>
      <c r="AM15" s="671"/>
      <c r="AN15" s="671"/>
      <c r="AO15" s="671"/>
      <c r="AP15" s="671"/>
      <c r="AQ15" s="672" t="s">
        <v>96</v>
      </c>
      <c r="AR15" s="671"/>
      <c r="AS15" s="671"/>
      <c r="AT15" s="671"/>
      <c r="AU15" s="671"/>
      <c r="AV15" s="671"/>
      <c r="AW15" s="671"/>
      <c r="AX15" s="671"/>
      <c r="AY15" s="672"/>
      <c r="AZ15" s="672" t="s">
        <v>96</v>
      </c>
      <c r="BA15" s="671"/>
      <c r="BB15" s="671"/>
      <c r="BC15" s="671"/>
      <c r="BD15" s="671"/>
      <c r="BE15" s="671"/>
      <c r="BF15" s="671"/>
      <c r="BG15" s="671"/>
      <c r="BH15" s="671"/>
      <c r="BI15" s="671"/>
      <c r="BJ15" s="671"/>
      <c r="BK15" s="672" t="s">
        <v>96</v>
      </c>
      <c r="BL15" s="671"/>
      <c r="BM15" s="671"/>
      <c r="BN15" s="671"/>
      <c r="BO15" s="672" t="s">
        <v>96</v>
      </c>
      <c r="BP15" s="672"/>
      <c r="BQ15" s="671"/>
      <c r="BR15" s="671"/>
      <c r="BS15" s="671"/>
      <c r="BT15" s="672"/>
      <c r="BU15" s="672" t="s">
        <v>96</v>
      </c>
      <c r="BV15" s="671"/>
      <c r="BW15" s="671"/>
      <c r="BX15" s="671"/>
      <c r="BY15" s="671"/>
      <c r="BZ15" s="672"/>
      <c r="CA15" s="672"/>
      <c r="CB15" s="671"/>
      <c r="CC15" s="671"/>
      <c r="CD15" s="671"/>
      <c r="CE15" s="671"/>
      <c r="CF15" s="671"/>
      <c r="CG15" s="671"/>
      <c r="CH15" s="671"/>
      <c r="CI15" s="671"/>
      <c r="CJ15" s="671"/>
      <c r="CK15" s="671"/>
      <c r="CL15" s="671"/>
      <c r="CM15" s="671"/>
      <c r="CN15" s="671"/>
      <c r="CO15" s="671"/>
      <c r="CP15" s="671"/>
      <c r="CQ15" s="671"/>
      <c r="CR15" s="671"/>
      <c r="CS15" s="671"/>
      <c r="CT15" s="672"/>
      <c r="CU15" s="672"/>
      <c r="CV15" s="671"/>
      <c r="CW15" s="672"/>
      <c r="CX15" s="672" t="s">
        <v>96</v>
      </c>
      <c r="CY15" s="671"/>
      <c r="CZ15" s="671"/>
      <c r="DA15" s="671"/>
      <c r="DB15" s="671"/>
      <c r="DC15" s="73"/>
      <c r="DD15" s="673">
        <v>43.0</v>
      </c>
      <c r="DE15" s="673">
        <v>40.0</v>
      </c>
      <c r="DF15" s="673">
        <v>22.0</v>
      </c>
      <c r="DG15" s="673">
        <v>20.0</v>
      </c>
      <c r="DH15" s="674">
        <f t="shared" ref="DH15:DK15" si="14">round(if(columns(DH15:$DK15)&gt;2,55,33)+(DD15*($DL$1+4)/10)*(1+($DM$1+switch($B15,1,0,2,5,3,30))/100),0)</f>
        <v>691</v>
      </c>
      <c r="DI15" s="674">
        <f t="shared" si="14"/>
        <v>647</v>
      </c>
      <c r="DJ15" s="674">
        <f t="shared" si="14"/>
        <v>359</v>
      </c>
      <c r="DK15" s="674">
        <f t="shared" si="14"/>
        <v>329</v>
      </c>
      <c r="DL15" s="674"/>
      <c r="DM15" s="674"/>
    </row>
    <row r="16">
      <c r="A16" s="668" t="s">
        <v>374</v>
      </c>
      <c r="B16" s="669">
        <v>3.0</v>
      </c>
      <c r="C16" s="669" t="str">
        <f t="array" ref="C16">index(Images!$A$1:$K$1, 1, 1)</f>
        <v/>
      </c>
      <c r="D16" s="669" t="s">
        <v>2483</v>
      </c>
      <c r="E16" s="669">
        <v>1.0</v>
      </c>
      <c r="F16" s="669">
        <v>3.0</v>
      </c>
      <c r="G16" s="670" t="s">
        <v>2494</v>
      </c>
      <c r="H16" s="437"/>
      <c r="I16" s="671"/>
      <c r="J16" s="671"/>
      <c r="K16" s="671"/>
      <c r="L16" s="671"/>
      <c r="M16" s="671"/>
      <c r="N16" s="671"/>
      <c r="O16" s="671"/>
      <c r="P16" s="671"/>
      <c r="Q16" s="671"/>
      <c r="R16" s="587" t="s">
        <v>96</v>
      </c>
      <c r="S16" s="671"/>
      <c r="T16" s="671"/>
      <c r="U16" s="671"/>
      <c r="V16" s="672"/>
      <c r="W16" s="672"/>
      <c r="X16" s="672"/>
      <c r="Y16" s="671"/>
      <c r="Z16" s="671"/>
      <c r="AA16" s="672" t="s">
        <v>2095</v>
      </c>
      <c r="AB16" s="671"/>
      <c r="AC16" s="671"/>
      <c r="AD16" s="671"/>
      <c r="AE16" s="672"/>
      <c r="AF16" s="672" t="s">
        <v>96</v>
      </c>
      <c r="AG16" s="671"/>
      <c r="AH16" s="671"/>
      <c r="AI16" s="671"/>
      <c r="AJ16" s="671"/>
      <c r="AK16" s="671"/>
      <c r="AL16" s="671"/>
      <c r="AM16" s="671"/>
      <c r="AN16" s="671"/>
      <c r="AO16" s="671"/>
      <c r="AP16" s="671"/>
      <c r="AQ16" s="671"/>
      <c r="AR16" s="671"/>
      <c r="AS16" s="671"/>
      <c r="AT16" s="671"/>
      <c r="AU16" s="671"/>
      <c r="AV16" s="671"/>
      <c r="AW16" s="672" t="s">
        <v>96</v>
      </c>
      <c r="AX16" s="671"/>
      <c r="AY16" s="671"/>
      <c r="AZ16" s="671"/>
      <c r="BA16" s="671"/>
      <c r="BB16" s="671"/>
      <c r="BC16" s="671"/>
      <c r="BD16" s="672"/>
      <c r="BE16" s="672"/>
      <c r="BF16" s="671"/>
      <c r="BG16" s="671"/>
      <c r="BH16" s="671"/>
      <c r="BI16" s="672" t="s">
        <v>96</v>
      </c>
      <c r="BJ16" s="671"/>
      <c r="BK16" s="671"/>
      <c r="BL16" s="671"/>
      <c r="BM16" s="671"/>
      <c r="BN16" s="672" t="s">
        <v>96</v>
      </c>
      <c r="BO16" s="671"/>
      <c r="BP16" s="671"/>
      <c r="BQ16" s="671"/>
      <c r="BR16" s="671"/>
      <c r="BS16" s="671"/>
      <c r="BT16" s="672" t="s">
        <v>2095</v>
      </c>
      <c r="BU16" s="672"/>
      <c r="BV16" s="671"/>
      <c r="BW16" s="672"/>
      <c r="BX16" s="672"/>
      <c r="BY16" s="672" t="s">
        <v>2095</v>
      </c>
      <c r="BZ16" s="671"/>
      <c r="CA16" s="671"/>
      <c r="CB16" s="671"/>
      <c r="CC16" s="671"/>
      <c r="CD16" s="671"/>
      <c r="CE16" s="671"/>
      <c r="CF16" s="671"/>
      <c r="CG16" s="671"/>
      <c r="CH16" s="671"/>
      <c r="CI16" s="671"/>
      <c r="CJ16" s="671"/>
      <c r="CK16" s="671"/>
      <c r="CL16" s="671"/>
      <c r="CM16" s="671"/>
      <c r="CN16" s="671"/>
      <c r="CO16" s="671"/>
      <c r="CP16" s="671"/>
      <c r="CQ16" s="671"/>
      <c r="CR16" s="671"/>
      <c r="CS16" s="671"/>
      <c r="CT16" s="671"/>
      <c r="CU16" s="671"/>
      <c r="CV16" s="671"/>
      <c r="CW16" s="671"/>
      <c r="CX16" s="671"/>
      <c r="CY16" s="672"/>
      <c r="CZ16" s="672" t="s">
        <v>96</v>
      </c>
      <c r="DA16" s="672"/>
      <c r="DB16" s="671"/>
      <c r="DC16" s="73"/>
      <c r="DD16" s="673">
        <v>36.0</v>
      </c>
      <c r="DE16" s="673">
        <v>40.0</v>
      </c>
      <c r="DF16" s="673">
        <v>23.0</v>
      </c>
      <c r="DG16" s="673">
        <v>23.0</v>
      </c>
      <c r="DH16" s="674">
        <f t="shared" ref="DH16:DK16" si="15">round(if(columns(DH16:$DK16)&gt;2,55,33)+(DD16*($DL$1+4)/10)*(1+($DM$1+switch($B16,1,0,2,5,3,30))/100),0)</f>
        <v>588</v>
      </c>
      <c r="DI16" s="674">
        <f t="shared" si="15"/>
        <v>647</v>
      </c>
      <c r="DJ16" s="674">
        <f t="shared" si="15"/>
        <v>373</v>
      </c>
      <c r="DK16" s="674">
        <f t="shared" si="15"/>
        <v>373</v>
      </c>
      <c r="DL16" s="674"/>
      <c r="DM16" s="674"/>
    </row>
    <row r="17">
      <c r="A17" s="677" t="s">
        <v>2495</v>
      </c>
      <c r="B17" s="448">
        <v>1.0</v>
      </c>
      <c r="C17" s="449" t="str">
        <f t="array" ref="C17">index(Images!$A$1:$K$1, 1, 2)</f>
        <v/>
      </c>
      <c r="D17" s="448" t="s">
        <v>91</v>
      </c>
      <c r="E17" s="448">
        <v>1.0</v>
      </c>
      <c r="F17" s="448">
        <v>3.0</v>
      </c>
      <c r="G17" s="678" t="s">
        <v>2496</v>
      </c>
      <c r="H17" s="437"/>
      <c r="I17" s="578" t="s">
        <v>96</v>
      </c>
      <c r="J17" s="577"/>
      <c r="K17" s="577"/>
      <c r="L17" s="577"/>
      <c r="M17" s="577"/>
      <c r="N17" s="577"/>
      <c r="O17" s="577"/>
      <c r="P17" s="577"/>
      <c r="Q17" s="577"/>
      <c r="R17" s="577"/>
      <c r="S17" s="578" t="s">
        <v>96</v>
      </c>
      <c r="T17" s="577"/>
      <c r="U17" s="577"/>
      <c r="V17" s="577"/>
      <c r="W17" s="577"/>
      <c r="X17" s="577"/>
      <c r="Y17" s="577"/>
      <c r="Z17" s="577"/>
      <c r="AA17" s="577"/>
      <c r="AB17" s="577"/>
      <c r="AC17" s="577"/>
      <c r="AD17" s="577"/>
      <c r="AE17" s="577"/>
      <c r="AF17" s="577"/>
      <c r="AG17" s="577"/>
      <c r="AH17" s="578" t="s">
        <v>96</v>
      </c>
      <c r="AI17" s="578" t="s">
        <v>96</v>
      </c>
      <c r="AJ17" s="578"/>
      <c r="AK17" s="578" t="s">
        <v>96</v>
      </c>
      <c r="AL17" s="578"/>
      <c r="AM17" s="578"/>
      <c r="AN17" s="578" t="s">
        <v>96</v>
      </c>
      <c r="AO17" s="578"/>
      <c r="AP17" s="577"/>
      <c r="AQ17" s="577"/>
      <c r="AR17" s="577"/>
      <c r="AS17" s="577"/>
      <c r="AT17" s="577"/>
      <c r="AU17" s="577"/>
      <c r="AV17" s="577"/>
      <c r="AW17" s="577"/>
      <c r="AX17" s="577"/>
      <c r="AY17" s="578"/>
      <c r="AZ17" s="578"/>
      <c r="BA17" s="577"/>
      <c r="BB17" s="577"/>
      <c r="BC17" s="577"/>
      <c r="BD17" s="577"/>
      <c r="BE17" s="577"/>
      <c r="BF17" s="577"/>
      <c r="BG17" s="577"/>
      <c r="BH17" s="577"/>
      <c r="BI17" s="577"/>
      <c r="BJ17" s="577"/>
      <c r="BK17" s="577"/>
      <c r="BL17" s="577"/>
      <c r="BM17" s="577"/>
      <c r="BN17" s="577"/>
      <c r="BO17" s="577"/>
      <c r="BP17" s="577"/>
      <c r="BQ17" s="577"/>
      <c r="BR17" s="577"/>
      <c r="BS17" s="577"/>
      <c r="BT17" s="578"/>
      <c r="BU17" s="578" t="s">
        <v>96</v>
      </c>
      <c r="BV17" s="577"/>
      <c r="BW17" s="577"/>
      <c r="BX17" s="577"/>
      <c r="BY17" s="577"/>
      <c r="BZ17" s="578"/>
      <c r="CA17" s="578" t="s">
        <v>96</v>
      </c>
      <c r="CB17" s="577"/>
      <c r="CC17" s="577"/>
      <c r="CD17" s="577"/>
      <c r="CE17" s="577"/>
      <c r="CF17" s="577"/>
      <c r="CG17" s="577"/>
      <c r="CH17" s="577"/>
      <c r="CI17" s="577"/>
      <c r="CJ17" s="577"/>
      <c r="CK17" s="578" t="s">
        <v>96</v>
      </c>
      <c r="CL17" s="577"/>
      <c r="CM17" s="577"/>
      <c r="CN17" s="577"/>
      <c r="CO17" s="577"/>
      <c r="CP17" s="577"/>
      <c r="CQ17" s="577"/>
      <c r="CR17" s="578" t="s">
        <v>96</v>
      </c>
      <c r="CS17" s="577"/>
      <c r="CT17" s="578"/>
      <c r="CU17" s="578" t="s">
        <v>96</v>
      </c>
      <c r="CV17" s="577"/>
      <c r="CW17" s="577"/>
      <c r="CX17" s="577"/>
      <c r="CY17" s="577"/>
      <c r="CZ17" s="577"/>
      <c r="DA17" s="577"/>
      <c r="DB17" s="577"/>
      <c r="DC17" s="73"/>
      <c r="DD17" s="679">
        <v>31.0</v>
      </c>
      <c r="DE17" s="679">
        <v>24.0</v>
      </c>
      <c r="DF17" s="679">
        <v>17.0</v>
      </c>
      <c r="DG17" s="679">
        <v>10.0</v>
      </c>
      <c r="DH17" s="680">
        <f t="shared" ref="DH17:DK17" si="16">round(if(columns(DH17:$DK17)&gt;2,55,33)+(DD17*($DL$1+4)/10)*(1+($DM$1+switch($B17,1,0,2,5,3,30))/100),0)</f>
        <v>445</v>
      </c>
      <c r="DI17" s="680">
        <f t="shared" si="16"/>
        <v>357</v>
      </c>
      <c r="DJ17" s="680">
        <f t="shared" si="16"/>
        <v>247</v>
      </c>
      <c r="DK17" s="680">
        <f t="shared" si="16"/>
        <v>159</v>
      </c>
      <c r="DL17" s="680"/>
      <c r="DM17" s="680"/>
    </row>
    <row r="18">
      <c r="A18" s="677" t="s">
        <v>2497</v>
      </c>
      <c r="B18" s="448">
        <v>2.0</v>
      </c>
      <c r="C18" s="449" t="str">
        <f t="array" ref="C18">index(Images!$A$1:$K$1, 1, 2)</f>
        <v/>
      </c>
      <c r="D18" s="448" t="s">
        <v>91</v>
      </c>
      <c r="E18" s="448">
        <v>1.0</v>
      </c>
      <c r="F18" s="448">
        <v>3.0</v>
      </c>
      <c r="G18" s="678" t="s">
        <v>2478</v>
      </c>
      <c r="H18" s="437"/>
      <c r="I18" s="577"/>
      <c r="J18" s="577"/>
      <c r="K18" s="577"/>
      <c r="L18" s="577"/>
      <c r="M18" s="577"/>
      <c r="N18" s="577"/>
      <c r="O18" s="577"/>
      <c r="P18" s="577"/>
      <c r="Q18" s="577"/>
      <c r="R18" s="577"/>
      <c r="S18" s="578" t="s">
        <v>96</v>
      </c>
      <c r="T18" s="577"/>
      <c r="U18" s="577"/>
      <c r="V18" s="577"/>
      <c r="W18" s="577"/>
      <c r="X18" s="578" t="s">
        <v>96</v>
      </c>
      <c r="Y18" s="577"/>
      <c r="Z18" s="577"/>
      <c r="AA18" s="577"/>
      <c r="AB18" s="577"/>
      <c r="AC18" s="577"/>
      <c r="AD18" s="577"/>
      <c r="AE18" s="577"/>
      <c r="AF18" s="577"/>
      <c r="AG18" s="577"/>
      <c r="AH18" s="577"/>
      <c r="AI18" s="578" t="s">
        <v>96</v>
      </c>
      <c r="AJ18" s="577"/>
      <c r="AK18" s="577"/>
      <c r="AL18" s="578"/>
      <c r="AM18" s="578"/>
      <c r="AN18" s="578" t="s">
        <v>96</v>
      </c>
      <c r="AO18" s="578"/>
      <c r="AP18" s="578"/>
      <c r="AQ18" s="578"/>
      <c r="AR18" s="578" t="s">
        <v>96</v>
      </c>
      <c r="AS18" s="577"/>
      <c r="AT18" s="577"/>
      <c r="AU18" s="578"/>
      <c r="AV18" s="578"/>
      <c r="AW18" s="578"/>
      <c r="AX18" s="578"/>
      <c r="AY18" s="577"/>
      <c r="AZ18" s="577"/>
      <c r="BA18" s="577"/>
      <c r="BB18" s="577"/>
      <c r="BC18" s="577"/>
      <c r="BD18" s="577"/>
      <c r="BE18" s="577"/>
      <c r="BF18" s="578" t="s">
        <v>96</v>
      </c>
      <c r="BG18" s="578" t="s">
        <v>96</v>
      </c>
      <c r="BH18" s="578" t="s">
        <v>96</v>
      </c>
      <c r="BI18" s="578" t="s">
        <v>96</v>
      </c>
      <c r="BJ18" s="578"/>
      <c r="BK18" s="578"/>
      <c r="BL18" s="577"/>
      <c r="BM18" s="578" t="s">
        <v>96</v>
      </c>
      <c r="BN18" s="578" t="s">
        <v>96</v>
      </c>
      <c r="BO18" s="577"/>
      <c r="BP18" s="577"/>
      <c r="BQ18" s="577"/>
      <c r="BR18" s="577"/>
      <c r="BS18" s="577"/>
      <c r="BT18" s="578"/>
      <c r="BU18" s="578"/>
      <c r="BV18" s="577"/>
      <c r="BW18" s="577"/>
      <c r="BX18" s="577"/>
      <c r="BY18" s="577"/>
      <c r="BZ18" s="577"/>
      <c r="CA18" s="577"/>
      <c r="CB18" s="577"/>
      <c r="CC18" s="577"/>
      <c r="CD18" s="577"/>
      <c r="CE18" s="577"/>
      <c r="CF18" s="577"/>
      <c r="CG18" s="577"/>
      <c r="CH18" s="577"/>
      <c r="CI18" s="577"/>
      <c r="CJ18" s="577"/>
      <c r="CK18" s="578" t="s">
        <v>96</v>
      </c>
      <c r="CL18" s="577"/>
      <c r="CM18" s="577"/>
      <c r="CN18" s="577"/>
      <c r="CO18" s="577"/>
      <c r="CP18" s="578"/>
      <c r="CQ18" s="577"/>
      <c r="CR18" s="578"/>
      <c r="CS18" s="577"/>
      <c r="CT18" s="578"/>
      <c r="CU18" s="578" t="s">
        <v>96</v>
      </c>
      <c r="CV18" s="577"/>
      <c r="CW18" s="578" t="s">
        <v>96</v>
      </c>
      <c r="CX18" s="577"/>
      <c r="CY18" s="578"/>
      <c r="CZ18" s="578" t="s">
        <v>96</v>
      </c>
      <c r="DA18" s="578"/>
      <c r="DB18" s="577"/>
      <c r="DC18" s="73"/>
      <c r="DD18" s="679">
        <v>31.0</v>
      </c>
      <c r="DE18" s="679">
        <v>34.0</v>
      </c>
      <c r="DF18" s="679">
        <v>17.0</v>
      </c>
      <c r="DG18" s="679">
        <v>16.0</v>
      </c>
      <c r="DH18" s="680">
        <f t="shared" ref="DH18:DK18" si="17">round(if(columns(DH18:$DK18)&gt;2,55,33)+(DD18*($DL$1+4)/10)*(1+($DM$1+switch($B18,1,0,2,5,3,30))/100),0)</f>
        <v>456</v>
      </c>
      <c r="DI18" s="680">
        <f t="shared" si="17"/>
        <v>495</v>
      </c>
      <c r="DJ18" s="680">
        <f t="shared" si="17"/>
        <v>253</v>
      </c>
      <c r="DK18" s="680">
        <f t="shared" si="17"/>
        <v>240</v>
      </c>
      <c r="DL18" s="680"/>
      <c r="DM18" s="680"/>
    </row>
    <row r="19">
      <c r="A19" s="677" t="s">
        <v>2498</v>
      </c>
      <c r="B19" s="448">
        <v>2.0</v>
      </c>
      <c r="C19" s="449" t="str">
        <f t="array" ref="C19">index(Images!$A$1:$K$1, 1, 2)</f>
        <v/>
      </c>
      <c r="D19" s="448" t="s">
        <v>91</v>
      </c>
      <c r="E19" s="448">
        <v>1.0</v>
      </c>
      <c r="F19" s="448">
        <v>3.0</v>
      </c>
      <c r="G19" s="678" t="s">
        <v>2499</v>
      </c>
      <c r="H19" s="437"/>
      <c r="I19" s="578" t="s">
        <v>96</v>
      </c>
      <c r="J19" s="577"/>
      <c r="K19" s="577"/>
      <c r="L19" s="577"/>
      <c r="M19" s="578" t="s">
        <v>96</v>
      </c>
      <c r="N19" s="579"/>
      <c r="O19" s="579" t="s">
        <v>96</v>
      </c>
      <c r="P19" s="577"/>
      <c r="Q19" s="577"/>
      <c r="R19" s="577"/>
      <c r="S19" s="578" t="s">
        <v>96</v>
      </c>
      <c r="T19" s="578"/>
      <c r="U19" s="578" t="s">
        <v>96</v>
      </c>
      <c r="V19" s="578" t="s">
        <v>96</v>
      </c>
      <c r="W19" s="577"/>
      <c r="X19" s="577"/>
      <c r="Y19" s="577"/>
      <c r="Z19" s="578" t="s">
        <v>96</v>
      </c>
      <c r="AA19" s="578"/>
      <c r="AB19" s="577"/>
      <c r="AC19" s="577"/>
      <c r="AD19" s="577"/>
      <c r="AE19" s="577"/>
      <c r="AF19" s="578" t="s">
        <v>96</v>
      </c>
      <c r="AG19" s="578" t="s">
        <v>96</v>
      </c>
      <c r="AH19" s="578" t="s">
        <v>96</v>
      </c>
      <c r="AI19" s="578" t="s">
        <v>96</v>
      </c>
      <c r="AJ19" s="578"/>
      <c r="AK19" s="578" t="s">
        <v>96</v>
      </c>
      <c r="AL19" s="578"/>
      <c r="AM19" s="578"/>
      <c r="AN19" s="578" t="s">
        <v>96</v>
      </c>
      <c r="AO19" s="578" t="s">
        <v>96</v>
      </c>
      <c r="AP19" s="577"/>
      <c r="AQ19" s="577"/>
      <c r="AR19" s="577"/>
      <c r="AS19" s="577"/>
      <c r="AT19" s="577"/>
      <c r="AU19" s="578"/>
      <c r="AV19" s="578"/>
      <c r="AW19" s="578" t="s">
        <v>96</v>
      </c>
      <c r="AX19" s="578" t="s">
        <v>96</v>
      </c>
      <c r="AY19" s="578" t="s">
        <v>96</v>
      </c>
      <c r="AZ19" s="578" t="s">
        <v>96</v>
      </c>
      <c r="BA19" s="578"/>
      <c r="BB19" s="578"/>
      <c r="BC19" s="578"/>
      <c r="BD19" s="577"/>
      <c r="BE19" s="577"/>
      <c r="BF19" s="578" t="s">
        <v>96</v>
      </c>
      <c r="BG19" s="578" t="s">
        <v>96</v>
      </c>
      <c r="BH19" s="578"/>
      <c r="BI19" s="578" t="s">
        <v>96</v>
      </c>
      <c r="BJ19" s="578" t="s">
        <v>96</v>
      </c>
      <c r="BK19" s="578"/>
      <c r="BL19" s="578" t="s">
        <v>96</v>
      </c>
      <c r="BM19" s="578"/>
      <c r="BN19" s="578" t="s">
        <v>96</v>
      </c>
      <c r="BO19" s="577"/>
      <c r="BP19" s="577"/>
      <c r="BQ19" s="578" t="s">
        <v>96</v>
      </c>
      <c r="BR19" s="578"/>
      <c r="BS19" s="577"/>
      <c r="BT19" s="578"/>
      <c r="BU19" s="578" t="s">
        <v>96</v>
      </c>
      <c r="BV19" s="578" t="s">
        <v>96</v>
      </c>
      <c r="BW19" s="578"/>
      <c r="BX19" s="578"/>
      <c r="BY19" s="578"/>
      <c r="BZ19" s="578"/>
      <c r="CA19" s="578" t="s">
        <v>96</v>
      </c>
      <c r="CB19" s="578"/>
      <c r="CC19" s="578"/>
      <c r="CD19" s="578"/>
      <c r="CE19" s="578"/>
      <c r="CF19" s="578"/>
      <c r="CG19" s="578" t="s">
        <v>96</v>
      </c>
      <c r="CH19" s="578"/>
      <c r="CI19" s="578"/>
      <c r="CJ19" s="578" t="s">
        <v>96</v>
      </c>
      <c r="CK19" s="578"/>
      <c r="CL19" s="578"/>
      <c r="CM19" s="578"/>
      <c r="CN19" s="577"/>
      <c r="CO19" s="577"/>
      <c r="CP19" s="578"/>
      <c r="CQ19" s="577"/>
      <c r="CR19" s="578" t="s">
        <v>96</v>
      </c>
      <c r="CS19" s="578" t="s">
        <v>96</v>
      </c>
      <c r="CT19" s="578"/>
      <c r="CU19" s="578" t="s">
        <v>96</v>
      </c>
      <c r="CV19" s="577"/>
      <c r="CW19" s="578" t="s">
        <v>96</v>
      </c>
      <c r="CX19" s="577"/>
      <c r="CY19" s="577"/>
      <c r="CZ19" s="577"/>
      <c r="DA19" s="577"/>
      <c r="DB19" s="577"/>
      <c r="DC19" s="73"/>
      <c r="DD19" s="679">
        <v>37.0</v>
      </c>
      <c r="DE19" s="679">
        <v>29.0</v>
      </c>
      <c r="DF19" s="679">
        <v>20.0</v>
      </c>
      <c r="DG19" s="679">
        <v>12.0</v>
      </c>
      <c r="DH19" s="680">
        <f t="shared" ref="DH19:DK19" si="18">round(if(columns(DH19:$DK19)&gt;2,55,33)+(DD19*($DL$1+4)/10)*(1+($DM$1+switch($B19,1,0,2,5,3,30))/100),0)</f>
        <v>534</v>
      </c>
      <c r="DI19" s="680">
        <f t="shared" si="18"/>
        <v>431</v>
      </c>
      <c r="DJ19" s="680">
        <f t="shared" si="18"/>
        <v>292</v>
      </c>
      <c r="DK19" s="680">
        <f t="shared" si="18"/>
        <v>188</v>
      </c>
      <c r="DL19" s="680"/>
      <c r="DM19" s="680"/>
    </row>
    <row r="20">
      <c r="A20" s="677" t="s">
        <v>2500</v>
      </c>
      <c r="B20" s="448">
        <v>2.0</v>
      </c>
      <c r="C20" s="449" t="str">
        <f t="array" ref="C20">index(Images!$A$1:$K$1, 1, 2)</f>
        <v/>
      </c>
      <c r="D20" s="448" t="s">
        <v>91</v>
      </c>
      <c r="E20" s="448">
        <v>1.0</v>
      </c>
      <c r="F20" s="448">
        <v>3.0</v>
      </c>
      <c r="G20" s="678" t="s">
        <v>2501</v>
      </c>
      <c r="H20" s="437"/>
      <c r="I20" s="577"/>
      <c r="J20" s="578" t="s">
        <v>96</v>
      </c>
      <c r="K20" s="577"/>
      <c r="L20" s="577"/>
      <c r="M20" s="578" t="s">
        <v>96</v>
      </c>
      <c r="N20" s="577"/>
      <c r="O20" s="577"/>
      <c r="P20" s="577"/>
      <c r="Q20" s="578" t="s">
        <v>96</v>
      </c>
      <c r="R20" s="578"/>
      <c r="S20" s="578"/>
      <c r="T20" s="578"/>
      <c r="U20" s="578" t="s">
        <v>96</v>
      </c>
      <c r="V20" s="578" t="s">
        <v>96</v>
      </c>
      <c r="W20" s="578" t="s">
        <v>96</v>
      </c>
      <c r="X20" s="578"/>
      <c r="Y20" s="577"/>
      <c r="Z20" s="577"/>
      <c r="AA20" s="577"/>
      <c r="AB20" s="577"/>
      <c r="AC20" s="578"/>
      <c r="AD20" s="578"/>
      <c r="AE20" s="578" t="s">
        <v>96</v>
      </c>
      <c r="AF20" s="577"/>
      <c r="AG20" s="577"/>
      <c r="AH20" s="578" t="s">
        <v>96</v>
      </c>
      <c r="AI20" s="577"/>
      <c r="AJ20" s="577"/>
      <c r="AK20" s="577"/>
      <c r="AL20" s="577"/>
      <c r="AM20" s="577"/>
      <c r="AN20" s="577"/>
      <c r="AO20" s="577"/>
      <c r="AP20" s="577"/>
      <c r="AQ20" s="578" t="s">
        <v>96</v>
      </c>
      <c r="AR20" s="577"/>
      <c r="AS20" s="577"/>
      <c r="AT20" s="577"/>
      <c r="AU20" s="578"/>
      <c r="AV20" s="578" t="s">
        <v>96</v>
      </c>
      <c r="AW20" s="577"/>
      <c r="AX20" s="577"/>
      <c r="AY20" s="577"/>
      <c r="AZ20" s="577"/>
      <c r="BA20" s="577"/>
      <c r="BB20" s="577"/>
      <c r="BC20" s="577"/>
      <c r="BD20" s="578"/>
      <c r="BE20" s="578" t="s">
        <v>96</v>
      </c>
      <c r="BF20" s="577"/>
      <c r="BG20" s="577"/>
      <c r="BH20" s="577"/>
      <c r="BI20" s="578"/>
      <c r="BJ20" s="577"/>
      <c r="BK20" s="578" t="s">
        <v>96</v>
      </c>
      <c r="BL20" s="577"/>
      <c r="BM20" s="577"/>
      <c r="BN20" s="577"/>
      <c r="BO20" s="577"/>
      <c r="BP20" s="577"/>
      <c r="BQ20" s="577"/>
      <c r="BR20" s="578" t="s">
        <v>96</v>
      </c>
      <c r="BS20" s="577"/>
      <c r="BT20" s="577"/>
      <c r="BU20" s="577"/>
      <c r="BV20" s="578"/>
      <c r="BW20" s="578"/>
      <c r="BX20" s="578"/>
      <c r="BY20" s="578"/>
      <c r="BZ20" s="577"/>
      <c r="CA20" s="577"/>
      <c r="CB20" s="577"/>
      <c r="CC20" s="578"/>
      <c r="CD20" s="578"/>
      <c r="CE20" s="578"/>
      <c r="CF20" s="578" t="s">
        <v>96</v>
      </c>
      <c r="CG20" s="577"/>
      <c r="CH20" s="577"/>
      <c r="CI20" s="577"/>
      <c r="CJ20" s="577"/>
      <c r="CK20" s="577"/>
      <c r="CL20" s="577"/>
      <c r="CM20" s="577"/>
      <c r="CN20" s="577"/>
      <c r="CO20" s="577"/>
      <c r="CP20" s="577"/>
      <c r="CQ20" s="577"/>
      <c r="CR20" s="578" t="s">
        <v>96</v>
      </c>
      <c r="CS20" s="577"/>
      <c r="CT20" s="578"/>
      <c r="CU20" s="578" t="s">
        <v>96</v>
      </c>
      <c r="CV20" s="578" t="s">
        <v>96</v>
      </c>
      <c r="CW20" s="578"/>
      <c r="CX20" s="578" t="s">
        <v>96</v>
      </c>
      <c r="CY20" s="578"/>
      <c r="CZ20" s="578"/>
      <c r="DA20" s="578"/>
      <c r="DB20" s="578"/>
      <c r="DC20" s="73"/>
      <c r="DD20" s="679">
        <v>37.0</v>
      </c>
      <c r="DE20" s="679">
        <v>26.0</v>
      </c>
      <c r="DF20" s="679">
        <v>22.0</v>
      </c>
      <c r="DG20" s="679">
        <v>12.0</v>
      </c>
      <c r="DH20" s="680">
        <f t="shared" ref="DH20:DK20" si="19">round(if(columns(DH20:$DK20)&gt;2,55,33)+(DD20*($DL$1+4)/10)*(1+($DM$1+switch($B20,1,0,2,5,3,30))/100),0)</f>
        <v>534</v>
      </c>
      <c r="DI20" s="680">
        <f t="shared" si="19"/>
        <v>392</v>
      </c>
      <c r="DJ20" s="680">
        <f t="shared" si="19"/>
        <v>318</v>
      </c>
      <c r="DK20" s="680">
        <f t="shared" si="19"/>
        <v>188</v>
      </c>
      <c r="DL20" s="680"/>
      <c r="DM20" s="680"/>
    </row>
    <row r="21">
      <c r="A21" s="681" t="s">
        <v>106</v>
      </c>
      <c r="B21" s="682">
        <v>3.0</v>
      </c>
      <c r="C21" s="630" t="str">
        <f t="array" ref="C21">index(Images!$A$1:$K$1, 1, 2)</f>
        <v/>
      </c>
      <c r="D21" s="682" t="s">
        <v>91</v>
      </c>
      <c r="E21" s="682">
        <v>1.0</v>
      </c>
      <c r="F21" s="682">
        <v>3.0</v>
      </c>
      <c r="G21" s="683" t="s">
        <v>2502</v>
      </c>
      <c r="H21" s="437"/>
      <c r="I21" s="633" t="s">
        <v>96</v>
      </c>
      <c r="J21" s="632"/>
      <c r="K21" s="632"/>
      <c r="L21" s="632"/>
      <c r="M21" s="633" t="s">
        <v>96</v>
      </c>
      <c r="N21" s="632"/>
      <c r="O21" s="632"/>
      <c r="P21" s="632"/>
      <c r="Q21" s="632"/>
      <c r="R21" s="632"/>
      <c r="S21" s="632"/>
      <c r="T21" s="632"/>
      <c r="U21" s="632"/>
      <c r="V21" s="632"/>
      <c r="W21" s="632"/>
      <c r="X21" s="633" t="s">
        <v>96</v>
      </c>
      <c r="Y21" s="633"/>
      <c r="Z21" s="632"/>
      <c r="AA21" s="632"/>
      <c r="AB21" s="632"/>
      <c r="AC21" s="632"/>
      <c r="AD21" s="632"/>
      <c r="AE21" s="632"/>
      <c r="AF21" s="633" t="s">
        <v>96</v>
      </c>
      <c r="AG21" s="632"/>
      <c r="AH21" s="632"/>
      <c r="AI21" s="633" t="s">
        <v>96</v>
      </c>
      <c r="AJ21" s="633"/>
      <c r="AK21" s="633" t="s">
        <v>96</v>
      </c>
      <c r="AL21" s="633"/>
      <c r="AM21" s="633"/>
      <c r="AN21" s="633" t="s">
        <v>96</v>
      </c>
      <c r="AO21" s="633" t="s">
        <v>96</v>
      </c>
      <c r="AP21" s="633"/>
      <c r="AQ21" s="633"/>
      <c r="AR21" s="633"/>
      <c r="AS21" s="632"/>
      <c r="AT21" s="632"/>
      <c r="AU21" s="633"/>
      <c r="AV21" s="633"/>
      <c r="AW21" s="633"/>
      <c r="AX21" s="633" t="s">
        <v>96</v>
      </c>
      <c r="AY21" s="633" t="s">
        <v>96</v>
      </c>
      <c r="AZ21" s="633" t="s">
        <v>96</v>
      </c>
      <c r="BA21" s="632"/>
      <c r="BB21" s="632"/>
      <c r="BC21" s="632"/>
      <c r="BD21" s="633"/>
      <c r="BE21" s="633"/>
      <c r="BF21" s="632"/>
      <c r="BG21" s="632"/>
      <c r="BH21" s="632"/>
      <c r="BI21" s="633" t="s">
        <v>96</v>
      </c>
      <c r="BJ21" s="632"/>
      <c r="BK21" s="632"/>
      <c r="BL21" s="632"/>
      <c r="BM21" s="632"/>
      <c r="BN21" s="633" t="s">
        <v>96</v>
      </c>
      <c r="BO21" s="632"/>
      <c r="BP21" s="632"/>
      <c r="BQ21" s="632"/>
      <c r="BR21" s="632"/>
      <c r="BS21" s="632"/>
      <c r="BT21" s="633"/>
      <c r="BU21" s="633" t="s">
        <v>96</v>
      </c>
      <c r="BV21" s="633"/>
      <c r="BW21" s="633"/>
      <c r="BX21" s="633"/>
      <c r="BY21" s="633"/>
      <c r="BZ21" s="632"/>
      <c r="CA21" s="632"/>
      <c r="CB21" s="632"/>
      <c r="CC21" s="632"/>
      <c r="CD21" s="632"/>
      <c r="CE21" s="632"/>
      <c r="CF21" s="632"/>
      <c r="CG21" s="632"/>
      <c r="CH21" s="632"/>
      <c r="CI21" s="632"/>
      <c r="CJ21" s="632"/>
      <c r="CK21" s="632"/>
      <c r="CL21" s="632"/>
      <c r="CM21" s="632"/>
      <c r="CN21" s="632"/>
      <c r="CO21" s="632"/>
      <c r="CP21" s="632"/>
      <c r="CQ21" s="632"/>
      <c r="CR21" s="633" t="s">
        <v>96</v>
      </c>
      <c r="CS21" s="632"/>
      <c r="CT21" s="632"/>
      <c r="CU21" s="632"/>
      <c r="CV21" s="632"/>
      <c r="CW21" s="632"/>
      <c r="CX21" s="632"/>
      <c r="CY21" s="632"/>
      <c r="CZ21" s="632"/>
      <c r="DA21" s="632"/>
      <c r="DB21" s="632"/>
      <c r="DC21" s="73"/>
      <c r="DD21" s="684">
        <v>48.0</v>
      </c>
      <c r="DE21" s="684">
        <v>37.0</v>
      </c>
      <c r="DF21" s="684">
        <v>26.0</v>
      </c>
      <c r="DG21" s="684">
        <v>16.0</v>
      </c>
      <c r="DH21" s="685">
        <f t="shared" ref="DH21:DK21" si="20">round(if(columns(DH21:$DK21)&gt;2,55,33)+(DD21*($DL$1+4)/10)*(1+($DM$1+switch($B21,1,0,2,5,3,30))/100),0)</f>
        <v>765</v>
      </c>
      <c r="DI21" s="685">
        <f t="shared" si="20"/>
        <v>603</v>
      </c>
      <c r="DJ21" s="685">
        <f t="shared" si="20"/>
        <v>418</v>
      </c>
      <c r="DK21" s="685">
        <f t="shared" si="20"/>
        <v>270</v>
      </c>
      <c r="DL21" s="685"/>
      <c r="DM21" s="685"/>
    </row>
    <row r="22">
      <c r="A22" s="681" t="s">
        <v>133</v>
      </c>
      <c r="B22" s="682">
        <v>3.0</v>
      </c>
      <c r="C22" s="630" t="str">
        <f t="array" ref="C22">index(Images!$A$1:$K$1, 1, 2)</f>
        <v/>
      </c>
      <c r="D22" s="682" t="s">
        <v>91</v>
      </c>
      <c r="E22" s="682">
        <v>1.0</v>
      </c>
      <c r="F22" s="682">
        <v>3.0</v>
      </c>
      <c r="G22" s="683" t="s">
        <v>2503</v>
      </c>
      <c r="H22" s="437"/>
      <c r="I22" s="632"/>
      <c r="J22" s="633" t="s">
        <v>96</v>
      </c>
      <c r="K22" s="632"/>
      <c r="L22" s="632"/>
      <c r="M22" s="632"/>
      <c r="N22" s="632"/>
      <c r="O22" s="632"/>
      <c r="P22" s="632"/>
      <c r="Q22" s="633" t="s">
        <v>96</v>
      </c>
      <c r="R22" s="633"/>
      <c r="S22" s="633"/>
      <c r="T22" s="633"/>
      <c r="U22" s="633" t="s">
        <v>96</v>
      </c>
      <c r="V22" s="633" t="s">
        <v>96</v>
      </c>
      <c r="W22" s="633" t="s">
        <v>96</v>
      </c>
      <c r="X22" s="633"/>
      <c r="Y22" s="632"/>
      <c r="Z22" s="632"/>
      <c r="AA22" s="632"/>
      <c r="AB22" s="632"/>
      <c r="AC22" s="632"/>
      <c r="AD22" s="632"/>
      <c r="AE22" s="632"/>
      <c r="AF22" s="633"/>
      <c r="AG22" s="632"/>
      <c r="AH22" s="633" t="s">
        <v>96</v>
      </c>
      <c r="AI22" s="632"/>
      <c r="AJ22" s="632"/>
      <c r="AK22" s="632"/>
      <c r="AL22" s="632"/>
      <c r="AM22" s="632"/>
      <c r="AN22" s="632"/>
      <c r="AO22" s="632"/>
      <c r="AP22" s="632"/>
      <c r="AQ22" s="633" t="s">
        <v>96</v>
      </c>
      <c r="AR22" s="632"/>
      <c r="AS22" s="632"/>
      <c r="AT22" s="632"/>
      <c r="AU22" s="633"/>
      <c r="AV22" s="633" t="s">
        <v>96</v>
      </c>
      <c r="AW22" s="632"/>
      <c r="AX22" s="632"/>
      <c r="AY22" s="632"/>
      <c r="AZ22" s="632"/>
      <c r="BA22" s="633"/>
      <c r="BB22" s="633"/>
      <c r="BC22" s="633"/>
      <c r="BD22" s="633"/>
      <c r="BE22" s="633" t="s">
        <v>96</v>
      </c>
      <c r="BF22" s="632"/>
      <c r="BG22" s="632"/>
      <c r="BH22" s="632"/>
      <c r="BI22" s="632"/>
      <c r="BJ22" s="633"/>
      <c r="BK22" s="633"/>
      <c r="BL22" s="632"/>
      <c r="BM22" s="632"/>
      <c r="BN22" s="632"/>
      <c r="BO22" s="632"/>
      <c r="BP22" s="632"/>
      <c r="BQ22" s="632"/>
      <c r="BR22" s="633" t="s">
        <v>96</v>
      </c>
      <c r="BS22" s="632"/>
      <c r="BT22" s="633"/>
      <c r="BU22" s="633"/>
      <c r="BV22" s="632"/>
      <c r="BW22" s="632"/>
      <c r="BX22" s="632"/>
      <c r="BY22" s="632"/>
      <c r="BZ22" s="632"/>
      <c r="CA22" s="632"/>
      <c r="CB22" s="632"/>
      <c r="CC22" s="633"/>
      <c r="CD22" s="633"/>
      <c r="CE22" s="633"/>
      <c r="CF22" s="633" t="s">
        <v>96</v>
      </c>
      <c r="CG22" s="632"/>
      <c r="CH22" s="632"/>
      <c r="CI22" s="632"/>
      <c r="CJ22" s="632"/>
      <c r="CK22" s="632"/>
      <c r="CL22" s="632"/>
      <c r="CM22" s="632"/>
      <c r="CN22" s="632"/>
      <c r="CO22" s="632"/>
      <c r="CP22" s="632"/>
      <c r="CQ22" s="632"/>
      <c r="CR22" s="633" t="s">
        <v>96</v>
      </c>
      <c r="CS22" s="632"/>
      <c r="CT22" s="633"/>
      <c r="CU22" s="633" t="s">
        <v>96</v>
      </c>
      <c r="CV22" s="632"/>
      <c r="CW22" s="632"/>
      <c r="CX22" s="632"/>
      <c r="CY22" s="632"/>
      <c r="CZ22" s="632"/>
      <c r="DA22" s="632"/>
      <c r="DB22" s="632"/>
      <c r="DC22" s="73"/>
      <c r="DD22" s="684">
        <v>48.0</v>
      </c>
      <c r="DE22" s="684">
        <v>34.0</v>
      </c>
      <c r="DF22" s="684">
        <v>28.0</v>
      </c>
      <c r="DG22" s="684">
        <v>16.0</v>
      </c>
      <c r="DH22" s="685">
        <f t="shared" ref="DH22:DK22" si="21">round(if(columns(DH22:$DK22)&gt;2,55,33)+(DD22*($DL$1+4)/10)*(1+($DM$1+switch($B22,1,0,2,5,3,30))/100),0)</f>
        <v>765</v>
      </c>
      <c r="DI22" s="685">
        <f t="shared" si="21"/>
        <v>558</v>
      </c>
      <c r="DJ22" s="685">
        <f t="shared" si="21"/>
        <v>447</v>
      </c>
      <c r="DK22" s="685">
        <f t="shared" si="21"/>
        <v>270</v>
      </c>
      <c r="DL22" s="685"/>
      <c r="DM22" s="685"/>
    </row>
    <row r="23">
      <c r="A23" s="681" t="s">
        <v>228</v>
      </c>
      <c r="B23" s="682">
        <v>3.0</v>
      </c>
      <c r="C23" s="630" t="str">
        <f t="array" ref="C23">index(Images!$A$1:$K$1, 1, 2)</f>
        <v/>
      </c>
      <c r="D23" s="682" t="s">
        <v>91</v>
      </c>
      <c r="E23" s="682">
        <v>1.0</v>
      </c>
      <c r="F23" s="682">
        <v>3.0</v>
      </c>
      <c r="G23" s="683" t="s">
        <v>2504</v>
      </c>
      <c r="H23" s="437"/>
      <c r="I23" s="632"/>
      <c r="J23" s="632"/>
      <c r="K23" s="632"/>
      <c r="L23" s="632"/>
      <c r="M23" s="633" t="s">
        <v>96</v>
      </c>
      <c r="N23" s="632"/>
      <c r="O23" s="632"/>
      <c r="P23" s="632"/>
      <c r="Q23" s="632"/>
      <c r="R23" s="632"/>
      <c r="S23" s="633" t="s">
        <v>96</v>
      </c>
      <c r="T23" s="632"/>
      <c r="U23" s="632"/>
      <c r="V23" s="632"/>
      <c r="W23" s="632"/>
      <c r="X23" s="632"/>
      <c r="Y23" s="632"/>
      <c r="Z23" s="632"/>
      <c r="AA23" s="632"/>
      <c r="AB23" s="632"/>
      <c r="AC23" s="632"/>
      <c r="AD23" s="632"/>
      <c r="AE23" s="632"/>
      <c r="AF23" s="633" t="s">
        <v>96</v>
      </c>
      <c r="AG23" s="633" t="s">
        <v>96</v>
      </c>
      <c r="AH23" s="633" t="s">
        <v>96</v>
      </c>
      <c r="AI23" s="633"/>
      <c r="AJ23" s="632"/>
      <c r="AK23" s="632"/>
      <c r="AL23" s="632"/>
      <c r="AM23" s="632"/>
      <c r="AN23" s="632"/>
      <c r="AO23" s="632"/>
      <c r="AP23" s="632"/>
      <c r="AQ23" s="632"/>
      <c r="AR23" s="632"/>
      <c r="AS23" s="632"/>
      <c r="AT23" s="632"/>
      <c r="AU23" s="632"/>
      <c r="AV23" s="632"/>
      <c r="AW23" s="633" t="s">
        <v>96</v>
      </c>
      <c r="AX23" s="632"/>
      <c r="AY23" s="633"/>
      <c r="AZ23" s="633"/>
      <c r="BA23" s="632"/>
      <c r="BB23" s="632"/>
      <c r="BC23" s="632"/>
      <c r="BD23" s="632"/>
      <c r="BE23" s="632"/>
      <c r="BF23" s="633" t="s">
        <v>96</v>
      </c>
      <c r="BG23" s="633"/>
      <c r="BH23" s="633" t="s">
        <v>96</v>
      </c>
      <c r="BI23" s="632"/>
      <c r="BJ23" s="632"/>
      <c r="BK23" s="633" t="s">
        <v>96</v>
      </c>
      <c r="BL23" s="632"/>
      <c r="BM23" s="632"/>
      <c r="BN23" s="632"/>
      <c r="BO23" s="632"/>
      <c r="BP23" s="632"/>
      <c r="BQ23" s="632"/>
      <c r="BR23" s="632"/>
      <c r="BS23" s="632"/>
      <c r="BT23" s="632"/>
      <c r="BU23" s="632"/>
      <c r="BV23" s="632"/>
      <c r="BW23" s="632"/>
      <c r="BX23" s="632"/>
      <c r="BY23" s="632"/>
      <c r="BZ23" s="633"/>
      <c r="CA23" s="633"/>
      <c r="CB23" s="632"/>
      <c r="CC23" s="632"/>
      <c r="CD23" s="632"/>
      <c r="CE23" s="632"/>
      <c r="CF23" s="632"/>
      <c r="CG23" s="632"/>
      <c r="CH23" s="632"/>
      <c r="CI23" s="632"/>
      <c r="CJ23" s="632"/>
      <c r="CK23" s="632"/>
      <c r="CL23" s="632"/>
      <c r="CM23" s="632"/>
      <c r="CN23" s="632"/>
      <c r="CO23" s="632"/>
      <c r="CP23" s="632"/>
      <c r="CQ23" s="632"/>
      <c r="CR23" s="632"/>
      <c r="CS23" s="632"/>
      <c r="CT23" s="633"/>
      <c r="CU23" s="633" t="s">
        <v>96</v>
      </c>
      <c r="CV23" s="633" t="s">
        <v>96</v>
      </c>
      <c r="CW23" s="633" t="s">
        <v>96</v>
      </c>
      <c r="CX23" s="632"/>
      <c r="CY23" s="632"/>
      <c r="CZ23" s="632"/>
      <c r="DA23" s="632"/>
      <c r="DB23" s="632"/>
      <c r="DC23" s="73"/>
      <c r="DD23" s="684">
        <v>43.0</v>
      </c>
      <c r="DE23" s="684">
        <v>40.0</v>
      </c>
      <c r="DF23" s="684">
        <v>23.0</v>
      </c>
      <c r="DG23" s="684">
        <v>17.0</v>
      </c>
      <c r="DH23" s="685">
        <f t="shared" ref="DH23:DK23" si="22">round(if(columns(DH23:$DK23)&gt;2,55,33)+(DD23*($DL$1+4)/10)*(1+($DM$1+switch($B23,1,0,2,5,3,30))/100),0)</f>
        <v>691</v>
      </c>
      <c r="DI23" s="685">
        <f t="shared" si="22"/>
        <v>647</v>
      </c>
      <c r="DJ23" s="685">
        <f t="shared" si="22"/>
        <v>373</v>
      </c>
      <c r="DK23" s="685">
        <f t="shared" si="22"/>
        <v>285</v>
      </c>
      <c r="DL23" s="685"/>
      <c r="DM23" s="685"/>
    </row>
    <row r="24">
      <c r="A24" s="681" t="s">
        <v>400</v>
      </c>
      <c r="B24" s="682">
        <v>3.0</v>
      </c>
      <c r="C24" s="630" t="str">
        <f t="array" ref="C24">index(Images!$A$1:$K$1, 1, 2)</f>
        <v/>
      </c>
      <c r="D24" s="682" t="s">
        <v>2483</v>
      </c>
      <c r="E24" s="682">
        <v>1.0</v>
      </c>
      <c r="F24" s="682">
        <v>3.0</v>
      </c>
      <c r="G24" s="683" t="s">
        <v>2505</v>
      </c>
      <c r="H24" s="437"/>
      <c r="I24" s="632"/>
      <c r="J24" s="632"/>
      <c r="K24" s="632"/>
      <c r="L24" s="632"/>
      <c r="M24" s="633"/>
      <c r="N24" s="633"/>
      <c r="O24" s="633"/>
      <c r="P24" s="633"/>
      <c r="Q24" s="632"/>
      <c r="R24" s="632"/>
      <c r="S24" s="633" t="s">
        <v>96</v>
      </c>
      <c r="T24" s="632"/>
      <c r="U24" s="632"/>
      <c r="V24" s="632"/>
      <c r="W24" s="632"/>
      <c r="X24" s="633" t="s">
        <v>96</v>
      </c>
      <c r="Y24" s="633"/>
      <c r="Z24" s="633" t="s">
        <v>96</v>
      </c>
      <c r="AA24" s="633"/>
      <c r="AB24" s="632"/>
      <c r="AC24" s="632"/>
      <c r="AD24" s="632"/>
      <c r="AE24" s="632"/>
      <c r="AF24" s="632"/>
      <c r="AG24" s="632"/>
      <c r="AH24" s="632"/>
      <c r="AI24" s="633" t="s">
        <v>2095</v>
      </c>
      <c r="AJ24" s="632"/>
      <c r="AK24" s="632"/>
      <c r="AL24" s="633"/>
      <c r="AM24" s="633"/>
      <c r="AN24" s="633" t="s">
        <v>96</v>
      </c>
      <c r="AO24" s="633"/>
      <c r="AP24" s="632"/>
      <c r="AQ24" s="632"/>
      <c r="AR24" s="632"/>
      <c r="AS24" s="632"/>
      <c r="AT24" s="632"/>
      <c r="AU24" s="633"/>
      <c r="AV24" s="633"/>
      <c r="AW24" s="633"/>
      <c r="AX24" s="633"/>
      <c r="AY24" s="632"/>
      <c r="AZ24" s="632"/>
      <c r="BA24" s="633"/>
      <c r="BB24" s="633"/>
      <c r="BC24" s="633"/>
      <c r="BD24" s="632"/>
      <c r="BE24" s="632"/>
      <c r="BF24" s="633"/>
      <c r="BG24" s="633"/>
      <c r="BH24" s="633" t="s">
        <v>96</v>
      </c>
      <c r="BI24" s="633" t="s">
        <v>96</v>
      </c>
      <c r="BJ24" s="633"/>
      <c r="BK24" s="633"/>
      <c r="BL24" s="632"/>
      <c r="BM24" s="632"/>
      <c r="BN24" s="633" t="s">
        <v>96</v>
      </c>
      <c r="BO24" s="632"/>
      <c r="BP24" s="632"/>
      <c r="BQ24" s="632"/>
      <c r="BR24" s="632"/>
      <c r="BS24" s="632"/>
      <c r="BT24" s="633"/>
      <c r="BU24" s="633"/>
      <c r="BV24" s="632"/>
      <c r="BW24" s="632"/>
      <c r="BX24" s="632"/>
      <c r="BY24" s="632"/>
      <c r="BZ24" s="632"/>
      <c r="CA24" s="632"/>
      <c r="CB24" s="632"/>
      <c r="CC24" s="632"/>
      <c r="CD24" s="632"/>
      <c r="CE24" s="632"/>
      <c r="CF24" s="632"/>
      <c r="CG24" s="632"/>
      <c r="CH24" s="632"/>
      <c r="CI24" s="633"/>
      <c r="CJ24" s="633"/>
      <c r="CK24" s="633" t="s">
        <v>2095</v>
      </c>
      <c r="CL24" s="633"/>
      <c r="CM24" s="633"/>
      <c r="CN24" s="632"/>
      <c r="CO24" s="632"/>
      <c r="CP24" s="633"/>
      <c r="CQ24" s="632"/>
      <c r="CR24" s="633" t="s">
        <v>96</v>
      </c>
      <c r="CS24" s="632"/>
      <c r="CT24" s="632"/>
      <c r="CU24" s="632"/>
      <c r="CV24" s="632"/>
      <c r="CW24" s="633" t="s">
        <v>96</v>
      </c>
      <c r="CX24" s="632"/>
      <c r="CY24" s="633"/>
      <c r="CZ24" s="633" t="s">
        <v>2095</v>
      </c>
      <c r="DA24" s="633"/>
      <c r="DB24" s="632"/>
      <c r="DC24" s="73"/>
      <c r="DD24" s="684">
        <v>40.0</v>
      </c>
      <c r="DE24" s="684">
        <v>43.0</v>
      </c>
      <c r="DF24" s="684">
        <v>22.0</v>
      </c>
      <c r="DG24" s="684">
        <v>20.0</v>
      </c>
      <c r="DH24" s="685">
        <f t="shared" ref="DH24:DK24" si="23">round(if(columns(DH24:$DK24)&gt;2,55,33)+(DD24*($DL$1+4)/10)*(1+($DM$1+switch($B24,1,0,2,5,3,30))/100),0)</f>
        <v>647</v>
      </c>
      <c r="DI24" s="685">
        <f t="shared" si="23"/>
        <v>691</v>
      </c>
      <c r="DJ24" s="685">
        <f t="shared" si="23"/>
        <v>359</v>
      </c>
      <c r="DK24" s="685">
        <f t="shared" si="23"/>
        <v>329</v>
      </c>
      <c r="DL24" s="685"/>
      <c r="DM24" s="685"/>
    </row>
    <row r="25">
      <c r="A25" s="681" t="s">
        <v>2506</v>
      </c>
      <c r="B25" s="682">
        <v>3.0</v>
      </c>
      <c r="C25" s="630" t="str">
        <f t="array" ref="C25">index(Images!$A$1:$K$1, 1, 2)</f>
        <v/>
      </c>
      <c r="D25" s="682" t="s">
        <v>2483</v>
      </c>
      <c r="E25" s="682">
        <v>1.0</v>
      </c>
      <c r="F25" s="682">
        <v>3.0</v>
      </c>
      <c r="G25" s="683" t="s">
        <v>2507</v>
      </c>
      <c r="H25" s="437"/>
      <c r="I25" s="632"/>
      <c r="J25" s="632"/>
      <c r="K25" s="632"/>
      <c r="L25" s="632"/>
      <c r="M25" s="633"/>
      <c r="N25" s="632"/>
      <c r="O25" s="632"/>
      <c r="P25" s="632"/>
      <c r="Q25" s="632"/>
      <c r="R25" s="632"/>
      <c r="S25" s="632"/>
      <c r="T25" s="632"/>
      <c r="U25" s="632"/>
      <c r="V25" s="633" t="s">
        <v>96</v>
      </c>
      <c r="W25" s="632"/>
      <c r="X25" s="632"/>
      <c r="Y25" s="632"/>
      <c r="Z25" s="632"/>
      <c r="AA25" s="632"/>
      <c r="AB25" s="632"/>
      <c r="AC25" s="632"/>
      <c r="AD25" s="632"/>
      <c r="AE25" s="632"/>
      <c r="AF25" s="633"/>
      <c r="AG25" s="632"/>
      <c r="AH25" s="632"/>
      <c r="AI25" s="632"/>
      <c r="AJ25" s="633"/>
      <c r="AK25" s="633"/>
      <c r="AL25" s="632"/>
      <c r="AM25" s="632"/>
      <c r="AN25" s="633" t="s">
        <v>96</v>
      </c>
      <c r="AO25" s="632"/>
      <c r="AP25" s="632"/>
      <c r="AQ25" s="632"/>
      <c r="AR25" s="632"/>
      <c r="AS25" s="632"/>
      <c r="AT25" s="632"/>
      <c r="AU25" s="633"/>
      <c r="AV25" s="633"/>
      <c r="AW25" s="633"/>
      <c r="AX25" s="633"/>
      <c r="AY25" s="632"/>
      <c r="AZ25" s="632"/>
      <c r="BA25" s="632"/>
      <c r="BB25" s="632"/>
      <c r="BC25" s="632"/>
      <c r="BD25" s="633"/>
      <c r="BE25" s="633"/>
      <c r="BF25" s="632"/>
      <c r="BG25" s="632"/>
      <c r="BH25" s="632"/>
      <c r="BI25" s="633" t="s">
        <v>96</v>
      </c>
      <c r="BJ25" s="632"/>
      <c r="BK25" s="633"/>
      <c r="BL25" s="632"/>
      <c r="BM25" s="632"/>
      <c r="BN25" s="632"/>
      <c r="BO25" s="632"/>
      <c r="BP25" s="632"/>
      <c r="BQ25" s="632"/>
      <c r="BR25" s="632"/>
      <c r="BS25" s="632"/>
      <c r="BT25" s="633"/>
      <c r="BU25" s="633"/>
      <c r="BV25" s="632"/>
      <c r="BW25" s="632"/>
      <c r="BX25" s="632"/>
      <c r="BY25" s="632"/>
      <c r="BZ25" s="633"/>
      <c r="CA25" s="633" t="s">
        <v>96</v>
      </c>
      <c r="CB25" s="632"/>
      <c r="CC25" s="633"/>
      <c r="CD25" s="633"/>
      <c r="CE25" s="633"/>
      <c r="CF25" s="633"/>
      <c r="CG25" s="632"/>
      <c r="CH25" s="632"/>
      <c r="CI25" s="632"/>
      <c r="CJ25" s="632"/>
      <c r="CK25" s="633"/>
      <c r="CL25" s="632"/>
      <c r="CM25" s="632"/>
      <c r="CN25" s="632"/>
      <c r="CO25" s="632"/>
      <c r="CP25" s="632"/>
      <c r="CQ25" s="632"/>
      <c r="CR25" s="633"/>
      <c r="CS25" s="632"/>
      <c r="CT25" s="633"/>
      <c r="CU25" s="633"/>
      <c r="CV25" s="633"/>
      <c r="CW25" s="633"/>
      <c r="CX25" s="633"/>
      <c r="CY25" s="633"/>
      <c r="CZ25" s="633"/>
      <c r="DA25" s="633"/>
      <c r="DB25" s="633"/>
      <c r="DC25" s="73"/>
      <c r="DD25" s="684">
        <v>48.0</v>
      </c>
      <c r="DE25" s="684">
        <v>34.0</v>
      </c>
      <c r="DF25" s="684">
        <v>22.0</v>
      </c>
      <c r="DG25" s="684">
        <v>22.0</v>
      </c>
      <c r="DH25" s="685">
        <f t="shared" ref="DH25:DK25" si="24">round(if(columns(DH25:$DK25)&gt;2,55,33)+(DD25*($DL$1+4)/10)*(1+($DM$1+switch($B25,1,0,2,5,3,30))/100),0)</f>
        <v>765</v>
      </c>
      <c r="DI25" s="685">
        <f t="shared" si="24"/>
        <v>558</v>
      </c>
      <c r="DJ25" s="685">
        <f t="shared" si="24"/>
        <v>359</v>
      </c>
      <c r="DK25" s="685">
        <f t="shared" si="24"/>
        <v>359</v>
      </c>
      <c r="DL25" s="685"/>
      <c r="DM25" s="685"/>
    </row>
    <row r="26">
      <c r="A26" s="681" t="s">
        <v>2508</v>
      </c>
      <c r="B26" s="682">
        <v>3.0</v>
      </c>
      <c r="C26" s="630" t="str">
        <f t="array" ref="C26">index(Images!$A$1:$K$1, 1, 2)</f>
        <v/>
      </c>
      <c r="D26" s="682" t="s">
        <v>2483</v>
      </c>
      <c r="E26" s="682">
        <v>1.0</v>
      </c>
      <c r="F26" s="682">
        <v>3.0</v>
      </c>
      <c r="G26" s="683" t="s">
        <v>2509</v>
      </c>
      <c r="H26" s="437"/>
      <c r="I26" s="632"/>
      <c r="J26" s="632"/>
      <c r="K26" s="632"/>
      <c r="L26" s="632"/>
      <c r="M26" s="633" t="s">
        <v>96</v>
      </c>
      <c r="N26" s="632"/>
      <c r="O26" s="632"/>
      <c r="P26" s="632"/>
      <c r="Q26" s="632"/>
      <c r="R26" s="632"/>
      <c r="S26" s="632"/>
      <c r="T26" s="632"/>
      <c r="U26" s="632"/>
      <c r="V26" s="633" t="s">
        <v>96</v>
      </c>
      <c r="W26" s="632"/>
      <c r="X26" s="632"/>
      <c r="Y26" s="632"/>
      <c r="Z26" s="632"/>
      <c r="AA26" s="632"/>
      <c r="AB26" s="632"/>
      <c r="AC26" s="632"/>
      <c r="AD26" s="632"/>
      <c r="AE26" s="632"/>
      <c r="AF26" s="633" t="s">
        <v>96</v>
      </c>
      <c r="AG26" s="632"/>
      <c r="AH26" s="632"/>
      <c r="AI26" s="632"/>
      <c r="AJ26" s="633"/>
      <c r="AK26" s="633"/>
      <c r="AL26" s="632"/>
      <c r="AM26" s="632"/>
      <c r="AN26" s="632"/>
      <c r="AO26" s="632"/>
      <c r="AP26" s="632"/>
      <c r="AQ26" s="632"/>
      <c r="AR26" s="632"/>
      <c r="AS26" s="632"/>
      <c r="AT26" s="632"/>
      <c r="AU26" s="633"/>
      <c r="AV26" s="633"/>
      <c r="AW26" s="633"/>
      <c r="AX26" s="633" t="s">
        <v>96</v>
      </c>
      <c r="AY26" s="632"/>
      <c r="AZ26" s="632"/>
      <c r="BA26" s="632"/>
      <c r="BB26" s="632"/>
      <c r="BC26" s="632"/>
      <c r="BD26" s="633"/>
      <c r="BE26" s="633"/>
      <c r="BF26" s="632"/>
      <c r="BG26" s="632"/>
      <c r="BH26" s="632"/>
      <c r="BI26" s="633"/>
      <c r="BJ26" s="632"/>
      <c r="BK26" s="633" t="s">
        <v>96</v>
      </c>
      <c r="BL26" s="632"/>
      <c r="BM26" s="632"/>
      <c r="BN26" s="632"/>
      <c r="BO26" s="632"/>
      <c r="BP26" s="632"/>
      <c r="BQ26" s="632"/>
      <c r="BR26" s="632"/>
      <c r="BS26" s="632"/>
      <c r="BT26" s="633"/>
      <c r="BU26" s="633"/>
      <c r="BV26" s="632"/>
      <c r="BW26" s="632"/>
      <c r="BX26" s="632"/>
      <c r="BY26" s="632"/>
      <c r="BZ26" s="633"/>
      <c r="CA26" s="633"/>
      <c r="CB26" s="632"/>
      <c r="CC26" s="633"/>
      <c r="CD26" s="633"/>
      <c r="CE26" s="633"/>
      <c r="CF26" s="633" t="s">
        <v>96</v>
      </c>
      <c r="CG26" s="632"/>
      <c r="CH26" s="632"/>
      <c r="CI26" s="632"/>
      <c r="CJ26" s="632"/>
      <c r="CK26" s="633" t="s">
        <v>96</v>
      </c>
      <c r="CL26" s="632"/>
      <c r="CM26" s="632"/>
      <c r="CN26" s="632"/>
      <c r="CO26" s="632"/>
      <c r="CP26" s="632"/>
      <c r="CQ26" s="632"/>
      <c r="CR26" s="633"/>
      <c r="CS26" s="632"/>
      <c r="CT26" s="633"/>
      <c r="CU26" s="633"/>
      <c r="CV26" s="633" t="s">
        <v>96</v>
      </c>
      <c r="CW26" s="633"/>
      <c r="CX26" s="633"/>
      <c r="CY26" s="633"/>
      <c r="CZ26" s="633"/>
      <c r="DA26" s="633"/>
      <c r="DB26" s="633"/>
      <c r="DC26" s="73"/>
      <c r="DD26" s="684">
        <v>48.0</v>
      </c>
      <c r="DE26" s="684">
        <v>40.0</v>
      </c>
      <c r="DF26" s="684">
        <v>26.0</v>
      </c>
      <c r="DG26" s="684">
        <v>16.0</v>
      </c>
      <c r="DH26" s="685">
        <f t="shared" ref="DH26:DK26" si="25">round(if(columns(DH26:$DK26)&gt;2,55,33)+(DD26*($DL$1+4)/10)*(1+($DM$1+switch($B26,1,0,2,5,3,30))/100),0)</f>
        <v>765</v>
      </c>
      <c r="DI26" s="685">
        <f t="shared" si="25"/>
        <v>647</v>
      </c>
      <c r="DJ26" s="685">
        <f t="shared" si="25"/>
        <v>418</v>
      </c>
      <c r="DK26" s="685">
        <f t="shared" si="25"/>
        <v>270</v>
      </c>
      <c r="DL26" s="685"/>
      <c r="DM26" s="685"/>
    </row>
    <row r="27">
      <c r="A27" s="681" t="s">
        <v>307</v>
      </c>
      <c r="B27" s="682">
        <v>3.0</v>
      </c>
      <c r="C27" s="630" t="str">
        <f t="array" ref="C27">index(Images!$A$1:$K$1, 1, 2)</f>
        <v/>
      </c>
      <c r="D27" s="682" t="s">
        <v>2483</v>
      </c>
      <c r="E27" s="682">
        <v>1.0</v>
      </c>
      <c r="F27" s="682">
        <v>3.0</v>
      </c>
      <c r="G27" s="683" t="s">
        <v>2510</v>
      </c>
      <c r="H27" s="437"/>
      <c r="I27" s="633" t="s">
        <v>96</v>
      </c>
      <c r="J27" s="632"/>
      <c r="K27" s="632"/>
      <c r="L27" s="632"/>
      <c r="M27" s="632"/>
      <c r="N27" s="686"/>
      <c r="O27" s="686" t="s">
        <v>96</v>
      </c>
      <c r="P27" s="632"/>
      <c r="Q27" s="632"/>
      <c r="R27" s="632"/>
      <c r="S27" s="633" t="s">
        <v>96</v>
      </c>
      <c r="T27" s="632"/>
      <c r="U27" s="632"/>
      <c r="V27" s="632"/>
      <c r="W27" s="632"/>
      <c r="X27" s="632"/>
      <c r="Y27" s="632"/>
      <c r="Z27" s="632"/>
      <c r="AA27" s="632"/>
      <c r="AB27" s="632"/>
      <c r="AC27" s="632"/>
      <c r="AD27" s="632"/>
      <c r="AE27" s="632"/>
      <c r="AF27" s="632"/>
      <c r="AG27" s="632"/>
      <c r="AH27" s="632"/>
      <c r="AI27" s="633" t="s">
        <v>96</v>
      </c>
      <c r="AJ27" s="633"/>
      <c r="AK27" s="633" t="s">
        <v>96</v>
      </c>
      <c r="AL27" s="632"/>
      <c r="AM27" s="632"/>
      <c r="AN27" s="633" t="s">
        <v>2095</v>
      </c>
      <c r="AO27" s="632"/>
      <c r="AP27" s="632"/>
      <c r="AQ27" s="632"/>
      <c r="AR27" s="632"/>
      <c r="AS27" s="632"/>
      <c r="AT27" s="632"/>
      <c r="AU27" s="632"/>
      <c r="AV27" s="632"/>
      <c r="AW27" s="633" t="s">
        <v>96</v>
      </c>
      <c r="AX27" s="632"/>
      <c r="AY27" s="632"/>
      <c r="AZ27" s="632"/>
      <c r="BA27" s="632"/>
      <c r="BB27" s="632"/>
      <c r="BC27" s="632"/>
      <c r="BD27" s="633"/>
      <c r="BE27" s="633"/>
      <c r="BF27" s="632"/>
      <c r="BG27" s="633" t="s">
        <v>96</v>
      </c>
      <c r="BH27" s="632"/>
      <c r="BI27" s="633"/>
      <c r="BJ27" s="632"/>
      <c r="BK27" s="632"/>
      <c r="BL27" s="632"/>
      <c r="BM27" s="632"/>
      <c r="BN27" s="632"/>
      <c r="BO27" s="632"/>
      <c r="BP27" s="632"/>
      <c r="BQ27" s="632"/>
      <c r="BR27" s="632"/>
      <c r="BS27" s="632"/>
      <c r="BT27" s="633"/>
      <c r="BU27" s="633"/>
      <c r="BV27" s="632"/>
      <c r="BW27" s="632"/>
      <c r="BX27" s="632"/>
      <c r="BY27" s="632"/>
      <c r="BZ27" s="633"/>
      <c r="CA27" s="633" t="s">
        <v>96</v>
      </c>
      <c r="CB27" s="632"/>
      <c r="CC27" s="632"/>
      <c r="CD27" s="632"/>
      <c r="CE27" s="632"/>
      <c r="CF27" s="632"/>
      <c r="CG27" s="632"/>
      <c r="CH27" s="632"/>
      <c r="CI27" s="632"/>
      <c r="CJ27" s="632"/>
      <c r="CK27" s="632"/>
      <c r="CL27" s="632"/>
      <c r="CM27" s="632"/>
      <c r="CN27" s="632"/>
      <c r="CO27" s="632"/>
      <c r="CP27" s="632"/>
      <c r="CQ27" s="632"/>
      <c r="CR27" s="632"/>
      <c r="CS27" s="632"/>
      <c r="CT27" s="633"/>
      <c r="CU27" s="633"/>
      <c r="CV27" s="632"/>
      <c r="CW27" s="632"/>
      <c r="CX27" s="632"/>
      <c r="CY27" s="632"/>
      <c r="CZ27" s="632"/>
      <c r="DA27" s="632"/>
      <c r="DB27" s="632"/>
      <c r="DC27" s="73"/>
      <c r="DD27" s="684">
        <v>48.0</v>
      </c>
      <c r="DE27" s="684">
        <v>37.0</v>
      </c>
      <c r="DF27" s="684">
        <v>23.0</v>
      </c>
      <c r="DG27" s="684">
        <v>17.0</v>
      </c>
      <c r="DH27" s="685">
        <f t="shared" ref="DH27:DK27" si="26">round(if(columns(DH27:$DK27)&gt;2,55,33)+(DD27*($DL$1+4)/10)*(1+($DM$1+switch($B27,1,0,2,5,3,30))/100),0)</f>
        <v>765</v>
      </c>
      <c r="DI27" s="685">
        <f t="shared" si="26"/>
        <v>603</v>
      </c>
      <c r="DJ27" s="685">
        <f t="shared" si="26"/>
        <v>373</v>
      </c>
      <c r="DK27" s="685">
        <f t="shared" si="26"/>
        <v>285</v>
      </c>
      <c r="DL27" s="685"/>
      <c r="DM27" s="685"/>
    </row>
    <row r="28">
      <c r="A28" s="681" t="s">
        <v>2511</v>
      </c>
      <c r="B28" s="682">
        <v>3.0</v>
      </c>
      <c r="C28" s="630" t="str">
        <f t="array" ref="C28">index(Images!$A$1:$K$1, 1, 2)</f>
        <v/>
      </c>
      <c r="D28" s="682" t="s">
        <v>2483</v>
      </c>
      <c r="E28" s="682">
        <v>1.0</v>
      </c>
      <c r="F28" s="682">
        <v>3.0</v>
      </c>
      <c r="G28" s="683" t="s">
        <v>2512</v>
      </c>
      <c r="H28" s="437"/>
      <c r="I28" s="632"/>
      <c r="J28" s="633" t="s">
        <v>96</v>
      </c>
      <c r="K28" s="632"/>
      <c r="L28" s="632"/>
      <c r="M28" s="632"/>
      <c r="N28" s="686"/>
      <c r="O28" s="686"/>
      <c r="P28" s="632"/>
      <c r="Q28" s="633"/>
      <c r="R28" s="633"/>
      <c r="S28" s="633"/>
      <c r="T28" s="633"/>
      <c r="U28" s="633"/>
      <c r="V28" s="632"/>
      <c r="W28" s="632"/>
      <c r="X28" s="632"/>
      <c r="Y28" s="632"/>
      <c r="Z28" s="632"/>
      <c r="AA28" s="632"/>
      <c r="AB28" s="632"/>
      <c r="AC28" s="632"/>
      <c r="AD28" s="632"/>
      <c r="AE28" s="632"/>
      <c r="AF28" s="632"/>
      <c r="AG28" s="632"/>
      <c r="AH28" s="633" t="s">
        <v>96</v>
      </c>
      <c r="AI28" s="632"/>
      <c r="AJ28" s="632"/>
      <c r="AK28" s="632"/>
      <c r="AL28" s="632"/>
      <c r="AM28" s="632"/>
      <c r="AN28" s="632"/>
      <c r="AO28" s="632"/>
      <c r="AP28" s="632"/>
      <c r="AQ28" s="632"/>
      <c r="AR28" s="632"/>
      <c r="AS28" s="632"/>
      <c r="AT28" s="632"/>
      <c r="AU28" s="632"/>
      <c r="AV28" s="632"/>
      <c r="AW28" s="632"/>
      <c r="AX28" s="632"/>
      <c r="AY28" s="632"/>
      <c r="AZ28" s="632"/>
      <c r="BA28" s="632"/>
      <c r="BB28" s="632"/>
      <c r="BC28" s="632"/>
      <c r="BD28" s="633"/>
      <c r="BE28" s="633"/>
      <c r="BF28" s="632"/>
      <c r="BG28" s="686" t="s">
        <v>96</v>
      </c>
      <c r="BH28" s="632"/>
      <c r="BI28" s="633"/>
      <c r="BJ28" s="632"/>
      <c r="BK28" s="632"/>
      <c r="BL28" s="632"/>
      <c r="BM28" s="632"/>
      <c r="BN28" s="632"/>
      <c r="BO28" s="632"/>
      <c r="BP28" s="632"/>
      <c r="BQ28" s="632"/>
      <c r="BR28" s="686" t="s">
        <v>96</v>
      </c>
      <c r="BS28" s="632"/>
      <c r="BT28" s="633"/>
      <c r="BU28" s="633"/>
      <c r="BV28" s="632"/>
      <c r="BW28" s="632"/>
      <c r="BX28" s="632"/>
      <c r="BY28" s="632"/>
      <c r="BZ28" s="632"/>
      <c r="CA28" s="632"/>
      <c r="CB28" s="632"/>
      <c r="CC28" s="632"/>
      <c r="CD28" s="632"/>
      <c r="CE28" s="632"/>
      <c r="CF28" s="632"/>
      <c r="CG28" s="632"/>
      <c r="CH28" s="632"/>
      <c r="CI28" s="632"/>
      <c r="CJ28" s="632"/>
      <c r="CK28" s="632"/>
      <c r="CL28" s="632"/>
      <c r="CM28" s="632"/>
      <c r="CN28" s="632"/>
      <c r="CO28" s="632"/>
      <c r="CP28" s="632"/>
      <c r="CQ28" s="632"/>
      <c r="CR28" s="632"/>
      <c r="CS28" s="632"/>
      <c r="CT28" s="633"/>
      <c r="CU28" s="633"/>
      <c r="CV28" s="632"/>
      <c r="CW28" s="632"/>
      <c r="CX28" s="632"/>
      <c r="CY28" s="632"/>
      <c r="CZ28" s="632"/>
      <c r="DA28" s="632"/>
      <c r="DB28" s="632"/>
      <c r="DC28" s="73"/>
      <c r="DD28" s="684">
        <v>43.0</v>
      </c>
      <c r="DE28" s="684">
        <v>43.0</v>
      </c>
      <c r="DF28" s="684">
        <v>23.0</v>
      </c>
      <c r="DG28" s="684">
        <v>17.0</v>
      </c>
      <c r="DH28" s="685">
        <f t="shared" ref="DH28:DK28" si="27">round(if(columns(DH28:$DK28)&gt;2,55,33)+(DD28*($DL$1+4)/10)*(1+($DM$1+switch($B28,1,0,2,5,3,30))/100),0)</f>
        <v>691</v>
      </c>
      <c r="DI28" s="685">
        <f t="shared" si="27"/>
        <v>691</v>
      </c>
      <c r="DJ28" s="685">
        <f t="shared" si="27"/>
        <v>373</v>
      </c>
      <c r="DK28" s="685">
        <f t="shared" si="27"/>
        <v>285</v>
      </c>
      <c r="DL28" s="685"/>
      <c r="DM28" s="685"/>
    </row>
    <row r="29">
      <c r="A29" s="681" t="s">
        <v>2513</v>
      </c>
      <c r="B29" s="682">
        <v>3.0</v>
      </c>
      <c r="C29" s="630" t="str">
        <f t="array" ref="C29">index(Images!$A$1:$K$1, 1, 2)</f>
        <v/>
      </c>
      <c r="D29" s="682" t="s">
        <v>2483</v>
      </c>
      <c r="E29" s="682">
        <v>1.0</v>
      </c>
      <c r="F29" s="682">
        <v>3.0</v>
      </c>
      <c r="G29" s="683" t="s">
        <v>2514</v>
      </c>
      <c r="H29" s="437"/>
      <c r="I29" s="632"/>
      <c r="J29" s="632"/>
      <c r="K29" s="632"/>
      <c r="L29" s="632"/>
      <c r="M29" s="632"/>
      <c r="N29" s="686"/>
      <c r="O29" s="686" t="s">
        <v>96</v>
      </c>
      <c r="P29" s="632"/>
      <c r="Q29" s="633" t="s">
        <v>96</v>
      </c>
      <c r="R29" s="633"/>
      <c r="S29" s="633"/>
      <c r="T29" s="633"/>
      <c r="U29" s="633" t="s">
        <v>96</v>
      </c>
      <c r="V29" s="632"/>
      <c r="W29" s="632"/>
      <c r="X29" s="632"/>
      <c r="Y29" s="632"/>
      <c r="Z29" s="632"/>
      <c r="AA29" s="632"/>
      <c r="AB29" s="632"/>
      <c r="AC29" s="632"/>
      <c r="AD29" s="632"/>
      <c r="AE29" s="632"/>
      <c r="AF29" s="632"/>
      <c r="AG29" s="632"/>
      <c r="AH29" s="632"/>
      <c r="AI29" s="632"/>
      <c r="AJ29" s="632"/>
      <c r="AK29" s="632"/>
      <c r="AL29" s="632"/>
      <c r="AM29" s="632"/>
      <c r="AN29" s="632"/>
      <c r="AO29" s="632"/>
      <c r="AP29" s="632"/>
      <c r="AQ29" s="633" t="s">
        <v>96</v>
      </c>
      <c r="AR29" s="632"/>
      <c r="AS29" s="632"/>
      <c r="AT29" s="632"/>
      <c r="AU29" s="632"/>
      <c r="AV29" s="632"/>
      <c r="AW29" s="632"/>
      <c r="AX29" s="632"/>
      <c r="AY29" s="632"/>
      <c r="AZ29" s="632"/>
      <c r="BA29" s="632"/>
      <c r="BB29" s="632"/>
      <c r="BC29" s="632"/>
      <c r="BD29" s="633"/>
      <c r="BE29" s="633" t="s">
        <v>96</v>
      </c>
      <c r="BF29" s="632"/>
      <c r="BG29" s="632"/>
      <c r="BH29" s="632"/>
      <c r="BI29" s="633"/>
      <c r="BJ29" s="632"/>
      <c r="BK29" s="632"/>
      <c r="BL29" s="632"/>
      <c r="BM29" s="632"/>
      <c r="BN29" s="632"/>
      <c r="BO29" s="632"/>
      <c r="BP29" s="632"/>
      <c r="BQ29" s="632"/>
      <c r="BR29" s="633" t="s">
        <v>96</v>
      </c>
      <c r="BS29" s="632"/>
      <c r="BT29" s="633"/>
      <c r="BU29" s="633"/>
      <c r="BV29" s="632"/>
      <c r="BW29" s="632"/>
      <c r="BX29" s="632"/>
      <c r="BY29" s="632"/>
      <c r="BZ29" s="632"/>
      <c r="CA29" s="632"/>
      <c r="CB29" s="632"/>
      <c r="CC29" s="632"/>
      <c r="CD29" s="632"/>
      <c r="CE29" s="632"/>
      <c r="CF29" s="632"/>
      <c r="CG29" s="632"/>
      <c r="CH29" s="632"/>
      <c r="CI29" s="632"/>
      <c r="CJ29" s="632"/>
      <c r="CK29" s="632"/>
      <c r="CL29" s="632"/>
      <c r="CM29" s="632"/>
      <c r="CN29" s="632"/>
      <c r="CO29" s="632"/>
      <c r="CP29" s="632"/>
      <c r="CQ29" s="632"/>
      <c r="CR29" s="632"/>
      <c r="CS29" s="632"/>
      <c r="CT29" s="633"/>
      <c r="CU29" s="633" t="s">
        <v>96</v>
      </c>
      <c r="CV29" s="632"/>
      <c r="CW29" s="632"/>
      <c r="CX29" s="632"/>
      <c r="CY29" s="632"/>
      <c r="CZ29" s="632"/>
      <c r="DA29" s="632"/>
      <c r="DB29" s="632"/>
      <c r="DC29" s="73"/>
      <c r="DD29" s="684">
        <v>53.0</v>
      </c>
      <c r="DE29" s="684">
        <v>34.0</v>
      </c>
      <c r="DF29" s="684">
        <v>26.0</v>
      </c>
      <c r="DG29" s="684">
        <v>19.0</v>
      </c>
      <c r="DH29" s="685">
        <f t="shared" ref="DH29:DK29" si="28">round(if(columns(DH29:$DK29)&gt;2,55,33)+(DD29*($DL$1+4)/10)*(1+($DM$1+switch($B29,1,0,2,5,3,30))/100),0)</f>
        <v>839</v>
      </c>
      <c r="DI29" s="685">
        <f t="shared" si="28"/>
        <v>558</v>
      </c>
      <c r="DJ29" s="685">
        <f t="shared" si="28"/>
        <v>418</v>
      </c>
      <c r="DK29" s="685">
        <f t="shared" si="28"/>
        <v>314</v>
      </c>
      <c r="DL29" s="685"/>
      <c r="DM29" s="685"/>
    </row>
    <row r="30">
      <c r="A30" s="687" t="s">
        <v>2515</v>
      </c>
      <c r="B30" s="458">
        <v>1.0</v>
      </c>
      <c r="C30" s="459" t="str">
        <f t="array" ref="C30">index(Images!$A$1:$K$1, 1, 3)</f>
        <v/>
      </c>
      <c r="D30" s="458" t="s">
        <v>91</v>
      </c>
      <c r="E30" s="458">
        <v>1.0</v>
      </c>
      <c r="F30" s="458">
        <v>5.0</v>
      </c>
      <c r="G30" s="688" t="s">
        <v>2516</v>
      </c>
      <c r="H30" s="437"/>
      <c r="I30" s="600"/>
      <c r="J30" s="600"/>
      <c r="K30" s="600"/>
      <c r="L30" s="600"/>
      <c r="M30" s="600"/>
      <c r="N30" s="600"/>
      <c r="O30" s="600"/>
      <c r="P30" s="600"/>
      <c r="Q30" s="600"/>
      <c r="R30" s="600"/>
      <c r="S30" s="600"/>
      <c r="T30" s="601" t="s">
        <v>96</v>
      </c>
      <c r="U30" s="600"/>
      <c r="V30" s="600"/>
      <c r="W30" s="600"/>
      <c r="X30" s="601" t="s">
        <v>96</v>
      </c>
      <c r="Y30" s="600"/>
      <c r="Z30" s="601"/>
      <c r="AA30" s="601"/>
      <c r="AB30" s="601" t="s">
        <v>96</v>
      </c>
      <c r="AC30" s="601"/>
      <c r="AD30" s="601"/>
      <c r="AE30" s="600"/>
      <c r="AF30" s="600"/>
      <c r="AG30" s="601" t="s">
        <v>96</v>
      </c>
      <c r="AH30" s="601"/>
      <c r="AI30" s="601"/>
      <c r="AJ30" s="600"/>
      <c r="AK30" s="600"/>
      <c r="AL30" s="601" t="s">
        <v>96</v>
      </c>
      <c r="AM30" s="601"/>
      <c r="AN30" s="601" t="s">
        <v>96</v>
      </c>
      <c r="AO30" s="600"/>
      <c r="AP30" s="600"/>
      <c r="AQ30" s="600"/>
      <c r="AR30" s="600"/>
      <c r="AS30" s="600"/>
      <c r="AT30" s="600"/>
      <c r="AU30" s="600"/>
      <c r="AV30" s="600"/>
      <c r="AW30" s="600"/>
      <c r="AX30" s="600"/>
      <c r="AY30" s="600"/>
      <c r="AZ30" s="600"/>
      <c r="BA30" s="601" t="s">
        <v>96</v>
      </c>
      <c r="BB30" s="601"/>
      <c r="BC30" s="601" t="s">
        <v>96</v>
      </c>
      <c r="BD30" s="600"/>
      <c r="BE30" s="600"/>
      <c r="BF30" s="600"/>
      <c r="BG30" s="601" t="s">
        <v>96</v>
      </c>
      <c r="BH30" s="601" t="s">
        <v>96</v>
      </c>
      <c r="BI30" s="600"/>
      <c r="BJ30" s="601" t="s">
        <v>96</v>
      </c>
      <c r="BK30" s="601"/>
      <c r="BL30" s="600"/>
      <c r="BM30" s="601" t="s">
        <v>96</v>
      </c>
      <c r="BN30" s="600"/>
      <c r="BO30" s="600"/>
      <c r="BP30" s="600"/>
      <c r="BQ30" s="600"/>
      <c r="BR30" s="600"/>
      <c r="BS30" s="600"/>
      <c r="BT30" s="600"/>
      <c r="BU30" s="600"/>
      <c r="BV30" s="600"/>
      <c r="BW30" s="600"/>
      <c r="BX30" s="600"/>
      <c r="BY30" s="600"/>
      <c r="BZ30" s="601"/>
      <c r="CA30" s="601"/>
      <c r="CB30" s="601"/>
      <c r="CC30" s="601"/>
      <c r="CD30" s="601"/>
      <c r="CE30" s="601"/>
      <c r="CF30" s="601"/>
      <c r="CG30" s="601"/>
      <c r="CH30" s="601"/>
      <c r="CI30" s="601"/>
      <c r="CJ30" s="601" t="s">
        <v>96</v>
      </c>
      <c r="CK30" s="601"/>
      <c r="CL30" s="601"/>
      <c r="CM30" s="601"/>
      <c r="CN30" s="600"/>
      <c r="CO30" s="600"/>
      <c r="CP30" s="601" t="s">
        <v>96</v>
      </c>
      <c r="CQ30" s="600"/>
      <c r="CR30" s="600"/>
      <c r="CS30" s="600"/>
      <c r="CT30" s="600"/>
      <c r="CU30" s="600"/>
      <c r="CV30" s="600"/>
      <c r="CW30" s="600"/>
      <c r="CX30" s="600"/>
      <c r="CY30" s="600"/>
      <c r="CZ30" s="600"/>
      <c r="DA30" s="600"/>
      <c r="DB30" s="600"/>
      <c r="DC30" s="73"/>
      <c r="DD30" s="689">
        <v>26.0</v>
      </c>
      <c r="DE30" s="689">
        <v>28.0</v>
      </c>
      <c r="DF30" s="689">
        <v>14.0</v>
      </c>
      <c r="DG30" s="689">
        <v>11.0</v>
      </c>
      <c r="DH30" s="690">
        <f t="shared" ref="DH30:DK30" si="29">round(if(columns(DH30:$DK30)&gt;2,55,33)+(DD30*($DL$1+4)/10)*(1+($DM$1+switch($B30,1,0,2,5,3,30))/100),0)</f>
        <v>382</v>
      </c>
      <c r="DI30" s="690">
        <f t="shared" si="29"/>
        <v>407</v>
      </c>
      <c r="DJ30" s="690">
        <f t="shared" si="29"/>
        <v>209</v>
      </c>
      <c r="DK30" s="690">
        <f t="shared" si="29"/>
        <v>171</v>
      </c>
      <c r="DL30" s="690"/>
      <c r="DM30" s="690"/>
    </row>
    <row r="31">
      <c r="A31" s="687" t="s">
        <v>2517</v>
      </c>
      <c r="B31" s="458">
        <v>1.0</v>
      </c>
      <c r="C31" s="459" t="str">
        <f t="array" ref="C31">index(Images!$A$1:$K$1, 1, 3)</f>
        <v/>
      </c>
      <c r="D31" s="458" t="s">
        <v>91</v>
      </c>
      <c r="E31" s="458">
        <v>1.0</v>
      </c>
      <c r="F31" s="458">
        <v>5.0</v>
      </c>
      <c r="G31" s="688" t="s">
        <v>2516</v>
      </c>
      <c r="H31" s="437"/>
      <c r="I31" s="601"/>
      <c r="J31" s="600"/>
      <c r="K31" s="600"/>
      <c r="L31" s="600"/>
      <c r="M31" s="600"/>
      <c r="N31" s="600"/>
      <c r="O31" s="600"/>
      <c r="P31" s="600"/>
      <c r="Q31" s="600"/>
      <c r="R31" s="600"/>
      <c r="S31" s="600"/>
      <c r="T31" s="601"/>
      <c r="U31" s="601"/>
      <c r="V31" s="601"/>
      <c r="W31" s="601"/>
      <c r="X31" s="601"/>
      <c r="Y31" s="600"/>
      <c r="Z31" s="600"/>
      <c r="AA31" s="600"/>
      <c r="AB31" s="601"/>
      <c r="AC31" s="600"/>
      <c r="AD31" s="600"/>
      <c r="AE31" s="601"/>
      <c r="AF31" s="601"/>
      <c r="AG31" s="600"/>
      <c r="AH31" s="600"/>
      <c r="AI31" s="600"/>
      <c r="AJ31" s="600"/>
      <c r="AK31" s="600"/>
      <c r="AL31" s="601"/>
      <c r="AM31" s="600"/>
      <c r="AN31" s="600"/>
      <c r="AO31" s="601"/>
      <c r="AP31" s="601"/>
      <c r="AQ31" s="601"/>
      <c r="AR31" s="601"/>
      <c r="AS31" s="601"/>
      <c r="AT31" s="601"/>
      <c r="AU31" s="601"/>
      <c r="AV31" s="601" t="s">
        <v>96</v>
      </c>
      <c r="AW31" s="600"/>
      <c r="AX31" s="600"/>
      <c r="AY31" s="601"/>
      <c r="AZ31" s="601"/>
      <c r="BA31" s="600"/>
      <c r="BB31" s="600"/>
      <c r="BC31" s="600"/>
      <c r="BD31" s="601"/>
      <c r="BE31" s="601"/>
      <c r="BF31" s="601"/>
      <c r="BG31" s="601"/>
      <c r="BH31" s="601"/>
      <c r="BI31" s="600"/>
      <c r="BJ31" s="601"/>
      <c r="BK31" s="601"/>
      <c r="BL31" s="600"/>
      <c r="BM31" s="600"/>
      <c r="BN31" s="601"/>
      <c r="BO31" s="600"/>
      <c r="BP31" s="600"/>
      <c r="BQ31" s="601"/>
      <c r="BR31" s="601"/>
      <c r="BS31" s="600"/>
      <c r="BT31" s="601"/>
      <c r="BU31" s="601"/>
      <c r="BV31" s="600"/>
      <c r="BW31" s="600"/>
      <c r="BX31" s="600"/>
      <c r="BY31" s="600"/>
      <c r="BZ31" s="600"/>
      <c r="CA31" s="600"/>
      <c r="CB31" s="600"/>
      <c r="CC31" s="600"/>
      <c r="CD31" s="600"/>
      <c r="CE31" s="600"/>
      <c r="CF31" s="600"/>
      <c r="CG31" s="600"/>
      <c r="CH31" s="600"/>
      <c r="CI31" s="600"/>
      <c r="CJ31" s="600"/>
      <c r="CK31" s="600"/>
      <c r="CL31" s="601"/>
      <c r="CM31" s="601"/>
      <c r="CN31" s="601"/>
      <c r="CO31" s="601"/>
      <c r="CP31" s="600"/>
      <c r="CQ31" s="601"/>
      <c r="CR31" s="600"/>
      <c r="CS31" s="600"/>
      <c r="CT31" s="601" t="s">
        <v>96</v>
      </c>
      <c r="CU31" s="600"/>
      <c r="CV31" s="600"/>
      <c r="CW31" s="600"/>
      <c r="CX31" s="600"/>
      <c r="CY31" s="600"/>
      <c r="CZ31" s="600"/>
      <c r="DA31" s="600"/>
      <c r="DB31" s="600"/>
      <c r="DC31" s="73"/>
      <c r="DD31" s="689">
        <v>22.0</v>
      </c>
      <c r="DE31" s="689">
        <v>29.0</v>
      </c>
      <c r="DF31" s="689">
        <v>14.0</v>
      </c>
      <c r="DG31" s="689">
        <v>11.0</v>
      </c>
      <c r="DH31" s="690">
        <f t="shared" ref="DH31:DK31" si="30">round(if(columns(DH31:$DK31)&gt;2,55,33)+(DD31*($DL$1+4)/10)*(1+($DM$1+switch($B31,1,0,2,5,3,30))/100),0)</f>
        <v>332</v>
      </c>
      <c r="DI31" s="690">
        <f t="shared" si="30"/>
        <v>420</v>
      </c>
      <c r="DJ31" s="690">
        <f t="shared" si="30"/>
        <v>209</v>
      </c>
      <c r="DK31" s="690">
        <f t="shared" si="30"/>
        <v>171</v>
      </c>
      <c r="DL31" s="690"/>
      <c r="DM31" s="690"/>
    </row>
    <row r="32">
      <c r="A32" s="687" t="s">
        <v>2518</v>
      </c>
      <c r="B32" s="458">
        <v>2.0</v>
      </c>
      <c r="C32" s="459" t="str">
        <f t="array" ref="C32">index(Images!$A$1:$K$1, 1, 3)</f>
        <v/>
      </c>
      <c r="D32" s="458" t="s">
        <v>91</v>
      </c>
      <c r="E32" s="458">
        <v>1.0</v>
      </c>
      <c r="F32" s="458">
        <v>5.0</v>
      </c>
      <c r="G32" s="688" t="s">
        <v>2474</v>
      </c>
      <c r="H32" s="437"/>
      <c r="I32" s="601" t="s">
        <v>96</v>
      </c>
      <c r="J32" s="601"/>
      <c r="K32" s="601" t="s">
        <v>96</v>
      </c>
      <c r="L32" s="600"/>
      <c r="M32" s="601" t="s">
        <v>96</v>
      </c>
      <c r="N32" s="601"/>
      <c r="O32" s="601"/>
      <c r="P32" s="601" t="s">
        <v>96</v>
      </c>
      <c r="Q32" s="600"/>
      <c r="R32" s="601" t="s">
        <v>96</v>
      </c>
      <c r="S32" s="600"/>
      <c r="T32" s="601"/>
      <c r="U32" s="601" t="s">
        <v>96</v>
      </c>
      <c r="V32" s="601" t="s">
        <v>96</v>
      </c>
      <c r="W32" s="600"/>
      <c r="X32" s="601" t="s">
        <v>96</v>
      </c>
      <c r="Y32" s="601" t="s">
        <v>96</v>
      </c>
      <c r="Z32" s="600"/>
      <c r="AA32" s="601" t="s">
        <v>96</v>
      </c>
      <c r="AB32" s="601" t="s">
        <v>96</v>
      </c>
      <c r="AC32" s="601"/>
      <c r="AD32" s="601" t="s">
        <v>96</v>
      </c>
      <c r="AE32" s="600"/>
      <c r="AF32" s="601" t="s">
        <v>96</v>
      </c>
      <c r="AG32" s="601" t="s">
        <v>96</v>
      </c>
      <c r="AH32" s="601"/>
      <c r="AI32" s="601"/>
      <c r="AJ32" s="601"/>
      <c r="AK32" s="601" t="s">
        <v>96</v>
      </c>
      <c r="AL32" s="601"/>
      <c r="AM32" s="601"/>
      <c r="AN32" s="601" t="s">
        <v>96</v>
      </c>
      <c r="AO32" s="601"/>
      <c r="AP32" s="600"/>
      <c r="AQ32" s="601" t="s">
        <v>96</v>
      </c>
      <c r="AR32" s="600"/>
      <c r="AS32" s="600"/>
      <c r="AT32" s="600"/>
      <c r="AU32" s="601"/>
      <c r="AV32" s="601"/>
      <c r="AW32" s="601" t="s">
        <v>96</v>
      </c>
      <c r="AX32" s="601" t="s">
        <v>96</v>
      </c>
      <c r="AY32" s="601" t="s">
        <v>96</v>
      </c>
      <c r="AZ32" s="601"/>
      <c r="BA32" s="601" t="s">
        <v>96</v>
      </c>
      <c r="BB32" s="601"/>
      <c r="BC32" s="601" t="s">
        <v>96</v>
      </c>
      <c r="BD32" s="600"/>
      <c r="BE32" s="600"/>
      <c r="BF32" s="601" t="s">
        <v>96</v>
      </c>
      <c r="BG32" s="601" t="s">
        <v>96</v>
      </c>
      <c r="BH32" s="601" t="s">
        <v>96</v>
      </c>
      <c r="BI32" s="601" t="s">
        <v>96</v>
      </c>
      <c r="BJ32" s="601" t="s">
        <v>96</v>
      </c>
      <c r="BK32" s="601"/>
      <c r="BL32" s="601" t="s">
        <v>96</v>
      </c>
      <c r="BM32" s="601" t="s">
        <v>96</v>
      </c>
      <c r="BN32" s="601" t="s">
        <v>96</v>
      </c>
      <c r="BO32" s="600"/>
      <c r="BP32" s="600"/>
      <c r="BQ32" s="600"/>
      <c r="BR32" s="600"/>
      <c r="BS32" s="600"/>
      <c r="BT32" s="601"/>
      <c r="BU32" s="601" t="str">
        <f>image("https://i.imgur.com/ETn5SRH.png",4,15,33)</f>
        <v/>
      </c>
      <c r="BV32" s="600"/>
      <c r="BW32" s="601"/>
      <c r="BX32" s="601" t="s">
        <v>96</v>
      </c>
      <c r="BY32" s="600"/>
      <c r="BZ32" s="600"/>
      <c r="CA32" s="600"/>
      <c r="CB32" s="601"/>
      <c r="CC32" s="601"/>
      <c r="CD32" s="601"/>
      <c r="CE32" s="601"/>
      <c r="CF32" s="601"/>
      <c r="CG32" s="601" t="s">
        <v>96</v>
      </c>
      <c r="CH32" s="601"/>
      <c r="CI32" s="601" t="s">
        <v>96</v>
      </c>
      <c r="CJ32" s="601" t="s">
        <v>96</v>
      </c>
      <c r="CK32" s="601" t="s">
        <v>96</v>
      </c>
      <c r="CL32" s="601"/>
      <c r="CM32" s="601"/>
      <c r="CN32" s="601"/>
      <c r="CO32" s="601" t="s">
        <v>96</v>
      </c>
      <c r="CP32" s="600"/>
      <c r="CQ32" s="600"/>
      <c r="CR32" s="601"/>
      <c r="CS32" s="600"/>
      <c r="CT32" s="601"/>
      <c r="CU32" s="601" t="s">
        <v>96</v>
      </c>
      <c r="CV32" s="600"/>
      <c r="CW32" s="600"/>
      <c r="CX32" s="600"/>
      <c r="CY32" s="600"/>
      <c r="CZ32" s="600"/>
      <c r="DA32" s="600"/>
      <c r="DB32" s="600"/>
      <c r="DC32" s="73"/>
      <c r="DD32" s="689">
        <v>31.0</v>
      </c>
      <c r="DE32" s="689">
        <v>34.0</v>
      </c>
      <c r="DF32" s="689">
        <v>17.0</v>
      </c>
      <c r="DG32" s="689">
        <v>13.0</v>
      </c>
      <c r="DH32" s="690">
        <f t="shared" ref="DH32:DK32" si="31">round(if(columns(DH32:$DK32)&gt;2,55,33)+(DD32*($DL$1+4)/10)*(1+($DM$1+switch($B32,1,0,2,5,3,30))/100),0)</f>
        <v>456</v>
      </c>
      <c r="DI32" s="690">
        <f t="shared" si="31"/>
        <v>495</v>
      </c>
      <c r="DJ32" s="690">
        <f t="shared" si="31"/>
        <v>253</v>
      </c>
      <c r="DK32" s="690">
        <f t="shared" si="31"/>
        <v>201</v>
      </c>
      <c r="DL32" s="690"/>
      <c r="DM32" s="690"/>
    </row>
    <row r="33">
      <c r="A33" s="687" t="s">
        <v>2519</v>
      </c>
      <c r="B33" s="458">
        <v>2.0</v>
      </c>
      <c r="C33" s="459" t="str">
        <f t="array" ref="C33">index(Images!$A$1:$K$1, 1, 3)</f>
        <v/>
      </c>
      <c r="D33" s="458" t="s">
        <v>91</v>
      </c>
      <c r="E33" s="458">
        <v>1.0</v>
      </c>
      <c r="F33" s="458">
        <v>5.0</v>
      </c>
      <c r="G33" s="688" t="s">
        <v>2520</v>
      </c>
      <c r="H33" s="437"/>
      <c r="I33" s="600"/>
      <c r="J33" s="601" t="s">
        <v>96</v>
      </c>
      <c r="K33" s="600"/>
      <c r="L33" s="600"/>
      <c r="M33" s="601"/>
      <c r="N33" s="601" t="s">
        <v>96</v>
      </c>
      <c r="O33" s="601"/>
      <c r="P33" s="601"/>
      <c r="Q33" s="600"/>
      <c r="R33" s="600"/>
      <c r="S33" s="600"/>
      <c r="T33" s="601" t="s">
        <v>96</v>
      </c>
      <c r="U33" s="600"/>
      <c r="V33" s="601" t="s">
        <v>96</v>
      </c>
      <c r="W33" s="600"/>
      <c r="X33" s="600"/>
      <c r="Y33" s="601"/>
      <c r="Z33" s="600"/>
      <c r="AA33" s="600"/>
      <c r="AB33" s="600"/>
      <c r="AC33" s="601"/>
      <c r="AD33" s="601" t="s">
        <v>96</v>
      </c>
      <c r="AE33" s="600"/>
      <c r="AF33" s="600"/>
      <c r="AG33" s="600"/>
      <c r="AH33" s="600"/>
      <c r="AI33" s="600"/>
      <c r="AJ33" s="600"/>
      <c r="AK33" s="600"/>
      <c r="AL33" s="601" t="s">
        <v>96</v>
      </c>
      <c r="AM33" s="600"/>
      <c r="AN33" s="600"/>
      <c r="AO33" s="600"/>
      <c r="AP33" s="600"/>
      <c r="AQ33" s="600"/>
      <c r="AR33" s="600"/>
      <c r="AS33" s="600"/>
      <c r="AT33" s="600"/>
      <c r="AU33" s="601"/>
      <c r="AV33" s="601" t="s">
        <v>96</v>
      </c>
      <c r="AW33" s="601"/>
      <c r="AX33" s="601"/>
      <c r="AY33" s="600"/>
      <c r="AZ33" s="600"/>
      <c r="BA33" s="601"/>
      <c r="BB33" s="601"/>
      <c r="BC33" s="601" t="s">
        <v>96</v>
      </c>
      <c r="BD33" s="600"/>
      <c r="BE33" s="600"/>
      <c r="BF33" s="601"/>
      <c r="BG33" s="601"/>
      <c r="BH33" s="601"/>
      <c r="BI33" s="600"/>
      <c r="BJ33" s="601" t="s">
        <v>96</v>
      </c>
      <c r="BK33" s="601"/>
      <c r="BL33" s="600"/>
      <c r="BM33" s="600"/>
      <c r="BN33" s="600"/>
      <c r="BO33" s="600"/>
      <c r="BP33" s="600"/>
      <c r="BQ33" s="600"/>
      <c r="BR33" s="601" t="s">
        <v>96</v>
      </c>
      <c r="BS33" s="600"/>
      <c r="BT33" s="601"/>
      <c r="BU33" s="601" t="str">
        <f>image("https://i.imgur.com/p0DcpOR.png",4,15,33)</f>
        <v/>
      </c>
      <c r="BV33" s="600"/>
      <c r="BW33" s="600"/>
      <c r="BX33" s="600"/>
      <c r="BY33" s="600"/>
      <c r="BZ33" s="600"/>
      <c r="CA33" s="600"/>
      <c r="CB33" s="600"/>
      <c r="CC33" s="600"/>
      <c r="CD33" s="600"/>
      <c r="CE33" s="600"/>
      <c r="CF33" s="600"/>
      <c r="CG33" s="600"/>
      <c r="CH33" s="600"/>
      <c r="CI33" s="601" t="s">
        <v>96</v>
      </c>
      <c r="CJ33" s="601" t="s">
        <v>96</v>
      </c>
      <c r="CK33" s="601"/>
      <c r="CL33" s="601"/>
      <c r="CM33" s="601"/>
      <c r="CN33" s="600"/>
      <c r="CO33" s="600"/>
      <c r="CP33" s="601" t="s">
        <v>96</v>
      </c>
      <c r="CQ33" s="600"/>
      <c r="CR33" s="601"/>
      <c r="CS33" s="600"/>
      <c r="CT33" s="601" t="s">
        <v>96</v>
      </c>
      <c r="CU33" s="600"/>
      <c r="CV33" s="600"/>
      <c r="CW33" s="600"/>
      <c r="CX33" s="600"/>
      <c r="CY33" s="600"/>
      <c r="CZ33" s="600"/>
      <c r="DA33" s="600"/>
      <c r="DB33" s="600"/>
      <c r="DC33" s="73"/>
      <c r="DD33" s="689">
        <v>28.0</v>
      </c>
      <c r="DE33" s="689">
        <v>35.0</v>
      </c>
      <c r="DF33" s="689">
        <v>16.0</v>
      </c>
      <c r="DG33" s="689">
        <v>14.0</v>
      </c>
      <c r="DH33" s="690">
        <f t="shared" ref="DH33:DK33" si="32">round(if(columns(DH33:$DK33)&gt;2,55,33)+(DD33*($DL$1+4)/10)*(1+($DM$1+switch($B33,1,0,2,5,3,30))/100),0)</f>
        <v>418</v>
      </c>
      <c r="DI33" s="690">
        <f t="shared" si="32"/>
        <v>508</v>
      </c>
      <c r="DJ33" s="690">
        <f t="shared" si="32"/>
        <v>240</v>
      </c>
      <c r="DK33" s="690">
        <f t="shared" si="32"/>
        <v>214</v>
      </c>
      <c r="DL33" s="690"/>
      <c r="DM33" s="690"/>
    </row>
    <row r="34">
      <c r="A34" s="687" t="s">
        <v>718</v>
      </c>
      <c r="B34" s="458">
        <v>2.0</v>
      </c>
      <c r="C34" s="459" t="str">
        <f t="array" ref="C34">index(Images!$A$1:$K$1, 1, 3)</f>
        <v/>
      </c>
      <c r="D34" s="458" t="s">
        <v>91</v>
      </c>
      <c r="E34" s="458">
        <v>1.0</v>
      </c>
      <c r="F34" s="458">
        <v>5.0</v>
      </c>
      <c r="G34" s="688" t="s">
        <v>2521</v>
      </c>
      <c r="H34" s="437"/>
      <c r="I34" s="600"/>
      <c r="J34" s="601"/>
      <c r="K34" s="601" t="s">
        <v>96</v>
      </c>
      <c r="L34" s="601" t="s">
        <v>96</v>
      </c>
      <c r="M34" s="600"/>
      <c r="N34" s="600"/>
      <c r="O34" s="600"/>
      <c r="P34" s="600"/>
      <c r="Q34" s="600"/>
      <c r="R34" s="600"/>
      <c r="S34" s="601" t="s">
        <v>96</v>
      </c>
      <c r="T34" s="600"/>
      <c r="U34" s="600"/>
      <c r="V34" s="600"/>
      <c r="W34" s="600"/>
      <c r="X34" s="600"/>
      <c r="Y34" s="601" t="s">
        <v>96</v>
      </c>
      <c r="Z34" s="600"/>
      <c r="AA34" s="601" t="s">
        <v>96</v>
      </c>
      <c r="AB34" s="600"/>
      <c r="AC34" s="601" t="s">
        <v>96</v>
      </c>
      <c r="AD34" s="600"/>
      <c r="AE34" s="600"/>
      <c r="AF34" s="600"/>
      <c r="AG34" s="600"/>
      <c r="AH34" s="600"/>
      <c r="AI34" s="600"/>
      <c r="AJ34" s="600"/>
      <c r="AK34" s="600"/>
      <c r="AL34" s="600"/>
      <c r="AM34" s="600"/>
      <c r="AN34" s="600"/>
      <c r="AO34" s="600"/>
      <c r="AP34" s="600"/>
      <c r="AQ34" s="600"/>
      <c r="AR34" s="600"/>
      <c r="AS34" s="600"/>
      <c r="AT34" s="600"/>
      <c r="AU34" s="600"/>
      <c r="AV34" s="600"/>
      <c r="AW34" s="600"/>
      <c r="AX34" s="600"/>
      <c r="AY34" s="601"/>
      <c r="AZ34" s="601"/>
      <c r="BA34" s="600"/>
      <c r="BB34" s="600"/>
      <c r="BC34" s="600"/>
      <c r="BD34" s="600"/>
      <c r="BE34" s="600"/>
      <c r="BF34" s="600"/>
      <c r="BG34" s="601" t="s">
        <v>96</v>
      </c>
      <c r="BH34" s="601" t="s">
        <v>96</v>
      </c>
      <c r="BI34" s="600"/>
      <c r="BJ34" s="600"/>
      <c r="BK34" s="601" t="s">
        <v>96</v>
      </c>
      <c r="BL34" s="600"/>
      <c r="BM34" s="600"/>
      <c r="BN34" s="601" t="s">
        <v>96</v>
      </c>
      <c r="BO34" s="601" t="s">
        <v>96</v>
      </c>
      <c r="BP34" s="601"/>
      <c r="BQ34" s="600"/>
      <c r="BR34" s="600"/>
      <c r="BS34" s="600"/>
      <c r="BT34" s="600"/>
      <c r="BU34" s="600"/>
      <c r="BV34" s="601" t="s">
        <v>96</v>
      </c>
      <c r="BW34" s="601"/>
      <c r="BX34" s="601"/>
      <c r="BY34" s="601"/>
      <c r="BZ34" s="601"/>
      <c r="CA34" s="601"/>
      <c r="CB34" s="600"/>
      <c r="CC34" s="600"/>
      <c r="CD34" s="600"/>
      <c r="CE34" s="600"/>
      <c r="CF34" s="600"/>
      <c r="CG34" s="600"/>
      <c r="CH34" s="600"/>
      <c r="CI34" s="601"/>
      <c r="CJ34" s="601" t="s">
        <v>96</v>
      </c>
      <c r="CK34" s="601" t="s">
        <v>96</v>
      </c>
      <c r="CL34" s="601"/>
      <c r="CM34" s="601"/>
      <c r="CN34" s="600"/>
      <c r="CO34" s="600"/>
      <c r="CP34" s="600"/>
      <c r="CQ34" s="600"/>
      <c r="CR34" s="601" t="s">
        <v>96</v>
      </c>
      <c r="CS34" s="601" t="s">
        <v>96</v>
      </c>
      <c r="CT34" s="601"/>
      <c r="CU34" s="601"/>
      <c r="CV34" s="600"/>
      <c r="CW34" s="600"/>
      <c r="CX34" s="600"/>
      <c r="CY34" s="601"/>
      <c r="CZ34" s="601" t="s">
        <v>96</v>
      </c>
      <c r="DA34" s="601"/>
      <c r="DB34" s="600"/>
      <c r="DC34" s="73"/>
      <c r="DD34" s="689">
        <v>31.0</v>
      </c>
      <c r="DE34" s="689">
        <v>31.0</v>
      </c>
      <c r="DF34" s="689">
        <v>17.0</v>
      </c>
      <c r="DG34" s="689">
        <v>20.0</v>
      </c>
      <c r="DH34" s="690">
        <f t="shared" ref="DH34:DK34" si="33">round(if(columns(DH34:$DK34)&gt;2,55,33)+(DD34*($DL$1+4)/10)*(1+($DM$1+switch($B34,1,0,2,5,3,30))/100),0)</f>
        <v>456</v>
      </c>
      <c r="DI34" s="690">
        <f t="shared" si="33"/>
        <v>456</v>
      </c>
      <c r="DJ34" s="690">
        <f t="shared" si="33"/>
        <v>253</v>
      </c>
      <c r="DK34" s="690">
        <f t="shared" si="33"/>
        <v>292</v>
      </c>
      <c r="DL34" s="690"/>
      <c r="DM34" s="690"/>
    </row>
    <row r="35">
      <c r="A35" s="691" t="s">
        <v>138</v>
      </c>
      <c r="B35" s="692">
        <v>3.0</v>
      </c>
      <c r="C35" s="693" t="str">
        <f t="array" ref="C35">index(Images!$A$1:$K$1, 1, 3)</f>
        <v/>
      </c>
      <c r="D35" s="692" t="s">
        <v>91</v>
      </c>
      <c r="E35" s="692">
        <v>1.0</v>
      </c>
      <c r="F35" s="692">
        <v>5.0</v>
      </c>
      <c r="G35" s="694" t="s">
        <v>2482</v>
      </c>
      <c r="H35" s="437"/>
      <c r="I35" s="695"/>
      <c r="J35" s="696" t="s">
        <v>96</v>
      </c>
      <c r="K35" s="696"/>
      <c r="L35" s="696"/>
      <c r="M35" s="695"/>
      <c r="N35" s="697" t="s">
        <v>96</v>
      </c>
      <c r="O35" s="695"/>
      <c r="P35" s="695"/>
      <c r="Q35" s="695"/>
      <c r="R35" s="695"/>
      <c r="S35" s="695"/>
      <c r="T35" s="696" t="s">
        <v>96</v>
      </c>
      <c r="U35" s="695"/>
      <c r="V35" s="695"/>
      <c r="W35" s="695"/>
      <c r="X35" s="695"/>
      <c r="Y35" s="695"/>
      <c r="Z35" s="696"/>
      <c r="AA35" s="696"/>
      <c r="AB35" s="695"/>
      <c r="AC35" s="695"/>
      <c r="AD35" s="695"/>
      <c r="AE35" s="695"/>
      <c r="AF35" s="695"/>
      <c r="AG35" s="695"/>
      <c r="AH35" s="695"/>
      <c r="AI35" s="695"/>
      <c r="AJ35" s="695"/>
      <c r="AK35" s="695"/>
      <c r="AL35" s="696" t="s">
        <v>96</v>
      </c>
      <c r="AM35" s="696"/>
      <c r="AN35" s="696"/>
      <c r="AO35" s="696"/>
      <c r="AP35" s="695"/>
      <c r="AQ35" s="695"/>
      <c r="AR35" s="695"/>
      <c r="AS35" s="696"/>
      <c r="AT35" s="696"/>
      <c r="AU35" s="696"/>
      <c r="AV35" s="696" t="s">
        <v>96</v>
      </c>
      <c r="AW35" s="695"/>
      <c r="AX35" s="695"/>
      <c r="AY35" s="695"/>
      <c r="AZ35" s="695"/>
      <c r="BA35" s="695"/>
      <c r="BB35" s="695"/>
      <c r="BC35" s="695"/>
      <c r="BD35" s="696"/>
      <c r="BE35" s="696"/>
      <c r="BF35" s="695"/>
      <c r="BG35" s="695"/>
      <c r="BH35" s="695"/>
      <c r="BI35" s="695"/>
      <c r="BJ35" s="696" t="s">
        <v>96</v>
      </c>
      <c r="BK35" s="696"/>
      <c r="BL35" s="695"/>
      <c r="BM35" s="695"/>
      <c r="BN35" s="695"/>
      <c r="BO35" s="696"/>
      <c r="BP35" s="696"/>
      <c r="BQ35" s="695"/>
      <c r="BR35" s="696" t="s">
        <v>96</v>
      </c>
      <c r="BS35" s="695"/>
      <c r="BT35" s="696"/>
      <c r="BU35" s="696" t="str">
        <f>image("https://i.imgur.com/Le4Ot7B.png",4,15,15)</f>
        <v/>
      </c>
      <c r="BV35" s="695"/>
      <c r="BW35" s="695"/>
      <c r="BX35" s="695"/>
      <c r="BY35" s="695"/>
      <c r="BZ35" s="695"/>
      <c r="CA35" s="695"/>
      <c r="CB35" s="695"/>
      <c r="CC35" s="695"/>
      <c r="CD35" s="695"/>
      <c r="CE35" s="695"/>
      <c r="CF35" s="695"/>
      <c r="CG35" s="695"/>
      <c r="CH35" s="695"/>
      <c r="CI35" s="697" t="s">
        <v>96</v>
      </c>
      <c r="CJ35" s="695"/>
      <c r="CK35" s="695"/>
      <c r="CL35" s="695"/>
      <c r="CM35" s="695"/>
      <c r="CN35" s="695"/>
      <c r="CO35" s="695"/>
      <c r="CP35" s="696" t="s">
        <v>96</v>
      </c>
      <c r="CQ35" s="696"/>
      <c r="CR35" s="695"/>
      <c r="CS35" s="695"/>
      <c r="CT35" s="696" t="s">
        <v>96</v>
      </c>
      <c r="CU35" s="695"/>
      <c r="CV35" s="695"/>
      <c r="CW35" s="695"/>
      <c r="CX35" s="695"/>
      <c r="CY35" s="695"/>
      <c r="CZ35" s="695"/>
      <c r="DA35" s="695"/>
      <c r="DB35" s="695"/>
      <c r="DC35" s="73"/>
      <c r="DD35" s="698">
        <v>36.0</v>
      </c>
      <c r="DE35" s="698">
        <v>45.0</v>
      </c>
      <c r="DF35" s="698">
        <v>20.0</v>
      </c>
      <c r="DG35" s="698">
        <v>19.0</v>
      </c>
      <c r="DH35" s="699">
        <f t="shared" ref="DH35:DK35" si="34">round(if(columns(DH35:$DK35)&gt;2,55,33)+(DD35*($DL$1+4)/10)*(1+($DM$1+switch($B35,1,0,2,5,3,30))/100),0)</f>
        <v>588</v>
      </c>
      <c r="DI35" s="699">
        <f t="shared" si="34"/>
        <v>721</v>
      </c>
      <c r="DJ35" s="699">
        <f t="shared" si="34"/>
        <v>329</v>
      </c>
      <c r="DK35" s="699">
        <f t="shared" si="34"/>
        <v>314</v>
      </c>
      <c r="DL35" s="699"/>
      <c r="DM35" s="699"/>
    </row>
    <row r="36">
      <c r="A36" s="691" t="s">
        <v>167</v>
      </c>
      <c r="B36" s="692">
        <v>3.0</v>
      </c>
      <c r="C36" s="693" t="str">
        <f t="array" ref="C36">index(Images!$A$1:$K$1, 1, 3)</f>
        <v/>
      </c>
      <c r="D36" s="692" t="s">
        <v>91</v>
      </c>
      <c r="E36" s="692">
        <v>1.0</v>
      </c>
      <c r="F36" s="692">
        <v>5.0</v>
      </c>
      <c r="G36" s="694" t="s">
        <v>2522</v>
      </c>
      <c r="H36" s="437"/>
      <c r="I36" s="695"/>
      <c r="J36" s="696"/>
      <c r="K36" s="696" t="s">
        <v>96</v>
      </c>
      <c r="L36" s="696"/>
      <c r="M36" s="695"/>
      <c r="N36" s="695"/>
      <c r="O36" s="695"/>
      <c r="P36" s="695"/>
      <c r="Q36" s="695"/>
      <c r="R36" s="695"/>
      <c r="S36" s="695"/>
      <c r="T36" s="696"/>
      <c r="U36" s="696" t="s">
        <v>96</v>
      </c>
      <c r="V36" s="696" t="s">
        <v>96</v>
      </c>
      <c r="W36" s="695"/>
      <c r="X36" s="696" t="s">
        <v>96</v>
      </c>
      <c r="Y36" s="695"/>
      <c r="Z36" s="695"/>
      <c r="AA36" s="695"/>
      <c r="AB36" s="695"/>
      <c r="AC36" s="695"/>
      <c r="AD36" s="695"/>
      <c r="AE36" s="695"/>
      <c r="AF36" s="696"/>
      <c r="AG36" s="696" t="s">
        <v>96</v>
      </c>
      <c r="AH36" s="696"/>
      <c r="AI36" s="696"/>
      <c r="AJ36" s="696"/>
      <c r="AK36" s="696"/>
      <c r="AL36" s="696"/>
      <c r="AM36" s="696"/>
      <c r="AN36" s="696"/>
      <c r="AO36" s="696"/>
      <c r="AP36" s="695"/>
      <c r="AQ36" s="695"/>
      <c r="AR36" s="695"/>
      <c r="AS36" s="695"/>
      <c r="AT36" s="695"/>
      <c r="AU36" s="695"/>
      <c r="AV36" s="695"/>
      <c r="AW36" s="695"/>
      <c r="AX36" s="695"/>
      <c r="AY36" s="695"/>
      <c r="AZ36" s="695"/>
      <c r="BA36" s="696"/>
      <c r="BB36" s="696"/>
      <c r="BC36" s="696" t="s">
        <v>96</v>
      </c>
      <c r="BD36" s="696"/>
      <c r="BE36" s="696"/>
      <c r="BF36" s="696" t="s">
        <v>96</v>
      </c>
      <c r="BG36" s="696" t="s">
        <v>96</v>
      </c>
      <c r="BH36" s="696" t="s">
        <v>96</v>
      </c>
      <c r="BI36" s="695"/>
      <c r="BJ36" s="696" t="s">
        <v>96</v>
      </c>
      <c r="BK36" s="696" t="s">
        <v>96</v>
      </c>
      <c r="BL36" s="695"/>
      <c r="BM36" s="696" t="s">
        <v>96</v>
      </c>
      <c r="BN36" s="695"/>
      <c r="BO36" s="695"/>
      <c r="BP36" s="695"/>
      <c r="BQ36" s="695"/>
      <c r="BR36" s="695"/>
      <c r="BS36" s="695"/>
      <c r="BT36" s="695"/>
      <c r="BU36" s="695"/>
      <c r="BV36" s="695"/>
      <c r="BW36" s="695"/>
      <c r="BX36" s="695"/>
      <c r="BY36" s="695"/>
      <c r="BZ36" s="695"/>
      <c r="CA36" s="695"/>
      <c r="CB36" s="695"/>
      <c r="CC36" s="695"/>
      <c r="CD36" s="695"/>
      <c r="CE36" s="695"/>
      <c r="CF36" s="695"/>
      <c r="CG36" s="695"/>
      <c r="CH36" s="695"/>
      <c r="CI36" s="695"/>
      <c r="CJ36" s="695"/>
      <c r="CK36" s="695"/>
      <c r="CL36" s="695"/>
      <c r="CM36" s="695"/>
      <c r="CN36" s="695"/>
      <c r="CO36" s="695"/>
      <c r="CP36" s="695"/>
      <c r="CQ36" s="696"/>
      <c r="CR36" s="695"/>
      <c r="CS36" s="695"/>
      <c r="CT36" s="695"/>
      <c r="CU36" s="695"/>
      <c r="CV36" s="695"/>
      <c r="CW36" s="695"/>
      <c r="CX36" s="695"/>
      <c r="CY36" s="695"/>
      <c r="CZ36" s="695"/>
      <c r="DA36" s="695"/>
      <c r="DB36" s="695"/>
      <c r="DC36" s="73"/>
      <c r="DD36" s="698">
        <v>43.0</v>
      </c>
      <c r="DE36" s="698">
        <v>40.0</v>
      </c>
      <c r="DF36" s="698">
        <v>23.0</v>
      </c>
      <c r="DG36" s="698">
        <v>17.0</v>
      </c>
      <c r="DH36" s="699">
        <f t="shared" ref="DH36:DK36" si="35">round(if(columns(DH36:$DK36)&gt;2,55,33)+(DD36*($DL$1+4)/10)*(1+($DM$1+switch($B36,1,0,2,5,3,30))/100),0)</f>
        <v>691</v>
      </c>
      <c r="DI36" s="699">
        <f t="shared" si="35"/>
        <v>647</v>
      </c>
      <c r="DJ36" s="699">
        <f t="shared" si="35"/>
        <v>373</v>
      </c>
      <c r="DK36" s="699">
        <f t="shared" si="35"/>
        <v>285</v>
      </c>
      <c r="DL36" s="699"/>
      <c r="DM36" s="699"/>
    </row>
    <row r="37">
      <c r="A37" s="691" t="s">
        <v>108</v>
      </c>
      <c r="B37" s="692">
        <v>3.0</v>
      </c>
      <c r="C37" s="693" t="str">
        <f t="array" ref="C37">index(Images!$A$1:$K$1, 1, 3)</f>
        <v/>
      </c>
      <c r="D37" s="692" t="s">
        <v>91</v>
      </c>
      <c r="E37" s="692">
        <v>1.0</v>
      </c>
      <c r="F37" s="692">
        <v>5.0</v>
      </c>
      <c r="G37" s="694" t="s">
        <v>2523</v>
      </c>
      <c r="H37" s="437"/>
      <c r="I37" s="696" t="s">
        <v>96</v>
      </c>
      <c r="J37" s="695"/>
      <c r="K37" s="695"/>
      <c r="L37" s="695"/>
      <c r="M37" s="695"/>
      <c r="N37" s="696"/>
      <c r="O37" s="696"/>
      <c r="P37" s="696" t="s">
        <v>96</v>
      </c>
      <c r="Q37" s="695"/>
      <c r="R37" s="696" t="s">
        <v>96</v>
      </c>
      <c r="S37" s="696" t="s">
        <v>96</v>
      </c>
      <c r="T37" s="695"/>
      <c r="U37" s="695"/>
      <c r="V37" s="695"/>
      <c r="W37" s="695"/>
      <c r="X37" s="695"/>
      <c r="Y37" s="696" t="s">
        <v>96</v>
      </c>
      <c r="Z37" s="695"/>
      <c r="AA37" s="696" t="s">
        <v>96</v>
      </c>
      <c r="AB37" s="696" t="s">
        <v>96</v>
      </c>
      <c r="AC37" s="696"/>
      <c r="AD37" s="696" t="s">
        <v>96</v>
      </c>
      <c r="AE37" s="695"/>
      <c r="AF37" s="695"/>
      <c r="AG37" s="695"/>
      <c r="AH37" s="695"/>
      <c r="AI37" s="695"/>
      <c r="AJ37" s="696"/>
      <c r="AK37" s="696" t="s">
        <v>96</v>
      </c>
      <c r="AL37" s="695"/>
      <c r="AM37" s="695"/>
      <c r="AN37" s="695"/>
      <c r="AO37" s="695"/>
      <c r="AP37" s="695"/>
      <c r="AQ37" s="696" t="s">
        <v>96</v>
      </c>
      <c r="AR37" s="695"/>
      <c r="AS37" s="695"/>
      <c r="AT37" s="695"/>
      <c r="AU37" s="695"/>
      <c r="AV37" s="695"/>
      <c r="AW37" s="696" t="s">
        <v>96</v>
      </c>
      <c r="AX37" s="695"/>
      <c r="AY37" s="696"/>
      <c r="AZ37" s="696"/>
      <c r="BA37" s="695"/>
      <c r="BB37" s="695"/>
      <c r="BC37" s="695"/>
      <c r="BD37" s="695"/>
      <c r="BE37" s="695"/>
      <c r="BF37" s="696" t="s">
        <v>96</v>
      </c>
      <c r="BG37" s="696"/>
      <c r="BH37" s="696"/>
      <c r="BI37" s="695"/>
      <c r="BJ37" s="695"/>
      <c r="BK37" s="695"/>
      <c r="BL37" s="695"/>
      <c r="BM37" s="695"/>
      <c r="BN37" s="695"/>
      <c r="BO37" s="695"/>
      <c r="BP37" s="695"/>
      <c r="BQ37" s="695"/>
      <c r="BR37" s="695"/>
      <c r="BS37" s="696" t="s">
        <v>96</v>
      </c>
      <c r="BT37" s="696"/>
      <c r="BU37" s="696" t="str">
        <f>image("https://i.imgur.com/J69HZ4b.png",4,15,15)</f>
        <v/>
      </c>
      <c r="BV37" s="696" t="s">
        <v>96</v>
      </c>
      <c r="BW37" s="696"/>
      <c r="BX37" s="696"/>
      <c r="BY37" s="696"/>
      <c r="BZ37" s="696"/>
      <c r="CA37" s="696"/>
      <c r="CB37" s="695"/>
      <c r="CC37" s="695"/>
      <c r="CD37" s="695"/>
      <c r="CE37" s="695"/>
      <c r="CF37" s="695"/>
      <c r="CG37" s="695"/>
      <c r="CH37" s="695"/>
      <c r="CI37" s="696" t="s">
        <v>96</v>
      </c>
      <c r="CJ37" s="696" t="s">
        <v>96</v>
      </c>
      <c r="CK37" s="696" t="s">
        <v>96</v>
      </c>
      <c r="CL37" s="696"/>
      <c r="CM37" s="696"/>
      <c r="CN37" s="695"/>
      <c r="CO37" s="695"/>
      <c r="CP37" s="695"/>
      <c r="CQ37" s="695"/>
      <c r="CR37" s="695"/>
      <c r="CS37" s="695"/>
      <c r="CT37" s="696"/>
      <c r="CU37" s="696"/>
      <c r="CV37" s="695"/>
      <c r="CW37" s="695"/>
      <c r="CX37" s="695"/>
      <c r="CY37" s="695"/>
      <c r="CZ37" s="695"/>
      <c r="DA37" s="695"/>
      <c r="DB37" s="695"/>
      <c r="DC37" s="73"/>
      <c r="DD37" s="698">
        <v>40.0</v>
      </c>
      <c r="DE37" s="698">
        <v>43.0</v>
      </c>
      <c r="DF37" s="698">
        <v>22.0</v>
      </c>
      <c r="DG37" s="698">
        <v>17.0</v>
      </c>
      <c r="DH37" s="699">
        <f t="shared" ref="DH37:DK37" si="36">round(if(columns(DH37:$DK37)&gt;2,55,33)+(DD37*($DL$1+4)/10)*(1+($DM$1+switch($B37,1,0,2,5,3,30))/100),0)</f>
        <v>647</v>
      </c>
      <c r="DI37" s="699">
        <f t="shared" si="36"/>
        <v>691</v>
      </c>
      <c r="DJ37" s="699">
        <f t="shared" si="36"/>
        <v>359</v>
      </c>
      <c r="DK37" s="699">
        <f t="shared" si="36"/>
        <v>285</v>
      </c>
      <c r="DL37" s="699"/>
      <c r="DM37" s="699"/>
    </row>
    <row r="38">
      <c r="A38" s="691" t="s">
        <v>1482</v>
      </c>
      <c r="B38" s="692">
        <v>3.0</v>
      </c>
      <c r="C38" s="693" t="str">
        <f t="array" ref="C38">index(Images!$A$1:$K$1, 1, 3)</f>
        <v/>
      </c>
      <c r="D38" s="692" t="s">
        <v>2483</v>
      </c>
      <c r="E38" s="692">
        <v>1.0</v>
      </c>
      <c r="F38" s="692">
        <v>5.0</v>
      </c>
      <c r="G38" s="694" t="s">
        <v>2524</v>
      </c>
      <c r="H38" s="437"/>
      <c r="I38" s="695"/>
      <c r="J38" s="695"/>
      <c r="K38" s="695"/>
      <c r="L38" s="695"/>
      <c r="M38" s="695"/>
      <c r="N38" s="696" t="s">
        <v>96</v>
      </c>
      <c r="O38" s="696"/>
      <c r="P38" s="696" t="s">
        <v>96</v>
      </c>
      <c r="Q38" s="695"/>
      <c r="R38" s="695"/>
      <c r="S38" s="695"/>
      <c r="T38" s="696" t="s">
        <v>96</v>
      </c>
      <c r="U38" s="695"/>
      <c r="V38" s="696" t="s">
        <v>96</v>
      </c>
      <c r="W38" s="695"/>
      <c r="X38" s="696" t="s">
        <v>96</v>
      </c>
      <c r="Y38" s="696" t="s">
        <v>96</v>
      </c>
      <c r="Z38" s="695"/>
      <c r="AA38" s="695"/>
      <c r="AB38" s="696" t="s">
        <v>96</v>
      </c>
      <c r="AC38" s="695"/>
      <c r="AD38" s="695"/>
      <c r="AE38" s="695"/>
      <c r="AF38" s="696" t="s">
        <v>96</v>
      </c>
      <c r="AG38" s="695"/>
      <c r="AH38" s="695"/>
      <c r="AI38" s="695"/>
      <c r="AJ38" s="695"/>
      <c r="AK38" s="695"/>
      <c r="AL38" s="695"/>
      <c r="AM38" s="695"/>
      <c r="AN38" s="695"/>
      <c r="AO38" s="695"/>
      <c r="AP38" s="695"/>
      <c r="AQ38" s="695"/>
      <c r="AR38" s="695"/>
      <c r="AS38" s="695"/>
      <c r="AT38" s="695"/>
      <c r="AU38" s="695"/>
      <c r="AV38" s="695"/>
      <c r="AW38" s="695"/>
      <c r="AX38" s="695"/>
      <c r="AY38" s="696"/>
      <c r="AZ38" s="696"/>
      <c r="BA38" s="695"/>
      <c r="BB38" s="695"/>
      <c r="BC38" s="695"/>
      <c r="BD38" s="695"/>
      <c r="BE38" s="695"/>
      <c r="BF38" s="695"/>
      <c r="BG38" s="695"/>
      <c r="BH38" s="695"/>
      <c r="BI38" s="695"/>
      <c r="BJ38" s="695"/>
      <c r="BK38" s="695"/>
      <c r="BL38" s="695"/>
      <c r="BM38" s="695"/>
      <c r="BN38" s="695"/>
      <c r="BO38" s="695"/>
      <c r="BP38" s="695"/>
      <c r="BQ38" s="695"/>
      <c r="BR38" s="695"/>
      <c r="BS38" s="695"/>
      <c r="BT38" s="695"/>
      <c r="BU38" s="695"/>
      <c r="BV38" s="695"/>
      <c r="BW38" s="696"/>
      <c r="BX38" s="696" t="s">
        <v>96</v>
      </c>
      <c r="BY38" s="695"/>
      <c r="BZ38" s="696"/>
      <c r="CA38" s="696"/>
      <c r="CB38" s="695"/>
      <c r="CC38" s="695"/>
      <c r="CD38" s="695"/>
      <c r="CE38" s="695"/>
      <c r="CF38" s="695"/>
      <c r="CG38" s="695"/>
      <c r="CH38" s="695"/>
      <c r="CI38" s="695"/>
      <c r="CJ38" s="695"/>
      <c r="CK38" s="696" t="s">
        <v>96</v>
      </c>
      <c r="CL38" s="695"/>
      <c r="CM38" s="695"/>
      <c r="CN38" s="695"/>
      <c r="CO38" s="695"/>
      <c r="CP38" s="695"/>
      <c r="CQ38" s="695"/>
      <c r="CR38" s="695"/>
      <c r="CS38" s="695"/>
      <c r="CT38" s="696" t="s">
        <v>96</v>
      </c>
      <c r="CU38" s="696"/>
      <c r="CV38" s="695"/>
      <c r="CW38" s="695"/>
      <c r="CX38" s="695"/>
      <c r="CY38" s="695"/>
      <c r="CZ38" s="695"/>
      <c r="DA38" s="695"/>
      <c r="DB38" s="695"/>
      <c r="DC38" s="73"/>
      <c r="DD38" s="698">
        <v>43.0</v>
      </c>
      <c r="DE38" s="698">
        <v>43.0</v>
      </c>
      <c r="DF38" s="698">
        <v>22.0</v>
      </c>
      <c r="DG38" s="698">
        <v>19.0</v>
      </c>
      <c r="DH38" s="699">
        <f t="shared" ref="DH38:DK38" si="37">round(if(columns(DH38:$DK38)&gt;2,55,33)+(DD38*($DL$1+4)/10)*(1+($DM$1+switch($B38,1,0,2,5,3,30))/100),0)</f>
        <v>691</v>
      </c>
      <c r="DI38" s="699">
        <f t="shared" si="37"/>
        <v>691</v>
      </c>
      <c r="DJ38" s="699">
        <f t="shared" si="37"/>
        <v>359</v>
      </c>
      <c r="DK38" s="699">
        <f t="shared" si="37"/>
        <v>314</v>
      </c>
      <c r="DL38" s="699"/>
      <c r="DM38" s="699"/>
    </row>
    <row r="39">
      <c r="A39" s="691" t="s">
        <v>1118</v>
      </c>
      <c r="B39" s="692">
        <v>3.0</v>
      </c>
      <c r="C39" s="693" t="str">
        <f t="array" ref="C39">index(Images!$A$1:$K$1, 1, 3)</f>
        <v/>
      </c>
      <c r="D39" s="692" t="s">
        <v>2483</v>
      </c>
      <c r="E39" s="692">
        <v>1.0</v>
      </c>
      <c r="F39" s="692">
        <v>5.0</v>
      </c>
      <c r="G39" s="694" t="s">
        <v>2525</v>
      </c>
      <c r="H39" s="437"/>
      <c r="I39" s="695"/>
      <c r="J39" s="695"/>
      <c r="K39" s="695"/>
      <c r="L39" s="695"/>
      <c r="M39" s="695"/>
      <c r="N39" s="695"/>
      <c r="O39" s="695"/>
      <c r="P39" s="695"/>
      <c r="Q39" s="695"/>
      <c r="R39" s="696" t="s">
        <v>96</v>
      </c>
      <c r="S39" s="695"/>
      <c r="T39" s="695"/>
      <c r="U39" s="695"/>
      <c r="V39" s="695"/>
      <c r="W39" s="695"/>
      <c r="X39" s="695"/>
      <c r="Y39" s="695"/>
      <c r="Z39" s="695"/>
      <c r="AA39" s="696" t="s">
        <v>96</v>
      </c>
      <c r="AB39" s="696" t="s">
        <v>96</v>
      </c>
      <c r="AC39" s="695"/>
      <c r="AD39" s="695"/>
      <c r="AE39" s="695"/>
      <c r="AF39" s="695"/>
      <c r="AG39" s="695"/>
      <c r="AH39" s="695"/>
      <c r="AI39" s="695"/>
      <c r="AJ39" s="695"/>
      <c r="AK39" s="695"/>
      <c r="AL39" s="695"/>
      <c r="AM39" s="695"/>
      <c r="AN39" s="695"/>
      <c r="AO39" s="695"/>
      <c r="AP39" s="695"/>
      <c r="AQ39" s="695"/>
      <c r="AR39" s="695"/>
      <c r="AS39" s="695"/>
      <c r="AT39" s="695"/>
      <c r="AU39" s="695"/>
      <c r="AV39" s="695"/>
      <c r="AW39" s="695"/>
      <c r="AX39" s="695"/>
      <c r="AY39" s="696"/>
      <c r="AZ39" s="696"/>
      <c r="BA39" s="696" t="s">
        <v>2095</v>
      </c>
      <c r="BB39" s="695"/>
      <c r="BC39" s="695"/>
      <c r="BD39" s="695"/>
      <c r="BE39" s="695"/>
      <c r="BF39" s="696" t="s">
        <v>96</v>
      </c>
      <c r="BG39" s="696"/>
      <c r="BH39" s="696" t="s">
        <v>96</v>
      </c>
      <c r="BI39" s="695"/>
      <c r="BJ39" s="695"/>
      <c r="BK39" s="695"/>
      <c r="BL39" s="695"/>
      <c r="BM39" s="696" t="s">
        <v>96</v>
      </c>
      <c r="BN39" s="695"/>
      <c r="BO39" s="695"/>
      <c r="BP39" s="695"/>
      <c r="BQ39" s="695"/>
      <c r="BR39" s="695"/>
      <c r="BS39" s="696" t="s">
        <v>96</v>
      </c>
      <c r="BT39" s="696"/>
      <c r="BU39" s="696"/>
      <c r="BV39" s="695"/>
      <c r="BW39" s="696"/>
      <c r="BX39" s="696" t="s">
        <v>96</v>
      </c>
      <c r="BY39" s="695"/>
      <c r="BZ39" s="696"/>
      <c r="CA39" s="696"/>
      <c r="CB39" s="695"/>
      <c r="CC39" s="695"/>
      <c r="CD39" s="695"/>
      <c r="CE39" s="695"/>
      <c r="CF39" s="695"/>
      <c r="CG39" s="695"/>
      <c r="CH39" s="695"/>
      <c r="CI39" s="697" t="s">
        <v>96</v>
      </c>
      <c r="CJ39" s="695"/>
      <c r="CK39" s="695"/>
      <c r="CL39" s="695"/>
      <c r="CM39" s="695"/>
      <c r="CN39" s="695"/>
      <c r="CO39" s="695"/>
      <c r="CP39" s="696" t="s">
        <v>96</v>
      </c>
      <c r="CQ39" s="695"/>
      <c r="CR39" s="695"/>
      <c r="CS39" s="695"/>
      <c r="CT39" s="696"/>
      <c r="CU39" s="696"/>
      <c r="CV39" s="695"/>
      <c r="CW39" s="695"/>
      <c r="CX39" s="695"/>
      <c r="CY39" s="696"/>
      <c r="CZ39" s="696" t="s">
        <v>96</v>
      </c>
      <c r="DA39" s="696"/>
      <c r="DB39" s="695"/>
      <c r="DC39" s="73"/>
      <c r="DD39" s="698">
        <v>36.0</v>
      </c>
      <c r="DE39" s="698">
        <v>43.0</v>
      </c>
      <c r="DF39" s="698">
        <v>22.0</v>
      </c>
      <c r="DG39" s="698">
        <v>22.0</v>
      </c>
      <c r="DH39" s="699">
        <f t="shared" ref="DH39:DK39" si="38">round(if(columns(DH39:$DK39)&gt;2,55,33)+(DD39*($DL$1+4)/10)*(1+($DM$1+switch($B39,1,0,2,5,3,30))/100),0)</f>
        <v>588</v>
      </c>
      <c r="DI39" s="699">
        <f t="shared" si="38"/>
        <v>691</v>
      </c>
      <c r="DJ39" s="699">
        <f t="shared" si="38"/>
        <v>359</v>
      </c>
      <c r="DK39" s="699">
        <f t="shared" si="38"/>
        <v>359</v>
      </c>
      <c r="DL39" s="699"/>
      <c r="DM39" s="699"/>
    </row>
    <row r="40">
      <c r="A40" s="691" t="s">
        <v>2526</v>
      </c>
      <c r="B40" s="692">
        <v>3.0</v>
      </c>
      <c r="C40" s="693" t="str">
        <f t="array" ref="C40">index(Images!$A$1:$K$1, 1, 3)</f>
        <v/>
      </c>
      <c r="D40" s="692" t="s">
        <v>2483</v>
      </c>
      <c r="E40" s="692">
        <v>1.0</v>
      </c>
      <c r="F40" s="692">
        <v>5.0</v>
      </c>
      <c r="G40" s="694" t="s">
        <v>2527</v>
      </c>
      <c r="H40" s="437"/>
      <c r="I40" s="695"/>
      <c r="J40" s="695"/>
      <c r="K40" s="695"/>
      <c r="L40" s="695"/>
      <c r="M40" s="695"/>
      <c r="N40" s="695"/>
      <c r="O40" s="695"/>
      <c r="P40" s="695"/>
      <c r="Q40" s="695"/>
      <c r="R40" s="695"/>
      <c r="S40" s="695"/>
      <c r="T40" s="695"/>
      <c r="U40" s="695"/>
      <c r="V40" s="695"/>
      <c r="W40" s="695"/>
      <c r="X40" s="695"/>
      <c r="Y40" s="695"/>
      <c r="Z40" s="695"/>
      <c r="AA40" s="695"/>
      <c r="AB40" s="695"/>
      <c r="AC40" s="695"/>
      <c r="AD40" s="695"/>
      <c r="AE40" s="695"/>
      <c r="AF40" s="695"/>
      <c r="AG40" s="695"/>
      <c r="AH40" s="695"/>
      <c r="AI40" s="695"/>
      <c r="AJ40" s="695"/>
      <c r="AK40" s="695"/>
      <c r="AL40" s="695"/>
      <c r="AM40" s="695"/>
      <c r="AN40" s="695"/>
      <c r="AO40" s="695"/>
      <c r="AP40" s="695"/>
      <c r="AQ40" s="696" t="s">
        <v>96</v>
      </c>
      <c r="AR40" s="695"/>
      <c r="AS40" s="695"/>
      <c r="AT40" s="695"/>
      <c r="AU40" s="696"/>
      <c r="AV40" s="696" t="s">
        <v>96</v>
      </c>
      <c r="AW40" s="695"/>
      <c r="AX40" s="695"/>
      <c r="AY40" s="696"/>
      <c r="AZ40" s="696"/>
      <c r="BA40" s="695"/>
      <c r="BB40" s="695"/>
      <c r="BC40" s="695"/>
      <c r="BD40" s="695"/>
      <c r="BE40" s="695"/>
      <c r="BF40" s="695"/>
      <c r="BG40" s="695"/>
      <c r="BH40" s="695"/>
      <c r="BI40" s="695"/>
      <c r="BJ40" s="695"/>
      <c r="BK40" s="695"/>
      <c r="BL40" s="695"/>
      <c r="BM40" s="695"/>
      <c r="BN40" s="695"/>
      <c r="BO40" s="695"/>
      <c r="BP40" s="695"/>
      <c r="BQ40" s="695"/>
      <c r="BR40" s="695"/>
      <c r="BS40" s="695"/>
      <c r="BT40" s="696"/>
      <c r="BU40" s="696" t="s">
        <v>96</v>
      </c>
      <c r="BV40" s="695"/>
      <c r="BW40" s="695"/>
      <c r="BX40" s="695"/>
      <c r="BY40" s="695"/>
      <c r="BZ40" s="696"/>
      <c r="CA40" s="696"/>
      <c r="CB40" s="695"/>
      <c r="CC40" s="695"/>
      <c r="CD40" s="695"/>
      <c r="CE40" s="695"/>
      <c r="CF40" s="695"/>
      <c r="CG40" s="695"/>
      <c r="CH40" s="695"/>
      <c r="CI40" s="695"/>
      <c r="CJ40" s="695"/>
      <c r="CK40" s="695"/>
      <c r="CL40" s="695"/>
      <c r="CM40" s="695"/>
      <c r="CN40" s="695"/>
      <c r="CO40" s="695"/>
      <c r="CP40" s="696" t="s">
        <v>96</v>
      </c>
      <c r="CQ40" s="695"/>
      <c r="CR40" s="695"/>
      <c r="CS40" s="695"/>
      <c r="CT40" s="696"/>
      <c r="CU40" s="696"/>
      <c r="CV40" s="695"/>
      <c r="CW40" s="695"/>
      <c r="CX40" s="695"/>
      <c r="CY40" s="695"/>
      <c r="CZ40" s="695"/>
      <c r="DA40" s="695"/>
      <c r="DB40" s="695"/>
      <c r="DC40" s="73"/>
      <c r="DD40" s="698">
        <v>40.0</v>
      </c>
      <c r="DE40" s="698">
        <v>45.0</v>
      </c>
      <c r="DF40" s="698">
        <v>20.0</v>
      </c>
      <c r="DG40" s="698">
        <v>19.0</v>
      </c>
      <c r="DH40" s="699">
        <f t="shared" ref="DH40:DK40" si="39">round(if(columns(DH40:$DK40)&gt;2,55,33)+(DD40*($DL$1+4)/10)*(1+($DM$1+switch($B40,1,0,2,5,3,30))/100),0)</f>
        <v>647</v>
      </c>
      <c r="DI40" s="699">
        <f t="shared" si="39"/>
        <v>721</v>
      </c>
      <c r="DJ40" s="699">
        <f t="shared" si="39"/>
        <v>329</v>
      </c>
      <c r="DK40" s="699">
        <f t="shared" si="39"/>
        <v>314</v>
      </c>
      <c r="DL40" s="699"/>
      <c r="DM40" s="699"/>
    </row>
    <row r="41">
      <c r="A41" s="691" t="s">
        <v>2528</v>
      </c>
      <c r="B41" s="692">
        <v>3.0</v>
      </c>
      <c r="C41" s="693" t="str">
        <f t="array" ref="C41">index(Images!$A$1:$K$1, 1, 3)</f>
        <v/>
      </c>
      <c r="D41" s="692" t="s">
        <v>2483</v>
      </c>
      <c r="E41" s="692">
        <v>1.0</v>
      </c>
      <c r="F41" s="692">
        <v>5.0</v>
      </c>
      <c r="G41" s="694" t="s">
        <v>2529</v>
      </c>
      <c r="H41" s="437"/>
      <c r="I41" s="695"/>
      <c r="J41" s="696"/>
      <c r="K41" s="696"/>
      <c r="L41" s="696"/>
      <c r="M41" s="695"/>
      <c r="N41" s="695"/>
      <c r="O41" s="695"/>
      <c r="P41" s="695"/>
      <c r="Q41" s="696"/>
      <c r="R41" s="696"/>
      <c r="S41" s="696"/>
      <c r="T41" s="695"/>
      <c r="U41" s="695"/>
      <c r="V41" s="695"/>
      <c r="W41" s="695"/>
      <c r="X41" s="695"/>
      <c r="Y41" s="695"/>
      <c r="Z41" s="695"/>
      <c r="AA41" s="695"/>
      <c r="AB41" s="695"/>
      <c r="AC41" s="695"/>
      <c r="AD41" s="695"/>
      <c r="AE41" s="695"/>
      <c r="AF41" s="695"/>
      <c r="AG41" s="696" t="s">
        <v>96</v>
      </c>
      <c r="AH41" s="696"/>
      <c r="AI41" s="696"/>
      <c r="AJ41" s="695"/>
      <c r="AK41" s="695"/>
      <c r="AL41" s="695"/>
      <c r="AM41" s="695"/>
      <c r="AN41" s="695"/>
      <c r="AO41" s="695"/>
      <c r="AP41" s="695"/>
      <c r="AQ41" s="695"/>
      <c r="AR41" s="695"/>
      <c r="AS41" s="695"/>
      <c r="AT41" s="695"/>
      <c r="AU41" s="696"/>
      <c r="AV41" s="696"/>
      <c r="AW41" s="696"/>
      <c r="AX41" s="696"/>
      <c r="AY41" s="695"/>
      <c r="AZ41" s="695"/>
      <c r="BA41" s="696"/>
      <c r="BB41" s="696"/>
      <c r="BC41" s="696" t="s">
        <v>96</v>
      </c>
      <c r="BD41" s="695"/>
      <c r="BE41" s="695"/>
      <c r="BF41" s="696"/>
      <c r="BG41" s="696" t="s">
        <v>96</v>
      </c>
      <c r="BH41" s="696"/>
      <c r="BI41" s="695"/>
      <c r="BJ41" s="696" t="s">
        <v>96</v>
      </c>
      <c r="BK41" s="696" t="s">
        <v>96</v>
      </c>
      <c r="BL41" s="695"/>
      <c r="BM41" s="696" t="s">
        <v>96</v>
      </c>
      <c r="BN41" s="695"/>
      <c r="BO41" s="696"/>
      <c r="BP41" s="696"/>
      <c r="BQ41" s="695"/>
      <c r="BR41" s="695"/>
      <c r="BS41" s="695"/>
      <c r="BT41" s="695"/>
      <c r="BU41" s="695"/>
      <c r="BV41" s="695"/>
      <c r="BW41" s="695"/>
      <c r="BX41" s="695"/>
      <c r="BY41" s="695"/>
      <c r="BZ41" s="695"/>
      <c r="CA41" s="695"/>
      <c r="CB41" s="695"/>
      <c r="CC41" s="695"/>
      <c r="CD41" s="695"/>
      <c r="CE41" s="695"/>
      <c r="CF41" s="695"/>
      <c r="CG41" s="695"/>
      <c r="CH41" s="695"/>
      <c r="CI41" s="696"/>
      <c r="CJ41" s="696"/>
      <c r="CK41" s="696"/>
      <c r="CL41" s="696"/>
      <c r="CM41" s="696"/>
      <c r="CN41" s="695"/>
      <c r="CO41" s="695"/>
      <c r="CP41" s="695"/>
      <c r="CQ41" s="696"/>
      <c r="CR41" s="696" t="s">
        <v>96</v>
      </c>
      <c r="CS41" s="696"/>
      <c r="CT41" s="695"/>
      <c r="CU41" s="695"/>
      <c r="CV41" s="695"/>
      <c r="CW41" s="695"/>
      <c r="CX41" s="695"/>
      <c r="CY41" s="695"/>
      <c r="CZ41" s="695"/>
      <c r="DA41" s="695"/>
      <c r="DB41" s="695"/>
      <c r="DC41" s="73"/>
      <c r="DD41" s="698">
        <v>43.0</v>
      </c>
      <c r="DE41" s="698">
        <v>43.0</v>
      </c>
      <c r="DF41" s="698">
        <v>23.0</v>
      </c>
      <c r="DG41" s="698">
        <v>17.0</v>
      </c>
      <c r="DH41" s="699">
        <f t="shared" ref="DH41:DK41" si="40">round(if(columns(DH41:$DK41)&gt;2,55,33)+(DD41*($DL$1+4)/10)*(1+($DM$1+switch($B41,1,0,2,5,3,30))/100),0)</f>
        <v>691</v>
      </c>
      <c r="DI41" s="699">
        <f t="shared" si="40"/>
        <v>691</v>
      </c>
      <c r="DJ41" s="699">
        <f t="shared" si="40"/>
        <v>373</v>
      </c>
      <c r="DK41" s="699">
        <f t="shared" si="40"/>
        <v>285</v>
      </c>
      <c r="DL41" s="699"/>
      <c r="DM41" s="699"/>
    </row>
    <row r="42">
      <c r="A42" s="691" t="s">
        <v>2530</v>
      </c>
      <c r="B42" s="692">
        <v>3.0</v>
      </c>
      <c r="C42" s="693" t="str">
        <f t="array" ref="C42">index(Images!$A$1:$K$1, 1, 3)</f>
        <v/>
      </c>
      <c r="D42" s="692" t="s">
        <v>2483</v>
      </c>
      <c r="E42" s="692">
        <v>1.0</v>
      </c>
      <c r="F42" s="692">
        <v>5.0</v>
      </c>
      <c r="G42" s="694" t="s">
        <v>2531</v>
      </c>
      <c r="H42" s="437"/>
      <c r="I42" s="696"/>
      <c r="J42" s="696" t="s">
        <v>96</v>
      </c>
      <c r="K42" s="696"/>
      <c r="L42" s="695"/>
      <c r="M42" s="695"/>
      <c r="N42" s="695"/>
      <c r="O42" s="695"/>
      <c r="P42" s="695"/>
      <c r="Q42" s="695"/>
      <c r="R42" s="695"/>
      <c r="S42" s="695"/>
      <c r="T42" s="696"/>
      <c r="U42" s="696" t="s">
        <v>96</v>
      </c>
      <c r="V42" s="695"/>
      <c r="W42" s="695"/>
      <c r="X42" s="695"/>
      <c r="Y42" s="695"/>
      <c r="Z42" s="695"/>
      <c r="AA42" s="695"/>
      <c r="AB42" s="695"/>
      <c r="AC42" s="695"/>
      <c r="AD42" s="695"/>
      <c r="AE42" s="695"/>
      <c r="AF42" s="695"/>
      <c r="AG42" s="695"/>
      <c r="AH42" s="695"/>
      <c r="AI42" s="695"/>
      <c r="AJ42" s="695"/>
      <c r="AK42" s="695"/>
      <c r="AL42" s="695"/>
      <c r="AM42" s="695"/>
      <c r="AN42" s="695"/>
      <c r="AO42" s="695"/>
      <c r="AP42" s="695"/>
      <c r="AQ42" s="695"/>
      <c r="AR42" s="695"/>
      <c r="AS42" s="695"/>
      <c r="AT42" s="695"/>
      <c r="AU42" s="695"/>
      <c r="AV42" s="695"/>
      <c r="AW42" s="695"/>
      <c r="AX42" s="695"/>
      <c r="AY42" s="696" t="s">
        <v>96</v>
      </c>
      <c r="AZ42" s="696"/>
      <c r="BA42" s="695"/>
      <c r="BB42" s="695"/>
      <c r="BC42" s="695"/>
      <c r="BD42" s="695"/>
      <c r="BE42" s="695"/>
      <c r="BF42" s="696" t="s">
        <v>96</v>
      </c>
      <c r="BG42" s="696"/>
      <c r="BH42" s="695"/>
      <c r="BI42" s="695"/>
      <c r="BJ42" s="696" t="s">
        <v>96</v>
      </c>
      <c r="BK42" s="695"/>
      <c r="BL42" s="695"/>
      <c r="BM42" s="695"/>
      <c r="BN42" s="695"/>
      <c r="BO42" s="696"/>
      <c r="BP42" s="696"/>
      <c r="BQ42" s="695"/>
      <c r="BR42" s="695"/>
      <c r="BS42" s="695"/>
      <c r="BT42" s="695"/>
      <c r="BU42" s="695"/>
      <c r="BV42" s="695"/>
      <c r="BW42" s="695"/>
      <c r="BX42" s="695"/>
      <c r="BY42" s="695"/>
      <c r="BZ42" s="696"/>
      <c r="CA42" s="696"/>
      <c r="CB42" s="696"/>
      <c r="CC42" s="696"/>
      <c r="CD42" s="696"/>
      <c r="CE42" s="696"/>
      <c r="CF42" s="696"/>
      <c r="CG42" s="696"/>
      <c r="CH42" s="696"/>
      <c r="CI42" s="696"/>
      <c r="CJ42" s="696"/>
      <c r="CK42" s="696"/>
      <c r="CL42" s="696"/>
      <c r="CM42" s="696"/>
      <c r="CN42" s="695"/>
      <c r="CO42" s="695"/>
      <c r="CP42" s="695"/>
      <c r="CQ42" s="695"/>
      <c r="CR42" s="696"/>
      <c r="CS42" s="696"/>
      <c r="CT42" s="696"/>
      <c r="CU42" s="696" t="s">
        <v>96</v>
      </c>
      <c r="CV42" s="695"/>
      <c r="CW42" s="695"/>
      <c r="CX42" s="695"/>
      <c r="CY42" s="696"/>
      <c r="CZ42" s="696"/>
      <c r="DA42" s="696"/>
      <c r="DB42" s="695"/>
      <c r="DC42" s="73"/>
      <c r="DD42" s="698">
        <v>43.0</v>
      </c>
      <c r="DE42" s="698">
        <v>43.0</v>
      </c>
      <c r="DF42" s="698">
        <v>23.0</v>
      </c>
      <c r="DG42" s="698">
        <v>17.0</v>
      </c>
      <c r="DH42" s="699">
        <f t="shared" ref="DH42:DK42" si="41">round(if(columns(DH42:$DK42)&gt;2,55,33)+(DD42*($DL$1+4)/10)*(1+($DM$1+switch($B42,1,0,2,5,3,30))/100),0)</f>
        <v>691</v>
      </c>
      <c r="DI42" s="699">
        <f t="shared" si="41"/>
        <v>691</v>
      </c>
      <c r="DJ42" s="699">
        <f t="shared" si="41"/>
        <v>373</v>
      </c>
      <c r="DK42" s="699">
        <f t="shared" si="41"/>
        <v>285</v>
      </c>
      <c r="DL42" s="699"/>
      <c r="DM42" s="699"/>
    </row>
    <row r="43">
      <c r="A43" s="691" t="s">
        <v>193</v>
      </c>
      <c r="B43" s="692">
        <v>3.0</v>
      </c>
      <c r="C43" s="693" t="str">
        <f t="array" ref="C43">index(Images!$A$1:$K$1, 1, 3)</f>
        <v/>
      </c>
      <c r="D43" s="692" t="s">
        <v>2483</v>
      </c>
      <c r="E43" s="692">
        <v>1.0</v>
      </c>
      <c r="F43" s="692">
        <v>5.0</v>
      </c>
      <c r="G43" s="694" t="s">
        <v>2532</v>
      </c>
      <c r="H43" s="437"/>
      <c r="I43" s="696" t="s">
        <v>96</v>
      </c>
      <c r="J43" s="696"/>
      <c r="K43" s="696" t="s">
        <v>96</v>
      </c>
      <c r="L43" s="695"/>
      <c r="M43" s="695"/>
      <c r="N43" s="695"/>
      <c r="O43" s="695"/>
      <c r="P43" s="695"/>
      <c r="Q43" s="695"/>
      <c r="R43" s="695"/>
      <c r="S43" s="696" t="s">
        <v>96</v>
      </c>
      <c r="T43" s="695"/>
      <c r="U43" s="695"/>
      <c r="V43" s="695"/>
      <c r="W43" s="695"/>
      <c r="X43" s="695"/>
      <c r="Y43" s="695"/>
      <c r="Z43" s="695"/>
      <c r="AA43" s="695"/>
      <c r="AB43" s="695"/>
      <c r="AC43" s="696" t="s">
        <v>96</v>
      </c>
      <c r="AD43" s="695"/>
      <c r="AE43" s="695"/>
      <c r="AF43" s="695"/>
      <c r="AG43" s="695"/>
      <c r="AH43" s="695"/>
      <c r="AI43" s="695"/>
      <c r="AJ43" s="695"/>
      <c r="AK43" s="695"/>
      <c r="AL43" s="695"/>
      <c r="AM43" s="695"/>
      <c r="AN43" s="695"/>
      <c r="AO43" s="695"/>
      <c r="AP43" s="695"/>
      <c r="AQ43" s="695"/>
      <c r="AR43" s="695"/>
      <c r="AS43" s="695"/>
      <c r="AT43" s="695"/>
      <c r="AU43" s="695"/>
      <c r="AV43" s="695"/>
      <c r="AW43" s="695"/>
      <c r="AX43" s="695"/>
      <c r="AY43" s="696"/>
      <c r="AZ43" s="696"/>
      <c r="BA43" s="695"/>
      <c r="BB43" s="695"/>
      <c r="BC43" s="695"/>
      <c r="BD43" s="695"/>
      <c r="BE43" s="695"/>
      <c r="BF43" s="695"/>
      <c r="BG43" s="696" t="s">
        <v>2095</v>
      </c>
      <c r="BH43" s="695"/>
      <c r="BI43" s="695"/>
      <c r="BJ43" s="695"/>
      <c r="BK43" s="695"/>
      <c r="BL43" s="695"/>
      <c r="BM43" s="695"/>
      <c r="BN43" s="695"/>
      <c r="BO43" s="696" t="s">
        <v>96</v>
      </c>
      <c r="BP43" s="696"/>
      <c r="BQ43" s="695"/>
      <c r="BR43" s="695"/>
      <c r="BS43" s="695"/>
      <c r="BT43" s="695"/>
      <c r="BU43" s="695"/>
      <c r="BV43" s="695"/>
      <c r="BW43" s="695"/>
      <c r="BX43" s="695"/>
      <c r="BY43" s="695"/>
      <c r="BZ43" s="696"/>
      <c r="CA43" s="696"/>
      <c r="CB43" s="696"/>
      <c r="CC43" s="696"/>
      <c r="CD43" s="696"/>
      <c r="CE43" s="696"/>
      <c r="CF43" s="696"/>
      <c r="CG43" s="696"/>
      <c r="CH43" s="696"/>
      <c r="CI43" s="696"/>
      <c r="CJ43" s="696" t="s">
        <v>96</v>
      </c>
      <c r="CK43" s="696"/>
      <c r="CL43" s="696"/>
      <c r="CM43" s="696"/>
      <c r="CN43" s="695"/>
      <c r="CO43" s="695"/>
      <c r="CP43" s="695"/>
      <c r="CQ43" s="695"/>
      <c r="CR43" s="696" t="s">
        <v>96</v>
      </c>
      <c r="CS43" s="696" t="s">
        <v>96</v>
      </c>
      <c r="CT43" s="696"/>
      <c r="CU43" s="696"/>
      <c r="CV43" s="695"/>
      <c r="CW43" s="695"/>
      <c r="CX43" s="695"/>
      <c r="CY43" s="696"/>
      <c r="CZ43" s="696" t="s">
        <v>96</v>
      </c>
      <c r="DA43" s="696"/>
      <c r="DB43" s="695"/>
      <c r="DC43" s="73"/>
      <c r="DD43" s="698">
        <v>40.0</v>
      </c>
      <c r="DE43" s="698">
        <v>40.0</v>
      </c>
      <c r="DF43" s="698">
        <v>22.0</v>
      </c>
      <c r="DG43" s="698">
        <v>26.0</v>
      </c>
      <c r="DH43" s="699">
        <f t="shared" ref="DH43:DK43" si="42">round(if(columns(DH43:$DK43)&gt;2,55,33)+(DD43*($DL$1+4)/10)*(1+($DM$1+switch($B43,1,0,2,5,3,30))/100),0)</f>
        <v>647</v>
      </c>
      <c r="DI43" s="699">
        <f t="shared" si="42"/>
        <v>647</v>
      </c>
      <c r="DJ43" s="699">
        <f t="shared" si="42"/>
        <v>359</v>
      </c>
      <c r="DK43" s="699">
        <f t="shared" si="42"/>
        <v>418</v>
      </c>
      <c r="DL43" s="699"/>
      <c r="DM43" s="699"/>
    </row>
    <row r="44">
      <c r="A44" s="691" t="s">
        <v>2533</v>
      </c>
      <c r="B44" s="692">
        <v>3.0</v>
      </c>
      <c r="C44" s="693" t="str">
        <f t="array" ref="C44">index(Images!$A$1:$K$1, 1, 3)</f>
        <v/>
      </c>
      <c r="D44" s="692" t="s">
        <v>2483</v>
      </c>
      <c r="E44" s="692">
        <v>1.0</v>
      </c>
      <c r="F44" s="692">
        <v>5.0</v>
      </c>
      <c r="G44" s="694" t="s">
        <v>2534</v>
      </c>
      <c r="H44" s="437"/>
      <c r="I44" s="696"/>
      <c r="J44" s="696"/>
      <c r="K44" s="696"/>
      <c r="L44" s="695"/>
      <c r="M44" s="695"/>
      <c r="N44" s="695"/>
      <c r="O44" s="695"/>
      <c r="P44" s="696" t="s">
        <v>96</v>
      </c>
      <c r="Q44" s="695"/>
      <c r="R44" s="695"/>
      <c r="S44" s="695"/>
      <c r="T44" s="695"/>
      <c r="U44" s="695"/>
      <c r="V44" s="695"/>
      <c r="W44" s="695"/>
      <c r="X44" s="695"/>
      <c r="Y44" s="695"/>
      <c r="Z44" s="695"/>
      <c r="AA44" s="695"/>
      <c r="AB44" s="696" t="s">
        <v>96</v>
      </c>
      <c r="AC44" s="696" t="s">
        <v>96</v>
      </c>
      <c r="AD44" s="695"/>
      <c r="AE44" s="695"/>
      <c r="AF44" s="695"/>
      <c r="AG44" s="695"/>
      <c r="AH44" s="695"/>
      <c r="AI44" s="695"/>
      <c r="AJ44" s="695"/>
      <c r="AK44" s="695"/>
      <c r="AL44" s="695"/>
      <c r="AM44" s="695"/>
      <c r="AN44" s="695"/>
      <c r="AO44" s="695"/>
      <c r="AP44" s="695"/>
      <c r="AQ44" s="695"/>
      <c r="AR44" s="695"/>
      <c r="AS44" s="695"/>
      <c r="AT44" s="695"/>
      <c r="AU44" s="695"/>
      <c r="AV44" s="695"/>
      <c r="AW44" s="695"/>
      <c r="AX44" s="695"/>
      <c r="AY44" s="696"/>
      <c r="AZ44" s="696"/>
      <c r="BA44" s="696" t="s">
        <v>96</v>
      </c>
      <c r="BB44" s="695"/>
      <c r="BC44" s="695"/>
      <c r="BD44" s="695"/>
      <c r="BE44" s="695"/>
      <c r="BF44" s="695"/>
      <c r="BG44" s="696"/>
      <c r="BH44" s="695"/>
      <c r="BI44" s="695"/>
      <c r="BJ44" s="695"/>
      <c r="BK44" s="695"/>
      <c r="BL44" s="695"/>
      <c r="BM44" s="695"/>
      <c r="BN44" s="695"/>
      <c r="BO44" s="696"/>
      <c r="BP44" s="696"/>
      <c r="BQ44" s="695"/>
      <c r="BR44" s="695"/>
      <c r="BS44" s="695"/>
      <c r="BT44" s="695"/>
      <c r="BU44" s="695"/>
      <c r="BV44" s="695"/>
      <c r="BW44" s="695"/>
      <c r="BX44" s="695"/>
      <c r="BY44" s="695"/>
      <c r="BZ44" s="696"/>
      <c r="CA44" s="696"/>
      <c r="CB44" s="696"/>
      <c r="CC44" s="696"/>
      <c r="CD44" s="696"/>
      <c r="CE44" s="696"/>
      <c r="CF44" s="696"/>
      <c r="CG44" s="696"/>
      <c r="CH44" s="696"/>
      <c r="CI44" s="696"/>
      <c r="CJ44" s="696" t="s">
        <v>96</v>
      </c>
      <c r="CK44" s="696"/>
      <c r="CL44" s="696"/>
      <c r="CM44" s="696"/>
      <c r="CN44" s="695"/>
      <c r="CO44" s="695"/>
      <c r="CP44" s="695"/>
      <c r="CQ44" s="695"/>
      <c r="CR44" s="696"/>
      <c r="CS44" s="696"/>
      <c r="CT44" s="696"/>
      <c r="CU44" s="696"/>
      <c r="CV44" s="695"/>
      <c r="CW44" s="695"/>
      <c r="CX44" s="695"/>
      <c r="CY44" s="696"/>
      <c r="CZ44" s="696" t="s">
        <v>96</v>
      </c>
      <c r="DA44" s="696"/>
      <c r="DB44" s="695"/>
      <c r="DC44" s="73"/>
      <c r="DD44" s="698">
        <v>43.0</v>
      </c>
      <c r="DE44" s="698">
        <v>43.0</v>
      </c>
      <c r="DF44" s="698">
        <v>22.0</v>
      </c>
      <c r="DG44" s="698">
        <v>22.0</v>
      </c>
      <c r="DH44" s="699">
        <f t="shared" ref="DH44:DK44" si="43">round(if(columns(DH44:$DK44)&gt;2,55,33)+(DD44*($DL$1+4)/10)*(1+($DM$1+switch($B44,1,0,2,5,3,30))/100),0)</f>
        <v>691</v>
      </c>
      <c r="DI44" s="699">
        <f t="shared" si="43"/>
        <v>691</v>
      </c>
      <c r="DJ44" s="699">
        <f t="shared" si="43"/>
        <v>359</v>
      </c>
      <c r="DK44" s="699">
        <f t="shared" si="43"/>
        <v>359</v>
      </c>
      <c r="DL44" s="699"/>
      <c r="DM44" s="699"/>
    </row>
    <row r="45">
      <c r="A45" s="700" t="s">
        <v>2535</v>
      </c>
      <c r="B45" s="472">
        <v>1.0</v>
      </c>
      <c r="C45" s="473" t="str">
        <f t="array" ref="C45">index(Images!$A$1:$K$1, 1, 4)</f>
        <v/>
      </c>
      <c r="D45" s="472" t="s">
        <v>91</v>
      </c>
      <c r="E45" s="472">
        <v>1.0</v>
      </c>
      <c r="F45" s="472">
        <v>5.0</v>
      </c>
      <c r="G45" s="701" t="s">
        <v>2536</v>
      </c>
      <c r="H45" s="437"/>
      <c r="I45" s="653"/>
      <c r="J45" s="653"/>
      <c r="K45" s="653"/>
      <c r="L45" s="653"/>
      <c r="M45" s="654" t="s">
        <v>96</v>
      </c>
      <c r="N45" s="654"/>
      <c r="O45" s="654"/>
      <c r="P45" s="654" t="s">
        <v>96</v>
      </c>
      <c r="Q45" s="653"/>
      <c r="R45" s="653"/>
      <c r="S45" s="653"/>
      <c r="T45" s="653"/>
      <c r="U45" s="653"/>
      <c r="V45" s="653"/>
      <c r="W45" s="653"/>
      <c r="X45" s="653"/>
      <c r="Y45" s="654" t="s">
        <v>96</v>
      </c>
      <c r="Z45" s="653"/>
      <c r="AA45" s="654" t="s">
        <v>96</v>
      </c>
      <c r="AB45" s="653"/>
      <c r="AC45" s="653"/>
      <c r="AD45" s="653"/>
      <c r="AE45" s="653"/>
      <c r="AF45" s="653"/>
      <c r="AG45" s="653"/>
      <c r="AH45" s="653"/>
      <c r="AI45" s="653"/>
      <c r="AJ45" s="653"/>
      <c r="AK45" s="653"/>
      <c r="AL45" s="653"/>
      <c r="AM45" s="653"/>
      <c r="AN45" s="653"/>
      <c r="AO45" s="653"/>
      <c r="AP45" s="653"/>
      <c r="AQ45" s="653"/>
      <c r="AR45" s="653"/>
      <c r="AS45" s="653"/>
      <c r="AT45" s="653"/>
      <c r="AU45" s="654"/>
      <c r="AV45" s="654"/>
      <c r="AW45" s="654"/>
      <c r="AX45" s="654" t="s">
        <v>96</v>
      </c>
      <c r="AY45" s="654"/>
      <c r="AZ45" s="654"/>
      <c r="BA45" s="653"/>
      <c r="BB45" s="653"/>
      <c r="BC45" s="653"/>
      <c r="BD45" s="653"/>
      <c r="BE45" s="653"/>
      <c r="BF45" s="654" t="s">
        <v>96</v>
      </c>
      <c r="BG45" s="654"/>
      <c r="BH45" s="654"/>
      <c r="BI45" s="653"/>
      <c r="BJ45" s="653"/>
      <c r="BK45" s="653"/>
      <c r="BL45" s="653"/>
      <c r="BM45" s="653"/>
      <c r="BN45" s="653"/>
      <c r="BO45" s="653"/>
      <c r="BP45" s="653"/>
      <c r="BQ45" s="653"/>
      <c r="BR45" s="653"/>
      <c r="BS45" s="654" t="s">
        <v>96</v>
      </c>
      <c r="BT45" s="653"/>
      <c r="BU45" s="653"/>
      <c r="BV45" s="653"/>
      <c r="BW45" s="653"/>
      <c r="BX45" s="653"/>
      <c r="BY45" s="653"/>
      <c r="BZ45" s="654"/>
      <c r="CA45" s="654"/>
      <c r="CB45" s="653"/>
      <c r="CC45" s="653"/>
      <c r="CD45" s="653"/>
      <c r="CE45" s="653"/>
      <c r="CF45" s="653"/>
      <c r="CG45" s="653"/>
      <c r="CH45" s="653"/>
      <c r="CI45" s="653"/>
      <c r="CJ45" s="653"/>
      <c r="CK45" s="653"/>
      <c r="CL45" s="653"/>
      <c r="CM45" s="653"/>
      <c r="CN45" s="653"/>
      <c r="CO45" s="653"/>
      <c r="CP45" s="653"/>
      <c r="CQ45" s="653"/>
      <c r="CR45" s="654"/>
      <c r="CS45" s="653"/>
      <c r="CT45" s="654"/>
      <c r="CU45" s="654"/>
      <c r="CV45" s="653"/>
      <c r="CW45" s="653"/>
      <c r="CX45" s="653"/>
      <c r="CY45" s="653"/>
      <c r="CZ45" s="653"/>
      <c r="DA45" s="653"/>
      <c r="DB45" s="653"/>
      <c r="DC45" s="73"/>
      <c r="DD45" s="702">
        <v>26.0</v>
      </c>
      <c r="DE45" s="702">
        <v>29.0</v>
      </c>
      <c r="DF45" s="702">
        <v>13.0</v>
      </c>
      <c r="DG45" s="702">
        <v>15.0</v>
      </c>
      <c r="DH45" s="703">
        <f t="shared" ref="DH45:DK45" si="44">round(if(columns(DH45:$DK45)&gt;2,55,33)+(DD45*($DL$1+4)/10)*(1+($DM$1+switch($B45,1,0,2,5,3,30))/100),0)</f>
        <v>382</v>
      </c>
      <c r="DI45" s="703">
        <f t="shared" si="44"/>
        <v>420</v>
      </c>
      <c r="DJ45" s="703">
        <f t="shared" si="44"/>
        <v>197</v>
      </c>
      <c r="DK45" s="703">
        <f t="shared" si="44"/>
        <v>222</v>
      </c>
      <c r="DL45" s="703"/>
      <c r="DM45" s="703"/>
    </row>
    <row r="46">
      <c r="A46" s="700" t="s">
        <v>1071</v>
      </c>
      <c r="B46" s="472">
        <v>2.0</v>
      </c>
      <c r="C46" s="473" t="str">
        <f t="array" ref="C46">index(Images!$A$1:$K$1, 1, 4)</f>
        <v/>
      </c>
      <c r="D46" s="472" t="s">
        <v>91</v>
      </c>
      <c r="E46" s="472">
        <v>1.0</v>
      </c>
      <c r="F46" s="472">
        <v>5.0</v>
      </c>
      <c r="G46" s="701" t="s">
        <v>2537</v>
      </c>
      <c r="H46" s="437"/>
      <c r="I46" s="653"/>
      <c r="J46" s="653"/>
      <c r="K46" s="653"/>
      <c r="L46" s="653"/>
      <c r="M46" s="654" t="s">
        <v>96</v>
      </c>
      <c r="N46" s="654"/>
      <c r="O46" s="654"/>
      <c r="P46" s="654" t="s">
        <v>96</v>
      </c>
      <c r="Q46" s="653"/>
      <c r="R46" s="654" t="s">
        <v>96</v>
      </c>
      <c r="S46" s="653"/>
      <c r="T46" s="654"/>
      <c r="U46" s="654"/>
      <c r="V46" s="653"/>
      <c r="W46" s="653"/>
      <c r="X46" s="653"/>
      <c r="Y46" s="654" t="s">
        <v>96</v>
      </c>
      <c r="Z46" s="653"/>
      <c r="AA46" s="654" t="s">
        <v>96</v>
      </c>
      <c r="AB46" s="654" t="s">
        <v>96</v>
      </c>
      <c r="AC46" s="653"/>
      <c r="AD46" s="653"/>
      <c r="AE46" s="653"/>
      <c r="AF46" s="654" t="s">
        <v>96</v>
      </c>
      <c r="AG46" s="654" t="s">
        <v>96</v>
      </c>
      <c r="AH46" s="654"/>
      <c r="AI46" s="654"/>
      <c r="AJ46" s="653"/>
      <c r="AK46" s="653"/>
      <c r="AL46" s="654"/>
      <c r="AM46" s="654"/>
      <c r="AN46" s="654" t="s">
        <v>96</v>
      </c>
      <c r="AO46" s="654"/>
      <c r="AP46" s="653"/>
      <c r="AQ46" s="653"/>
      <c r="AR46" s="653"/>
      <c r="AS46" s="653"/>
      <c r="AT46" s="653"/>
      <c r="AU46" s="654"/>
      <c r="AV46" s="654"/>
      <c r="AW46" s="654"/>
      <c r="AX46" s="654" t="s">
        <v>96</v>
      </c>
      <c r="AY46" s="653"/>
      <c r="AZ46" s="653"/>
      <c r="BA46" s="654"/>
      <c r="BB46" s="654"/>
      <c r="BC46" s="654" t="s">
        <v>96</v>
      </c>
      <c r="BD46" s="653"/>
      <c r="BE46" s="653"/>
      <c r="BF46" s="654" t="s">
        <v>96</v>
      </c>
      <c r="BG46" s="654"/>
      <c r="BH46" s="654" t="s">
        <v>96</v>
      </c>
      <c r="BI46" s="653"/>
      <c r="BJ46" s="653"/>
      <c r="BK46" s="653"/>
      <c r="BL46" s="654" t="s">
        <v>96</v>
      </c>
      <c r="BM46" s="653"/>
      <c r="BN46" s="653"/>
      <c r="BO46" s="653"/>
      <c r="BP46" s="653"/>
      <c r="BQ46" s="653"/>
      <c r="BR46" s="653"/>
      <c r="BS46" s="654" t="s">
        <v>96</v>
      </c>
      <c r="BT46" s="654"/>
      <c r="BU46" s="654" t="str">
        <f>image("https://i.imgur.com/ETn5SRH.png",4,15,33)</f>
        <v/>
      </c>
      <c r="BV46" s="653"/>
      <c r="BW46" s="653"/>
      <c r="BX46" s="653"/>
      <c r="BY46" s="653"/>
      <c r="BZ46" s="654"/>
      <c r="CA46" s="654"/>
      <c r="CB46" s="654"/>
      <c r="CC46" s="654"/>
      <c r="CD46" s="654"/>
      <c r="CE46" s="654"/>
      <c r="CF46" s="654"/>
      <c r="CG46" s="654" t="s">
        <v>96</v>
      </c>
      <c r="CH46" s="654"/>
      <c r="CI46" s="653"/>
      <c r="CJ46" s="653"/>
      <c r="CK46" s="653"/>
      <c r="CL46" s="653"/>
      <c r="CM46" s="653"/>
      <c r="CN46" s="653"/>
      <c r="CO46" s="653"/>
      <c r="CP46" s="653"/>
      <c r="CQ46" s="653"/>
      <c r="CR46" s="654"/>
      <c r="CS46" s="653"/>
      <c r="CT46" s="654"/>
      <c r="CU46" s="654"/>
      <c r="CV46" s="654" t="s">
        <v>96</v>
      </c>
      <c r="CW46" s="654"/>
      <c r="CX46" s="654"/>
      <c r="CY46" s="654"/>
      <c r="CZ46" s="654"/>
      <c r="DA46" s="654"/>
      <c r="DB46" s="654"/>
      <c r="DC46" s="73"/>
      <c r="DD46" s="702">
        <v>31.0</v>
      </c>
      <c r="DE46" s="702">
        <v>35.0</v>
      </c>
      <c r="DF46" s="702">
        <v>16.0</v>
      </c>
      <c r="DG46" s="702">
        <v>18.0</v>
      </c>
      <c r="DH46" s="703">
        <f t="shared" ref="DH46:DK46" si="45">round(if(columns(DH46:$DK46)&gt;2,55,33)+(DD46*($DL$1+4)/10)*(1+($DM$1+switch($B46,1,0,2,5,3,30))/100),0)</f>
        <v>456</v>
      </c>
      <c r="DI46" s="703">
        <f t="shared" si="45"/>
        <v>508</v>
      </c>
      <c r="DJ46" s="703">
        <f t="shared" si="45"/>
        <v>240</v>
      </c>
      <c r="DK46" s="703">
        <f t="shared" si="45"/>
        <v>266</v>
      </c>
      <c r="DL46" s="703"/>
      <c r="DM46" s="703"/>
    </row>
    <row r="47">
      <c r="A47" s="700" t="s">
        <v>2538</v>
      </c>
      <c r="B47" s="472">
        <v>2.0</v>
      </c>
      <c r="C47" s="473" t="str">
        <f t="array" ref="C47">index(Images!$A$1:$K$1, 1, 4)</f>
        <v/>
      </c>
      <c r="D47" s="472" t="s">
        <v>91</v>
      </c>
      <c r="E47" s="472">
        <v>1.0</v>
      </c>
      <c r="F47" s="472">
        <v>5.0</v>
      </c>
      <c r="G47" s="701" t="s">
        <v>2539</v>
      </c>
      <c r="H47" s="437"/>
      <c r="I47" s="653"/>
      <c r="J47" s="654" t="s">
        <v>96</v>
      </c>
      <c r="K47" s="653"/>
      <c r="L47" s="653"/>
      <c r="M47" s="654" t="s">
        <v>96</v>
      </c>
      <c r="N47" s="654"/>
      <c r="O47" s="654"/>
      <c r="P47" s="654"/>
      <c r="Q47" s="653"/>
      <c r="R47" s="653"/>
      <c r="S47" s="653"/>
      <c r="T47" s="654" t="s">
        <v>96</v>
      </c>
      <c r="U47" s="653"/>
      <c r="V47" s="653"/>
      <c r="W47" s="653"/>
      <c r="X47" s="654" t="s">
        <v>96</v>
      </c>
      <c r="Y47" s="654"/>
      <c r="Z47" s="653"/>
      <c r="AA47" s="653"/>
      <c r="AB47" s="653"/>
      <c r="AC47" s="654"/>
      <c r="AD47" s="654" t="s">
        <v>96</v>
      </c>
      <c r="AE47" s="653"/>
      <c r="AF47" s="653"/>
      <c r="AG47" s="653"/>
      <c r="AH47" s="653"/>
      <c r="AI47" s="653"/>
      <c r="AJ47" s="653"/>
      <c r="AK47" s="653"/>
      <c r="AL47" s="654" t="s">
        <v>96</v>
      </c>
      <c r="AM47" s="653"/>
      <c r="AN47" s="653"/>
      <c r="AO47" s="653"/>
      <c r="AP47" s="653"/>
      <c r="AQ47" s="653"/>
      <c r="AR47" s="653"/>
      <c r="AS47" s="653"/>
      <c r="AT47" s="653"/>
      <c r="AU47" s="654"/>
      <c r="AV47" s="654" t="s">
        <v>96</v>
      </c>
      <c r="AW47" s="654"/>
      <c r="AX47" s="654"/>
      <c r="AY47" s="653"/>
      <c r="AZ47" s="653"/>
      <c r="BA47" s="654"/>
      <c r="BB47" s="654"/>
      <c r="BC47" s="654" t="s">
        <v>96</v>
      </c>
      <c r="BD47" s="653"/>
      <c r="BE47" s="653"/>
      <c r="BF47" s="654"/>
      <c r="BG47" s="654"/>
      <c r="BH47" s="654" t="s">
        <v>96</v>
      </c>
      <c r="BI47" s="654"/>
      <c r="BJ47" s="654" t="s">
        <v>96</v>
      </c>
      <c r="BK47" s="654"/>
      <c r="BL47" s="654"/>
      <c r="BM47" s="654"/>
      <c r="BN47" s="653"/>
      <c r="BO47" s="653"/>
      <c r="BP47" s="654" t="s">
        <v>96</v>
      </c>
      <c r="BQ47" s="653"/>
      <c r="BR47" s="654" t="s">
        <v>96</v>
      </c>
      <c r="BS47" s="653"/>
      <c r="BT47" s="654"/>
      <c r="BU47" s="654" t="str">
        <f>image("https://i.imgur.com/p0DcpOR.png",4,15,33)</f>
        <v/>
      </c>
      <c r="BV47" s="653"/>
      <c r="BW47" s="653"/>
      <c r="BX47" s="653"/>
      <c r="BY47" s="653"/>
      <c r="BZ47" s="653"/>
      <c r="CA47" s="653"/>
      <c r="CB47" s="653"/>
      <c r="CC47" s="653"/>
      <c r="CD47" s="653"/>
      <c r="CE47" s="653"/>
      <c r="CF47" s="653"/>
      <c r="CG47" s="653"/>
      <c r="CH47" s="653"/>
      <c r="CI47" s="654"/>
      <c r="CJ47" s="654" t="s">
        <v>96</v>
      </c>
      <c r="CK47" s="654"/>
      <c r="CL47" s="654"/>
      <c r="CM47" s="654"/>
      <c r="CN47" s="653"/>
      <c r="CO47" s="653"/>
      <c r="CP47" s="654" t="s">
        <v>96</v>
      </c>
      <c r="CQ47" s="653"/>
      <c r="CR47" s="654"/>
      <c r="CS47" s="653"/>
      <c r="CT47" s="654" t="s">
        <v>96</v>
      </c>
      <c r="CU47" s="653"/>
      <c r="CV47" s="654" t="s">
        <v>96</v>
      </c>
      <c r="CW47" s="654"/>
      <c r="CX47" s="654"/>
      <c r="CY47" s="654"/>
      <c r="CZ47" s="654"/>
      <c r="DA47" s="654"/>
      <c r="DB47" s="654"/>
      <c r="DC47" s="73"/>
      <c r="DD47" s="702">
        <v>34.0</v>
      </c>
      <c r="DE47" s="702">
        <v>35.0</v>
      </c>
      <c r="DF47" s="702">
        <v>17.0</v>
      </c>
      <c r="DG47" s="702">
        <v>17.0</v>
      </c>
      <c r="DH47" s="703">
        <f t="shared" ref="DH47:DK47" si="46">round(if(columns(DH47:$DK47)&gt;2,55,33)+(DD47*($DL$1+4)/10)*(1+($DM$1+switch($B47,1,0,2,5,3,30))/100),0)</f>
        <v>495</v>
      </c>
      <c r="DI47" s="703">
        <f t="shared" si="46"/>
        <v>508</v>
      </c>
      <c r="DJ47" s="703">
        <f t="shared" si="46"/>
        <v>253</v>
      </c>
      <c r="DK47" s="703">
        <f t="shared" si="46"/>
        <v>253</v>
      </c>
      <c r="DL47" s="703"/>
      <c r="DM47" s="703"/>
    </row>
    <row r="48">
      <c r="A48" s="700" t="s">
        <v>2540</v>
      </c>
      <c r="B48" s="472">
        <v>2.0</v>
      </c>
      <c r="C48" s="473" t="str">
        <f t="array" ref="C48">index(Images!$A$1:$K$1, 1, 4)</f>
        <v/>
      </c>
      <c r="D48" s="472" t="s">
        <v>91</v>
      </c>
      <c r="E48" s="472">
        <v>1.0</v>
      </c>
      <c r="F48" s="472">
        <v>5.0</v>
      </c>
      <c r="G48" s="701" t="s">
        <v>2541</v>
      </c>
      <c r="H48" s="437"/>
      <c r="I48" s="653"/>
      <c r="J48" s="653"/>
      <c r="K48" s="653"/>
      <c r="L48" s="653"/>
      <c r="M48" s="653"/>
      <c r="N48" s="654" t="s">
        <v>96</v>
      </c>
      <c r="O48" s="654"/>
      <c r="P48" s="654" t="s">
        <v>96</v>
      </c>
      <c r="Q48" s="653"/>
      <c r="R48" s="653"/>
      <c r="S48" s="653"/>
      <c r="T48" s="653"/>
      <c r="U48" s="653"/>
      <c r="V48" s="653"/>
      <c r="W48" s="653"/>
      <c r="X48" s="653"/>
      <c r="Y48" s="654" t="s">
        <v>96</v>
      </c>
      <c r="Z48" s="653"/>
      <c r="AA48" s="654" t="s">
        <v>96</v>
      </c>
      <c r="AB48" s="653"/>
      <c r="AC48" s="653"/>
      <c r="AD48" s="653"/>
      <c r="AE48" s="653"/>
      <c r="AF48" s="653"/>
      <c r="AG48" s="653"/>
      <c r="AH48" s="653"/>
      <c r="AI48" s="653"/>
      <c r="AJ48" s="653"/>
      <c r="AK48" s="653"/>
      <c r="AL48" s="653"/>
      <c r="AM48" s="653"/>
      <c r="AN48" s="653"/>
      <c r="AO48" s="653"/>
      <c r="AP48" s="653"/>
      <c r="AQ48" s="653"/>
      <c r="AR48" s="653"/>
      <c r="AS48" s="653"/>
      <c r="AT48" s="653"/>
      <c r="AU48" s="653"/>
      <c r="AV48" s="653"/>
      <c r="AW48" s="653"/>
      <c r="AX48" s="653"/>
      <c r="AY48" s="654"/>
      <c r="AZ48" s="654"/>
      <c r="BA48" s="654" t="s">
        <v>96</v>
      </c>
      <c r="BB48" s="653"/>
      <c r="BC48" s="653"/>
      <c r="BD48" s="653"/>
      <c r="BE48" s="653"/>
      <c r="BF48" s="653"/>
      <c r="BG48" s="653"/>
      <c r="BH48" s="653"/>
      <c r="BI48" s="653"/>
      <c r="BJ48" s="653"/>
      <c r="BK48" s="653"/>
      <c r="BL48" s="653"/>
      <c r="BM48" s="654" t="s">
        <v>96</v>
      </c>
      <c r="BN48" s="653"/>
      <c r="BO48" s="653"/>
      <c r="BP48" s="653"/>
      <c r="BQ48" s="653"/>
      <c r="BR48" s="653"/>
      <c r="BS48" s="654" t="s">
        <v>96</v>
      </c>
      <c r="BT48" s="653"/>
      <c r="BU48" s="653"/>
      <c r="BV48" s="653"/>
      <c r="BW48" s="653"/>
      <c r="BX48" s="653"/>
      <c r="BY48" s="653"/>
      <c r="BZ48" s="654"/>
      <c r="CA48" s="654"/>
      <c r="CB48" s="654" t="s">
        <v>96</v>
      </c>
      <c r="CC48" s="654"/>
      <c r="CD48" s="654"/>
      <c r="CE48" s="654"/>
      <c r="CF48" s="654"/>
      <c r="CG48" s="653"/>
      <c r="CH48" s="653"/>
      <c r="CI48" s="653"/>
      <c r="CJ48" s="653"/>
      <c r="CK48" s="653"/>
      <c r="CL48" s="653"/>
      <c r="CM48" s="653"/>
      <c r="CN48" s="653"/>
      <c r="CO48" s="653"/>
      <c r="CP48" s="653"/>
      <c r="CQ48" s="654" t="s">
        <v>96</v>
      </c>
      <c r="CR48" s="653"/>
      <c r="CS48" s="653"/>
      <c r="CT48" s="654"/>
      <c r="CU48" s="654"/>
      <c r="CV48" s="653"/>
      <c r="CW48" s="653"/>
      <c r="CX48" s="653"/>
      <c r="CY48" s="653"/>
      <c r="CZ48" s="653"/>
      <c r="DA48" s="653"/>
      <c r="DB48" s="653"/>
      <c r="DC48" s="73"/>
      <c r="DD48" s="702">
        <v>31.0</v>
      </c>
      <c r="DE48" s="702">
        <v>34.0</v>
      </c>
      <c r="DF48" s="702">
        <v>18.0</v>
      </c>
      <c r="DG48" s="702">
        <v>18.0</v>
      </c>
      <c r="DH48" s="703">
        <f t="shared" ref="DH48:DK48" si="47">round(if(columns(DH48:$DK48)&gt;2,55,33)+(DD48*($DL$1+4)/10)*(1+($DM$1+switch($B48,1,0,2,5,3,30))/100),0)</f>
        <v>456</v>
      </c>
      <c r="DI48" s="703">
        <f t="shared" si="47"/>
        <v>495</v>
      </c>
      <c r="DJ48" s="703">
        <f t="shared" si="47"/>
        <v>266</v>
      </c>
      <c r="DK48" s="703">
        <f t="shared" si="47"/>
        <v>266</v>
      </c>
      <c r="DL48" s="703"/>
      <c r="DM48" s="703"/>
    </row>
    <row r="49">
      <c r="A49" s="704" t="s">
        <v>233</v>
      </c>
      <c r="B49" s="705">
        <v>3.0</v>
      </c>
      <c r="C49" s="706" t="str">
        <f t="array" ref="C49">index(Images!$A$1:$K$1, 1, 4)</f>
        <v/>
      </c>
      <c r="D49" s="705" t="s">
        <v>91</v>
      </c>
      <c r="E49" s="705">
        <v>1.0</v>
      </c>
      <c r="F49" s="705">
        <v>5.0</v>
      </c>
      <c r="G49" s="707" t="s">
        <v>2542</v>
      </c>
      <c r="H49" s="437"/>
      <c r="I49" s="708"/>
      <c r="J49" s="708"/>
      <c r="K49" s="708"/>
      <c r="L49" s="708"/>
      <c r="M49" s="709" t="s">
        <v>96</v>
      </c>
      <c r="N49" s="709"/>
      <c r="O49" s="709"/>
      <c r="P49" s="709" t="s">
        <v>96</v>
      </c>
      <c r="Q49" s="708"/>
      <c r="R49" s="708"/>
      <c r="S49" s="708"/>
      <c r="T49" s="708"/>
      <c r="U49" s="708"/>
      <c r="V49" s="708"/>
      <c r="W49" s="708"/>
      <c r="X49" s="708"/>
      <c r="Y49" s="709" t="s">
        <v>96</v>
      </c>
      <c r="Z49" s="708"/>
      <c r="AA49" s="709" t="s">
        <v>96</v>
      </c>
      <c r="AB49" s="709" t="s">
        <v>96</v>
      </c>
      <c r="AC49" s="708"/>
      <c r="AD49" s="708"/>
      <c r="AE49" s="708"/>
      <c r="AF49" s="708"/>
      <c r="AG49" s="709" t="s">
        <v>96</v>
      </c>
      <c r="AH49" s="709"/>
      <c r="AI49" s="709"/>
      <c r="AJ49" s="708"/>
      <c r="AK49" s="708"/>
      <c r="AL49" s="708"/>
      <c r="AM49" s="708"/>
      <c r="AN49" s="708"/>
      <c r="AO49" s="708"/>
      <c r="AP49" s="708"/>
      <c r="AQ49" s="708"/>
      <c r="AR49" s="708"/>
      <c r="AS49" s="708"/>
      <c r="AT49" s="708"/>
      <c r="AU49" s="709"/>
      <c r="AV49" s="709"/>
      <c r="AW49" s="709"/>
      <c r="AX49" s="709" t="s">
        <v>96</v>
      </c>
      <c r="AY49" s="709"/>
      <c r="AZ49" s="709"/>
      <c r="BA49" s="709"/>
      <c r="BB49" s="709"/>
      <c r="BC49" s="709" t="s">
        <v>96</v>
      </c>
      <c r="BD49" s="708"/>
      <c r="BE49" s="708"/>
      <c r="BF49" s="709" t="s">
        <v>96</v>
      </c>
      <c r="BG49" s="709"/>
      <c r="BH49" s="709" t="s">
        <v>96</v>
      </c>
      <c r="BI49" s="708"/>
      <c r="BJ49" s="708"/>
      <c r="BK49" s="708"/>
      <c r="BL49" s="708"/>
      <c r="BM49" s="708"/>
      <c r="BN49" s="708"/>
      <c r="BO49" s="708"/>
      <c r="BP49" s="708"/>
      <c r="BQ49" s="708"/>
      <c r="BR49" s="708"/>
      <c r="BS49" s="709" t="s">
        <v>96</v>
      </c>
      <c r="BT49" s="709"/>
      <c r="BU49" s="709" t="str">
        <f>image("https://i.imgur.com/J69HZ4b.png",4,15,15)</f>
        <v/>
      </c>
      <c r="BV49" s="708"/>
      <c r="BW49" s="708"/>
      <c r="BX49" s="708"/>
      <c r="BY49" s="708"/>
      <c r="BZ49" s="709"/>
      <c r="CA49" s="709"/>
      <c r="CB49" s="708"/>
      <c r="CC49" s="708"/>
      <c r="CD49" s="708"/>
      <c r="CE49" s="708"/>
      <c r="CF49" s="708"/>
      <c r="CG49" s="708"/>
      <c r="CH49" s="708"/>
      <c r="CI49" s="709"/>
      <c r="CJ49" s="709" t="s">
        <v>96</v>
      </c>
      <c r="CK49" s="709"/>
      <c r="CL49" s="709"/>
      <c r="CM49" s="709"/>
      <c r="CN49" s="708"/>
      <c r="CO49" s="708"/>
      <c r="CP49" s="708"/>
      <c r="CQ49" s="708"/>
      <c r="CR49" s="709"/>
      <c r="CS49" s="708"/>
      <c r="CT49" s="709"/>
      <c r="CU49" s="709"/>
      <c r="CV49" s="709" t="s">
        <v>96</v>
      </c>
      <c r="CW49" s="708"/>
      <c r="CX49" s="708"/>
      <c r="CY49" s="708"/>
      <c r="CZ49" s="708"/>
      <c r="DA49" s="708"/>
      <c r="DB49" s="708"/>
      <c r="DC49" s="73"/>
      <c r="DD49" s="710">
        <v>40.0</v>
      </c>
      <c r="DE49" s="710">
        <v>45.0</v>
      </c>
      <c r="DF49" s="710">
        <v>20.0</v>
      </c>
      <c r="DG49" s="710">
        <v>23.0</v>
      </c>
      <c r="DH49" s="711">
        <f t="shared" ref="DH49:DK49" si="48">round(if(columns(DH49:$DK49)&gt;2,55,33)+(DD49*($DL$1+4)/10)*(1+($DM$1+switch($B49,1,0,2,5,3,30))/100),0)</f>
        <v>647</v>
      </c>
      <c r="DI49" s="711">
        <f t="shared" si="48"/>
        <v>721</v>
      </c>
      <c r="DJ49" s="711">
        <f t="shared" si="48"/>
        <v>329</v>
      </c>
      <c r="DK49" s="711">
        <f t="shared" si="48"/>
        <v>373</v>
      </c>
      <c r="DL49" s="711"/>
      <c r="DM49" s="711"/>
    </row>
    <row r="50">
      <c r="A50" s="704" t="s">
        <v>140</v>
      </c>
      <c r="B50" s="705">
        <v>3.0</v>
      </c>
      <c r="C50" s="706" t="str">
        <f t="array" ref="C50">index(Images!$A$1:$K$1, 1, 4)</f>
        <v/>
      </c>
      <c r="D50" s="705" t="s">
        <v>91</v>
      </c>
      <c r="E50" s="705">
        <v>1.0</v>
      </c>
      <c r="F50" s="705">
        <v>5.0</v>
      </c>
      <c r="G50" s="707" t="s">
        <v>2543</v>
      </c>
      <c r="H50" s="437"/>
      <c r="I50" s="708"/>
      <c r="J50" s="709" t="s">
        <v>96</v>
      </c>
      <c r="K50" s="708"/>
      <c r="L50" s="708"/>
      <c r="M50" s="709" t="s">
        <v>96</v>
      </c>
      <c r="N50" s="708"/>
      <c r="O50" s="708"/>
      <c r="P50" s="708"/>
      <c r="Q50" s="708"/>
      <c r="R50" s="708"/>
      <c r="S50" s="708"/>
      <c r="T50" s="709" t="s">
        <v>96</v>
      </c>
      <c r="U50" s="708"/>
      <c r="V50" s="708"/>
      <c r="W50" s="708"/>
      <c r="X50" s="708"/>
      <c r="Y50" s="708"/>
      <c r="Z50" s="709"/>
      <c r="AA50" s="709"/>
      <c r="AB50" s="708"/>
      <c r="AC50" s="708"/>
      <c r="AD50" s="708"/>
      <c r="AE50" s="708"/>
      <c r="AF50" s="709"/>
      <c r="AG50" s="709"/>
      <c r="AH50" s="709"/>
      <c r="AI50" s="709"/>
      <c r="AJ50" s="708"/>
      <c r="AK50" s="708"/>
      <c r="AL50" s="709" t="s">
        <v>96</v>
      </c>
      <c r="AM50" s="708"/>
      <c r="AN50" s="708"/>
      <c r="AO50" s="708"/>
      <c r="AP50" s="708"/>
      <c r="AQ50" s="708"/>
      <c r="AR50" s="708"/>
      <c r="AS50" s="708"/>
      <c r="AT50" s="708"/>
      <c r="AU50" s="709"/>
      <c r="AV50" s="709" t="s">
        <v>96</v>
      </c>
      <c r="AW50" s="708"/>
      <c r="AX50" s="708"/>
      <c r="AY50" s="708"/>
      <c r="AZ50" s="708"/>
      <c r="BA50" s="709"/>
      <c r="BB50" s="709"/>
      <c r="BC50" s="709"/>
      <c r="BD50" s="708"/>
      <c r="BE50" s="708"/>
      <c r="BF50" s="708"/>
      <c r="BG50" s="708"/>
      <c r="BH50" s="708"/>
      <c r="BI50" s="708"/>
      <c r="BJ50" s="709" t="s">
        <v>96</v>
      </c>
      <c r="BK50" s="709"/>
      <c r="BL50" s="708"/>
      <c r="BM50" s="708"/>
      <c r="BN50" s="708"/>
      <c r="BO50" s="708"/>
      <c r="BP50" s="709" t="s">
        <v>96</v>
      </c>
      <c r="BQ50" s="708"/>
      <c r="BR50" s="709" t="s">
        <v>96</v>
      </c>
      <c r="BS50" s="708"/>
      <c r="BT50" s="709"/>
      <c r="BU50" s="709" t="str">
        <f>image("https://i.imgur.com/Le4Ot7B.png",4,15,15)</f>
        <v/>
      </c>
      <c r="BV50" s="708"/>
      <c r="BW50" s="708"/>
      <c r="BX50" s="708"/>
      <c r="BY50" s="708"/>
      <c r="BZ50" s="708"/>
      <c r="CA50" s="708"/>
      <c r="CB50" s="708"/>
      <c r="CC50" s="708"/>
      <c r="CD50" s="708"/>
      <c r="CE50" s="708"/>
      <c r="CF50" s="708"/>
      <c r="CG50" s="708"/>
      <c r="CH50" s="708"/>
      <c r="CI50" s="708"/>
      <c r="CJ50" s="708"/>
      <c r="CK50" s="708"/>
      <c r="CL50" s="708"/>
      <c r="CM50" s="708"/>
      <c r="CN50" s="708"/>
      <c r="CO50" s="708"/>
      <c r="CP50" s="709" t="s">
        <v>96</v>
      </c>
      <c r="CQ50" s="708"/>
      <c r="CR50" s="708"/>
      <c r="CS50" s="708"/>
      <c r="CT50" s="709" t="s">
        <v>96</v>
      </c>
      <c r="CU50" s="708"/>
      <c r="CV50" s="708"/>
      <c r="CW50" s="708"/>
      <c r="CX50" s="708"/>
      <c r="CY50" s="708"/>
      <c r="CZ50" s="708"/>
      <c r="DA50" s="708"/>
      <c r="DB50" s="708"/>
      <c r="DC50" s="73"/>
      <c r="DD50" s="710">
        <v>43.0</v>
      </c>
      <c r="DE50" s="710">
        <v>45.0</v>
      </c>
      <c r="DF50" s="710">
        <v>22.0</v>
      </c>
      <c r="DG50" s="710">
        <v>22.0</v>
      </c>
      <c r="DH50" s="711">
        <f t="shared" ref="DH50:DK50" si="49">round(if(columns(DH50:$DK50)&gt;2,55,33)+(DD50*($DL$1+4)/10)*(1+($DM$1+switch($B50,1,0,2,5,3,30))/100),0)</f>
        <v>691</v>
      </c>
      <c r="DI50" s="711">
        <f t="shared" si="49"/>
        <v>721</v>
      </c>
      <c r="DJ50" s="711">
        <f t="shared" si="49"/>
        <v>359</v>
      </c>
      <c r="DK50" s="711">
        <f t="shared" si="49"/>
        <v>359</v>
      </c>
      <c r="DL50" s="711"/>
      <c r="DM50" s="711"/>
    </row>
    <row r="51">
      <c r="A51" s="704" t="s">
        <v>2544</v>
      </c>
      <c r="B51" s="705">
        <v>3.0</v>
      </c>
      <c r="C51" s="706" t="str">
        <f t="array" ref="C51">index(Images!$A$1:$K$1, 1, 4)</f>
        <v/>
      </c>
      <c r="D51" s="705" t="s">
        <v>2483</v>
      </c>
      <c r="E51" s="705">
        <v>1.0</v>
      </c>
      <c r="F51" s="705">
        <v>5.0</v>
      </c>
      <c r="G51" s="707" t="s">
        <v>2545</v>
      </c>
      <c r="H51" s="437"/>
      <c r="I51" s="708"/>
      <c r="J51" s="709"/>
      <c r="K51" s="709"/>
      <c r="L51" s="709"/>
      <c r="M51" s="709"/>
      <c r="N51" s="709"/>
      <c r="O51" s="709"/>
      <c r="P51" s="709" t="s">
        <v>96</v>
      </c>
      <c r="Q51" s="708"/>
      <c r="R51" s="709" t="s">
        <v>96</v>
      </c>
      <c r="S51" s="708"/>
      <c r="T51" s="708"/>
      <c r="U51" s="708"/>
      <c r="V51" s="708"/>
      <c r="W51" s="708"/>
      <c r="X51" s="708"/>
      <c r="Y51" s="709" t="s">
        <v>96</v>
      </c>
      <c r="Z51" s="708"/>
      <c r="AA51" s="708"/>
      <c r="AB51" s="708"/>
      <c r="AC51" s="708"/>
      <c r="AD51" s="708"/>
      <c r="AE51" s="708"/>
      <c r="AF51" s="708"/>
      <c r="AG51" s="709" t="s">
        <v>96</v>
      </c>
      <c r="AH51" s="709"/>
      <c r="AI51" s="709"/>
      <c r="AJ51" s="708"/>
      <c r="AK51" s="708"/>
      <c r="AL51" s="708"/>
      <c r="AM51" s="708"/>
      <c r="AN51" s="708"/>
      <c r="AO51" s="708"/>
      <c r="AP51" s="708"/>
      <c r="AQ51" s="708"/>
      <c r="AR51" s="708"/>
      <c r="AS51" s="708"/>
      <c r="AT51" s="708"/>
      <c r="AU51" s="709"/>
      <c r="AV51" s="709"/>
      <c r="AW51" s="709"/>
      <c r="AX51" s="709"/>
      <c r="AY51" s="708"/>
      <c r="AZ51" s="708"/>
      <c r="BA51" s="708"/>
      <c r="BB51" s="708"/>
      <c r="BC51" s="708"/>
      <c r="BD51" s="708"/>
      <c r="BE51" s="708"/>
      <c r="BF51" s="708"/>
      <c r="BG51" s="708"/>
      <c r="BH51" s="708"/>
      <c r="BI51" s="708"/>
      <c r="BJ51" s="709" t="s">
        <v>96</v>
      </c>
      <c r="BK51" s="709"/>
      <c r="BL51" s="708"/>
      <c r="BM51" s="708"/>
      <c r="BN51" s="708"/>
      <c r="BO51" s="708"/>
      <c r="BP51" s="708"/>
      <c r="BQ51" s="708"/>
      <c r="BR51" s="708"/>
      <c r="BS51" s="708"/>
      <c r="BT51" s="709"/>
      <c r="BU51" s="709" t="s">
        <v>96</v>
      </c>
      <c r="BV51" s="709" t="s">
        <v>96</v>
      </c>
      <c r="BW51" s="709"/>
      <c r="BX51" s="709"/>
      <c r="BY51" s="709" t="s">
        <v>96</v>
      </c>
      <c r="BZ51" s="708"/>
      <c r="CA51" s="708"/>
      <c r="CB51" s="709" t="s">
        <v>96</v>
      </c>
      <c r="CC51" s="709"/>
      <c r="CD51" s="709"/>
      <c r="CE51" s="709"/>
      <c r="CF51" s="709"/>
      <c r="CG51" s="708"/>
      <c r="CH51" s="708"/>
      <c r="CI51" s="708"/>
      <c r="CJ51" s="708"/>
      <c r="CK51" s="708"/>
      <c r="CL51" s="708"/>
      <c r="CM51" s="708"/>
      <c r="CN51" s="708"/>
      <c r="CO51" s="708"/>
      <c r="CP51" s="708"/>
      <c r="CQ51" s="708"/>
      <c r="CR51" s="709"/>
      <c r="CS51" s="708"/>
      <c r="CT51" s="708"/>
      <c r="CU51" s="708"/>
      <c r="CV51" s="708"/>
      <c r="CW51" s="708"/>
      <c r="CX51" s="708"/>
      <c r="CY51" s="708"/>
      <c r="CZ51" s="708"/>
      <c r="DA51" s="708"/>
      <c r="DB51" s="708"/>
      <c r="DC51" s="73"/>
      <c r="DD51" s="710">
        <v>43.0</v>
      </c>
      <c r="DE51" s="710">
        <v>43.0</v>
      </c>
      <c r="DF51" s="710">
        <v>22.0</v>
      </c>
      <c r="DG51" s="710">
        <v>26.0</v>
      </c>
      <c r="DH51" s="711">
        <f t="shared" ref="DH51:DK51" si="50">round(if(columns(DH51:$DK51)&gt;2,55,33)+(DD51*($DL$1+4)/10)*(1+($DM$1+switch($B51,1,0,2,5,3,30))/100),0)</f>
        <v>691</v>
      </c>
      <c r="DI51" s="711">
        <f t="shared" si="50"/>
        <v>691</v>
      </c>
      <c r="DJ51" s="711">
        <f t="shared" si="50"/>
        <v>359</v>
      </c>
      <c r="DK51" s="711">
        <f t="shared" si="50"/>
        <v>418</v>
      </c>
      <c r="DL51" s="711"/>
      <c r="DM51" s="711"/>
    </row>
    <row r="52">
      <c r="A52" s="704" t="s">
        <v>282</v>
      </c>
      <c r="B52" s="705">
        <v>3.0</v>
      </c>
      <c r="C52" s="706" t="str">
        <f t="array" ref="C52">index(Images!$A$1:$K$1, 1, 4)</f>
        <v/>
      </c>
      <c r="D52" s="705" t="s">
        <v>2483</v>
      </c>
      <c r="E52" s="705">
        <v>1.0</v>
      </c>
      <c r="F52" s="705">
        <v>5.0</v>
      </c>
      <c r="G52" s="707" t="s">
        <v>2546</v>
      </c>
      <c r="H52" s="437"/>
      <c r="I52" s="708"/>
      <c r="J52" s="708"/>
      <c r="K52" s="708"/>
      <c r="L52" s="708"/>
      <c r="M52" s="708"/>
      <c r="N52" s="712" t="s">
        <v>96</v>
      </c>
      <c r="O52" s="708"/>
      <c r="P52" s="708"/>
      <c r="Q52" s="708"/>
      <c r="R52" s="708"/>
      <c r="S52" s="708"/>
      <c r="T52" s="708"/>
      <c r="U52" s="708"/>
      <c r="V52" s="708"/>
      <c r="W52" s="708"/>
      <c r="X52" s="708"/>
      <c r="Y52" s="709"/>
      <c r="Z52" s="708"/>
      <c r="AA52" s="709" t="s">
        <v>96</v>
      </c>
      <c r="AB52" s="709"/>
      <c r="AC52" s="708"/>
      <c r="AD52" s="708"/>
      <c r="AE52" s="708"/>
      <c r="AF52" s="708"/>
      <c r="AG52" s="708"/>
      <c r="AH52" s="708"/>
      <c r="AI52" s="708"/>
      <c r="AJ52" s="708"/>
      <c r="AK52" s="708"/>
      <c r="AL52" s="708"/>
      <c r="AM52" s="708"/>
      <c r="AN52" s="708"/>
      <c r="AO52" s="708"/>
      <c r="AP52" s="708"/>
      <c r="AQ52" s="708"/>
      <c r="AR52" s="708"/>
      <c r="AS52" s="708"/>
      <c r="AT52" s="708"/>
      <c r="AU52" s="709"/>
      <c r="AV52" s="709"/>
      <c r="AW52" s="709"/>
      <c r="AX52" s="709" t="s">
        <v>96</v>
      </c>
      <c r="AY52" s="709"/>
      <c r="AZ52" s="709"/>
      <c r="BA52" s="709" t="s">
        <v>96</v>
      </c>
      <c r="BB52" s="708"/>
      <c r="BC52" s="708"/>
      <c r="BD52" s="708"/>
      <c r="BE52" s="708"/>
      <c r="BF52" s="709" t="s">
        <v>96</v>
      </c>
      <c r="BG52" s="709"/>
      <c r="BH52" s="709"/>
      <c r="BI52" s="708"/>
      <c r="BJ52" s="708"/>
      <c r="BK52" s="708"/>
      <c r="BL52" s="708"/>
      <c r="BM52" s="708"/>
      <c r="BN52" s="708"/>
      <c r="BO52" s="708"/>
      <c r="BP52" s="708"/>
      <c r="BQ52" s="708"/>
      <c r="BR52" s="708"/>
      <c r="BS52" s="709" t="s">
        <v>96</v>
      </c>
      <c r="BT52" s="708"/>
      <c r="BU52" s="708"/>
      <c r="BV52" s="709" t="s">
        <v>2095</v>
      </c>
      <c r="BW52" s="709"/>
      <c r="BX52" s="709"/>
      <c r="BY52" s="709"/>
      <c r="BZ52" s="709"/>
      <c r="CA52" s="709"/>
      <c r="CB52" s="709" t="s">
        <v>2095</v>
      </c>
      <c r="CC52" s="709"/>
      <c r="CD52" s="709"/>
      <c r="CE52" s="709"/>
      <c r="CF52" s="709"/>
      <c r="CG52" s="708"/>
      <c r="CH52" s="708"/>
      <c r="CI52" s="708"/>
      <c r="CJ52" s="708"/>
      <c r="CK52" s="708"/>
      <c r="CL52" s="708"/>
      <c r="CM52" s="708"/>
      <c r="CN52" s="708"/>
      <c r="CO52" s="708"/>
      <c r="CP52" s="708"/>
      <c r="CQ52" s="708"/>
      <c r="CR52" s="709"/>
      <c r="CS52" s="708"/>
      <c r="CT52" s="709"/>
      <c r="CU52" s="709"/>
      <c r="CV52" s="708"/>
      <c r="CW52" s="708"/>
      <c r="CX52" s="708"/>
      <c r="CY52" s="708"/>
      <c r="CZ52" s="708"/>
      <c r="DA52" s="708"/>
      <c r="DB52" s="708"/>
      <c r="DC52" s="73"/>
      <c r="DD52" s="710">
        <v>40.0</v>
      </c>
      <c r="DE52" s="710">
        <v>43.0</v>
      </c>
      <c r="DF52" s="710">
        <v>23.0</v>
      </c>
      <c r="DG52" s="710">
        <v>23.0</v>
      </c>
      <c r="DH52" s="711">
        <f t="shared" ref="DH52:DK52" si="51">round(if(columns(DH52:$DK52)&gt;2,55,33)+(DD52*($DL$1+4)/10)*(1+($DM$1+switch($B52,1,0,2,5,3,30))/100),0)</f>
        <v>647</v>
      </c>
      <c r="DI52" s="711">
        <f t="shared" si="51"/>
        <v>691</v>
      </c>
      <c r="DJ52" s="711">
        <f t="shared" si="51"/>
        <v>373</v>
      </c>
      <c r="DK52" s="711">
        <f t="shared" si="51"/>
        <v>373</v>
      </c>
      <c r="DL52" s="711"/>
      <c r="DM52" s="711"/>
    </row>
    <row r="53">
      <c r="A53" s="704" t="s">
        <v>510</v>
      </c>
      <c r="B53" s="705">
        <v>3.0</v>
      </c>
      <c r="C53" s="706" t="str">
        <f t="array" ref="C53">index(Images!$A$1:$K$1, 1, 4)</f>
        <v/>
      </c>
      <c r="D53" s="705" t="s">
        <v>2483</v>
      </c>
      <c r="E53" s="705">
        <v>1.0</v>
      </c>
      <c r="F53" s="705">
        <v>5.0</v>
      </c>
      <c r="G53" s="707" t="s">
        <v>2547</v>
      </c>
      <c r="H53" s="437"/>
      <c r="I53" s="708"/>
      <c r="J53" s="709"/>
      <c r="K53" s="709"/>
      <c r="L53" s="709"/>
      <c r="M53" s="709" t="s">
        <v>96</v>
      </c>
      <c r="N53" s="709" t="s">
        <v>96</v>
      </c>
      <c r="O53" s="709"/>
      <c r="P53" s="709"/>
      <c r="Q53" s="708"/>
      <c r="R53" s="708"/>
      <c r="S53" s="708"/>
      <c r="T53" s="709" t="s">
        <v>96</v>
      </c>
      <c r="U53" s="708"/>
      <c r="V53" s="708"/>
      <c r="W53" s="708"/>
      <c r="X53" s="709" t="s">
        <v>96</v>
      </c>
      <c r="Y53" s="709"/>
      <c r="Z53" s="708"/>
      <c r="AA53" s="708"/>
      <c r="AB53" s="708"/>
      <c r="AC53" s="708"/>
      <c r="AD53" s="708"/>
      <c r="AE53" s="708"/>
      <c r="AF53" s="708"/>
      <c r="AG53" s="709" t="s">
        <v>96</v>
      </c>
      <c r="AH53" s="709"/>
      <c r="AI53" s="709"/>
      <c r="AJ53" s="708"/>
      <c r="AK53" s="708"/>
      <c r="AL53" s="708"/>
      <c r="AM53" s="708"/>
      <c r="AN53" s="708"/>
      <c r="AO53" s="708"/>
      <c r="AP53" s="708"/>
      <c r="AQ53" s="708"/>
      <c r="AR53" s="708"/>
      <c r="AS53" s="708"/>
      <c r="AT53" s="708"/>
      <c r="AU53" s="709"/>
      <c r="AV53" s="709" t="s">
        <v>96</v>
      </c>
      <c r="AW53" s="709"/>
      <c r="AX53" s="709"/>
      <c r="AY53" s="708"/>
      <c r="AZ53" s="708"/>
      <c r="BA53" s="709"/>
      <c r="BB53" s="709"/>
      <c r="BC53" s="709" t="s">
        <v>96</v>
      </c>
      <c r="BD53" s="708"/>
      <c r="BE53" s="708"/>
      <c r="BF53" s="708"/>
      <c r="BG53" s="708"/>
      <c r="BH53" s="708"/>
      <c r="BI53" s="708"/>
      <c r="BJ53" s="709"/>
      <c r="BK53" s="709"/>
      <c r="BL53" s="708"/>
      <c r="BM53" s="708"/>
      <c r="BN53" s="708"/>
      <c r="BO53" s="708"/>
      <c r="BP53" s="708"/>
      <c r="BQ53" s="708"/>
      <c r="BR53" s="709" t="s">
        <v>96</v>
      </c>
      <c r="BS53" s="708"/>
      <c r="BT53" s="709"/>
      <c r="BU53" s="709"/>
      <c r="BV53" s="708"/>
      <c r="BW53" s="708"/>
      <c r="BX53" s="708"/>
      <c r="BY53" s="708"/>
      <c r="BZ53" s="708"/>
      <c r="CA53" s="708"/>
      <c r="CB53" s="708"/>
      <c r="CC53" s="708"/>
      <c r="CD53" s="708"/>
      <c r="CE53" s="708"/>
      <c r="CF53" s="708"/>
      <c r="CG53" s="708"/>
      <c r="CH53" s="708"/>
      <c r="CI53" s="709"/>
      <c r="CJ53" s="709" t="s">
        <v>96</v>
      </c>
      <c r="CK53" s="709"/>
      <c r="CL53" s="709"/>
      <c r="CM53" s="709"/>
      <c r="CN53" s="708"/>
      <c r="CO53" s="708"/>
      <c r="CP53" s="708"/>
      <c r="CQ53" s="708"/>
      <c r="CR53" s="709"/>
      <c r="CS53" s="708"/>
      <c r="CT53" s="709" t="s">
        <v>96</v>
      </c>
      <c r="CU53" s="708"/>
      <c r="CV53" s="709" t="s">
        <v>96</v>
      </c>
      <c r="CW53" s="709"/>
      <c r="CX53" s="709"/>
      <c r="CY53" s="709"/>
      <c r="CZ53" s="709"/>
      <c r="DA53" s="709"/>
      <c r="DB53" s="709"/>
      <c r="DC53" s="73"/>
      <c r="DD53" s="710">
        <v>43.0</v>
      </c>
      <c r="DE53" s="710">
        <v>45.0</v>
      </c>
      <c r="DF53" s="710">
        <v>22.0</v>
      </c>
      <c r="DG53" s="710">
        <v>22.0</v>
      </c>
      <c r="DH53" s="711">
        <f t="shared" ref="DH53:DK53" si="52">round(if(columns(DH53:$DK53)&gt;2,55,33)+(DD53*($DL$1+4)/10)*(1+($DM$1+switch($B53,1,0,2,5,3,30))/100),0)</f>
        <v>691</v>
      </c>
      <c r="DI53" s="711">
        <f t="shared" si="52"/>
        <v>721</v>
      </c>
      <c r="DJ53" s="711">
        <f t="shared" si="52"/>
        <v>359</v>
      </c>
      <c r="DK53" s="711">
        <f t="shared" si="52"/>
        <v>359</v>
      </c>
      <c r="DL53" s="711"/>
      <c r="DM53" s="711"/>
    </row>
    <row r="54">
      <c r="A54" s="704" t="s">
        <v>370</v>
      </c>
      <c r="B54" s="705">
        <v>3.0</v>
      </c>
      <c r="C54" s="706" t="str">
        <f t="array" ref="C54">index(Images!$A$1:$K$1, 1, 4)</f>
        <v/>
      </c>
      <c r="D54" s="705" t="s">
        <v>2483</v>
      </c>
      <c r="E54" s="705">
        <v>1.0</v>
      </c>
      <c r="F54" s="705">
        <v>5.0</v>
      </c>
      <c r="G54" s="707" t="s">
        <v>2548</v>
      </c>
      <c r="H54" s="437"/>
      <c r="I54" s="708"/>
      <c r="J54" s="709"/>
      <c r="K54" s="709"/>
      <c r="L54" s="709"/>
      <c r="M54" s="709"/>
      <c r="N54" s="709"/>
      <c r="O54" s="709"/>
      <c r="P54" s="709"/>
      <c r="Q54" s="708"/>
      <c r="R54" s="709" t="s">
        <v>2095</v>
      </c>
      <c r="S54" s="708"/>
      <c r="T54" s="708"/>
      <c r="U54" s="708"/>
      <c r="V54" s="708"/>
      <c r="W54" s="708"/>
      <c r="X54" s="708"/>
      <c r="Y54" s="709"/>
      <c r="Z54" s="708"/>
      <c r="AA54" s="708"/>
      <c r="AB54" s="708"/>
      <c r="AC54" s="708"/>
      <c r="AD54" s="708"/>
      <c r="AE54" s="708"/>
      <c r="AF54" s="709" t="s">
        <v>96</v>
      </c>
      <c r="AG54" s="709"/>
      <c r="AH54" s="709"/>
      <c r="AI54" s="709"/>
      <c r="AJ54" s="708"/>
      <c r="AK54" s="708"/>
      <c r="AL54" s="708"/>
      <c r="AM54" s="708"/>
      <c r="AN54" s="708"/>
      <c r="AO54" s="708"/>
      <c r="AP54" s="708"/>
      <c r="AQ54" s="708"/>
      <c r="AR54" s="708"/>
      <c r="AS54" s="708"/>
      <c r="AT54" s="708"/>
      <c r="AU54" s="709"/>
      <c r="AV54" s="709"/>
      <c r="AW54" s="709"/>
      <c r="AX54" s="709" t="s">
        <v>96</v>
      </c>
      <c r="AY54" s="708"/>
      <c r="AZ54" s="708"/>
      <c r="BA54" s="709" t="s">
        <v>2095</v>
      </c>
      <c r="BB54" s="709"/>
      <c r="BC54" s="709"/>
      <c r="BD54" s="708"/>
      <c r="BE54" s="708"/>
      <c r="BF54" s="708"/>
      <c r="BG54" s="708"/>
      <c r="BH54" s="709" t="s">
        <v>96</v>
      </c>
      <c r="BI54" s="708"/>
      <c r="BJ54" s="709"/>
      <c r="BK54" s="709"/>
      <c r="BL54" s="708"/>
      <c r="BM54" s="709" t="s">
        <v>96</v>
      </c>
      <c r="BN54" s="708"/>
      <c r="BO54" s="708"/>
      <c r="BP54" s="708"/>
      <c r="BQ54" s="708"/>
      <c r="BR54" s="709"/>
      <c r="BS54" s="708"/>
      <c r="BT54" s="709"/>
      <c r="BU54" s="709"/>
      <c r="BV54" s="708"/>
      <c r="BW54" s="708"/>
      <c r="BX54" s="708"/>
      <c r="BY54" s="708"/>
      <c r="BZ54" s="708"/>
      <c r="CA54" s="708"/>
      <c r="CB54" s="708"/>
      <c r="CC54" s="708"/>
      <c r="CD54" s="708"/>
      <c r="CE54" s="708"/>
      <c r="CF54" s="708"/>
      <c r="CG54" s="708"/>
      <c r="CH54" s="708"/>
      <c r="CI54" s="709"/>
      <c r="CJ54" s="709"/>
      <c r="CK54" s="709"/>
      <c r="CL54" s="709"/>
      <c r="CM54" s="709"/>
      <c r="CN54" s="708"/>
      <c r="CO54" s="708"/>
      <c r="CP54" s="708"/>
      <c r="CQ54" s="708"/>
      <c r="CR54" s="709"/>
      <c r="CS54" s="708"/>
      <c r="CT54" s="708"/>
      <c r="CU54" s="708"/>
      <c r="CV54" s="709"/>
      <c r="CW54" s="709"/>
      <c r="CX54" s="709"/>
      <c r="CY54" s="709"/>
      <c r="CZ54" s="709"/>
      <c r="DA54" s="709"/>
      <c r="DB54" s="709"/>
      <c r="DC54" s="73"/>
      <c r="DD54" s="710">
        <v>43.0</v>
      </c>
      <c r="DE54" s="710">
        <v>45.0</v>
      </c>
      <c r="DF54" s="710">
        <v>22.0</v>
      </c>
      <c r="DG54" s="710">
        <v>22.0</v>
      </c>
      <c r="DH54" s="711">
        <f t="shared" ref="DH54:DK54" si="53">round(if(columns(DH54:$DK54)&gt;2,55,33)+(DD54*($DL$1+4)/10)*(1+($DM$1+switch($B54,1,0,2,5,3,30))/100),0)</f>
        <v>691</v>
      </c>
      <c r="DI54" s="711">
        <f t="shared" si="53"/>
        <v>721</v>
      </c>
      <c r="DJ54" s="711">
        <f t="shared" si="53"/>
        <v>359</v>
      </c>
      <c r="DK54" s="711">
        <f t="shared" si="53"/>
        <v>359</v>
      </c>
      <c r="DL54" s="711"/>
      <c r="DM54" s="711"/>
    </row>
    <row r="55">
      <c r="A55" s="713" t="s">
        <v>2549</v>
      </c>
      <c r="B55" s="484">
        <v>1.0</v>
      </c>
      <c r="C55" s="485" t="str">
        <f t="array" ref="C55">index(Images!$A$1:$K$1, 1, 5)</f>
        <v/>
      </c>
      <c r="D55" s="484" t="s">
        <v>91</v>
      </c>
      <c r="E55" s="484">
        <v>1.0</v>
      </c>
      <c r="F55" s="484">
        <v>3.0</v>
      </c>
      <c r="G55" s="714" t="s">
        <v>2550</v>
      </c>
      <c r="H55" s="437"/>
      <c r="I55" s="715"/>
      <c r="J55" s="715"/>
      <c r="K55" s="715"/>
      <c r="L55" s="715"/>
      <c r="M55" s="715"/>
      <c r="N55" s="715"/>
      <c r="O55" s="715"/>
      <c r="P55" s="715"/>
      <c r="Q55" s="715"/>
      <c r="R55" s="715"/>
      <c r="S55" s="715"/>
      <c r="T55" s="715"/>
      <c r="U55" s="715"/>
      <c r="V55" s="715"/>
      <c r="W55" s="715"/>
      <c r="X55" s="715"/>
      <c r="Y55" s="715"/>
      <c r="Z55" s="716"/>
      <c r="AA55" s="716"/>
      <c r="AB55" s="715"/>
      <c r="AC55" s="715"/>
      <c r="AD55" s="715"/>
      <c r="AE55" s="715"/>
      <c r="AF55" s="715"/>
      <c r="AG55" s="715"/>
      <c r="AH55" s="715"/>
      <c r="AI55" s="715"/>
      <c r="AJ55" s="715"/>
      <c r="AK55" s="715"/>
      <c r="AL55" s="715"/>
      <c r="AM55" s="715"/>
      <c r="AN55" s="715"/>
      <c r="AO55" s="715"/>
      <c r="AP55" s="715"/>
      <c r="AQ55" s="716" t="s">
        <v>96</v>
      </c>
      <c r="AR55" s="715"/>
      <c r="AS55" s="715"/>
      <c r="AT55" s="715"/>
      <c r="AU55" s="715"/>
      <c r="AV55" s="715"/>
      <c r="AW55" s="715"/>
      <c r="AX55" s="715"/>
      <c r="AY55" s="715"/>
      <c r="AZ55" s="715"/>
      <c r="BA55" s="715"/>
      <c r="BB55" s="715"/>
      <c r="BC55" s="715"/>
      <c r="BD55" s="715"/>
      <c r="BE55" s="715"/>
      <c r="BF55" s="715"/>
      <c r="BG55" s="715"/>
      <c r="BH55" s="715"/>
      <c r="BI55" s="715"/>
      <c r="BJ55" s="715"/>
      <c r="BK55" s="715"/>
      <c r="BL55" s="716" t="s">
        <v>96</v>
      </c>
      <c r="BM55" s="715"/>
      <c r="BN55" s="715"/>
      <c r="BO55" s="715"/>
      <c r="BP55" s="715"/>
      <c r="BQ55" s="715"/>
      <c r="BR55" s="715"/>
      <c r="BS55" s="715"/>
      <c r="BT55" s="715"/>
      <c r="BU55" s="715"/>
      <c r="BV55" s="715"/>
      <c r="BW55" s="715"/>
      <c r="BX55" s="715"/>
      <c r="BY55" s="715"/>
      <c r="BZ55" s="715"/>
      <c r="CA55" s="715"/>
      <c r="CB55" s="715"/>
      <c r="CC55" s="715"/>
      <c r="CD55" s="715"/>
      <c r="CE55" s="715"/>
      <c r="CF55" s="715"/>
      <c r="CG55" s="715"/>
      <c r="CH55" s="715"/>
      <c r="CI55" s="715"/>
      <c r="CJ55" s="715"/>
      <c r="CK55" s="715"/>
      <c r="CL55" s="715"/>
      <c r="CM55" s="715"/>
      <c r="CN55" s="715"/>
      <c r="CO55" s="715"/>
      <c r="CP55" s="715"/>
      <c r="CQ55" s="715"/>
      <c r="CR55" s="715"/>
      <c r="CS55" s="715"/>
      <c r="CT55" s="715"/>
      <c r="CU55" s="715"/>
      <c r="CV55" s="715"/>
      <c r="CW55" s="716" t="s">
        <v>96</v>
      </c>
      <c r="CX55" s="715"/>
      <c r="CY55" s="715"/>
      <c r="CZ55" s="715"/>
      <c r="DA55" s="715"/>
      <c r="DB55" s="715"/>
      <c r="DC55" s="73"/>
      <c r="DD55" s="717">
        <v>28.0</v>
      </c>
      <c r="DE55" s="717">
        <v>26.0</v>
      </c>
      <c r="DF55" s="717">
        <v>15.0</v>
      </c>
      <c r="DG55" s="717">
        <v>12.0</v>
      </c>
      <c r="DH55" s="718">
        <f t="shared" ref="DH55:DK55" si="54">round(if(columns(DH55:$DK55)&gt;2,55,33)+(DD55*($DL$1+4)/10)*(1+($DM$1+switch($B55,1,0,2,5,3,30))/100),0)</f>
        <v>407</v>
      </c>
      <c r="DI55" s="718">
        <f t="shared" si="54"/>
        <v>382</v>
      </c>
      <c r="DJ55" s="718">
        <f t="shared" si="54"/>
        <v>222</v>
      </c>
      <c r="DK55" s="718">
        <f t="shared" si="54"/>
        <v>184</v>
      </c>
      <c r="DL55" s="718"/>
      <c r="DM55" s="718"/>
    </row>
    <row r="56">
      <c r="A56" s="713" t="s">
        <v>2551</v>
      </c>
      <c r="B56" s="484">
        <v>2.0</v>
      </c>
      <c r="C56" s="485" t="str">
        <f t="array" ref="C56">index(Images!$A$1:$K$1, 1, 5)</f>
        <v/>
      </c>
      <c r="D56" s="484" t="s">
        <v>91</v>
      </c>
      <c r="E56" s="484">
        <v>1.0</v>
      </c>
      <c r="F56" s="484">
        <v>3.0</v>
      </c>
      <c r="G56" s="714" t="s">
        <v>2552</v>
      </c>
      <c r="H56" s="437"/>
      <c r="I56" s="715"/>
      <c r="J56" s="715"/>
      <c r="K56" s="715"/>
      <c r="L56" s="715"/>
      <c r="M56" s="715"/>
      <c r="N56" s="716"/>
      <c r="O56" s="716"/>
      <c r="P56" s="716" t="s">
        <v>96</v>
      </c>
      <c r="Q56" s="715"/>
      <c r="R56" s="715"/>
      <c r="S56" s="715"/>
      <c r="T56" s="715"/>
      <c r="U56" s="715"/>
      <c r="V56" s="715"/>
      <c r="W56" s="715"/>
      <c r="X56" s="715"/>
      <c r="Y56" s="716"/>
      <c r="Z56" s="715"/>
      <c r="AA56" s="715"/>
      <c r="AB56" s="715"/>
      <c r="AC56" s="716"/>
      <c r="AD56" s="716" t="s">
        <v>96</v>
      </c>
      <c r="AE56" s="715"/>
      <c r="AF56" s="715"/>
      <c r="AG56" s="715"/>
      <c r="AH56" s="715"/>
      <c r="AI56" s="715"/>
      <c r="AJ56" s="715"/>
      <c r="AK56" s="715"/>
      <c r="AL56" s="715"/>
      <c r="AM56" s="716" t="s">
        <v>96</v>
      </c>
      <c r="AN56" s="715"/>
      <c r="AO56" s="715"/>
      <c r="AP56" s="716" t="s">
        <v>96</v>
      </c>
      <c r="AQ56" s="715"/>
      <c r="AR56" s="715"/>
      <c r="AS56" s="715"/>
      <c r="AT56" s="715"/>
      <c r="AU56" s="716"/>
      <c r="AV56" s="716" t="s">
        <v>96</v>
      </c>
      <c r="AW56" s="716"/>
      <c r="AX56" s="716" t="s">
        <v>96</v>
      </c>
      <c r="AY56" s="715"/>
      <c r="AZ56" s="715"/>
      <c r="BA56" s="715"/>
      <c r="BB56" s="715"/>
      <c r="BC56" s="715"/>
      <c r="BD56" s="715"/>
      <c r="BE56" s="715"/>
      <c r="BF56" s="716"/>
      <c r="BG56" s="716"/>
      <c r="BH56" s="716"/>
      <c r="BI56" s="715"/>
      <c r="BJ56" s="715"/>
      <c r="BK56" s="715"/>
      <c r="BL56" s="716" t="s">
        <v>96</v>
      </c>
      <c r="BM56" s="715"/>
      <c r="BN56" s="715"/>
      <c r="BO56" s="715"/>
      <c r="BP56" s="716" t="s">
        <v>96</v>
      </c>
      <c r="BQ56" s="715"/>
      <c r="BR56" s="715"/>
      <c r="BS56" s="715"/>
      <c r="BT56" s="715"/>
      <c r="BU56" s="715"/>
      <c r="BV56" s="715"/>
      <c r="BW56" s="715"/>
      <c r="BX56" s="715"/>
      <c r="BY56" s="715"/>
      <c r="BZ56" s="716" t="s">
        <v>96</v>
      </c>
      <c r="CA56" s="716" t="s">
        <v>96</v>
      </c>
      <c r="CB56" s="715"/>
      <c r="CC56" s="715"/>
      <c r="CD56" s="715"/>
      <c r="CE56" s="715"/>
      <c r="CF56" s="715"/>
      <c r="CG56" s="715"/>
      <c r="CH56" s="715"/>
      <c r="CI56" s="715"/>
      <c r="CJ56" s="715"/>
      <c r="CK56" s="715"/>
      <c r="CL56" s="715"/>
      <c r="CM56" s="715"/>
      <c r="CN56" s="715"/>
      <c r="CO56" s="715"/>
      <c r="CP56" s="715"/>
      <c r="CQ56" s="715"/>
      <c r="CR56" s="716"/>
      <c r="CS56" s="715"/>
      <c r="CT56" s="715"/>
      <c r="CU56" s="715"/>
      <c r="CV56" s="715"/>
      <c r="CW56" s="715"/>
      <c r="CX56" s="715"/>
      <c r="CY56" s="715"/>
      <c r="CZ56" s="715"/>
      <c r="DA56" s="715"/>
      <c r="DB56" s="715"/>
      <c r="DC56" s="73"/>
      <c r="DD56" s="717">
        <v>34.0</v>
      </c>
      <c r="DE56" s="717">
        <v>29.0</v>
      </c>
      <c r="DF56" s="717">
        <v>20.0</v>
      </c>
      <c r="DG56" s="717">
        <v>12.0</v>
      </c>
      <c r="DH56" s="718">
        <f t="shared" ref="DH56:DK56" si="55">round(if(columns(DH56:$DK56)&gt;2,55,33)+(DD56*($DL$1+4)/10)*(1+($DM$1+switch($B56,1,0,2,5,3,30))/100),0)</f>
        <v>495</v>
      </c>
      <c r="DI56" s="718">
        <f t="shared" si="55"/>
        <v>431</v>
      </c>
      <c r="DJ56" s="718">
        <f t="shared" si="55"/>
        <v>292</v>
      </c>
      <c r="DK56" s="718">
        <f t="shared" si="55"/>
        <v>188</v>
      </c>
      <c r="DL56" s="718"/>
      <c r="DM56" s="718"/>
    </row>
    <row r="57">
      <c r="A57" s="713" t="s">
        <v>2553</v>
      </c>
      <c r="B57" s="484">
        <v>2.0</v>
      </c>
      <c r="C57" s="485" t="str">
        <f t="array" ref="C57">index(Images!$A$1:$K$1, 1, 5)</f>
        <v/>
      </c>
      <c r="D57" s="484" t="s">
        <v>91</v>
      </c>
      <c r="E57" s="484">
        <v>1.0</v>
      </c>
      <c r="F57" s="484">
        <v>3.0</v>
      </c>
      <c r="G57" s="714" t="s">
        <v>2554</v>
      </c>
      <c r="H57" s="437"/>
      <c r="I57" s="716" t="s">
        <v>96</v>
      </c>
      <c r="J57" s="716"/>
      <c r="K57" s="716" t="s">
        <v>96</v>
      </c>
      <c r="L57" s="715"/>
      <c r="M57" s="715"/>
      <c r="N57" s="716"/>
      <c r="O57" s="716"/>
      <c r="P57" s="716" t="s">
        <v>96</v>
      </c>
      <c r="Q57" s="715"/>
      <c r="R57" s="715"/>
      <c r="S57" s="715"/>
      <c r="T57" s="715"/>
      <c r="U57" s="715"/>
      <c r="V57" s="716"/>
      <c r="W57" s="716"/>
      <c r="X57" s="716"/>
      <c r="Y57" s="715"/>
      <c r="Z57" s="715"/>
      <c r="AA57" s="715"/>
      <c r="AB57" s="715"/>
      <c r="AC57" s="716"/>
      <c r="AD57" s="716" t="s">
        <v>96</v>
      </c>
      <c r="AE57" s="716"/>
      <c r="AF57" s="715"/>
      <c r="AG57" s="715"/>
      <c r="AH57" s="715"/>
      <c r="AI57" s="715"/>
      <c r="AJ57" s="715"/>
      <c r="AK57" s="715"/>
      <c r="AL57" s="716"/>
      <c r="AM57" s="716"/>
      <c r="AN57" s="716"/>
      <c r="AO57" s="716"/>
      <c r="AP57" s="715"/>
      <c r="AQ57" s="716" t="s">
        <v>96</v>
      </c>
      <c r="AR57" s="715"/>
      <c r="AS57" s="715"/>
      <c r="AT57" s="715"/>
      <c r="AU57" s="716"/>
      <c r="AV57" s="716"/>
      <c r="AW57" s="716"/>
      <c r="AX57" s="716" t="s">
        <v>96</v>
      </c>
      <c r="AY57" s="715"/>
      <c r="AZ57" s="716" t="s">
        <v>96</v>
      </c>
      <c r="BA57" s="715"/>
      <c r="BB57" s="715"/>
      <c r="BC57" s="715"/>
      <c r="BD57" s="715"/>
      <c r="BE57" s="715"/>
      <c r="BF57" s="715"/>
      <c r="BG57" s="715"/>
      <c r="BH57" s="715"/>
      <c r="BI57" s="716" t="s">
        <v>96</v>
      </c>
      <c r="BJ57" s="715"/>
      <c r="BK57" s="715"/>
      <c r="BL57" s="716" t="s">
        <v>96</v>
      </c>
      <c r="BM57" s="715"/>
      <c r="BN57" s="715"/>
      <c r="BO57" s="715"/>
      <c r="BP57" s="715"/>
      <c r="BQ57" s="715"/>
      <c r="BR57" s="715"/>
      <c r="BS57" s="715"/>
      <c r="BT57" s="715"/>
      <c r="BU57" s="715"/>
      <c r="BV57" s="715"/>
      <c r="BW57" s="715"/>
      <c r="BX57" s="715"/>
      <c r="BY57" s="715"/>
      <c r="BZ57" s="716" t="s">
        <v>96</v>
      </c>
      <c r="CA57" s="716" t="s">
        <v>96</v>
      </c>
      <c r="CB57" s="715"/>
      <c r="CC57" s="715"/>
      <c r="CD57" s="715"/>
      <c r="CE57" s="715"/>
      <c r="CF57" s="715"/>
      <c r="CG57" s="715"/>
      <c r="CH57" s="715"/>
      <c r="CI57" s="715"/>
      <c r="CJ57" s="715"/>
      <c r="CK57" s="715"/>
      <c r="CL57" s="716" t="s">
        <v>96</v>
      </c>
      <c r="CM57" s="716"/>
      <c r="CN57" s="716" t="s">
        <v>96</v>
      </c>
      <c r="CO57" s="715"/>
      <c r="CP57" s="715"/>
      <c r="CQ57" s="715"/>
      <c r="CR57" s="716"/>
      <c r="CS57" s="715"/>
      <c r="CT57" s="715"/>
      <c r="CU57" s="715"/>
      <c r="CV57" s="715"/>
      <c r="CW57" s="716" t="s">
        <v>96</v>
      </c>
      <c r="CX57" s="715"/>
      <c r="CY57" s="715"/>
      <c r="CZ57" s="715"/>
      <c r="DA57" s="715"/>
      <c r="DB57" s="715"/>
      <c r="DC57" s="73"/>
      <c r="DD57" s="717">
        <v>34.0</v>
      </c>
      <c r="DE57" s="717">
        <v>31.0</v>
      </c>
      <c r="DF57" s="717">
        <v>18.0</v>
      </c>
      <c r="DG57" s="717">
        <v>14.0</v>
      </c>
      <c r="DH57" s="718">
        <f t="shared" ref="DH57:DK57" si="56">round(if(columns(DH57:$DK57)&gt;2,55,33)+(DD57*($DL$1+4)/10)*(1+($DM$1+switch($B57,1,0,2,5,3,30))/100),0)</f>
        <v>495</v>
      </c>
      <c r="DI57" s="718">
        <f t="shared" si="56"/>
        <v>456</v>
      </c>
      <c r="DJ57" s="718">
        <f t="shared" si="56"/>
        <v>266</v>
      </c>
      <c r="DK57" s="718">
        <f t="shared" si="56"/>
        <v>214</v>
      </c>
      <c r="DL57" s="718"/>
      <c r="DM57" s="718"/>
    </row>
    <row r="58">
      <c r="A58" s="719" t="s">
        <v>326</v>
      </c>
      <c r="B58" s="720">
        <v>3.0</v>
      </c>
      <c r="C58" s="644" t="str">
        <f t="array" ref="C58">index(Images!$A$1:$K$1, 1, 5)</f>
        <v/>
      </c>
      <c r="D58" s="720" t="s">
        <v>91</v>
      </c>
      <c r="E58" s="720">
        <v>1.0</v>
      </c>
      <c r="F58" s="720">
        <v>3.0</v>
      </c>
      <c r="G58" s="721" t="s">
        <v>2555</v>
      </c>
      <c r="H58" s="437"/>
      <c r="I58" s="646"/>
      <c r="J58" s="646"/>
      <c r="K58" s="646"/>
      <c r="L58" s="646"/>
      <c r="M58" s="646"/>
      <c r="N58" s="647"/>
      <c r="O58" s="647"/>
      <c r="P58" s="647" t="s">
        <v>96</v>
      </c>
      <c r="Q58" s="646"/>
      <c r="R58" s="646"/>
      <c r="S58" s="646"/>
      <c r="T58" s="646"/>
      <c r="U58" s="646"/>
      <c r="V58" s="646"/>
      <c r="W58" s="646"/>
      <c r="X58" s="646"/>
      <c r="Y58" s="647"/>
      <c r="Z58" s="646"/>
      <c r="AA58" s="646"/>
      <c r="AB58" s="646"/>
      <c r="AC58" s="646"/>
      <c r="AD58" s="646"/>
      <c r="AE58" s="646"/>
      <c r="AF58" s="646"/>
      <c r="AG58" s="646"/>
      <c r="AH58" s="646"/>
      <c r="AI58" s="646"/>
      <c r="AJ58" s="646"/>
      <c r="AK58" s="646"/>
      <c r="AL58" s="646"/>
      <c r="AM58" s="647" t="s">
        <v>96</v>
      </c>
      <c r="AN58" s="646"/>
      <c r="AO58" s="646"/>
      <c r="AP58" s="647" t="s">
        <v>96</v>
      </c>
      <c r="AQ58" s="646"/>
      <c r="AR58" s="646"/>
      <c r="AS58" s="646"/>
      <c r="AT58" s="646"/>
      <c r="AU58" s="647"/>
      <c r="AV58" s="647" t="s">
        <v>96</v>
      </c>
      <c r="AW58" s="646"/>
      <c r="AX58" s="646"/>
      <c r="AY58" s="646"/>
      <c r="AZ58" s="646"/>
      <c r="BA58" s="646"/>
      <c r="BB58" s="646"/>
      <c r="BC58" s="646"/>
      <c r="BD58" s="646"/>
      <c r="BE58" s="646"/>
      <c r="BF58" s="647"/>
      <c r="BG58" s="647"/>
      <c r="BH58" s="647"/>
      <c r="BI58" s="646"/>
      <c r="BJ58" s="646"/>
      <c r="BK58" s="646"/>
      <c r="BL58" s="647" t="s">
        <v>96</v>
      </c>
      <c r="BM58" s="646"/>
      <c r="BN58" s="646"/>
      <c r="BO58" s="646"/>
      <c r="BP58" s="646"/>
      <c r="BQ58" s="646"/>
      <c r="BR58" s="646"/>
      <c r="BS58" s="646"/>
      <c r="BT58" s="646"/>
      <c r="BU58" s="646"/>
      <c r="BV58" s="646"/>
      <c r="BW58" s="646"/>
      <c r="BX58" s="646"/>
      <c r="BY58" s="646"/>
      <c r="BZ58" s="647"/>
      <c r="CA58" s="647" t="s">
        <v>96</v>
      </c>
      <c r="CB58" s="646"/>
      <c r="CC58" s="646"/>
      <c r="CD58" s="646"/>
      <c r="CE58" s="646"/>
      <c r="CF58" s="646"/>
      <c r="CG58" s="646"/>
      <c r="CH58" s="646"/>
      <c r="CI58" s="646"/>
      <c r="CJ58" s="646"/>
      <c r="CK58" s="646"/>
      <c r="CL58" s="646"/>
      <c r="CM58" s="646"/>
      <c r="CN58" s="646"/>
      <c r="CO58" s="646"/>
      <c r="CP58" s="646"/>
      <c r="CQ58" s="646"/>
      <c r="CR58" s="646"/>
      <c r="CS58" s="646"/>
      <c r="CT58" s="646"/>
      <c r="CU58" s="646"/>
      <c r="CV58" s="646"/>
      <c r="CW58" s="646"/>
      <c r="CX58" s="646"/>
      <c r="CY58" s="646"/>
      <c r="CZ58" s="646"/>
      <c r="DA58" s="646"/>
      <c r="DB58" s="646"/>
      <c r="DC58" s="73"/>
      <c r="DD58" s="722">
        <v>43.0</v>
      </c>
      <c r="DE58" s="722">
        <v>37.0</v>
      </c>
      <c r="DF58" s="722">
        <v>26.0</v>
      </c>
      <c r="DG58" s="722">
        <v>16.0</v>
      </c>
      <c r="DH58" s="723">
        <f t="shared" ref="DH58:DK58" si="57">round(if(columns(DH58:$DK58)&gt;2,55,33)+(DD58*($DL$1+4)/10)*(1+($DM$1+switch($B58,1,0,2,5,3,30))/100),0)</f>
        <v>691</v>
      </c>
      <c r="DI58" s="723">
        <f t="shared" si="57"/>
        <v>603</v>
      </c>
      <c r="DJ58" s="723">
        <f t="shared" si="57"/>
        <v>418</v>
      </c>
      <c r="DK58" s="723">
        <f t="shared" si="57"/>
        <v>270</v>
      </c>
      <c r="DL58" s="723"/>
      <c r="DM58" s="723"/>
    </row>
    <row r="59">
      <c r="A59" s="719" t="s">
        <v>165</v>
      </c>
      <c r="B59" s="720">
        <v>3.0</v>
      </c>
      <c r="C59" s="644" t="str">
        <f t="array" ref="C59">index(Images!$A$1:$K$1, 1, 5)</f>
        <v/>
      </c>
      <c r="D59" s="720" t="s">
        <v>91</v>
      </c>
      <c r="E59" s="720">
        <v>1.0</v>
      </c>
      <c r="F59" s="720">
        <v>3.0</v>
      </c>
      <c r="G59" s="721" t="s">
        <v>2556</v>
      </c>
      <c r="H59" s="437"/>
      <c r="I59" s="646"/>
      <c r="J59" s="647"/>
      <c r="K59" s="647" t="s">
        <v>96</v>
      </c>
      <c r="L59" s="646"/>
      <c r="M59" s="646"/>
      <c r="N59" s="647"/>
      <c r="O59" s="647"/>
      <c r="P59" s="647" t="s">
        <v>96</v>
      </c>
      <c r="Q59" s="646"/>
      <c r="R59" s="646"/>
      <c r="S59" s="646"/>
      <c r="T59" s="646"/>
      <c r="U59" s="646"/>
      <c r="V59" s="646"/>
      <c r="W59" s="646"/>
      <c r="X59" s="646"/>
      <c r="Y59" s="647"/>
      <c r="Z59" s="646"/>
      <c r="AA59" s="646"/>
      <c r="AB59" s="646"/>
      <c r="AC59" s="646"/>
      <c r="AD59" s="646"/>
      <c r="AE59" s="646"/>
      <c r="AF59" s="646"/>
      <c r="AG59" s="646"/>
      <c r="AH59" s="646"/>
      <c r="AI59" s="646"/>
      <c r="AJ59" s="646"/>
      <c r="AK59" s="646"/>
      <c r="AL59" s="646"/>
      <c r="AM59" s="646"/>
      <c r="AN59" s="646"/>
      <c r="AO59" s="646"/>
      <c r="AP59" s="646"/>
      <c r="AQ59" s="647" t="s">
        <v>96</v>
      </c>
      <c r="AR59" s="646"/>
      <c r="AS59" s="646"/>
      <c r="AT59" s="646"/>
      <c r="AU59" s="646"/>
      <c r="AV59" s="646"/>
      <c r="AW59" s="646"/>
      <c r="AX59" s="646"/>
      <c r="AY59" s="646"/>
      <c r="AZ59" s="647" t="s">
        <v>96</v>
      </c>
      <c r="BA59" s="646"/>
      <c r="BB59" s="646"/>
      <c r="BC59" s="646"/>
      <c r="BD59" s="646"/>
      <c r="BE59" s="646"/>
      <c r="BF59" s="647"/>
      <c r="BG59" s="647"/>
      <c r="BH59" s="647"/>
      <c r="BI59" s="647" t="s">
        <v>96</v>
      </c>
      <c r="BJ59" s="646"/>
      <c r="BK59" s="646"/>
      <c r="BL59" s="647" t="s">
        <v>96</v>
      </c>
      <c r="BM59" s="646"/>
      <c r="BN59" s="646"/>
      <c r="BO59" s="646"/>
      <c r="BP59" s="646"/>
      <c r="BQ59" s="646"/>
      <c r="BR59" s="646"/>
      <c r="BS59" s="646"/>
      <c r="BT59" s="646"/>
      <c r="BU59" s="646"/>
      <c r="BV59" s="646"/>
      <c r="BW59" s="646"/>
      <c r="BX59" s="646"/>
      <c r="BY59" s="646"/>
      <c r="BZ59" s="647"/>
      <c r="CA59" s="647" t="s">
        <v>96</v>
      </c>
      <c r="CB59" s="646"/>
      <c r="CC59" s="646"/>
      <c r="CD59" s="646"/>
      <c r="CE59" s="646"/>
      <c r="CF59" s="646"/>
      <c r="CG59" s="646"/>
      <c r="CH59" s="646"/>
      <c r="CI59" s="646"/>
      <c r="CJ59" s="646"/>
      <c r="CK59" s="646"/>
      <c r="CL59" s="647" t="s">
        <v>96</v>
      </c>
      <c r="CM59" s="647"/>
      <c r="CN59" s="647" t="s">
        <v>96</v>
      </c>
      <c r="CO59" s="646"/>
      <c r="CP59" s="646"/>
      <c r="CQ59" s="646"/>
      <c r="CR59" s="646"/>
      <c r="CS59" s="646"/>
      <c r="CT59" s="646"/>
      <c r="CU59" s="646"/>
      <c r="CV59" s="646"/>
      <c r="CW59" s="647" t="s">
        <v>96</v>
      </c>
      <c r="CX59" s="646"/>
      <c r="CY59" s="646"/>
      <c r="CZ59" s="646"/>
      <c r="DA59" s="646"/>
      <c r="DB59" s="646"/>
      <c r="DC59" s="73"/>
      <c r="DD59" s="722">
        <v>43.0</v>
      </c>
      <c r="DE59" s="722">
        <v>40.0</v>
      </c>
      <c r="DF59" s="722">
        <v>23.0</v>
      </c>
      <c r="DG59" s="722">
        <v>19.0</v>
      </c>
      <c r="DH59" s="723">
        <f t="shared" ref="DH59:DK59" si="58">round(if(columns(DH59:$DK59)&gt;2,55,33)+(DD59*($DL$1+4)/10)*(1+($DM$1+switch($B59,1,0,2,5,3,30))/100),0)</f>
        <v>691</v>
      </c>
      <c r="DI59" s="723">
        <f t="shared" si="58"/>
        <v>647</v>
      </c>
      <c r="DJ59" s="723">
        <f t="shared" si="58"/>
        <v>373</v>
      </c>
      <c r="DK59" s="723">
        <f t="shared" si="58"/>
        <v>314</v>
      </c>
      <c r="DL59" s="723"/>
      <c r="DM59" s="723"/>
    </row>
    <row r="60">
      <c r="A60" s="719" t="s">
        <v>2557</v>
      </c>
      <c r="B60" s="720">
        <v>3.0</v>
      </c>
      <c r="C60" s="644" t="str">
        <f t="array" ref="C60">index(Images!$A$1:$K$1, 1, 5)</f>
        <v/>
      </c>
      <c r="D60" s="720" t="s">
        <v>2483</v>
      </c>
      <c r="E60" s="720">
        <v>1.0</v>
      </c>
      <c r="F60" s="720">
        <v>3.0</v>
      </c>
      <c r="G60" s="721" t="s">
        <v>2558</v>
      </c>
      <c r="H60" s="437"/>
      <c r="I60" s="646"/>
      <c r="J60" s="647"/>
      <c r="K60" s="647" t="s">
        <v>96</v>
      </c>
      <c r="L60" s="646"/>
      <c r="M60" s="646"/>
      <c r="N60" s="646"/>
      <c r="O60" s="646"/>
      <c r="P60" s="646"/>
      <c r="Q60" s="646"/>
      <c r="R60" s="646"/>
      <c r="S60" s="646"/>
      <c r="T60" s="646"/>
      <c r="U60" s="646"/>
      <c r="V60" s="646"/>
      <c r="W60" s="646"/>
      <c r="X60" s="646"/>
      <c r="Y60" s="647"/>
      <c r="Z60" s="646"/>
      <c r="AA60" s="646"/>
      <c r="AB60" s="646"/>
      <c r="AC60" s="646"/>
      <c r="AD60" s="646"/>
      <c r="AE60" s="646"/>
      <c r="AF60" s="646"/>
      <c r="AG60" s="646"/>
      <c r="AH60" s="646"/>
      <c r="AI60" s="646"/>
      <c r="AJ60" s="646"/>
      <c r="AK60" s="646"/>
      <c r="AL60" s="646"/>
      <c r="AM60" s="646"/>
      <c r="AN60" s="646"/>
      <c r="AO60" s="646"/>
      <c r="AP60" s="646"/>
      <c r="AQ60" s="646"/>
      <c r="AR60" s="646"/>
      <c r="AS60" s="646"/>
      <c r="AT60" s="646"/>
      <c r="AU60" s="647"/>
      <c r="AV60" s="647" t="s">
        <v>96</v>
      </c>
      <c r="AW60" s="646"/>
      <c r="AX60" s="646"/>
      <c r="AY60" s="646"/>
      <c r="AZ60" s="646"/>
      <c r="BA60" s="646"/>
      <c r="BB60" s="646"/>
      <c r="BC60" s="646"/>
      <c r="BD60" s="646"/>
      <c r="BE60" s="646"/>
      <c r="BF60" s="647"/>
      <c r="BG60" s="647"/>
      <c r="BH60" s="647"/>
      <c r="BI60" s="646"/>
      <c r="BJ60" s="646"/>
      <c r="BK60" s="646"/>
      <c r="BL60" s="647" t="s">
        <v>96</v>
      </c>
      <c r="BM60" s="646"/>
      <c r="BN60" s="646"/>
      <c r="BO60" s="646"/>
      <c r="BP60" s="646"/>
      <c r="BQ60" s="646"/>
      <c r="BR60" s="646"/>
      <c r="BS60" s="646"/>
      <c r="BT60" s="646"/>
      <c r="BU60" s="646"/>
      <c r="BV60" s="646"/>
      <c r="BW60" s="646"/>
      <c r="BX60" s="646"/>
      <c r="BY60" s="646"/>
      <c r="BZ60" s="647"/>
      <c r="CA60" s="647" t="s">
        <v>96</v>
      </c>
      <c r="CB60" s="646"/>
      <c r="CC60" s="646"/>
      <c r="CD60" s="646"/>
      <c r="CE60" s="646"/>
      <c r="CF60" s="646"/>
      <c r="CG60" s="646"/>
      <c r="CH60" s="646"/>
      <c r="CI60" s="646"/>
      <c r="CJ60" s="646"/>
      <c r="CK60" s="646"/>
      <c r="CL60" s="646"/>
      <c r="CM60" s="646"/>
      <c r="CN60" s="646"/>
      <c r="CO60" s="646"/>
      <c r="CP60" s="646"/>
      <c r="CQ60" s="646"/>
      <c r="CR60" s="646"/>
      <c r="CS60" s="646"/>
      <c r="CT60" s="646"/>
      <c r="CU60" s="646"/>
      <c r="CV60" s="646"/>
      <c r="CW60" s="647" t="s">
        <v>96</v>
      </c>
      <c r="CX60" s="646"/>
      <c r="CY60" s="646"/>
      <c r="CZ60" s="646"/>
      <c r="DA60" s="646"/>
      <c r="DB60" s="646"/>
      <c r="DC60" s="73"/>
      <c r="DD60" s="722">
        <v>40.0</v>
      </c>
      <c r="DE60" s="722">
        <v>43.0</v>
      </c>
      <c r="DF60" s="722">
        <v>22.0</v>
      </c>
      <c r="DG60" s="722">
        <v>19.0</v>
      </c>
      <c r="DH60" s="723">
        <f t="shared" ref="DH60:DK60" si="59">round(if(columns(DH60:$DK60)&gt;2,55,33)+(DD60*($DL$1+4)/10)*(1+($DM$1+switch($B60,1,0,2,5,3,30))/100),0)</f>
        <v>647</v>
      </c>
      <c r="DI60" s="723">
        <f t="shared" si="59"/>
        <v>691</v>
      </c>
      <c r="DJ60" s="723">
        <f t="shared" si="59"/>
        <v>359</v>
      </c>
      <c r="DK60" s="723">
        <f t="shared" si="59"/>
        <v>314</v>
      </c>
      <c r="DL60" s="723"/>
      <c r="DM60" s="723"/>
    </row>
    <row r="61">
      <c r="A61" s="719" t="s">
        <v>2559</v>
      </c>
      <c r="B61" s="720">
        <v>3.0</v>
      </c>
      <c r="C61" s="644" t="str">
        <f t="array" ref="C61">index(Images!$A$1:$K$1, 1, 5)</f>
        <v/>
      </c>
      <c r="D61" s="720" t="s">
        <v>2483</v>
      </c>
      <c r="E61" s="720">
        <v>1.0</v>
      </c>
      <c r="F61" s="720">
        <v>3.0</v>
      </c>
      <c r="G61" s="721" t="s">
        <v>2560</v>
      </c>
      <c r="H61" s="437"/>
      <c r="I61" s="646"/>
      <c r="J61" s="646"/>
      <c r="K61" s="646"/>
      <c r="L61" s="646"/>
      <c r="M61" s="646"/>
      <c r="N61" s="646"/>
      <c r="O61" s="646"/>
      <c r="P61" s="646"/>
      <c r="Q61" s="646"/>
      <c r="R61" s="646"/>
      <c r="S61" s="646"/>
      <c r="T61" s="646"/>
      <c r="U61" s="646"/>
      <c r="V61" s="646"/>
      <c r="W61" s="646"/>
      <c r="X61" s="646"/>
      <c r="Y61" s="646"/>
      <c r="Z61" s="646"/>
      <c r="AA61" s="646"/>
      <c r="AB61" s="646"/>
      <c r="AC61" s="647"/>
      <c r="AD61" s="647"/>
      <c r="AE61" s="646"/>
      <c r="AF61" s="646"/>
      <c r="AG61" s="646"/>
      <c r="AH61" s="646"/>
      <c r="AI61" s="646"/>
      <c r="AJ61" s="647"/>
      <c r="AK61" s="646"/>
      <c r="AL61" s="646"/>
      <c r="AM61" s="647"/>
      <c r="AN61" s="646"/>
      <c r="AO61" s="646"/>
      <c r="AP61" s="646"/>
      <c r="AQ61" s="647" t="s">
        <v>96</v>
      </c>
      <c r="AR61" s="646"/>
      <c r="AS61" s="646"/>
      <c r="AT61" s="646"/>
      <c r="AU61" s="646"/>
      <c r="AV61" s="646"/>
      <c r="AW61" s="646"/>
      <c r="AX61" s="646"/>
      <c r="AY61" s="647"/>
      <c r="AZ61" s="647"/>
      <c r="BA61" s="646"/>
      <c r="BB61" s="646"/>
      <c r="BC61" s="646"/>
      <c r="BD61" s="646"/>
      <c r="BE61" s="646"/>
      <c r="BF61" s="646"/>
      <c r="BG61" s="646"/>
      <c r="BH61" s="646"/>
      <c r="BI61" s="646"/>
      <c r="BJ61" s="646"/>
      <c r="BK61" s="646"/>
      <c r="BL61" s="647" t="s">
        <v>96</v>
      </c>
      <c r="BM61" s="646"/>
      <c r="BN61" s="647" t="s">
        <v>96</v>
      </c>
      <c r="BO61" s="646"/>
      <c r="BP61" s="647" t="s">
        <v>96</v>
      </c>
      <c r="BQ61" s="646"/>
      <c r="BR61" s="646"/>
      <c r="BS61" s="646"/>
      <c r="BT61" s="646"/>
      <c r="BU61" s="646"/>
      <c r="BV61" s="647"/>
      <c r="BW61" s="647"/>
      <c r="BX61" s="647"/>
      <c r="BY61" s="647"/>
      <c r="BZ61" s="647"/>
      <c r="CA61" s="646"/>
      <c r="CB61" s="646"/>
      <c r="CC61" s="646"/>
      <c r="CD61" s="646"/>
      <c r="CE61" s="646"/>
      <c r="CF61" s="646"/>
      <c r="CG61" s="646"/>
      <c r="CH61" s="646"/>
      <c r="CI61" s="646"/>
      <c r="CJ61" s="646"/>
      <c r="CK61" s="646"/>
      <c r="CL61" s="647" t="s">
        <v>96</v>
      </c>
      <c r="CM61" s="647"/>
      <c r="CN61" s="647"/>
      <c r="CO61" s="646"/>
      <c r="CP61" s="646"/>
      <c r="CQ61" s="646"/>
      <c r="CR61" s="646"/>
      <c r="CS61" s="646"/>
      <c r="CT61" s="646"/>
      <c r="CU61" s="646"/>
      <c r="CV61" s="646"/>
      <c r="CW61" s="646"/>
      <c r="CX61" s="646"/>
      <c r="CY61" s="646"/>
      <c r="CZ61" s="646"/>
      <c r="DA61" s="646"/>
      <c r="DB61" s="646"/>
      <c r="DC61" s="73"/>
      <c r="DD61" s="722">
        <v>43.0</v>
      </c>
      <c r="DE61" s="722">
        <v>37.0</v>
      </c>
      <c r="DF61" s="722">
        <v>23.0</v>
      </c>
      <c r="DG61" s="722">
        <v>22.0</v>
      </c>
      <c r="DH61" s="723">
        <f t="shared" ref="DH61:DK61" si="60">round(if(columns(DH61:$DK61)&gt;2,55,33)+(DD61*($DL$1+4)/10)*(1+($DM$1+switch($B61,1,0,2,5,3,30))/100),0)</f>
        <v>691</v>
      </c>
      <c r="DI61" s="723">
        <f t="shared" si="60"/>
        <v>603</v>
      </c>
      <c r="DJ61" s="723">
        <f t="shared" si="60"/>
        <v>373</v>
      </c>
      <c r="DK61" s="723">
        <f t="shared" si="60"/>
        <v>359</v>
      </c>
      <c r="DL61" s="723"/>
      <c r="DM61" s="723"/>
    </row>
    <row r="62">
      <c r="A62" s="719" t="s">
        <v>1352</v>
      </c>
      <c r="B62" s="720">
        <v>3.0</v>
      </c>
      <c r="C62" s="644" t="str">
        <f t="array" ref="C62">index(Images!$A$1:$K$1, 1, 5)</f>
        <v/>
      </c>
      <c r="D62" s="720" t="s">
        <v>2483</v>
      </c>
      <c r="E62" s="720">
        <v>2.0</v>
      </c>
      <c r="F62" s="720">
        <v>3.0</v>
      </c>
      <c r="G62" s="721" t="s">
        <v>2561</v>
      </c>
      <c r="H62" s="437"/>
      <c r="I62" s="646"/>
      <c r="J62" s="646"/>
      <c r="K62" s="646"/>
      <c r="L62" s="646"/>
      <c r="M62" s="646"/>
      <c r="N62" s="646"/>
      <c r="O62" s="646"/>
      <c r="P62" s="646"/>
      <c r="Q62" s="646"/>
      <c r="R62" s="646"/>
      <c r="S62" s="646"/>
      <c r="T62" s="646"/>
      <c r="U62" s="646"/>
      <c r="V62" s="646"/>
      <c r="W62" s="646"/>
      <c r="X62" s="646"/>
      <c r="Y62" s="646"/>
      <c r="Z62" s="646"/>
      <c r="AA62" s="646"/>
      <c r="AB62" s="646"/>
      <c r="AC62" s="647"/>
      <c r="AD62" s="647" t="s">
        <v>96</v>
      </c>
      <c r="AE62" s="646"/>
      <c r="AF62" s="646"/>
      <c r="AG62" s="646"/>
      <c r="AH62" s="646"/>
      <c r="AI62" s="646"/>
      <c r="AJ62" s="647" t="s">
        <v>96</v>
      </c>
      <c r="AK62" s="646"/>
      <c r="AL62" s="646"/>
      <c r="AM62" s="647" t="s">
        <v>96</v>
      </c>
      <c r="AN62" s="646"/>
      <c r="AO62" s="646"/>
      <c r="AP62" s="647" t="s">
        <v>96</v>
      </c>
      <c r="AQ62" s="646"/>
      <c r="AR62" s="646"/>
      <c r="AS62" s="646"/>
      <c r="AT62" s="646"/>
      <c r="AU62" s="646"/>
      <c r="AV62" s="646"/>
      <c r="AW62" s="646"/>
      <c r="AX62" s="646"/>
      <c r="AY62" s="647"/>
      <c r="AZ62" s="647"/>
      <c r="BA62" s="646"/>
      <c r="BB62" s="646"/>
      <c r="BC62" s="646"/>
      <c r="BD62" s="646"/>
      <c r="BE62" s="646"/>
      <c r="BF62" s="646"/>
      <c r="BG62" s="646"/>
      <c r="BH62" s="646"/>
      <c r="BI62" s="646"/>
      <c r="BJ62" s="646"/>
      <c r="BK62" s="646"/>
      <c r="BL62" s="646"/>
      <c r="BM62" s="646"/>
      <c r="BN62" s="646"/>
      <c r="BO62" s="646"/>
      <c r="BP62" s="647" t="s">
        <v>96</v>
      </c>
      <c r="BQ62" s="646"/>
      <c r="BR62" s="646"/>
      <c r="BS62" s="646"/>
      <c r="BT62" s="646"/>
      <c r="BU62" s="646"/>
      <c r="BV62" s="647"/>
      <c r="BW62" s="647"/>
      <c r="BX62" s="647" t="s">
        <v>96</v>
      </c>
      <c r="BY62" s="647"/>
      <c r="BZ62" s="647" t="s">
        <v>96</v>
      </c>
      <c r="CA62" s="646"/>
      <c r="CB62" s="646"/>
      <c r="CC62" s="646"/>
      <c r="CD62" s="646"/>
      <c r="CE62" s="646"/>
      <c r="CF62" s="646"/>
      <c r="CG62" s="646"/>
      <c r="CH62" s="646"/>
      <c r="CI62" s="646"/>
      <c r="CJ62" s="646"/>
      <c r="CK62" s="646"/>
      <c r="CL62" s="647" t="s">
        <v>96</v>
      </c>
      <c r="CM62" s="647"/>
      <c r="CN62" s="647" t="s">
        <v>96</v>
      </c>
      <c r="CO62" s="646"/>
      <c r="CP62" s="646"/>
      <c r="CQ62" s="646"/>
      <c r="CR62" s="646"/>
      <c r="CS62" s="646"/>
      <c r="CT62" s="646"/>
      <c r="CU62" s="646"/>
      <c r="CV62" s="646"/>
      <c r="CW62" s="646"/>
      <c r="CX62" s="646"/>
      <c r="CY62" s="646"/>
      <c r="CZ62" s="646"/>
      <c r="DA62" s="646"/>
      <c r="DB62" s="646"/>
      <c r="DC62" s="73"/>
      <c r="DD62" s="722">
        <v>43.0</v>
      </c>
      <c r="DE62" s="722">
        <v>40.0</v>
      </c>
      <c r="DF62" s="722">
        <v>23.0</v>
      </c>
      <c r="DG62" s="722">
        <v>19.0</v>
      </c>
      <c r="DH62" s="723">
        <f t="shared" ref="DH62:DK62" si="61">round(if(columns(DH62:$DK62)&gt;2,55,33)+(DD62*($DL$1+4)/10)*(1+($DM$1+switch($B62,1,0,2,5,3,30))/100),0)</f>
        <v>691</v>
      </c>
      <c r="DI62" s="723">
        <f t="shared" si="61"/>
        <v>647</v>
      </c>
      <c r="DJ62" s="723">
        <f t="shared" si="61"/>
        <v>373</v>
      </c>
      <c r="DK62" s="723">
        <f t="shared" si="61"/>
        <v>314</v>
      </c>
      <c r="DL62" s="723"/>
      <c r="DM62" s="723"/>
    </row>
    <row r="63">
      <c r="A63" s="724" t="s">
        <v>268</v>
      </c>
      <c r="B63" s="493">
        <v>1.0</v>
      </c>
      <c r="C63" s="494" t="str">
        <f t="array" ref="C63">index(Images!$A$1:$K$1, 1, 6)</f>
        <v/>
      </c>
      <c r="D63" s="493" t="s">
        <v>91</v>
      </c>
      <c r="E63" s="493">
        <v>2.0</v>
      </c>
      <c r="F63" s="493">
        <v>3.0</v>
      </c>
      <c r="G63" s="725" t="s">
        <v>2562</v>
      </c>
      <c r="H63" s="437"/>
      <c r="I63" s="638"/>
      <c r="J63" s="639"/>
      <c r="K63" s="639"/>
      <c r="L63" s="639" t="s">
        <v>96</v>
      </c>
      <c r="M63" s="638"/>
      <c r="N63" s="726" t="s">
        <v>96</v>
      </c>
      <c r="O63" s="638"/>
      <c r="P63" s="638"/>
      <c r="Q63" s="639"/>
      <c r="R63" s="639"/>
      <c r="S63" s="639"/>
      <c r="T63" s="638"/>
      <c r="U63" s="638"/>
      <c r="V63" s="638"/>
      <c r="W63" s="638"/>
      <c r="X63" s="638"/>
      <c r="Y63" s="638"/>
      <c r="Z63" s="638"/>
      <c r="AA63" s="638"/>
      <c r="AB63" s="638"/>
      <c r="AC63" s="639"/>
      <c r="AD63" s="639"/>
      <c r="AE63" s="638"/>
      <c r="AF63" s="638"/>
      <c r="AG63" s="638"/>
      <c r="AH63" s="638"/>
      <c r="AI63" s="638"/>
      <c r="AJ63" s="638"/>
      <c r="AK63" s="638"/>
      <c r="AL63" s="638"/>
      <c r="AM63" s="638"/>
      <c r="AN63" s="638"/>
      <c r="AO63" s="638"/>
      <c r="AP63" s="638"/>
      <c r="AQ63" s="638"/>
      <c r="AR63" s="638"/>
      <c r="AS63" s="639"/>
      <c r="AT63" s="639" t="s">
        <v>96</v>
      </c>
      <c r="AU63" s="638"/>
      <c r="AV63" s="638"/>
      <c r="AW63" s="638"/>
      <c r="AX63" s="638"/>
      <c r="AY63" s="639"/>
      <c r="AZ63" s="639"/>
      <c r="BA63" s="638"/>
      <c r="BB63" s="638"/>
      <c r="BC63" s="638"/>
      <c r="BD63" s="638"/>
      <c r="BE63" s="638"/>
      <c r="BF63" s="638"/>
      <c r="BG63" s="638"/>
      <c r="BH63" s="638"/>
      <c r="BI63" s="638"/>
      <c r="BJ63" s="638"/>
      <c r="BK63" s="638"/>
      <c r="BL63" s="638"/>
      <c r="BM63" s="638"/>
      <c r="BN63" s="638"/>
      <c r="BO63" s="638"/>
      <c r="BP63" s="638"/>
      <c r="BQ63" s="638"/>
      <c r="BR63" s="638"/>
      <c r="BS63" s="638"/>
      <c r="BT63" s="639"/>
      <c r="BU63" s="639"/>
      <c r="BV63" s="639" t="s">
        <v>96</v>
      </c>
      <c r="BW63" s="639"/>
      <c r="BX63" s="639"/>
      <c r="BY63" s="639" t="s">
        <v>96</v>
      </c>
      <c r="BZ63" s="638"/>
      <c r="CA63" s="638"/>
      <c r="CB63" s="638"/>
      <c r="CC63" s="639" t="s">
        <v>96</v>
      </c>
      <c r="CD63" s="639"/>
      <c r="CE63" s="639"/>
      <c r="CF63" s="638"/>
      <c r="CG63" s="638"/>
      <c r="CH63" s="638"/>
      <c r="CI63" s="638"/>
      <c r="CJ63" s="638"/>
      <c r="CK63" s="638"/>
      <c r="CL63" s="638"/>
      <c r="CM63" s="638"/>
      <c r="CN63" s="639" t="s">
        <v>96</v>
      </c>
      <c r="CO63" s="639"/>
      <c r="CP63" s="638"/>
      <c r="CQ63" s="638"/>
      <c r="CR63" s="638"/>
      <c r="CS63" s="638"/>
      <c r="CT63" s="638"/>
      <c r="CU63" s="638"/>
      <c r="CV63" s="639" t="s">
        <v>96</v>
      </c>
      <c r="CW63" s="639"/>
      <c r="CX63" s="639"/>
      <c r="CY63" s="639"/>
      <c r="CZ63" s="639"/>
      <c r="DA63" s="639"/>
      <c r="DB63" s="639"/>
      <c r="DC63" s="73"/>
      <c r="DD63" s="727">
        <v>22.0</v>
      </c>
      <c r="DE63" s="727">
        <v>26.0</v>
      </c>
      <c r="DF63" s="727">
        <v>12.0</v>
      </c>
      <c r="DG63" s="727">
        <v>15.0</v>
      </c>
      <c r="DH63" s="728">
        <f t="shared" ref="DH63:DK63" si="62">round(if(columns(DH63:$DK63)&gt;2,55,33)+(DD63*($DL$1+4)/10)*(1+($DM$1+switch($B63,1,0,2,5,3,30))/100),0)</f>
        <v>332</v>
      </c>
      <c r="DI63" s="728">
        <f t="shared" si="62"/>
        <v>382</v>
      </c>
      <c r="DJ63" s="728">
        <f t="shared" si="62"/>
        <v>184</v>
      </c>
      <c r="DK63" s="728">
        <f t="shared" si="62"/>
        <v>222</v>
      </c>
      <c r="DL63" s="728"/>
      <c r="DM63" s="728"/>
    </row>
    <row r="64">
      <c r="A64" s="724" t="s">
        <v>2563</v>
      </c>
      <c r="B64" s="493">
        <v>1.0</v>
      </c>
      <c r="C64" s="494" t="str">
        <f t="array" ref="C64">index(Images!$A$1:$K$1, 1, 6)</f>
        <v/>
      </c>
      <c r="D64" s="493" t="s">
        <v>91</v>
      </c>
      <c r="E64" s="493">
        <v>2.0</v>
      </c>
      <c r="F64" s="493">
        <v>5.0</v>
      </c>
      <c r="G64" s="725" t="s">
        <v>2564</v>
      </c>
      <c r="H64" s="437"/>
      <c r="I64" s="638"/>
      <c r="J64" s="638"/>
      <c r="K64" s="638"/>
      <c r="L64" s="638"/>
      <c r="M64" s="638"/>
      <c r="N64" s="638"/>
      <c r="O64" s="638"/>
      <c r="P64" s="638"/>
      <c r="Q64" s="638"/>
      <c r="R64" s="638"/>
      <c r="S64" s="638"/>
      <c r="T64" s="638"/>
      <c r="U64" s="638"/>
      <c r="V64" s="638"/>
      <c r="W64" s="638"/>
      <c r="X64" s="638"/>
      <c r="Y64" s="639"/>
      <c r="Z64" s="638"/>
      <c r="AA64" s="638"/>
      <c r="AB64" s="639"/>
      <c r="AC64" s="639"/>
      <c r="AD64" s="639" t="s">
        <v>96</v>
      </c>
      <c r="AE64" s="638"/>
      <c r="AF64" s="638"/>
      <c r="AG64" s="638"/>
      <c r="AH64" s="638"/>
      <c r="AI64" s="638"/>
      <c r="AJ64" s="638"/>
      <c r="AK64" s="638"/>
      <c r="AL64" s="638"/>
      <c r="AM64" s="638"/>
      <c r="AN64" s="638"/>
      <c r="AO64" s="638"/>
      <c r="AP64" s="638"/>
      <c r="AQ64" s="638"/>
      <c r="AR64" s="638"/>
      <c r="AS64" s="638"/>
      <c r="AT64" s="638"/>
      <c r="AU64" s="638"/>
      <c r="AV64" s="638"/>
      <c r="AW64" s="638"/>
      <c r="AX64" s="638"/>
      <c r="AY64" s="638"/>
      <c r="AZ64" s="638"/>
      <c r="BA64" s="638"/>
      <c r="BB64" s="638"/>
      <c r="BC64" s="638"/>
      <c r="BD64" s="638"/>
      <c r="BE64" s="638"/>
      <c r="BF64" s="638"/>
      <c r="BG64" s="638"/>
      <c r="BH64" s="638"/>
      <c r="BI64" s="638"/>
      <c r="BJ64" s="638"/>
      <c r="BK64" s="638"/>
      <c r="BL64" s="639"/>
      <c r="BM64" s="638"/>
      <c r="BN64" s="638"/>
      <c r="BO64" s="638"/>
      <c r="BP64" s="638"/>
      <c r="BQ64" s="638"/>
      <c r="BR64" s="638"/>
      <c r="BS64" s="638"/>
      <c r="BT64" s="639"/>
      <c r="BU64" s="639"/>
      <c r="BV64" s="638"/>
      <c r="BW64" s="638"/>
      <c r="BX64" s="638"/>
      <c r="BY64" s="638"/>
      <c r="BZ64" s="639"/>
      <c r="CA64" s="639"/>
      <c r="CB64" s="639"/>
      <c r="CC64" s="639"/>
      <c r="CD64" s="639"/>
      <c r="CE64" s="639"/>
      <c r="CF64" s="639"/>
      <c r="CG64" s="639"/>
      <c r="CH64" s="639"/>
      <c r="CI64" s="638"/>
      <c r="CJ64" s="638"/>
      <c r="CK64" s="638"/>
      <c r="CL64" s="638"/>
      <c r="CM64" s="638"/>
      <c r="CN64" s="638"/>
      <c r="CO64" s="638"/>
      <c r="CP64" s="638"/>
      <c r="CQ64" s="638"/>
      <c r="CR64" s="638"/>
      <c r="CS64" s="638"/>
      <c r="CT64" s="638"/>
      <c r="CU64" s="638"/>
      <c r="CV64" s="638"/>
      <c r="CW64" s="638"/>
      <c r="CX64" s="638"/>
      <c r="CY64" s="638"/>
      <c r="CZ64" s="638"/>
      <c r="DA64" s="638"/>
      <c r="DB64" s="638"/>
      <c r="DC64" s="73"/>
      <c r="DD64" s="727">
        <v>23.0</v>
      </c>
      <c r="DE64" s="727">
        <v>24.0</v>
      </c>
      <c r="DF64" s="727">
        <v>13.0</v>
      </c>
      <c r="DG64" s="727">
        <v>13.0</v>
      </c>
      <c r="DH64" s="728">
        <f t="shared" ref="DH64:DK64" si="63">round(if(columns(DH64:$DK64)&gt;2,55,33)+(DD64*($DL$1+4)/10)*(1+($DM$1+switch($B64,1,0,2,5,3,30))/100),0)</f>
        <v>344</v>
      </c>
      <c r="DI64" s="728">
        <f t="shared" si="63"/>
        <v>357</v>
      </c>
      <c r="DJ64" s="728">
        <f t="shared" si="63"/>
        <v>197</v>
      </c>
      <c r="DK64" s="728">
        <f t="shared" si="63"/>
        <v>197</v>
      </c>
      <c r="DL64" s="728"/>
      <c r="DM64" s="728"/>
    </row>
    <row r="65">
      <c r="A65" s="724" t="s">
        <v>2565</v>
      </c>
      <c r="B65" s="493">
        <v>2.0</v>
      </c>
      <c r="C65" s="494" t="str">
        <f t="array" ref="C65">index(Images!$A$1:$K$1, 1, 6)</f>
        <v/>
      </c>
      <c r="D65" s="493" t="s">
        <v>91</v>
      </c>
      <c r="E65" s="493">
        <v>2.0</v>
      </c>
      <c r="F65" s="493">
        <v>3.0</v>
      </c>
      <c r="G65" s="725" t="s">
        <v>2566</v>
      </c>
      <c r="H65" s="437"/>
      <c r="I65" s="638"/>
      <c r="J65" s="638"/>
      <c r="K65" s="638"/>
      <c r="L65" s="638"/>
      <c r="M65" s="638"/>
      <c r="N65" s="726"/>
      <c r="O65" s="726" t="s">
        <v>96</v>
      </c>
      <c r="P65" s="638"/>
      <c r="Q65" s="639" t="s">
        <v>96</v>
      </c>
      <c r="R65" s="639"/>
      <c r="S65" s="639"/>
      <c r="T65" s="638"/>
      <c r="U65" s="638"/>
      <c r="V65" s="639"/>
      <c r="W65" s="639" t="s">
        <v>96</v>
      </c>
      <c r="X65" s="639"/>
      <c r="Y65" s="638"/>
      <c r="Z65" s="638"/>
      <c r="AA65" s="638"/>
      <c r="AB65" s="638"/>
      <c r="AC65" s="639"/>
      <c r="AD65" s="639"/>
      <c r="AE65" s="639" t="s">
        <v>96</v>
      </c>
      <c r="AF65" s="638"/>
      <c r="AG65" s="639" t="s">
        <v>96</v>
      </c>
      <c r="AH65" s="639"/>
      <c r="AI65" s="639"/>
      <c r="AJ65" s="639" t="s">
        <v>96</v>
      </c>
      <c r="AK65" s="638"/>
      <c r="AL65" s="638"/>
      <c r="AM65" s="638"/>
      <c r="AN65" s="638"/>
      <c r="AO65" s="639" t="s">
        <v>96</v>
      </c>
      <c r="AP65" s="639"/>
      <c r="AQ65" s="639"/>
      <c r="AR65" s="639"/>
      <c r="AS65" s="639"/>
      <c r="AT65" s="639" t="s">
        <v>96</v>
      </c>
      <c r="AU65" s="638"/>
      <c r="AV65" s="638"/>
      <c r="AW65" s="638"/>
      <c r="AX65" s="638"/>
      <c r="AY65" s="638"/>
      <c r="AZ65" s="638"/>
      <c r="BA65" s="638"/>
      <c r="BB65" s="638"/>
      <c r="BC65" s="638"/>
      <c r="BD65" s="639"/>
      <c r="BE65" s="639" t="s">
        <v>96</v>
      </c>
      <c r="BF65" s="638"/>
      <c r="BG65" s="638"/>
      <c r="BH65" s="638"/>
      <c r="BI65" s="638"/>
      <c r="BJ65" s="638"/>
      <c r="BK65" s="638"/>
      <c r="BL65" s="638"/>
      <c r="BM65" s="638"/>
      <c r="BN65" s="638"/>
      <c r="BO65" s="638"/>
      <c r="BP65" s="639" t="s">
        <v>96</v>
      </c>
      <c r="BQ65" s="639" t="s">
        <v>96</v>
      </c>
      <c r="BR65" s="639"/>
      <c r="BS65" s="638"/>
      <c r="BT65" s="638"/>
      <c r="BU65" s="638"/>
      <c r="BV65" s="639" t="s">
        <v>96</v>
      </c>
      <c r="BW65" s="639"/>
      <c r="BX65" s="639"/>
      <c r="BY65" s="639"/>
      <c r="BZ65" s="638"/>
      <c r="CA65" s="638"/>
      <c r="CB65" s="639" t="s">
        <v>96</v>
      </c>
      <c r="CC65" s="639" t="s">
        <v>96</v>
      </c>
      <c r="CD65" s="639"/>
      <c r="CE65" s="639"/>
      <c r="CF65" s="639"/>
      <c r="CG65" s="638"/>
      <c r="CH65" s="638"/>
      <c r="CI65" s="638"/>
      <c r="CJ65" s="638"/>
      <c r="CK65" s="638"/>
      <c r="CL65" s="639" t="s">
        <v>96</v>
      </c>
      <c r="CM65" s="639"/>
      <c r="CN65" s="639"/>
      <c r="CO65" s="639" t="s">
        <v>96</v>
      </c>
      <c r="CP65" s="638"/>
      <c r="CQ65" s="639" t="s">
        <v>96</v>
      </c>
      <c r="CR65" s="638"/>
      <c r="CS65" s="639" t="s">
        <v>96</v>
      </c>
      <c r="CT65" s="638"/>
      <c r="CU65" s="638"/>
      <c r="CV65" s="638"/>
      <c r="CW65" s="639"/>
      <c r="CX65" s="639" t="s">
        <v>96</v>
      </c>
      <c r="CY65" s="638"/>
      <c r="CZ65" s="638"/>
      <c r="DA65" s="638"/>
      <c r="DB65" s="638"/>
      <c r="DC65" s="73"/>
      <c r="DD65" s="727">
        <v>24.0</v>
      </c>
      <c r="DE65" s="727">
        <v>29.0</v>
      </c>
      <c r="DF65" s="727">
        <v>13.0</v>
      </c>
      <c r="DG65" s="727">
        <v>16.0</v>
      </c>
      <c r="DH65" s="728">
        <f t="shared" ref="DH65:DK65" si="64">round(if(columns(DH65:$DK65)&gt;2,55,33)+(DD65*($DL$1+4)/10)*(1+($DM$1+switch($B65,1,0,2,5,3,30))/100),0)</f>
        <v>366</v>
      </c>
      <c r="DI65" s="728">
        <f t="shared" si="64"/>
        <v>431</v>
      </c>
      <c r="DJ65" s="728">
        <f t="shared" si="64"/>
        <v>201</v>
      </c>
      <c r="DK65" s="728">
        <f t="shared" si="64"/>
        <v>240</v>
      </c>
      <c r="DL65" s="728"/>
      <c r="DM65" s="728"/>
    </row>
    <row r="66">
      <c r="A66" s="724" t="s">
        <v>2567</v>
      </c>
      <c r="B66" s="493">
        <v>2.0</v>
      </c>
      <c r="C66" s="494" t="str">
        <f t="array" ref="C66">index(Images!$A$1:$K$1, 1, 6)</f>
        <v/>
      </c>
      <c r="D66" s="493" t="s">
        <v>91</v>
      </c>
      <c r="E66" s="493">
        <v>2.0</v>
      </c>
      <c r="F66" s="493">
        <v>3.0</v>
      </c>
      <c r="G66" s="725" t="s">
        <v>2539</v>
      </c>
      <c r="H66" s="437"/>
      <c r="I66" s="639"/>
      <c r="J66" s="638"/>
      <c r="K66" s="638"/>
      <c r="L66" s="638"/>
      <c r="M66" s="638"/>
      <c r="N66" s="726" t="s">
        <v>96</v>
      </c>
      <c r="O66" s="726" t="s">
        <v>96</v>
      </c>
      <c r="P66" s="638"/>
      <c r="Q66" s="639" t="s">
        <v>96</v>
      </c>
      <c r="R66" s="639"/>
      <c r="S66" s="639"/>
      <c r="T66" s="639"/>
      <c r="U66" s="639"/>
      <c r="V66" s="639"/>
      <c r="W66" s="639"/>
      <c r="X66" s="639"/>
      <c r="Y66" s="638"/>
      <c r="Z66" s="638"/>
      <c r="AA66" s="638"/>
      <c r="AB66" s="638"/>
      <c r="AC66" s="638"/>
      <c r="AD66" s="638"/>
      <c r="AE66" s="638"/>
      <c r="AF66" s="638"/>
      <c r="AG66" s="638"/>
      <c r="AH66" s="638"/>
      <c r="AI66" s="638"/>
      <c r="AJ66" s="639" t="s">
        <v>96</v>
      </c>
      <c r="AK66" s="639" t="s">
        <v>96</v>
      </c>
      <c r="AL66" s="639" t="s">
        <v>96</v>
      </c>
      <c r="AM66" s="639" t="s">
        <v>96</v>
      </c>
      <c r="AN66" s="638"/>
      <c r="AO66" s="638"/>
      <c r="AP66" s="639" t="s">
        <v>96</v>
      </c>
      <c r="AQ66" s="639"/>
      <c r="AR66" s="639" t="s">
        <v>96</v>
      </c>
      <c r="AS66" s="638"/>
      <c r="AT66" s="638"/>
      <c r="AU66" s="639" t="s">
        <v>96</v>
      </c>
      <c r="AV66" s="638"/>
      <c r="AW66" s="638"/>
      <c r="AX66" s="638"/>
      <c r="AY66" s="639"/>
      <c r="AZ66" s="639"/>
      <c r="BA66" s="638"/>
      <c r="BB66" s="638"/>
      <c r="BC66" s="638"/>
      <c r="BD66" s="639" t="s">
        <v>96</v>
      </c>
      <c r="BE66" s="639"/>
      <c r="BF66" s="638"/>
      <c r="BG66" s="638"/>
      <c r="BH66" s="638"/>
      <c r="BI66" s="639"/>
      <c r="BJ66" s="638"/>
      <c r="BK66" s="638"/>
      <c r="BL66" s="638"/>
      <c r="BM66" s="639" t="s">
        <v>96</v>
      </c>
      <c r="BN66" s="638"/>
      <c r="BO66" s="638"/>
      <c r="BP66" s="638"/>
      <c r="BQ66" s="638"/>
      <c r="BR66" s="638"/>
      <c r="BS66" s="638"/>
      <c r="BT66" s="639"/>
      <c r="BU66" s="639" t="str">
        <f t="shared" ref="BU66:BU67" si="66">image("https://i.imgur.com/LjzKX6u.png",4,15,33)</f>
        <v/>
      </c>
      <c r="BV66" s="638"/>
      <c r="BW66" s="638"/>
      <c r="BX66" s="638"/>
      <c r="BY66" s="638"/>
      <c r="BZ66" s="639" t="s">
        <v>96</v>
      </c>
      <c r="CA66" s="639" t="s">
        <v>96</v>
      </c>
      <c r="CB66" s="639" t="s">
        <v>96</v>
      </c>
      <c r="CC66" s="639"/>
      <c r="CD66" s="639"/>
      <c r="CE66" s="639"/>
      <c r="CF66" s="639"/>
      <c r="CG66" s="639"/>
      <c r="CH66" s="639"/>
      <c r="CI66" s="638"/>
      <c r="CJ66" s="638"/>
      <c r="CK66" s="638"/>
      <c r="CL66" s="638"/>
      <c r="CM66" s="638"/>
      <c r="CN66" s="639" t="s">
        <v>96</v>
      </c>
      <c r="CO66" s="638"/>
      <c r="CP66" s="639" t="s">
        <v>96</v>
      </c>
      <c r="CQ66" s="638"/>
      <c r="CR66" s="638"/>
      <c r="CS66" s="638"/>
      <c r="CT66" s="639"/>
      <c r="CU66" s="639"/>
      <c r="CV66" s="638"/>
      <c r="CW66" s="638"/>
      <c r="CX66" s="638"/>
      <c r="CY66" s="638"/>
      <c r="CZ66" s="638"/>
      <c r="DA66" s="638"/>
      <c r="DB66" s="638"/>
      <c r="DC66" s="73"/>
      <c r="DD66" s="727">
        <v>24.0</v>
      </c>
      <c r="DE66" s="727">
        <v>31.0</v>
      </c>
      <c r="DF66" s="727">
        <v>13.0</v>
      </c>
      <c r="DG66" s="727">
        <v>20.0</v>
      </c>
      <c r="DH66" s="728">
        <f t="shared" ref="DH66:DK66" si="65">round(if(columns(DH66:$DK66)&gt;2,55,33)+(DD66*($DL$1+4)/10)*(1+($DM$1+switch($B66,1,0,2,5,3,30))/100),0)</f>
        <v>366</v>
      </c>
      <c r="DI66" s="728">
        <f t="shared" si="65"/>
        <v>456</v>
      </c>
      <c r="DJ66" s="728">
        <f t="shared" si="65"/>
        <v>201</v>
      </c>
      <c r="DK66" s="728">
        <f t="shared" si="65"/>
        <v>292</v>
      </c>
      <c r="DL66" s="728"/>
      <c r="DM66" s="728"/>
    </row>
    <row r="67">
      <c r="A67" s="724" t="s">
        <v>2568</v>
      </c>
      <c r="B67" s="493">
        <v>2.0</v>
      </c>
      <c r="C67" s="494" t="str">
        <f t="array" ref="C67">index(Images!$A$1:$K$1, 1, 6)</f>
        <v/>
      </c>
      <c r="D67" s="493" t="s">
        <v>91</v>
      </c>
      <c r="E67" s="493">
        <v>2.0</v>
      </c>
      <c r="F67" s="493">
        <v>3.0</v>
      </c>
      <c r="G67" s="725" t="s">
        <v>2569</v>
      </c>
      <c r="H67" s="437"/>
      <c r="I67" s="638"/>
      <c r="J67" s="639"/>
      <c r="K67" s="639"/>
      <c r="L67" s="639" t="s">
        <v>96</v>
      </c>
      <c r="M67" s="638"/>
      <c r="N67" s="638"/>
      <c r="O67" s="638"/>
      <c r="P67" s="638"/>
      <c r="Q67" s="638"/>
      <c r="R67" s="638"/>
      <c r="S67" s="638"/>
      <c r="T67" s="638"/>
      <c r="U67" s="638"/>
      <c r="V67" s="638"/>
      <c r="W67" s="638"/>
      <c r="X67" s="638"/>
      <c r="Y67" s="638"/>
      <c r="Z67" s="639" t="s">
        <v>96</v>
      </c>
      <c r="AA67" s="639"/>
      <c r="AB67" s="638"/>
      <c r="AC67" s="639" t="s">
        <v>96</v>
      </c>
      <c r="AD67" s="639"/>
      <c r="AE67" s="638"/>
      <c r="AF67" s="638"/>
      <c r="AG67" s="638"/>
      <c r="AH67" s="638"/>
      <c r="AI67" s="638"/>
      <c r="AJ67" s="638"/>
      <c r="AK67" s="638"/>
      <c r="AL67" s="638"/>
      <c r="AM67" s="638"/>
      <c r="AN67" s="638"/>
      <c r="AO67" s="639" t="s">
        <v>96</v>
      </c>
      <c r="AP67" s="638"/>
      <c r="AQ67" s="638"/>
      <c r="AR67" s="638"/>
      <c r="AS67" s="639"/>
      <c r="AT67" s="639" t="s">
        <v>96</v>
      </c>
      <c r="AU67" s="638"/>
      <c r="AV67" s="638"/>
      <c r="AW67" s="638"/>
      <c r="AX67" s="638"/>
      <c r="AY67" s="639" t="s">
        <v>96</v>
      </c>
      <c r="AZ67" s="639"/>
      <c r="BA67" s="639"/>
      <c r="BB67" s="639" t="s">
        <v>96</v>
      </c>
      <c r="BC67" s="639" t="s">
        <v>96</v>
      </c>
      <c r="BD67" s="639" t="s">
        <v>96</v>
      </c>
      <c r="BE67" s="638"/>
      <c r="BF67" s="638"/>
      <c r="BG67" s="638"/>
      <c r="BH67" s="638"/>
      <c r="BI67" s="638"/>
      <c r="BJ67" s="638"/>
      <c r="BK67" s="638"/>
      <c r="BL67" s="638"/>
      <c r="BM67" s="638"/>
      <c r="BN67" s="638"/>
      <c r="BO67" s="639" t="s">
        <v>96</v>
      </c>
      <c r="BP67" s="639"/>
      <c r="BQ67" s="639" t="s">
        <v>96</v>
      </c>
      <c r="BR67" s="639"/>
      <c r="BS67" s="639" t="s">
        <v>96</v>
      </c>
      <c r="BT67" s="639" t="s">
        <v>96</v>
      </c>
      <c r="BU67" s="639" t="str">
        <f t="shared" si="66"/>
        <v/>
      </c>
      <c r="BV67" s="639" t="s">
        <v>96</v>
      </c>
      <c r="BW67" s="639"/>
      <c r="BX67" s="639" t="s">
        <v>96</v>
      </c>
      <c r="BY67" s="639" t="s">
        <v>96</v>
      </c>
      <c r="BZ67" s="638"/>
      <c r="CA67" s="638"/>
      <c r="CB67" s="638"/>
      <c r="CC67" s="639" t="s">
        <v>96</v>
      </c>
      <c r="CD67" s="639"/>
      <c r="CE67" s="639"/>
      <c r="CF67" s="638"/>
      <c r="CG67" s="638"/>
      <c r="CH67" s="638"/>
      <c r="CI67" s="638"/>
      <c r="CJ67" s="638"/>
      <c r="CK67" s="638"/>
      <c r="CL67" s="639" t="s">
        <v>96</v>
      </c>
      <c r="CM67" s="639" t="s">
        <v>96</v>
      </c>
      <c r="CN67" s="639" t="s">
        <v>96</v>
      </c>
      <c r="CO67" s="639" t="s">
        <v>96</v>
      </c>
      <c r="CP67" s="638"/>
      <c r="CQ67" s="639" t="s">
        <v>96</v>
      </c>
      <c r="CR67" s="639" t="s">
        <v>96</v>
      </c>
      <c r="CS67" s="638"/>
      <c r="CT67" s="638"/>
      <c r="CU67" s="638"/>
      <c r="CV67" s="638"/>
      <c r="CW67" s="639"/>
      <c r="CX67" s="639" t="s">
        <v>96</v>
      </c>
      <c r="CY67" s="639"/>
      <c r="CZ67" s="639"/>
      <c r="DA67" s="639"/>
      <c r="DB67" s="639" t="s">
        <v>96</v>
      </c>
      <c r="DC67" s="73"/>
      <c r="DD67" s="727">
        <v>26.0</v>
      </c>
      <c r="DE67" s="727">
        <v>31.0</v>
      </c>
      <c r="DF67" s="727">
        <v>14.0</v>
      </c>
      <c r="DG67" s="727">
        <v>18.0</v>
      </c>
      <c r="DH67" s="728">
        <f t="shared" ref="DH67:DK67" si="67">round(if(columns(DH67:$DK67)&gt;2,55,33)+(DD67*($DL$1+4)/10)*(1+($DM$1+switch($B67,1,0,2,5,3,30))/100),0)</f>
        <v>392</v>
      </c>
      <c r="DI67" s="728">
        <f t="shared" si="67"/>
        <v>456</v>
      </c>
      <c r="DJ67" s="728">
        <f t="shared" si="67"/>
        <v>214</v>
      </c>
      <c r="DK67" s="728">
        <f t="shared" si="67"/>
        <v>266</v>
      </c>
      <c r="DL67" s="728"/>
      <c r="DM67" s="728"/>
    </row>
    <row r="68">
      <c r="A68" s="724" t="s">
        <v>632</v>
      </c>
      <c r="B68" s="493">
        <v>2.0</v>
      </c>
      <c r="C68" s="494" t="str">
        <f t="array" ref="C68">index(Images!$A$1:$K$1, 1, 6)</f>
        <v/>
      </c>
      <c r="D68" s="493" t="s">
        <v>91</v>
      </c>
      <c r="E68" s="493">
        <v>2.0</v>
      </c>
      <c r="F68" s="493">
        <v>5.0</v>
      </c>
      <c r="G68" s="725" t="s">
        <v>2570</v>
      </c>
      <c r="H68" s="437"/>
      <c r="I68" s="638"/>
      <c r="J68" s="638"/>
      <c r="K68" s="638"/>
      <c r="L68" s="638"/>
      <c r="M68" s="638"/>
      <c r="N68" s="726" t="s">
        <v>96</v>
      </c>
      <c r="O68" s="638"/>
      <c r="P68" s="638"/>
      <c r="Q68" s="638"/>
      <c r="R68" s="638"/>
      <c r="S68" s="638"/>
      <c r="T68" s="638"/>
      <c r="U68" s="638"/>
      <c r="V68" s="638"/>
      <c r="W68" s="638"/>
      <c r="X68" s="638"/>
      <c r="Y68" s="639"/>
      <c r="Z68" s="638"/>
      <c r="AA68" s="638"/>
      <c r="AB68" s="639" t="s">
        <v>96</v>
      </c>
      <c r="AC68" s="639"/>
      <c r="AD68" s="639" t="s">
        <v>96</v>
      </c>
      <c r="AE68" s="638"/>
      <c r="AF68" s="638"/>
      <c r="AG68" s="639" t="s">
        <v>96</v>
      </c>
      <c r="AH68" s="639"/>
      <c r="AI68" s="639"/>
      <c r="AJ68" s="639"/>
      <c r="AK68" s="639" t="s">
        <v>96</v>
      </c>
      <c r="AL68" s="639"/>
      <c r="AM68" s="639"/>
      <c r="AN68" s="639" t="s">
        <v>96</v>
      </c>
      <c r="AO68" s="639"/>
      <c r="AP68" s="639"/>
      <c r="AQ68" s="639"/>
      <c r="AR68" s="639" t="s">
        <v>96</v>
      </c>
      <c r="AS68" s="639" t="s">
        <v>96</v>
      </c>
      <c r="AT68" s="638"/>
      <c r="AU68" s="638"/>
      <c r="AV68" s="638"/>
      <c r="AW68" s="638"/>
      <c r="AX68" s="638"/>
      <c r="AY68" s="639"/>
      <c r="AZ68" s="639"/>
      <c r="BA68" s="639" t="s">
        <v>96</v>
      </c>
      <c r="BB68" s="639"/>
      <c r="BC68" s="639" t="s">
        <v>96</v>
      </c>
      <c r="BD68" s="638"/>
      <c r="BE68" s="638"/>
      <c r="BF68" s="638"/>
      <c r="BG68" s="638"/>
      <c r="BH68" s="638"/>
      <c r="BI68" s="638"/>
      <c r="BJ68" s="638"/>
      <c r="BK68" s="638"/>
      <c r="BL68" s="638"/>
      <c r="BM68" s="639" t="s">
        <v>96</v>
      </c>
      <c r="BN68" s="638"/>
      <c r="BO68" s="638"/>
      <c r="BP68" s="638"/>
      <c r="BQ68" s="638"/>
      <c r="BR68" s="638"/>
      <c r="BS68" s="639" t="s">
        <v>96</v>
      </c>
      <c r="BT68" s="639"/>
      <c r="BU68" s="639"/>
      <c r="BV68" s="638"/>
      <c r="BW68" s="639"/>
      <c r="BX68" s="639" t="s">
        <v>96</v>
      </c>
      <c r="BY68" s="638"/>
      <c r="BZ68" s="638"/>
      <c r="CA68" s="638"/>
      <c r="CB68" s="639" t="s">
        <v>96</v>
      </c>
      <c r="CC68" s="639"/>
      <c r="CD68" s="639"/>
      <c r="CE68" s="639"/>
      <c r="CF68" s="639"/>
      <c r="CG68" s="638"/>
      <c r="CH68" s="638"/>
      <c r="CI68" s="638"/>
      <c r="CJ68" s="638"/>
      <c r="CK68" s="638"/>
      <c r="CL68" s="638"/>
      <c r="CM68" s="638"/>
      <c r="CN68" s="639" t="s">
        <v>96</v>
      </c>
      <c r="CO68" s="639"/>
      <c r="CP68" s="639" t="s">
        <v>96</v>
      </c>
      <c r="CQ68" s="638"/>
      <c r="CR68" s="638"/>
      <c r="CS68" s="639" t="s">
        <v>96</v>
      </c>
      <c r="CT68" s="638"/>
      <c r="CU68" s="638"/>
      <c r="CV68" s="639" t="s">
        <v>96</v>
      </c>
      <c r="CW68" s="639"/>
      <c r="CX68" s="639"/>
      <c r="CY68" s="639"/>
      <c r="CZ68" s="639"/>
      <c r="DA68" s="639"/>
      <c r="DB68" s="639"/>
      <c r="DC68" s="73"/>
      <c r="DD68" s="727">
        <v>28.0</v>
      </c>
      <c r="DE68" s="727">
        <v>29.0</v>
      </c>
      <c r="DF68" s="727">
        <v>16.0</v>
      </c>
      <c r="DG68" s="727">
        <v>16.0</v>
      </c>
      <c r="DH68" s="728">
        <f t="shared" ref="DH68:DK68" si="68">round(if(columns(DH68:$DK68)&gt;2,55,33)+(DD68*($DL$1+4)/10)*(1+($DM$1+switch($B68,1,0,2,5,3,30))/100),0)</f>
        <v>418</v>
      </c>
      <c r="DI68" s="728">
        <f t="shared" si="68"/>
        <v>431</v>
      </c>
      <c r="DJ68" s="728">
        <f t="shared" si="68"/>
        <v>240</v>
      </c>
      <c r="DK68" s="728">
        <f t="shared" si="68"/>
        <v>240</v>
      </c>
      <c r="DL68" s="728"/>
      <c r="DM68" s="728"/>
    </row>
    <row r="69">
      <c r="A69" s="729" t="s">
        <v>280</v>
      </c>
      <c r="B69" s="730">
        <v>3.0</v>
      </c>
      <c r="C69" s="731" t="str">
        <f t="array" ref="C69">index(Images!$A$1:$K$1, 1, 6)</f>
        <v/>
      </c>
      <c r="D69" s="730" t="s">
        <v>91</v>
      </c>
      <c r="E69" s="730">
        <v>2.0</v>
      </c>
      <c r="F69" s="730">
        <v>3.0</v>
      </c>
      <c r="G69" s="732" t="s">
        <v>2571</v>
      </c>
      <c r="H69" s="437"/>
      <c r="I69" s="733"/>
      <c r="J69" s="734"/>
      <c r="K69" s="734"/>
      <c r="L69" s="734"/>
      <c r="M69" s="734"/>
      <c r="N69" s="735" t="s">
        <v>96</v>
      </c>
      <c r="O69" s="734"/>
      <c r="P69" s="734"/>
      <c r="Q69" s="734"/>
      <c r="R69" s="734"/>
      <c r="S69" s="734"/>
      <c r="T69" s="733"/>
      <c r="U69" s="733"/>
      <c r="V69" s="733"/>
      <c r="W69" s="733" t="s">
        <v>96</v>
      </c>
      <c r="X69" s="733"/>
      <c r="Y69" s="734"/>
      <c r="Z69" s="734"/>
      <c r="AA69" s="734"/>
      <c r="AB69" s="734"/>
      <c r="AC69" s="734"/>
      <c r="AD69" s="734"/>
      <c r="AE69" s="734"/>
      <c r="AF69" s="734"/>
      <c r="AG69" s="734"/>
      <c r="AH69" s="734"/>
      <c r="AI69" s="734"/>
      <c r="AJ69" s="733" t="s">
        <v>96</v>
      </c>
      <c r="AK69" s="734"/>
      <c r="AL69" s="733" t="s">
        <v>96</v>
      </c>
      <c r="AM69" s="734"/>
      <c r="AN69" s="734"/>
      <c r="AO69" s="734"/>
      <c r="AP69" s="733" t="s">
        <v>96</v>
      </c>
      <c r="AQ69" s="733"/>
      <c r="AR69" s="733" t="s">
        <v>96</v>
      </c>
      <c r="AS69" s="734"/>
      <c r="AT69" s="734"/>
      <c r="AU69" s="733" t="s">
        <v>96</v>
      </c>
      <c r="AV69" s="734"/>
      <c r="AW69" s="734"/>
      <c r="AX69" s="734"/>
      <c r="AY69" s="733" t="s">
        <v>96</v>
      </c>
      <c r="AZ69" s="733"/>
      <c r="BA69" s="734"/>
      <c r="BB69" s="734"/>
      <c r="BC69" s="734"/>
      <c r="BD69" s="733" t="s">
        <v>96</v>
      </c>
      <c r="BE69" s="733" t="s">
        <v>96</v>
      </c>
      <c r="BF69" s="734"/>
      <c r="BG69" s="734"/>
      <c r="BH69" s="734"/>
      <c r="BI69" s="733"/>
      <c r="BJ69" s="734"/>
      <c r="BK69" s="734"/>
      <c r="BL69" s="734"/>
      <c r="BM69" s="734"/>
      <c r="BN69" s="734"/>
      <c r="BO69" s="734"/>
      <c r="BP69" s="734"/>
      <c r="BQ69" s="734"/>
      <c r="BR69" s="734"/>
      <c r="BS69" s="734"/>
      <c r="BT69" s="736"/>
      <c r="BU69" s="736" t="str">
        <f t="shared" ref="BU69:BU70" si="70">image("https://i.imgur.com/1QvNsgz.png",4,15,15)</f>
        <v/>
      </c>
      <c r="BV69" s="734"/>
      <c r="BW69" s="734"/>
      <c r="BX69" s="734"/>
      <c r="BY69" s="734"/>
      <c r="BZ69" s="733" t="s">
        <v>96</v>
      </c>
      <c r="CA69" s="734"/>
      <c r="CB69" s="733" t="s">
        <v>96</v>
      </c>
      <c r="CC69" s="733"/>
      <c r="CD69" s="733"/>
      <c r="CE69" s="733"/>
      <c r="CF69" s="733"/>
      <c r="CG69" s="733"/>
      <c r="CH69" s="733"/>
      <c r="CI69" s="734"/>
      <c r="CJ69" s="734"/>
      <c r="CK69" s="734"/>
      <c r="CL69" s="734"/>
      <c r="CM69" s="734"/>
      <c r="CN69" s="733" t="s">
        <v>96</v>
      </c>
      <c r="CO69" s="733" t="s">
        <v>96</v>
      </c>
      <c r="CP69" s="734"/>
      <c r="CQ69" s="734"/>
      <c r="CR69" s="734"/>
      <c r="CS69" s="734"/>
      <c r="CT69" s="733"/>
      <c r="CU69" s="733"/>
      <c r="CV69" s="733" t="s">
        <v>96</v>
      </c>
      <c r="CW69" s="733"/>
      <c r="CX69" s="733"/>
      <c r="CY69" s="733"/>
      <c r="CZ69" s="733"/>
      <c r="DA69" s="733"/>
      <c r="DB69" s="733" t="s">
        <v>96</v>
      </c>
      <c r="DC69" s="73"/>
      <c r="DD69" s="737">
        <v>31.0</v>
      </c>
      <c r="DE69" s="737">
        <v>40.0</v>
      </c>
      <c r="DF69" s="737">
        <v>17.0</v>
      </c>
      <c r="DG69" s="737">
        <v>26.0</v>
      </c>
      <c r="DH69" s="738">
        <f t="shared" ref="DH69:DK69" si="69">round(if(columns(DH69:$DK69)&gt;2,55,33)+(DD69*($DL$1+4)/10)*(1+($DM$1+switch($B69,1,0,2,5,3,30))/100),0)</f>
        <v>514</v>
      </c>
      <c r="DI69" s="738">
        <f t="shared" si="69"/>
        <v>647</v>
      </c>
      <c r="DJ69" s="738">
        <f t="shared" si="69"/>
        <v>285</v>
      </c>
      <c r="DK69" s="738">
        <f t="shared" si="69"/>
        <v>418</v>
      </c>
      <c r="DL69" s="738"/>
      <c r="DM69" s="738"/>
    </row>
    <row r="70">
      <c r="A70" s="729" t="s">
        <v>591</v>
      </c>
      <c r="B70" s="730">
        <v>3.0</v>
      </c>
      <c r="C70" s="731" t="str">
        <f t="array" ref="C70">index(Images!$A$1:$K$1, 1, 6)</f>
        <v/>
      </c>
      <c r="D70" s="730" t="s">
        <v>91</v>
      </c>
      <c r="E70" s="730">
        <v>2.0</v>
      </c>
      <c r="F70" s="730">
        <v>3.0</v>
      </c>
      <c r="G70" s="732" t="s">
        <v>2572</v>
      </c>
      <c r="H70" s="437"/>
      <c r="I70" s="734"/>
      <c r="J70" s="733"/>
      <c r="K70" s="733"/>
      <c r="L70" s="733" t="s">
        <v>96</v>
      </c>
      <c r="M70" s="734"/>
      <c r="N70" s="734"/>
      <c r="O70" s="734"/>
      <c r="P70" s="734"/>
      <c r="Q70" s="733"/>
      <c r="R70" s="733"/>
      <c r="S70" s="733"/>
      <c r="T70" s="734"/>
      <c r="U70" s="734"/>
      <c r="V70" s="734"/>
      <c r="W70" s="734"/>
      <c r="X70" s="734"/>
      <c r="Y70" s="733" t="s">
        <v>96</v>
      </c>
      <c r="Z70" s="733" t="s">
        <v>96</v>
      </c>
      <c r="AA70" s="733"/>
      <c r="AB70" s="733"/>
      <c r="AC70" s="733" t="s">
        <v>96</v>
      </c>
      <c r="AD70" s="734"/>
      <c r="AE70" s="734"/>
      <c r="AF70" s="734"/>
      <c r="AG70" s="734"/>
      <c r="AH70" s="734"/>
      <c r="AI70" s="734"/>
      <c r="AJ70" s="734"/>
      <c r="AK70" s="734"/>
      <c r="AL70" s="734"/>
      <c r="AM70" s="734"/>
      <c r="AN70" s="734"/>
      <c r="AO70" s="733" t="s">
        <v>96</v>
      </c>
      <c r="AP70" s="734"/>
      <c r="AQ70" s="734"/>
      <c r="AR70" s="734"/>
      <c r="AS70" s="733"/>
      <c r="AT70" s="733" t="s">
        <v>96</v>
      </c>
      <c r="AU70" s="734"/>
      <c r="AV70" s="734"/>
      <c r="AW70" s="734"/>
      <c r="AX70" s="734"/>
      <c r="AY70" s="734"/>
      <c r="AZ70" s="734"/>
      <c r="BA70" s="733"/>
      <c r="BB70" s="733" t="s">
        <v>96</v>
      </c>
      <c r="BC70" s="734"/>
      <c r="BD70" s="733" t="s">
        <v>96</v>
      </c>
      <c r="BE70" s="734"/>
      <c r="BF70" s="734"/>
      <c r="BG70" s="734"/>
      <c r="BH70" s="734"/>
      <c r="BI70" s="734"/>
      <c r="BJ70" s="734"/>
      <c r="BK70" s="734"/>
      <c r="BL70" s="734"/>
      <c r="BM70" s="734"/>
      <c r="BN70" s="734"/>
      <c r="BO70" s="733" t="s">
        <v>96</v>
      </c>
      <c r="BP70" s="733"/>
      <c r="BQ70" s="733" t="s">
        <v>96</v>
      </c>
      <c r="BR70" s="733"/>
      <c r="BS70" s="733" t="s">
        <v>96</v>
      </c>
      <c r="BT70" s="733" t="s">
        <v>96</v>
      </c>
      <c r="BU70" s="739" t="str">
        <f t="shared" si="70"/>
        <v/>
      </c>
      <c r="BV70" s="733" t="s">
        <v>96</v>
      </c>
      <c r="BW70" s="733"/>
      <c r="BX70" s="733" t="s">
        <v>96</v>
      </c>
      <c r="BY70" s="733" t="s">
        <v>96</v>
      </c>
      <c r="BZ70" s="733"/>
      <c r="CA70" s="733"/>
      <c r="CB70" s="733"/>
      <c r="CC70" s="733" t="s">
        <v>96</v>
      </c>
      <c r="CD70" s="733"/>
      <c r="CE70" s="733"/>
      <c r="CF70" s="733"/>
      <c r="CG70" s="733" t="s">
        <v>96</v>
      </c>
      <c r="CH70" s="733"/>
      <c r="CI70" s="734"/>
      <c r="CJ70" s="734"/>
      <c r="CK70" s="734"/>
      <c r="CL70" s="733" t="s">
        <v>96</v>
      </c>
      <c r="CM70" s="733" t="s">
        <v>96</v>
      </c>
      <c r="CN70" s="733" t="s">
        <v>96</v>
      </c>
      <c r="CO70" s="733" t="s">
        <v>96</v>
      </c>
      <c r="CP70" s="734"/>
      <c r="CQ70" s="733" t="s">
        <v>96</v>
      </c>
      <c r="CR70" s="733" t="s">
        <v>96</v>
      </c>
      <c r="CS70" s="734"/>
      <c r="CT70" s="734"/>
      <c r="CU70" s="734"/>
      <c r="CV70" s="734"/>
      <c r="CW70" s="733"/>
      <c r="CX70" s="733" t="s">
        <v>96</v>
      </c>
      <c r="CY70" s="734"/>
      <c r="CZ70" s="734"/>
      <c r="DA70" s="734"/>
      <c r="DB70" s="734"/>
      <c r="DC70" s="73"/>
      <c r="DD70" s="737">
        <v>34.0</v>
      </c>
      <c r="DE70" s="737">
        <v>40.0</v>
      </c>
      <c r="DF70" s="737">
        <v>19.0</v>
      </c>
      <c r="DG70" s="737">
        <v>23.0</v>
      </c>
      <c r="DH70" s="738">
        <f t="shared" ref="DH70:DK70" si="71">round(if(columns(DH70:$DK70)&gt;2,55,33)+(DD70*($DL$1+4)/10)*(1+($DM$1+switch($B70,1,0,2,5,3,30))/100),0)</f>
        <v>558</v>
      </c>
      <c r="DI70" s="738">
        <f t="shared" si="71"/>
        <v>647</v>
      </c>
      <c r="DJ70" s="738">
        <f t="shared" si="71"/>
        <v>314</v>
      </c>
      <c r="DK70" s="738">
        <f t="shared" si="71"/>
        <v>373</v>
      </c>
      <c r="DL70" s="738"/>
      <c r="DM70" s="738"/>
    </row>
    <row r="71">
      <c r="A71" s="729" t="s">
        <v>274</v>
      </c>
      <c r="B71" s="730">
        <v>3.0</v>
      </c>
      <c r="C71" s="731" t="str">
        <f t="array" ref="C71">index(Images!$A$1:$K$1, 1, 6)</f>
        <v/>
      </c>
      <c r="D71" s="730" t="s">
        <v>91</v>
      </c>
      <c r="E71" s="730">
        <v>2.0</v>
      </c>
      <c r="F71" s="730">
        <v>5.0</v>
      </c>
      <c r="G71" s="732" t="s">
        <v>2573</v>
      </c>
      <c r="H71" s="437"/>
      <c r="I71" s="734"/>
      <c r="J71" s="734"/>
      <c r="K71" s="734"/>
      <c r="L71" s="734"/>
      <c r="M71" s="734"/>
      <c r="N71" s="735" t="s">
        <v>96</v>
      </c>
      <c r="O71" s="734"/>
      <c r="P71" s="734"/>
      <c r="Q71" s="734"/>
      <c r="R71" s="734"/>
      <c r="S71" s="734"/>
      <c r="T71" s="734"/>
      <c r="U71" s="734"/>
      <c r="V71" s="734"/>
      <c r="W71" s="734"/>
      <c r="X71" s="734"/>
      <c r="Y71" s="734"/>
      <c r="Z71" s="734"/>
      <c r="AA71" s="734"/>
      <c r="AB71" s="733" t="s">
        <v>96</v>
      </c>
      <c r="AC71" s="733"/>
      <c r="AD71" s="733" t="s">
        <v>96</v>
      </c>
      <c r="AE71" s="734"/>
      <c r="AF71" s="733" t="s">
        <v>96</v>
      </c>
      <c r="AG71" s="734"/>
      <c r="AH71" s="734"/>
      <c r="AI71" s="734"/>
      <c r="AJ71" s="734"/>
      <c r="AK71" s="734"/>
      <c r="AL71" s="734"/>
      <c r="AM71" s="734"/>
      <c r="AN71" s="734"/>
      <c r="AO71" s="734"/>
      <c r="AP71" s="734"/>
      <c r="AQ71" s="734"/>
      <c r="AR71" s="734"/>
      <c r="AS71" s="733" t="s">
        <v>96</v>
      </c>
      <c r="AT71" s="734"/>
      <c r="AU71" s="734"/>
      <c r="AV71" s="734"/>
      <c r="AW71" s="734"/>
      <c r="AX71" s="734"/>
      <c r="AY71" s="733"/>
      <c r="AZ71" s="733"/>
      <c r="BA71" s="734"/>
      <c r="BB71" s="734"/>
      <c r="BC71" s="734"/>
      <c r="BD71" s="734"/>
      <c r="BE71" s="734"/>
      <c r="BF71" s="734"/>
      <c r="BG71" s="734"/>
      <c r="BH71" s="734"/>
      <c r="BI71" s="734"/>
      <c r="BJ71" s="734"/>
      <c r="BK71" s="734"/>
      <c r="BL71" s="734"/>
      <c r="BM71" s="733" t="s">
        <v>96</v>
      </c>
      <c r="BN71" s="734"/>
      <c r="BO71" s="734"/>
      <c r="BP71" s="734"/>
      <c r="BQ71" s="734"/>
      <c r="BR71" s="734"/>
      <c r="BS71" s="733" t="s">
        <v>96</v>
      </c>
      <c r="BT71" s="734"/>
      <c r="BU71" s="734"/>
      <c r="BV71" s="733" t="s">
        <v>96</v>
      </c>
      <c r="BW71" s="733"/>
      <c r="BX71" s="733" t="s">
        <v>96</v>
      </c>
      <c r="BY71" s="733"/>
      <c r="BZ71" s="734"/>
      <c r="CA71" s="734"/>
      <c r="CB71" s="734"/>
      <c r="CC71" s="734"/>
      <c r="CD71" s="734"/>
      <c r="CE71" s="734"/>
      <c r="CF71" s="734"/>
      <c r="CG71" s="734"/>
      <c r="CH71" s="734"/>
      <c r="CI71" s="734"/>
      <c r="CJ71" s="734"/>
      <c r="CK71" s="734"/>
      <c r="CL71" s="734"/>
      <c r="CM71" s="734"/>
      <c r="CN71" s="734"/>
      <c r="CO71" s="733" t="s">
        <v>96</v>
      </c>
      <c r="CP71" s="734"/>
      <c r="CQ71" s="734"/>
      <c r="CR71" s="734"/>
      <c r="CS71" s="733" t="s">
        <v>96</v>
      </c>
      <c r="CT71" s="734"/>
      <c r="CU71" s="734"/>
      <c r="CV71" s="733" t="s">
        <v>96</v>
      </c>
      <c r="CW71" s="733"/>
      <c r="CX71" s="733"/>
      <c r="CY71" s="733"/>
      <c r="CZ71" s="733"/>
      <c r="DA71" s="733"/>
      <c r="DB71" s="733"/>
      <c r="DC71" s="73"/>
      <c r="DD71" s="737">
        <v>36.0</v>
      </c>
      <c r="DE71" s="737">
        <v>37.0</v>
      </c>
      <c r="DF71" s="737">
        <v>20.0</v>
      </c>
      <c r="DG71" s="737">
        <v>20.0</v>
      </c>
      <c r="DH71" s="738">
        <f t="shared" ref="DH71:DK71" si="72">round(if(columns(DH71:$DK71)&gt;2,55,33)+(DD71*($DL$1+4)/10)*(1+($DM$1+switch($B71,1,0,2,5,3,30))/100),0)</f>
        <v>588</v>
      </c>
      <c r="DI71" s="738">
        <f t="shared" si="72"/>
        <v>603</v>
      </c>
      <c r="DJ71" s="738">
        <f t="shared" si="72"/>
        <v>329</v>
      </c>
      <c r="DK71" s="738">
        <f t="shared" si="72"/>
        <v>329</v>
      </c>
      <c r="DL71" s="738"/>
      <c r="DM71" s="738"/>
    </row>
    <row r="72">
      <c r="A72" s="729" t="s">
        <v>1792</v>
      </c>
      <c r="B72" s="730">
        <v>3.0</v>
      </c>
      <c r="C72" s="731" t="str">
        <f t="array" ref="C72">index(Images!$A$1:$K$1, 1, 6)</f>
        <v/>
      </c>
      <c r="D72" s="730" t="s">
        <v>2483</v>
      </c>
      <c r="E72" s="730">
        <v>2.0</v>
      </c>
      <c r="F72" s="730">
        <v>3.0</v>
      </c>
      <c r="G72" s="732" t="s">
        <v>2574</v>
      </c>
      <c r="H72" s="437"/>
      <c r="I72" s="734"/>
      <c r="J72" s="734"/>
      <c r="K72" s="734"/>
      <c r="L72" s="734"/>
      <c r="M72" s="734"/>
      <c r="N72" s="735" t="s">
        <v>96</v>
      </c>
      <c r="O72" s="734"/>
      <c r="P72" s="734"/>
      <c r="Q72" s="734"/>
      <c r="R72" s="734"/>
      <c r="S72" s="734"/>
      <c r="T72" s="734"/>
      <c r="U72" s="734"/>
      <c r="V72" s="733"/>
      <c r="W72" s="733" t="s">
        <v>96</v>
      </c>
      <c r="X72" s="733"/>
      <c r="Y72" s="734"/>
      <c r="Z72" s="734"/>
      <c r="AA72" s="734"/>
      <c r="AB72" s="734"/>
      <c r="AC72" s="734"/>
      <c r="AD72" s="734"/>
      <c r="AE72" s="733" t="s">
        <v>96</v>
      </c>
      <c r="AF72" s="734"/>
      <c r="AG72" s="734"/>
      <c r="AH72" s="734"/>
      <c r="AI72" s="734"/>
      <c r="AJ72" s="734"/>
      <c r="AK72" s="734"/>
      <c r="AL72" s="734"/>
      <c r="AM72" s="734"/>
      <c r="AN72" s="734"/>
      <c r="AO72" s="734"/>
      <c r="AP72" s="733" t="s">
        <v>96</v>
      </c>
      <c r="AQ72" s="734"/>
      <c r="AR72" s="734"/>
      <c r="AS72" s="733"/>
      <c r="AT72" s="733" t="s">
        <v>96</v>
      </c>
      <c r="AU72" s="734"/>
      <c r="AV72" s="734"/>
      <c r="AW72" s="734"/>
      <c r="AX72" s="734"/>
      <c r="AY72" s="733"/>
      <c r="AZ72" s="733"/>
      <c r="BA72" s="734"/>
      <c r="BB72" s="734"/>
      <c r="BC72" s="734"/>
      <c r="BD72" s="733" t="s">
        <v>96</v>
      </c>
      <c r="BE72" s="734"/>
      <c r="BF72" s="734"/>
      <c r="BG72" s="734"/>
      <c r="BH72" s="734"/>
      <c r="BI72" s="734"/>
      <c r="BJ72" s="734"/>
      <c r="BK72" s="734"/>
      <c r="BL72" s="734"/>
      <c r="BM72" s="734"/>
      <c r="BN72" s="734"/>
      <c r="BO72" s="734"/>
      <c r="BP72" s="734"/>
      <c r="BQ72" s="734"/>
      <c r="BR72" s="734"/>
      <c r="BS72" s="734"/>
      <c r="BT72" s="734"/>
      <c r="BU72" s="734"/>
      <c r="BV72" s="734"/>
      <c r="BW72" s="734"/>
      <c r="BX72" s="734"/>
      <c r="BY72" s="734"/>
      <c r="BZ72" s="733"/>
      <c r="CA72" s="733"/>
      <c r="CB72" s="734"/>
      <c r="CC72" s="734"/>
      <c r="CD72" s="734"/>
      <c r="CE72" s="734"/>
      <c r="CF72" s="734"/>
      <c r="CG72" s="734"/>
      <c r="CH72" s="734"/>
      <c r="CI72" s="734"/>
      <c r="CJ72" s="734"/>
      <c r="CK72" s="734"/>
      <c r="CL72" s="734"/>
      <c r="CM72" s="734"/>
      <c r="CN72" s="733"/>
      <c r="CO72" s="733" t="s">
        <v>96</v>
      </c>
      <c r="CP72" s="734"/>
      <c r="CQ72" s="734"/>
      <c r="CR72" s="734"/>
      <c r="CS72" s="733" t="s">
        <v>2095</v>
      </c>
      <c r="CT72" s="733"/>
      <c r="CU72" s="733"/>
      <c r="CV72" s="734"/>
      <c r="CW72" s="733"/>
      <c r="CX72" s="733" t="s">
        <v>2095</v>
      </c>
      <c r="CY72" s="733"/>
      <c r="CZ72" s="733"/>
      <c r="DA72" s="733"/>
      <c r="DB72" s="733" t="s">
        <v>96</v>
      </c>
      <c r="DC72" s="73"/>
      <c r="DD72" s="737">
        <v>31.0</v>
      </c>
      <c r="DE72" s="737">
        <v>37.0</v>
      </c>
      <c r="DF72" s="737">
        <v>17.0</v>
      </c>
      <c r="DG72" s="737">
        <v>20.0</v>
      </c>
      <c r="DH72" s="738">
        <f t="shared" ref="DH72:DK72" si="73">round(if(columns(DH72:$DK72)&gt;2,55,33)+(DD72*($DL$1+4)/10)*(1+($DM$1+switch($B72,1,0,2,5,3,30))/100),0)</f>
        <v>514</v>
      </c>
      <c r="DI72" s="738">
        <f t="shared" si="73"/>
        <v>603</v>
      </c>
      <c r="DJ72" s="738">
        <f t="shared" si="73"/>
        <v>285</v>
      </c>
      <c r="DK72" s="738">
        <f t="shared" si="73"/>
        <v>329</v>
      </c>
      <c r="DL72" s="738"/>
      <c r="DM72" s="738"/>
    </row>
    <row r="73">
      <c r="A73" s="729" t="s">
        <v>2575</v>
      </c>
      <c r="B73" s="730">
        <v>3.0</v>
      </c>
      <c r="C73" s="731" t="str">
        <f t="array" ref="C73">index(Images!$A$1:$K$1, 1, 6)</f>
        <v/>
      </c>
      <c r="D73" s="730" t="s">
        <v>2483</v>
      </c>
      <c r="E73" s="730">
        <v>2.0</v>
      </c>
      <c r="F73" s="730">
        <v>3.0</v>
      </c>
      <c r="G73" s="732" t="s">
        <v>2576</v>
      </c>
      <c r="H73" s="437"/>
      <c r="I73" s="734"/>
      <c r="J73" s="734"/>
      <c r="K73" s="734"/>
      <c r="L73" s="734"/>
      <c r="M73" s="734"/>
      <c r="N73" s="734"/>
      <c r="O73" s="734"/>
      <c r="P73" s="734"/>
      <c r="Q73" s="734"/>
      <c r="R73" s="734"/>
      <c r="S73" s="734"/>
      <c r="T73" s="734"/>
      <c r="U73" s="734"/>
      <c r="V73" s="734"/>
      <c r="W73" s="734"/>
      <c r="X73" s="734"/>
      <c r="Y73" s="734"/>
      <c r="Z73" s="734"/>
      <c r="AA73" s="734"/>
      <c r="AB73" s="734"/>
      <c r="AC73" s="733"/>
      <c r="AD73" s="733" t="s">
        <v>96</v>
      </c>
      <c r="AE73" s="734"/>
      <c r="AF73" s="734"/>
      <c r="AG73" s="734"/>
      <c r="AH73" s="734"/>
      <c r="AI73" s="734"/>
      <c r="AJ73" s="734"/>
      <c r="AK73" s="734"/>
      <c r="AL73" s="734"/>
      <c r="AM73" s="734"/>
      <c r="AN73" s="734"/>
      <c r="AO73" s="733" t="s">
        <v>96</v>
      </c>
      <c r="AP73" s="733"/>
      <c r="AQ73" s="733"/>
      <c r="AR73" s="733" t="s">
        <v>96</v>
      </c>
      <c r="AS73" s="734"/>
      <c r="AT73" s="734"/>
      <c r="AU73" s="733"/>
      <c r="AV73" s="734"/>
      <c r="AW73" s="734"/>
      <c r="AX73" s="734"/>
      <c r="AY73" s="733"/>
      <c r="AZ73" s="733"/>
      <c r="BA73" s="734"/>
      <c r="BB73" s="734"/>
      <c r="BC73" s="734"/>
      <c r="BD73" s="733" t="s">
        <v>96</v>
      </c>
      <c r="BE73" s="734"/>
      <c r="BF73" s="734"/>
      <c r="BG73" s="734"/>
      <c r="BH73" s="734"/>
      <c r="BI73" s="734"/>
      <c r="BJ73" s="734"/>
      <c r="BK73" s="734"/>
      <c r="BL73" s="734"/>
      <c r="BM73" s="734"/>
      <c r="BN73" s="734"/>
      <c r="BO73" s="734"/>
      <c r="BP73" s="734"/>
      <c r="BQ73" s="733" t="s">
        <v>96</v>
      </c>
      <c r="BR73" s="734"/>
      <c r="BS73" s="734"/>
      <c r="BT73" s="733" t="s">
        <v>96</v>
      </c>
      <c r="BU73" s="733"/>
      <c r="BV73" s="734"/>
      <c r="BW73" s="734"/>
      <c r="BX73" s="734"/>
      <c r="BY73" s="734"/>
      <c r="BZ73" s="733"/>
      <c r="CA73" s="733"/>
      <c r="CB73" s="733"/>
      <c r="CC73" s="733"/>
      <c r="CD73" s="733"/>
      <c r="CE73" s="733"/>
      <c r="CF73" s="733"/>
      <c r="CG73" s="734"/>
      <c r="CH73" s="734"/>
      <c r="CI73" s="734"/>
      <c r="CJ73" s="734"/>
      <c r="CK73" s="734"/>
      <c r="CL73" s="734"/>
      <c r="CM73" s="734"/>
      <c r="CN73" s="733"/>
      <c r="CO73" s="734"/>
      <c r="CP73" s="734"/>
      <c r="CQ73" s="734"/>
      <c r="CR73" s="734"/>
      <c r="CS73" s="734"/>
      <c r="CT73" s="733"/>
      <c r="CU73" s="733"/>
      <c r="CV73" s="734"/>
      <c r="CW73" s="734"/>
      <c r="CX73" s="734"/>
      <c r="CY73" s="734"/>
      <c r="CZ73" s="734"/>
      <c r="DA73" s="734"/>
      <c r="DB73" s="734"/>
      <c r="DC73" s="73"/>
      <c r="DD73" s="737">
        <v>34.0</v>
      </c>
      <c r="DE73" s="737">
        <v>37.0</v>
      </c>
      <c r="DF73" s="737">
        <v>17.0</v>
      </c>
      <c r="DG73" s="737">
        <v>20.0</v>
      </c>
      <c r="DH73" s="738">
        <f t="shared" ref="DH73:DK73" si="74">round(if(columns(DH73:$DK73)&gt;2,55,33)+(DD73*($DL$1+4)/10)*(1+($DM$1+switch($B73,1,0,2,5,3,30))/100),0)</f>
        <v>558</v>
      </c>
      <c r="DI73" s="738">
        <f t="shared" si="74"/>
        <v>603</v>
      </c>
      <c r="DJ73" s="738">
        <f t="shared" si="74"/>
        <v>285</v>
      </c>
      <c r="DK73" s="738">
        <f t="shared" si="74"/>
        <v>329</v>
      </c>
      <c r="DL73" s="738"/>
      <c r="DM73" s="738"/>
    </row>
    <row r="74">
      <c r="A74" s="729" t="s">
        <v>2577</v>
      </c>
      <c r="B74" s="730">
        <v>3.0</v>
      </c>
      <c r="C74" s="731" t="str">
        <f t="array" ref="C74">index(Images!$A$1:$K$1, 1, 6)</f>
        <v/>
      </c>
      <c r="D74" s="730" t="s">
        <v>2483</v>
      </c>
      <c r="E74" s="730">
        <v>2.0</v>
      </c>
      <c r="F74" s="730">
        <v>3.0</v>
      </c>
      <c r="G74" s="732" t="s">
        <v>2578</v>
      </c>
      <c r="H74" s="437"/>
      <c r="I74" s="734"/>
      <c r="J74" s="734"/>
      <c r="K74" s="734"/>
      <c r="L74" s="734"/>
      <c r="M74" s="734"/>
      <c r="N74" s="734"/>
      <c r="O74" s="734"/>
      <c r="P74" s="734"/>
      <c r="Q74" s="734"/>
      <c r="R74" s="734"/>
      <c r="S74" s="734"/>
      <c r="T74" s="734"/>
      <c r="U74" s="734"/>
      <c r="V74" s="734"/>
      <c r="W74" s="734"/>
      <c r="X74" s="734"/>
      <c r="Y74" s="734"/>
      <c r="Z74" s="734"/>
      <c r="AA74" s="734"/>
      <c r="AB74" s="734"/>
      <c r="AC74" s="734"/>
      <c r="AD74" s="734"/>
      <c r="AE74" s="734"/>
      <c r="AF74" s="734"/>
      <c r="AG74" s="734"/>
      <c r="AH74" s="734"/>
      <c r="AI74" s="734"/>
      <c r="AJ74" s="734"/>
      <c r="AK74" s="734"/>
      <c r="AL74" s="734"/>
      <c r="AM74" s="734"/>
      <c r="AN74" s="734"/>
      <c r="AO74" s="733" t="s">
        <v>96</v>
      </c>
      <c r="AP74" s="733"/>
      <c r="AQ74" s="733"/>
      <c r="AR74" s="733" t="s">
        <v>96</v>
      </c>
      <c r="AS74" s="734"/>
      <c r="AT74" s="734"/>
      <c r="AU74" s="733" t="s">
        <v>96</v>
      </c>
      <c r="AV74" s="734"/>
      <c r="AW74" s="734"/>
      <c r="AX74" s="734"/>
      <c r="AY74" s="733"/>
      <c r="AZ74" s="733"/>
      <c r="BA74" s="734"/>
      <c r="BB74" s="734"/>
      <c r="BC74" s="734"/>
      <c r="BD74" s="734"/>
      <c r="BE74" s="734"/>
      <c r="BF74" s="734"/>
      <c r="BG74" s="734"/>
      <c r="BH74" s="734"/>
      <c r="BI74" s="734"/>
      <c r="BJ74" s="734"/>
      <c r="BK74" s="734"/>
      <c r="BL74" s="734"/>
      <c r="BM74" s="734"/>
      <c r="BN74" s="734"/>
      <c r="BO74" s="734"/>
      <c r="BP74" s="734"/>
      <c r="BQ74" s="734"/>
      <c r="BR74" s="734"/>
      <c r="BS74" s="734"/>
      <c r="BT74" s="733"/>
      <c r="BU74" s="733" t="s">
        <v>96</v>
      </c>
      <c r="BV74" s="734"/>
      <c r="BW74" s="734"/>
      <c r="BX74" s="734"/>
      <c r="BY74" s="734"/>
      <c r="BZ74" s="733"/>
      <c r="CA74" s="733"/>
      <c r="CB74" s="733" t="s">
        <v>96</v>
      </c>
      <c r="CC74" s="733" t="s">
        <v>96</v>
      </c>
      <c r="CD74" s="733"/>
      <c r="CE74" s="733"/>
      <c r="CF74" s="733"/>
      <c r="CG74" s="734"/>
      <c r="CH74" s="734"/>
      <c r="CI74" s="734"/>
      <c r="CJ74" s="734"/>
      <c r="CK74" s="734"/>
      <c r="CL74" s="734"/>
      <c r="CM74" s="734"/>
      <c r="CN74" s="733" t="s">
        <v>96</v>
      </c>
      <c r="CO74" s="734"/>
      <c r="CP74" s="734"/>
      <c r="CQ74" s="734"/>
      <c r="CR74" s="734"/>
      <c r="CS74" s="734"/>
      <c r="CT74" s="733"/>
      <c r="CU74" s="733"/>
      <c r="CV74" s="734"/>
      <c r="CW74" s="734"/>
      <c r="CX74" s="734"/>
      <c r="CY74" s="734"/>
      <c r="CZ74" s="734"/>
      <c r="DA74" s="734"/>
      <c r="DB74" s="734"/>
      <c r="DC74" s="73"/>
      <c r="DD74" s="737">
        <v>34.0</v>
      </c>
      <c r="DE74" s="737">
        <v>40.0</v>
      </c>
      <c r="DF74" s="737">
        <v>19.0</v>
      </c>
      <c r="DG74" s="737">
        <v>23.0</v>
      </c>
      <c r="DH74" s="738">
        <f t="shared" ref="DH74:DK74" si="75">round(if(columns(DH74:$DK74)&gt;2,55,33)+(DD74*($DL$1+4)/10)*(1+($DM$1+switch($B74,1,0,2,5,3,30))/100),0)</f>
        <v>558</v>
      </c>
      <c r="DI74" s="738">
        <f t="shared" si="75"/>
        <v>647</v>
      </c>
      <c r="DJ74" s="738">
        <f t="shared" si="75"/>
        <v>314</v>
      </c>
      <c r="DK74" s="738">
        <f t="shared" si="75"/>
        <v>373</v>
      </c>
      <c r="DL74" s="738"/>
      <c r="DM74" s="738"/>
    </row>
    <row r="75">
      <c r="A75" s="729" t="s">
        <v>2579</v>
      </c>
      <c r="B75" s="730">
        <v>3.0</v>
      </c>
      <c r="C75" s="731" t="str">
        <f t="array" ref="C75">index(Images!$A$1:$K$1, 1, 6)</f>
        <v/>
      </c>
      <c r="D75" s="730" t="s">
        <v>2483</v>
      </c>
      <c r="E75" s="730">
        <v>2.0</v>
      </c>
      <c r="F75" s="730">
        <v>3.0</v>
      </c>
      <c r="G75" s="732" t="s">
        <v>2580</v>
      </c>
      <c r="H75" s="437"/>
      <c r="I75" s="734"/>
      <c r="J75" s="733"/>
      <c r="K75" s="733"/>
      <c r="L75" s="733" t="s">
        <v>96</v>
      </c>
      <c r="M75" s="734"/>
      <c r="N75" s="734"/>
      <c r="O75" s="734"/>
      <c r="P75" s="734"/>
      <c r="Q75" s="734"/>
      <c r="R75" s="734"/>
      <c r="S75" s="734"/>
      <c r="T75" s="734"/>
      <c r="U75" s="734"/>
      <c r="V75" s="734"/>
      <c r="W75" s="734"/>
      <c r="X75" s="734"/>
      <c r="Y75" s="733"/>
      <c r="Z75" s="734"/>
      <c r="AA75" s="734"/>
      <c r="AB75" s="734"/>
      <c r="AC75" s="734"/>
      <c r="AD75" s="734"/>
      <c r="AE75" s="734"/>
      <c r="AF75" s="734"/>
      <c r="AG75" s="734"/>
      <c r="AH75" s="734"/>
      <c r="AI75" s="734"/>
      <c r="AJ75" s="734"/>
      <c r="AK75" s="734"/>
      <c r="AL75" s="734"/>
      <c r="AM75" s="734"/>
      <c r="AN75" s="734"/>
      <c r="AO75" s="734"/>
      <c r="AP75" s="734"/>
      <c r="AQ75" s="734"/>
      <c r="AR75" s="734"/>
      <c r="AS75" s="734"/>
      <c r="AT75" s="734"/>
      <c r="AU75" s="734"/>
      <c r="AV75" s="734"/>
      <c r="AW75" s="734"/>
      <c r="AX75" s="734"/>
      <c r="AY75" s="734"/>
      <c r="AZ75" s="734"/>
      <c r="BA75" s="734"/>
      <c r="BB75" s="734"/>
      <c r="BC75" s="734"/>
      <c r="BD75" s="734"/>
      <c r="BE75" s="734"/>
      <c r="BF75" s="734"/>
      <c r="BG75" s="734"/>
      <c r="BH75" s="734"/>
      <c r="BI75" s="734"/>
      <c r="BJ75" s="734"/>
      <c r="BK75" s="734"/>
      <c r="BL75" s="733"/>
      <c r="BM75" s="734"/>
      <c r="BN75" s="734"/>
      <c r="BO75" s="734"/>
      <c r="BP75" s="734"/>
      <c r="BQ75" s="733" t="s">
        <v>96</v>
      </c>
      <c r="BR75" s="734"/>
      <c r="BS75" s="734"/>
      <c r="BT75" s="734"/>
      <c r="BU75" s="734"/>
      <c r="BV75" s="733" t="s">
        <v>96</v>
      </c>
      <c r="BW75" s="733"/>
      <c r="BX75" s="733"/>
      <c r="BY75" s="733" t="s">
        <v>96</v>
      </c>
      <c r="BZ75" s="734"/>
      <c r="CA75" s="734"/>
      <c r="CB75" s="733" t="s">
        <v>96</v>
      </c>
      <c r="CC75" s="733"/>
      <c r="CD75" s="733"/>
      <c r="CE75" s="733"/>
      <c r="CF75" s="733"/>
      <c r="CG75" s="733" t="s">
        <v>96</v>
      </c>
      <c r="CH75" s="733"/>
      <c r="CI75" s="734"/>
      <c r="CJ75" s="734"/>
      <c r="CK75" s="734"/>
      <c r="CL75" s="733" t="s">
        <v>96</v>
      </c>
      <c r="CM75" s="733" t="s">
        <v>96</v>
      </c>
      <c r="CN75" s="733"/>
      <c r="CO75" s="733"/>
      <c r="CP75" s="733"/>
      <c r="CQ75" s="734"/>
      <c r="CR75" s="733" t="s">
        <v>96</v>
      </c>
      <c r="CS75" s="734"/>
      <c r="CT75" s="734"/>
      <c r="CU75" s="734"/>
      <c r="CV75" s="733" t="s">
        <v>96</v>
      </c>
      <c r="CW75" s="733"/>
      <c r="CX75" s="733"/>
      <c r="CY75" s="733"/>
      <c r="CZ75" s="733"/>
      <c r="DA75" s="733"/>
      <c r="DB75" s="733"/>
      <c r="DC75" s="73"/>
      <c r="DD75" s="737">
        <v>36.0</v>
      </c>
      <c r="DE75" s="737">
        <v>40.0</v>
      </c>
      <c r="DF75" s="737">
        <v>17.0</v>
      </c>
      <c r="DG75" s="737">
        <v>23.0</v>
      </c>
      <c r="DH75" s="738">
        <f t="shared" ref="DH75:DK75" si="76">round(if(columns(DH75:$DK75)&gt;2,55,33)+(DD75*($DL$1+4)/10)*(1+($DM$1+switch($B75,1,0,2,5,3,30))/100),0)</f>
        <v>588</v>
      </c>
      <c r="DI75" s="738">
        <f t="shared" si="76"/>
        <v>647</v>
      </c>
      <c r="DJ75" s="738">
        <f t="shared" si="76"/>
        <v>285</v>
      </c>
      <c r="DK75" s="738">
        <f t="shared" si="76"/>
        <v>373</v>
      </c>
      <c r="DL75" s="738"/>
      <c r="DM75" s="738"/>
    </row>
    <row r="76">
      <c r="A76" s="729" t="s">
        <v>864</v>
      </c>
      <c r="B76" s="730">
        <v>3.0</v>
      </c>
      <c r="C76" s="731" t="str">
        <f t="array" ref="C76">index(Images!$A$1:$K$1, 1, 6)</f>
        <v/>
      </c>
      <c r="D76" s="730" t="s">
        <v>2483</v>
      </c>
      <c r="E76" s="730">
        <v>2.0</v>
      </c>
      <c r="F76" s="730">
        <v>5.0</v>
      </c>
      <c r="G76" s="732" t="s">
        <v>2581</v>
      </c>
      <c r="H76" s="437"/>
      <c r="I76" s="734"/>
      <c r="J76" s="734"/>
      <c r="K76" s="734"/>
      <c r="L76" s="734"/>
      <c r="M76" s="733"/>
      <c r="N76" s="733"/>
      <c r="O76" s="733"/>
      <c r="P76" s="733"/>
      <c r="Q76" s="734"/>
      <c r="R76" s="734"/>
      <c r="S76" s="734"/>
      <c r="T76" s="734"/>
      <c r="U76" s="734"/>
      <c r="V76" s="734"/>
      <c r="W76" s="734"/>
      <c r="X76" s="734"/>
      <c r="Y76" s="734"/>
      <c r="Z76" s="734"/>
      <c r="AA76" s="734"/>
      <c r="AB76" s="734"/>
      <c r="AC76" s="733"/>
      <c r="AD76" s="733" t="s">
        <v>96</v>
      </c>
      <c r="AE76" s="734"/>
      <c r="AF76" s="734"/>
      <c r="AG76" s="733"/>
      <c r="AH76" s="733"/>
      <c r="AI76" s="733"/>
      <c r="AJ76" s="734"/>
      <c r="AK76" s="734"/>
      <c r="AL76" s="734"/>
      <c r="AM76" s="734"/>
      <c r="AN76" s="733" t="s">
        <v>2095</v>
      </c>
      <c r="AO76" s="734"/>
      <c r="AP76" s="734"/>
      <c r="AQ76" s="734"/>
      <c r="AR76" s="734"/>
      <c r="AS76" s="733" t="s">
        <v>96</v>
      </c>
      <c r="AT76" s="734"/>
      <c r="AU76" s="734"/>
      <c r="AV76" s="734"/>
      <c r="AW76" s="734"/>
      <c r="AX76" s="734"/>
      <c r="AY76" s="734"/>
      <c r="AZ76" s="734"/>
      <c r="BA76" s="733" t="s">
        <v>96</v>
      </c>
      <c r="BB76" s="733"/>
      <c r="BC76" s="733"/>
      <c r="BD76" s="734"/>
      <c r="BE76" s="734"/>
      <c r="BF76" s="734"/>
      <c r="BG76" s="734"/>
      <c r="BH76" s="734"/>
      <c r="BI76" s="734"/>
      <c r="BJ76" s="734"/>
      <c r="BK76" s="734"/>
      <c r="BL76" s="734"/>
      <c r="BM76" s="734"/>
      <c r="BN76" s="734"/>
      <c r="BO76" s="734"/>
      <c r="BP76" s="734"/>
      <c r="BQ76" s="734"/>
      <c r="BR76" s="734"/>
      <c r="BS76" s="733" t="s">
        <v>96</v>
      </c>
      <c r="BT76" s="734"/>
      <c r="BU76" s="734"/>
      <c r="BV76" s="733" t="s">
        <v>96</v>
      </c>
      <c r="BW76" s="733"/>
      <c r="BX76" s="733"/>
      <c r="BY76" s="733"/>
      <c r="BZ76" s="733" t="s">
        <v>96</v>
      </c>
      <c r="CA76" s="734"/>
      <c r="CB76" s="734"/>
      <c r="CC76" s="734"/>
      <c r="CD76" s="734"/>
      <c r="CE76" s="734"/>
      <c r="CF76" s="734"/>
      <c r="CG76" s="734"/>
      <c r="CH76" s="734"/>
      <c r="CI76" s="734"/>
      <c r="CJ76" s="734"/>
      <c r="CK76" s="734"/>
      <c r="CL76" s="734"/>
      <c r="CM76" s="734"/>
      <c r="CN76" s="734"/>
      <c r="CO76" s="734"/>
      <c r="CP76" s="734"/>
      <c r="CQ76" s="734"/>
      <c r="CR76" s="734"/>
      <c r="CS76" s="733" t="s">
        <v>96</v>
      </c>
      <c r="CT76" s="734"/>
      <c r="CU76" s="734"/>
      <c r="CV76" s="734"/>
      <c r="CW76" s="734"/>
      <c r="CX76" s="734"/>
      <c r="CY76" s="734"/>
      <c r="CZ76" s="734"/>
      <c r="DA76" s="734"/>
      <c r="DB76" s="734"/>
      <c r="DC76" s="73"/>
      <c r="DD76" s="737">
        <v>40.0</v>
      </c>
      <c r="DE76" s="737">
        <v>37.0</v>
      </c>
      <c r="DF76" s="737">
        <v>22.0</v>
      </c>
      <c r="DG76" s="737">
        <v>19.0</v>
      </c>
      <c r="DH76" s="738">
        <f t="shared" ref="DH76:DK76" si="77">round(if(columns(DH76:$DK76)&gt;2,55,33)+(DD76*($DL$1+4)/10)*(1+($DM$1+switch($B76,1,0,2,5,3,30))/100),0)</f>
        <v>647</v>
      </c>
      <c r="DI76" s="738">
        <f t="shared" si="77"/>
        <v>603</v>
      </c>
      <c r="DJ76" s="738">
        <f t="shared" si="77"/>
        <v>359</v>
      </c>
      <c r="DK76" s="738">
        <f t="shared" si="77"/>
        <v>314</v>
      </c>
      <c r="DL76" s="738"/>
      <c r="DM76" s="738"/>
    </row>
    <row r="77">
      <c r="A77" s="740" t="s">
        <v>2582</v>
      </c>
      <c r="B77" s="505">
        <v>1.0</v>
      </c>
      <c r="C77" s="506" t="str">
        <f t="array" ref="C77">index(Images!$A$1:$K$1, 1, 7)</f>
        <v/>
      </c>
      <c r="D77" s="505" t="s">
        <v>91</v>
      </c>
      <c r="E77" s="505">
        <v>2.0</v>
      </c>
      <c r="F77" s="505">
        <v>3.0</v>
      </c>
      <c r="G77" s="741" t="s">
        <v>2583</v>
      </c>
      <c r="H77" s="437"/>
      <c r="I77" s="621"/>
      <c r="J77" s="621"/>
      <c r="K77" s="621"/>
      <c r="L77" s="621"/>
      <c r="M77" s="621"/>
      <c r="N77" s="621"/>
      <c r="O77" s="621"/>
      <c r="P77" s="621"/>
      <c r="Q77" s="621"/>
      <c r="R77" s="621"/>
      <c r="S77" s="621"/>
      <c r="T77" s="621"/>
      <c r="U77" s="621"/>
      <c r="V77" s="622"/>
      <c r="W77" s="622"/>
      <c r="X77" s="622"/>
      <c r="Y77" s="622"/>
      <c r="Z77" s="621"/>
      <c r="AA77" s="621"/>
      <c r="AB77" s="622"/>
      <c r="AC77" s="621"/>
      <c r="AD77" s="621"/>
      <c r="AE77" s="621"/>
      <c r="AF77" s="621"/>
      <c r="AG77" s="621"/>
      <c r="AH77" s="621"/>
      <c r="AI77" s="621"/>
      <c r="AJ77" s="622" t="s">
        <v>96</v>
      </c>
      <c r="AK77" s="621"/>
      <c r="AL77" s="621"/>
      <c r="AM77" s="621"/>
      <c r="AN77" s="621"/>
      <c r="AO77" s="621"/>
      <c r="AP77" s="622" t="s">
        <v>96</v>
      </c>
      <c r="AQ77" s="621"/>
      <c r="AR77" s="621"/>
      <c r="AS77" s="621"/>
      <c r="AT77" s="621"/>
      <c r="AU77" s="622" t="s">
        <v>96</v>
      </c>
      <c r="AV77" s="621"/>
      <c r="AW77" s="621"/>
      <c r="AX77" s="621"/>
      <c r="AY77" s="622"/>
      <c r="AZ77" s="622"/>
      <c r="BA77" s="621"/>
      <c r="BB77" s="621"/>
      <c r="BC77" s="621"/>
      <c r="BD77" s="621"/>
      <c r="BE77" s="621"/>
      <c r="BF77" s="621"/>
      <c r="BG77" s="621"/>
      <c r="BH77" s="621"/>
      <c r="BI77" s="621"/>
      <c r="BJ77" s="621"/>
      <c r="BK77" s="621"/>
      <c r="BL77" s="621"/>
      <c r="BM77" s="621"/>
      <c r="BN77" s="621"/>
      <c r="BO77" s="621"/>
      <c r="BP77" s="621"/>
      <c r="BQ77" s="621"/>
      <c r="BR77" s="621"/>
      <c r="BS77" s="621"/>
      <c r="BT77" s="622"/>
      <c r="BU77" s="622"/>
      <c r="BV77" s="621"/>
      <c r="BW77" s="622"/>
      <c r="BX77" s="622" t="s">
        <v>96</v>
      </c>
      <c r="BY77" s="621"/>
      <c r="BZ77" s="622" t="s">
        <v>96</v>
      </c>
      <c r="CA77" s="622"/>
      <c r="CB77" s="622"/>
      <c r="CC77" s="622"/>
      <c r="CD77" s="622"/>
      <c r="CE77" s="622"/>
      <c r="CF77" s="622"/>
      <c r="CG77" s="622" t="s">
        <v>96</v>
      </c>
      <c r="CH77" s="622"/>
      <c r="CI77" s="621"/>
      <c r="CJ77" s="621"/>
      <c r="CK77" s="621"/>
      <c r="CL77" s="621"/>
      <c r="CM77" s="621"/>
      <c r="CN77" s="622"/>
      <c r="CO77" s="622" t="s">
        <v>96</v>
      </c>
      <c r="CP77" s="621"/>
      <c r="CQ77" s="621"/>
      <c r="CR77" s="621"/>
      <c r="CS77" s="621"/>
      <c r="CT77" s="622"/>
      <c r="CU77" s="622"/>
      <c r="CV77" s="621"/>
      <c r="CW77" s="622"/>
      <c r="CX77" s="622"/>
      <c r="CY77" s="622"/>
      <c r="CZ77" s="622"/>
      <c r="DA77" s="622"/>
      <c r="DB77" s="622" t="s">
        <v>96</v>
      </c>
      <c r="DC77" s="73"/>
      <c r="DD77" s="742">
        <v>26.0</v>
      </c>
      <c r="DE77" s="742">
        <v>26.0</v>
      </c>
      <c r="DF77" s="742">
        <v>13.0</v>
      </c>
      <c r="DG77" s="742">
        <v>13.0</v>
      </c>
      <c r="DH77" s="743">
        <f t="shared" ref="DH77:DK77" si="78">round(if(columns(DH77:$DK77)&gt;2,55,33)+(DD77*($DL$1+4)/10)*(1+($DM$1+switch($B77,1,0,2,5,3,30))/100),0)</f>
        <v>382</v>
      </c>
      <c r="DI77" s="743">
        <f t="shared" si="78"/>
        <v>382</v>
      </c>
      <c r="DJ77" s="743">
        <f t="shared" si="78"/>
        <v>197</v>
      </c>
      <c r="DK77" s="743">
        <f t="shared" si="78"/>
        <v>197</v>
      </c>
      <c r="DL77" s="743"/>
      <c r="DM77" s="743"/>
    </row>
    <row r="78">
      <c r="A78" s="740" t="s">
        <v>2584</v>
      </c>
      <c r="B78" s="505">
        <v>2.0</v>
      </c>
      <c r="C78" s="506" t="str">
        <f t="array" ref="C78">index(Images!$A$1:$K$1, 1, 7)</f>
        <v/>
      </c>
      <c r="D78" s="505" t="s">
        <v>91</v>
      </c>
      <c r="E78" s="505">
        <v>2.0</v>
      </c>
      <c r="F78" s="505">
        <v>3.0</v>
      </c>
      <c r="G78" s="741" t="s">
        <v>2585</v>
      </c>
      <c r="H78" s="437"/>
      <c r="I78" s="621"/>
      <c r="J78" s="623"/>
      <c r="K78" s="623" t="s">
        <v>96</v>
      </c>
      <c r="L78" s="621"/>
      <c r="M78" s="621"/>
      <c r="N78" s="621"/>
      <c r="O78" s="621"/>
      <c r="P78" s="621"/>
      <c r="Q78" s="621"/>
      <c r="R78" s="621"/>
      <c r="S78" s="621"/>
      <c r="T78" s="621"/>
      <c r="U78" s="621"/>
      <c r="V78" s="622"/>
      <c r="W78" s="622" t="s">
        <v>96</v>
      </c>
      <c r="X78" s="622" t="s">
        <v>96</v>
      </c>
      <c r="Y78" s="622" t="s">
        <v>96</v>
      </c>
      <c r="Z78" s="621"/>
      <c r="AA78" s="621"/>
      <c r="AB78" s="622" t="s">
        <v>96</v>
      </c>
      <c r="AC78" s="621"/>
      <c r="AD78" s="621"/>
      <c r="AE78" s="621"/>
      <c r="AF78" s="621"/>
      <c r="AG78" s="621"/>
      <c r="AH78" s="622" t="s">
        <v>96</v>
      </c>
      <c r="AI78" s="621"/>
      <c r="AJ78" s="622" t="s">
        <v>96</v>
      </c>
      <c r="AK78" s="621"/>
      <c r="AL78" s="621"/>
      <c r="AM78" s="621"/>
      <c r="AN78" s="621"/>
      <c r="AO78" s="621"/>
      <c r="AP78" s="622" t="s">
        <v>96</v>
      </c>
      <c r="AQ78" s="621"/>
      <c r="AR78" s="621"/>
      <c r="AS78" s="621"/>
      <c r="AT78" s="621"/>
      <c r="AU78" s="622" t="s">
        <v>96</v>
      </c>
      <c r="AV78" s="621"/>
      <c r="AW78" s="621"/>
      <c r="AX78" s="621"/>
      <c r="AY78" s="622" t="s">
        <v>96</v>
      </c>
      <c r="AZ78" s="622"/>
      <c r="BA78" s="621"/>
      <c r="BB78" s="621"/>
      <c r="BC78" s="621"/>
      <c r="BD78" s="621"/>
      <c r="BE78" s="621"/>
      <c r="BF78" s="621"/>
      <c r="BG78" s="621"/>
      <c r="BH78" s="621"/>
      <c r="BI78" s="621"/>
      <c r="BJ78" s="621"/>
      <c r="BK78" s="621"/>
      <c r="BL78" s="621"/>
      <c r="BM78" s="621"/>
      <c r="BN78" s="621"/>
      <c r="BO78" s="621"/>
      <c r="BP78" s="621"/>
      <c r="BQ78" s="621"/>
      <c r="BR78" s="621"/>
      <c r="BS78" s="621"/>
      <c r="BT78" s="622" t="s">
        <v>96</v>
      </c>
      <c r="BU78" s="622" t="str">
        <f>image("https://i.imgur.com/LhnHj9G.png",4,15,33)</f>
        <v/>
      </c>
      <c r="BV78" s="621"/>
      <c r="BW78" s="622"/>
      <c r="BX78" s="622" t="s">
        <v>96</v>
      </c>
      <c r="BY78" s="621"/>
      <c r="BZ78" s="622" t="s">
        <v>96</v>
      </c>
      <c r="CA78" s="622" t="s">
        <v>96</v>
      </c>
      <c r="CB78" s="622"/>
      <c r="CC78" s="622" t="s">
        <v>96</v>
      </c>
      <c r="CD78" s="622"/>
      <c r="CE78" s="622"/>
      <c r="CF78" s="622"/>
      <c r="CG78" s="622" t="s">
        <v>96</v>
      </c>
      <c r="CH78" s="622"/>
      <c r="CI78" s="621"/>
      <c r="CJ78" s="621"/>
      <c r="CK78" s="621"/>
      <c r="CL78" s="621"/>
      <c r="CM78" s="622" t="s">
        <v>96</v>
      </c>
      <c r="CN78" s="622" t="s">
        <v>96</v>
      </c>
      <c r="CO78" s="622" t="s">
        <v>96</v>
      </c>
      <c r="CP78" s="622" t="s">
        <v>96</v>
      </c>
      <c r="CQ78" s="621"/>
      <c r="CR78" s="621"/>
      <c r="CS78" s="621"/>
      <c r="CT78" s="622"/>
      <c r="CU78" s="622"/>
      <c r="CV78" s="621"/>
      <c r="CW78" s="621"/>
      <c r="CX78" s="621"/>
      <c r="CY78" s="621"/>
      <c r="CZ78" s="621"/>
      <c r="DA78" s="621"/>
      <c r="DB78" s="621"/>
      <c r="DC78" s="73"/>
      <c r="DD78" s="742">
        <v>31.0</v>
      </c>
      <c r="DE78" s="742">
        <v>31.0</v>
      </c>
      <c r="DF78" s="742">
        <v>16.0</v>
      </c>
      <c r="DG78" s="742">
        <v>16.0</v>
      </c>
      <c r="DH78" s="743">
        <f t="shared" ref="DH78:DK78" si="79">round(if(columns(DH78:$DK78)&gt;2,55,33)+(DD78*($DL$1+4)/10)*(1+($DM$1+switch($B78,1,0,2,5,3,30))/100),0)</f>
        <v>456</v>
      </c>
      <c r="DI78" s="743">
        <f t="shared" si="79"/>
        <v>456</v>
      </c>
      <c r="DJ78" s="743">
        <f t="shared" si="79"/>
        <v>240</v>
      </c>
      <c r="DK78" s="743">
        <f t="shared" si="79"/>
        <v>240</v>
      </c>
      <c r="DL78" s="743"/>
      <c r="DM78" s="743"/>
    </row>
    <row r="79">
      <c r="A79" s="740" t="s">
        <v>2586</v>
      </c>
      <c r="B79" s="505">
        <v>2.0</v>
      </c>
      <c r="C79" s="506" t="str">
        <f t="array" ref="C79">index(Images!$A$1:$K$1, 1, 7)</f>
        <v/>
      </c>
      <c r="D79" s="505" t="s">
        <v>91</v>
      </c>
      <c r="E79" s="505">
        <v>2.0</v>
      </c>
      <c r="F79" s="505">
        <v>3.0</v>
      </c>
      <c r="G79" s="741" t="s">
        <v>2587</v>
      </c>
      <c r="H79" s="437"/>
      <c r="I79" s="621"/>
      <c r="J79" s="623"/>
      <c r="K79" s="623" t="s">
        <v>96</v>
      </c>
      <c r="L79" s="622" t="s">
        <v>96</v>
      </c>
      <c r="M79" s="621"/>
      <c r="N79" s="621"/>
      <c r="O79" s="621"/>
      <c r="P79" s="621"/>
      <c r="Q79" s="621"/>
      <c r="R79" s="621"/>
      <c r="S79" s="621"/>
      <c r="T79" s="621"/>
      <c r="U79" s="621"/>
      <c r="V79" s="621"/>
      <c r="W79" s="621"/>
      <c r="X79" s="621"/>
      <c r="Y79" s="622" t="s">
        <v>96</v>
      </c>
      <c r="Z79" s="621"/>
      <c r="AA79" s="621"/>
      <c r="AB79" s="621"/>
      <c r="AC79" s="621"/>
      <c r="AD79" s="621"/>
      <c r="AE79" s="621"/>
      <c r="AF79" s="621"/>
      <c r="AG79" s="621"/>
      <c r="AH79" s="622" t="s">
        <v>96</v>
      </c>
      <c r="AI79" s="621"/>
      <c r="AJ79" s="622" t="s">
        <v>96</v>
      </c>
      <c r="AK79" s="621"/>
      <c r="AL79" s="621"/>
      <c r="AM79" s="621"/>
      <c r="AN79" s="621"/>
      <c r="AO79" s="621"/>
      <c r="AP79" s="621"/>
      <c r="AQ79" s="621"/>
      <c r="AR79" s="621"/>
      <c r="AS79" s="621"/>
      <c r="AT79" s="621"/>
      <c r="AU79" s="622" t="s">
        <v>96</v>
      </c>
      <c r="AV79" s="621"/>
      <c r="AW79" s="621"/>
      <c r="AX79" s="621"/>
      <c r="AY79" s="622"/>
      <c r="AZ79" s="622"/>
      <c r="BA79" s="622"/>
      <c r="BB79" s="622" t="s">
        <v>96</v>
      </c>
      <c r="BC79" s="621"/>
      <c r="BD79" s="621"/>
      <c r="BE79" s="621"/>
      <c r="BF79" s="621"/>
      <c r="BG79" s="621"/>
      <c r="BH79" s="621"/>
      <c r="BI79" s="621"/>
      <c r="BJ79" s="621"/>
      <c r="BK79" s="621"/>
      <c r="BL79" s="621"/>
      <c r="BM79" s="621"/>
      <c r="BN79" s="621"/>
      <c r="BO79" s="621"/>
      <c r="BP79" s="621"/>
      <c r="BQ79" s="621"/>
      <c r="BR79" s="621"/>
      <c r="BS79" s="621"/>
      <c r="BT79" s="622" t="s">
        <v>96</v>
      </c>
      <c r="BU79" s="621"/>
      <c r="BV79" s="621"/>
      <c r="BW79" s="622"/>
      <c r="BX79" s="622"/>
      <c r="BY79" s="622" t="s">
        <v>96</v>
      </c>
      <c r="BZ79" s="622" t="s">
        <v>96</v>
      </c>
      <c r="CA79" s="622"/>
      <c r="CB79" s="622"/>
      <c r="CC79" s="622" t="s">
        <v>96</v>
      </c>
      <c r="CD79" s="622"/>
      <c r="CE79" s="622"/>
      <c r="CF79" s="622"/>
      <c r="CG79" s="622" t="s">
        <v>96</v>
      </c>
      <c r="CH79" s="622"/>
      <c r="CI79" s="621"/>
      <c r="CJ79" s="621"/>
      <c r="CK79" s="621"/>
      <c r="CL79" s="621"/>
      <c r="CM79" s="621"/>
      <c r="CN79" s="622"/>
      <c r="CO79" s="622" t="s">
        <v>96</v>
      </c>
      <c r="CP79" s="621"/>
      <c r="CQ79" s="621"/>
      <c r="CR79" s="621"/>
      <c r="CS79" s="621"/>
      <c r="CT79" s="622"/>
      <c r="CU79" s="622"/>
      <c r="CV79" s="621"/>
      <c r="CW79" s="622"/>
      <c r="CX79" s="622"/>
      <c r="CY79" s="622"/>
      <c r="CZ79" s="622"/>
      <c r="DA79" s="622"/>
      <c r="DB79" s="622" t="s">
        <v>96</v>
      </c>
      <c r="DC79" s="73"/>
      <c r="DD79" s="742">
        <v>31.0</v>
      </c>
      <c r="DE79" s="742">
        <v>29.0</v>
      </c>
      <c r="DF79" s="742">
        <v>17.0</v>
      </c>
      <c r="DG79" s="742">
        <v>20.0</v>
      </c>
      <c r="DH79" s="743">
        <f t="shared" ref="DH79:DK79" si="80">round(if(columns(DH79:$DK79)&gt;2,55,33)+(DD79*($DL$1+4)/10)*(1+($DM$1+switch($B79,1,0,2,5,3,30))/100),0)</f>
        <v>456</v>
      </c>
      <c r="DI79" s="743">
        <f t="shared" si="80"/>
        <v>431</v>
      </c>
      <c r="DJ79" s="743">
        <f t="shared" si="80"/>
        <v>253</v>
      </c>
      <c r="DK79" s="743">
        <f t="shared" si="80"/>
        <v>292</v>
      </c>
      <c r="DL79" s="743"/>
      <c r="DM79" s="743"/>
    </row>
    <row r="80">
      <c r="A80" s="744" t="s">
        <v>530</v>
      </c>
      <c r="B80" s="745">
        <v>3.0</v>
      </c>
      <c r="C80" s="746" t="str">
        <f t="array" ref="C80">index(Images!$A$1:$K$1, 1, 7)</f>
        <v/>
      </c>
      <c r="D80" s="745" t="s">
        <v>91</v>
      </c>
      <c r="E80" s="745">
        <v>2.0</v>
      </c>
      <c r="F80" s="745">
        <v>3.0</v>
      </c>
      <c r="G80" s="747" t="s">
        <v>2484</v>
      </c>
      <c r="H80" s="437"/>
      <c r="I80" s="748"/>
      <c r="J80" s="748"/>
      <c r="K80" s="748"/>
      <c r="L80" s="748"/>
      <c r="M80" s="748"/>
      <c r="N80" s="748"/>
      <c r="O80" s="748"/>
      <c r="P80" s="748"/>
      <c r="Q80" s="748"/>
      <c r="R80" s="748"/>
      <c r="S80" s="748"/>
      <c r="T80" s="748"/>
      <c r="U80" s="748"/>
      <c r="V80" s="748"/>
      <c r="W80" s="748"/>
      <c r="X80" s="748"/>
      <c r="Y80" s="749" t="s">
        <v>96</v>
      </c>
      <c r="Z80" s="748"/>
      <c r="AA80" s="748"/>
      <c r="AB80" s="749" t="s">
        <v>96</v>
      </c>
      <c r="AC80" s="748"/>
      <c r="AD80" s="748"/>
      <c r="AE80" s="748"/>
      <c r="AF80" s="748"/>
      <c r="AG80" s="748"/>
      <c r="AH80" s="748"/>
      <c r="AI80" s="748"/>
      <c r="AJ80" s="749" t="s">
        <v>96</v>
      </c>
      <c r="AK80" s="748"/>
      <c r="AL80" s="748"/>
      <c r="AM80" s="748"/>
      <c r="AN80" s="748"/>
      <c r="AO80" s="748"/>
      <c r="AP80" s="749" t="s">
        <v>96</v>
      </c>
      <c r="AQ80" s="748"/>
      <c r="AR80" s="748"/>
      <c r="AS80" s="748"/>
      <c r="AT80" s="748"/>
      <c r="AU80" s="749" t="s">
        <v>96</v>
      </c>
      <c r="AV80" s="748"/>
      <c r="AW80" s="748"/>
      <c r="AX80" s="748"/>
      <c r="AY80" s="749" t="s">
        <v>96</v>
      </c>
      <c r="AZ80" s="749"/>
      <c r="BA80" s="749"/>
      <c r="BB80" s="749" t="s">
        <v>96</v>
      </c>
      <c r="BC80" s="748"/>
      <c r="BD80" s="748"/>
      <c r="BE80" s="748"/>
      <c r="BF80" s="748"/>
      <c r="BG80" s="748"/>
      <c r="BH80" s="748"/>
      <c r="BI80" s="748"/>
      <c r="BJ80" s="748"/>
      <c r="BK80" s="748"/>
      <c r="BL80" s="748"/>
      <c r="BM80" s="748"/>
      <c r="BN80" s="748"/>
      <c r="BO80" s="748"/>
      <c r="BP80" s="748"/>
      <c r="BQ80" s="748"/>
      <c r="BR80" s="748"/>
      <c r="BS80" s="748"/>
      <c r="BT80" s="749"/>
      <c r="BU80" s="749" t="str">
        <f>image("https://i.imgur.com/O6u431F.png",4,15,15)</f>
        <v/>
      </c>
      <c r="BV80" s="748"/>
      <c r="BW80" s="749"/>
      <c r="BX80" s="749" t="s">
        <v>96</v>
      </c>
      <c r="BY80" s="748"/>
      <c r="BZ80" s="749" t="s">
        <v>96</v>
      </c>
      <c r="CA80" s="749"/>
      <c r="CB80" s="749"/>
      <c r="CC80" s="749" t="s">
        <v>96</v>
      </c>
      <c r="CD80" s="749"/>
      <c r="CE80" s="749"/>
      <c r="CF80" s="749"/>
      <c r="CG80" s="749" t="s">
        <v>96</v>
      </c>
      <c r="CH80" s="749"/>
      <c r="CI80" s="748"/>
      <c r="CJ80" s="748"/>
      <c r="CK80" s="748"/>
      <c r="CL80" s="748"/>
      <c r="CM80" s="749" t="s">
        <v>96</v>
      </c>
      <c r="CN80" s="749"/>
      <c r="CO80" s="749" t="s">
        <v>96</v>
      </c>
      <c r="CP80" s="748"/>
      <c r="CQ80" s="748"/>
      <c r="CR80" s="748"/>
      <c r="CS80" s="748"/>
      <c r="CT80" s="749"/>
      <c r="CU80" s="749"/>
      <c r="CV80" s="748"/>
      <c r="CW80" s="749"/>
      <c r="CX80" s="749"/>
      <c r="CY80" s="749"/>
      <c r="CZ80" s="749"/>
      <c r="DA80" s="749"/>
      <c r="DB80" s="749" t="s">
        <v>96</v>
      </c>
      <c r="DC80" s="73"/>
      <c r="DD80" s="750">
        <v>40.0</v>
      </c>
      <c r="DE80" s="750">
        <v>40.0</v>
      </c>
      <c r="DF80" s="750">
        <v>20.0</v>
      </c>
      <c r="DG80" s="750">
        <v>20.0</v>
      </c>
      <c r="DH80" s="751">
        <f t="shared" ref="DH80:DK80" si="81">round(if(columns(DH80:$DK80)&gt;2,55,33)+(DD80*($DL$1+4)/10)*(1+($DM$1+switch($B80,1,0,2,5,3,30))/100),0)</f>
        <v>647</v>
      </c>
      <c r="DI80" s="751">
        <f t="shared" si="81"/>
        <v>647</v>
      </c>
      <c r="DJ80" s="751">
        <f t="shared" si="81"/>
        <v>329</v>
      </c>
      <c r="DK80" s="751">
        <f t="shared" si="81"/>
        <v>329</v>
      </c>
      <c r="DL80" s="751"/>
      <c r="DM80" s="751"/>
    </row>
    <row r="81">
      <c r="A81" s="744" t="s">
        <v>764</v>
      </c>
      <c r="B81" s="745">
        <v>3.0</v>
      </c>
      <c r="C81" s="746" t="str">
        <f t="array" ref="C81">index(Images!$A$1:$K$1, 1, 7)</f>
        <v/>
      </c>
      <c r="D81" s="745" t="s">
        <v>2483</v>
      </c>
      <c r="E81" s="745">
        <v>2.0</v>
      </c>
      <c r="F81" s="745">
        <v>3.0</v>
      </c>
      <c r="G81" s="747" t="s">
        <v>2588</v>
      </c>
      <c r="H81" s="437"/>
      <c r="I81" s="748"/>
      <c r="J81" s="749"/>
      <c r="K81" s="749"/>
      <c r="L81" s="749" t="s">
        <v>96</v>
      </c>
      <c r="M81" s="748"/>
      <c r="N81" s="752"/>
      <c r="O81" s="752" t="s">
        <v>96</v>
      </c>
      <c r="P81" s="748"/>
      <c r="Q81" s="748"/>
      <c r="R81" s="748"/>
      <c r="S81" s="748"/>
      <c r="T81" s="748"/>
      <c r="U81" s="748"/>
      <c r="V81" s="748"/>
      <c r="W81" s="748"/>
      <c r="X81" s="748"/>
      <c r="Y81" s="749" t="s">
        <v>96</v>
      </c>
      <c r="Z81" s="748"/>
      <c r="AA81" s="748"/>
      <c r="AB81" s="748"/>
      <c r="AC81" s="748"/>
      <c r="AD81" s="748"/>
      <c r="AE81" s="748"/>
      <c r="AF81" s="748"/>
      <c r="AG81" s="748"/>
      <c r="AH81" s="748"/>
      <c r="AI81" s="748"/>
      <c r="AJ81" s="749" t="s">
        <v>2095</v>
      </c>
      <c r="AK81" s="748"/>
      <c r="AL81" s="748"/>
      <c r="AM81" s="748"/>
      <c r="AN81" s="748"/>
      <c r="AO81" s="748"/>
      <c r="AP81" s="748"/>
      <c r="AQ81" s="748"/>
      <c r="AR81" s="748"/>
      <c r="AS81" s="748"/>
      <c r="AT81" s="748"/>
      <c r="AU81" s="749" t="s">
        <v>2095</v>
      </c>
      <c r="AV81" s="748"/>
      <c r="AW81" s="748"/>
      <c r="AX81" s="748"/>
      <c r="AY81" s="749"/>
      <c r="AZ81" s="749"/>
      <c r="BA81" s="748"/>
      <c r="BB81" s="748"/>
      <c r="BC81" s="748"/>
      <c r="BD81" s="748"/>
      <c r="BE81" s="748"/>
      <c r="BF81" s="748"/>
      <c r="BG81" s="748"/>
      <c r="BH81" s="748"/>
      <c r="BI81" s="748"/>
      <c r="BJ81" s="748"/>
      <c r="BK81" s="748"/>
      <c r="BL81" s="748"/>
      <c r="BM81" s="748"/>
      <c r="BN81" s="748"/>
      <c r="BO81" s="748"/>
      <c r="BP81" s="748"/>
      <c r="BQ81" s="748"/>
      <c r="BR81" s="748"/>
      <c r="BS81" s="748"/>
      <c r="BT81" s="748"/>
      <c r="BU81" s="748"/>
      <c r="BV81" s="748"/>
      <c r="BW81" s="749"/>
      <c r="BX81" s="749"/>
      <c r="BY81" s="749" t="s">
        <v>2095</v>
      </c>
      <c r="BZ81" s="749"/>
      <c r="CA81" s="749"/>
      <c r="CB81" s="748"/>
      <c r="CC81" s="748"/>
      <c r="CD81" s="748"/>
      <c r="CE81" s="748"/>
      <c r="CF81" s="748"/>
      <c r="CG81" s="748"/>
      <c r="CH81" s="748"/>
      <c r="CI81" s="748"/>
      <c r="CJ81" s="748"/>
      <c r="CK81" s="748"/>
      <c r="CL81" s="748"/>
      <c r="CM81" s="748"/>
      <c r="CN81" s="749"/>
      <c r="CO81" s="749" t="s">
        <v>96</v>
      </c>
      <c r="CP81" s="748"/>
      <c r="CQ81" s="748"/>
      <c r="CR81" s="748"/>
      <c r="CS81" s="748"/>
      <c r="CT81" s="749"/>
      <c r="CU81" s="749"/>
      <c r="CV81" s="748"/>
      <c r="CW81" s="749"/>
      <c r="CX81" s="749"/>
      <c r="CY81" s="749"/>
      <c r="CZ81" s="749"/>
      <c r="DA81" s="749"/>
      <c r="DB81" s="749" t="s">
        <v>96</v>
      </c>
      <c r="DC81" s="73"/>
      <c r="DD81" s="750">
        <v>40.0</v>
      </c>
      <c r="DE81" s="750">
        <v>37.0</v>
      </c>
      <c r="DF81" s="750">
        <v>22.0</v>
      </c>
      <c r="DG81" s="750">
        <v>26.0</v>
      </c>
      <c r="DH81" s="751">
        <f t="shared" ref="DH81:DK81" si="82">round(if(columns(DH81:$DK81)&gt;2,55,33)+(DD81*($DL$1+4)/10)*(1+($DM$1+switch($B81,1,0,2,5,3,30))/100),0)</f>
        <v>647</v>
      </c>
      <c r="DI81" s="751">
        <f t="shared" si="82"/>
        <v>603</v>
      </c>
      <c r="DJ81" s="751">
        <f t="shared" si="82"/>
        <v>359</v>
      </c>
      <c r="DK81" s="751">
        <f t="shared" si="82"/>
        <v>418</v>
      </c>
      <c r="DL81" s="751"/>
      <c r="DM81" s="751"/>
    </row>
    <row r="82">
      <c r="A82" s="744" t="s">
        <v>2044</v>
      </c>
      <c r="B82" s="745">
        <v>3.0</v>
      </c>
      <c r="C82" s="746" t="str">
        <f t="array" ref="C82">index(Images!$A$1:$K$1, 1, 7)</f>
        <v/>
      </c>
      <c r="D82" s="745" t="s">
        <v>2483</v>
      </c>
      <c r="E82" s="745">
        <v>2.0</v>
      </c>
      <c r="F82" s="745">
        <v>3.0</v>
      </c>
      <c r="G82" s="747" t="s">
        <v>2589</v>
      </c>
      <c r="H82" s="437"/>
      <c r="I82" s="748"/>
      <c r="J82" s="748"/>
      <c r="K82" s="748"/>
      <c r="L82" s="748"/>
      <c r="M82" s="748"/>
      <c r="N82" s="748"/>
      <c r="O82" s="748"/>
      <c r="P82" s="748"/>
      <c r="Q82" s="748"/>
      <c r="R82" s="748"/>
      <c r="S82" s="748"/>
      <c r="T82" s="748"/>
      <c r="U82" s="748"/>
      <c r="V82" s="748"/>
      <c r="W82" s="748"/>
      <c r="X82" s="748"/>
      <c r="Y82" s="748"/>
      <c r="Z82" s="749"/>
      <c r="AA82" s="749"/>
      <c r="AB82" s="748"/>
      <c r="AC82" s="748"/>
      <c r="AD82" s="748"/>
      <c r="AE82" s="748"/>
      <c r="AF82" s="748"/>
      <c r="AG82" s="748"/>
      <c r="AH82" s="748"/>
      <c r="AI82" s="748"/>
      <c r="AJ82" s="749"/>
      <c r="AK82" s="749"/>
      <c r="AL82" s="748"/>
      <c r="AM82" s="748"/>
      <c r="AN82" s="748"/>
      <c r="AO82" s="748"/>
      <c r="AP82" s="748"/>
      <c r="AQ82" s="748"/>
      <c r="AR82" s="748"/>
      <c r="AS82" s="748"/>
      <c r="AT82" s="748"/>
      <c r="AU82" s="748"/>
      <c r="AV82" s="748"/>
      <c r="AW82" s="748"/>
      <c r="AX82" s="748"/>
      <c r="AY82" s="749" t="s">
        <v>96</v>
      </c>
      <c r="AZ82" s="749"/>
      <c r="BA82" s="748"/>
      <c r="BB82" s="748"/>
      <c r="BC82" s="748"/>
      <c r="BD82" s="748"/>
      <c r="BE82" s="748"/>
      <c r="BF82" s="748"/>
      <c r="BG82" s="748"/>
      <c r="BH82" s="748"/>
      <c r="BI82" s="748"/>
      <c r="BJ82" s="748"/>
      <c r="BK82" s="748"/>
      <c r="BL82" s="748"/>
      <c r="BM82" s="748"/>
      <c r="BN82" s="748"/>
      <c r="BO82" s="749"/>
      <c r="BP82" s="749"/>
      <c r="BQ82" s="748"/>
      <c r="BR82" s="748"/>
      <c r="BS82" s="748"/>
      <c r="BT82" s="749" t="s">
        <v>96</v>
      </c>
      <c r="BU82" s="749"/>
      <c r="BV82" s="748"/>
      <c r="BW82" s="748"/>
      <c r="BX82" s="748"/>
      <c r="BY82" s="748"/>
      <c r="BZ82" s="749"/>
      <c r="CA82" s="749"/>
      <c r="CB82" s="748"/>
      <c r="CC82" s="749" t="s">
        <v>96</v>
      </c>
      <c r="CD82" s="749"/>
      <c r="CE82" s="749"/>
      <c r="CF82" s="748"/>
      <c r="CG82" s="748"/>
      <c r="CH82" s="748"/>
      <c r="CI82" s="748"/>
      <c r="CJ82" s="748"/>
      <c r="CK82" s="748"/>
      <c r="CL82" s="748"/>
      <c r="CM82" s="748"/>
      <c r="CN82" s="749"/>
      <c r="CO82" s="749" t="s">
        <v>96</v>
      </c>
      <c r="CP82" s="748"/>
      <c r="CQ82" s="748"/>
      <c r="CR82" s="748"/>
      <c r="CS82" s="748"/>
      <c r="CT82" s="749"/>
      <c r="CU82" s="749"/>
      <c r="CV82" s="748"/>
      <c r="CW82" s="748"/>
      <c r="CX82" s="748"/>
      <c r="CY82" s="748"/>
      <c r="CZ82" s="748"/>
      <c r="DA82" s="748"/>
      <c r="DB82" s="748"/>
      <c r="DC82" s="73"/>
      <c r="DD82" s="750">
        <v>40.0</v>
      </c>
      <c r="DE82" s="750">
        <v>40.0</v>
      </c>
      <c r="DF82" s="750">
        <v>22.0</v>
      </c>
      <c r="DG82" s="750">
        <v>22.0</v>
      </c>
      <c r="DH82" s="751">
        <f t="shared" ref="DH82:DK82" si="83">round(if(columns(DH82:$DK82)&gt;2,55,33)+(DD82*($DL$1+4)/10)*(1+($DM$1+switch($B82,1,0,2,5,3,30))/100),0)</f>
        <v>647</v>
      </c>
      <c r="DI82" s="751">
        <f t="shared" si="83"/>
        <v>647</v>
      </c>
      <c r="DJ82" s="751">
        <f t="shared" si="83"/>
        <v>359</v>
      </c>
      <c r="DK82" s="751">
        <f t="shared" si="83"/>
        <v>359</v>
      </c>
      <c r="DL82" s="751"/>
      <c r="DM82" s="751"/>
    </row>
    <row r="83">
      <c r="A83" s="744" t="s">
        <v>2590</v>
      </c>
      <c r="B83" s="745">
        <v>3.0</v>
      </c>
      <c r="C83" s="746" t="str">
        <f t="array" ref="C83">index(Images!$A$1:$K$1, 1, 7)</f>
        <v/>
      </c>
      <c r="D83" s="745" t="s">
        <v>2483</v>
      </c>
      <c r="E83" s="745">
        <v>2.0</v>
      </c>
      <c r="F83" s="745">
        <v>3.0</v>
      </c>
      <c r="G83" s="747" t="s">
        <v>2591</v>
      </c>
      <c r="H83" s="437"/>
      <c r="I83" s="748"/>
      <c r="J83" s="748"/>
      <c r="K83" s="748"/>
      <c r="L83" s="748"/>
      <c r="M83" s="748"/>
      <c r="N83" s="748"/>
      <c r="O83" s="748"/>
      <c r="P83" s="748"/>
      <c r="Q83" s="748"/>
      <c r="R83" s="748"/>
      <c r="S83" s="748"/>
      <c r="T83" s="748"/>
      <c r="U83" s="748"/>
      <c r="V83" s="748"/>
      <c r="W83" s="748"/>
      <c r="X83" s="748"/>
      <c r="Y83" s="748"/>
      <c r="Z83" s="748"/>
      <c r="AA83" s="748"/>
      <c r="AB83" s="749" t="s">
        <v>96</v>
      </c>
      <c r="AC83" s="748"/>
      <c r="AD83" s="748"/>
      <c r="AE83" s="748"/>
      <c r="AF83" s="748"/>
      <c r="AG83" s="748"/>
      <c r="AH83" s="748"/>
      <c r="AI83" s="748"/>
      <c r="AJ83" s="748"/>
      <c r="AK83" s="748"/>
      <c r="AL83" s="748"/>
      <c r="AM83" s="748"/>
      <c r="AN83" s="748"/>
      <c r="AO83" s="748"/>
      <c r="AP83" s="749" t="s">
        <v>96</v>
      </c>
      <c r="AQ83" s="748"/>
      <c r="AR83" s="748"/>
      <c r="AS83" s="748"/>
      <c r="AT83" s="748"/>
      <c r="AU83" s="749" t="s">
        <v>96</v>
      </c>
      <c r="AV83" s="748"/>
      <c r="AW83" s="748"/>
      <c r="AX83" s="748"/>
      <c r="AY83" s="749"/>
      <c r="AZ83" s="749"/>
      <c r="BA83" s="748"/>
      <c r="BB83" s="748"/>
      <c r="BC83" s="748"/>
      <c r="BD83" s="748"/>
      <c r="BE83" s="748"/>
      <c r="BF83" s="748"/>
      <c r="BG83" s="748"/>
      <c r="BH83" s="748"/>
      <c r="BI83" s="748"/>
      <c r="BJ83" s="748"/>
      <c r="BK83" s="748"/>
      <c r="BL83" s="748"/>
      <c r="BM83" s="748"/>
      <c r="BN83" s="748"/>
      <c r="BO83" s="748"/>
      <c r="BP83" s="748"/>
      <c r="BQ83" s="748"/>
      <c r="BR83" s="748"/>
      <c r="BS83" s="748"/>
      <c r="BT83" s="749"/>
      <c r="BU83" s="749" t="s">
        <v>96</v>
      </c>
      <c r="BV83" s="748"/>
      <c r="BW83" s="748"/>
      <c r="BX83" s="748"/>
      <c r="BY83" s="748"/>
      <c r="BZ83" s="749" t="s">
        <v>96</v>
      </c>
      <c r="CA83" s="749"/>
      <c r="CB83" s="749"/>
      <c r="CC83" s="749"/>
      <c r="CD83" s="749"/>
      <c r="CE83" s="749"/>
      <c r="CF83" s="749"/>
      <c r="CG83" s="749" t="s">
        <v>96</v>
      </c>
      <c r="CH83" s="749"/>
      <c r="CI83" s="748"/>
      <c r="CJ83" s="748"/>
      <c r="CK83" s="748"/>
      <c r="CL83" s="748"/>
      <c r="CM83" s="748"/>
      <c r="CN83" s="749" t="s">
        <v>96</v>
      </c>
      <c r="CO83" s="748"/>
      <c r="CP83" s="748"/>
      <c r="CQ83" s="748"/>
      <c r="CR83" s="748"/>
      <c r="CS83" s="748"/>
      <c r="CT83" s="749"/>
      <c r="CU83" s="749"/>
      <c r="CV83" s="748"/>
      <c r="CW83" s="748"/>
      <c r="CX83" s="748"/>
      <c r="CY83" s="748"/>
      <c r="CZ83" s="748"/>
      <c r="DA83" s="748"/>
      <c r="DB83" s="748"/>
      <c r="DC83" s="73"/>
      <c r="DD83" s="750">
        <v>36.0</v>
      </c>
      <c r="DE83" s="750">
        <v>43.0</v>
      </c>
      <c r="DF83" s="750">
        <v>20.0</v>
      </c>
      <c r="DG83" s="750">
        <v>20.0</v>
      </c>
      <c r="DH83" s="751">
        <f t="shared" ref="DH83:DK83" si="84">round(if(columns(DH83:$DK83)&gt;2,55,33)+(DD83*($DL$1+4)/10)*(1+($DM$1+switch($B83,1,0,2,5,3,30))/100),0)</f>
        <v>588</v>
      </c>
      <c r="DI83" s="751">
        <f t="shared" si="84"/>
        <v>691</v>
      </c>
      <c r="DJ83" s="751">
        <f t="shared" si="84"/>
        <v>329</v>
      </c>
      <c r="DK83" s="751">
        <f t="shared" si="84"/>
        <v>329</v>
      </c>
      <c r="DL83" s="751"/>
      <c r="DM83" s="751"/>
    </row>
    <row r="84">
      <c r="A84" s="744" t="s">
        <v>2592</v>
      </c>
      <c r="B84" s="745">
        <v>3.0</v>
      </c>
      <c r="C84" s="746" t="str">
        <f t="array" ref="C84">index(Images!$A$1:$K$1, 1, 7)</f>
        <v/>
      </c>
      <c r="D84" s="745" t="s">
        <v>2483</v>
      </c>
      <c r="E84" s="745">
        <v>2.0</v>
      </c>
      <c r="F84" s="745">
        <v>5.0</v>
      </c>
      <c r="G84" s="747" t="s">
        <v>2593</v>
      </c>
      <c r="H84" s="437"/>
      <c r="I84" s="748"/>
      <c r="J84" s="749"/>
      <c r="K84" s="749"/>
      <c r="L84" s="749"/>
      <c r="M84" s="748"/>
      <c r="N84" s="752"/>
      <c r="O84" s="752"/>
      <c r="P84" s="748"/>
      <c r="Q84" s="748"/>
      <c r="R84" s="748"/>
      <c r="S84" s="748"/>
      <c r="T84" s="748"/>
      <c r="U84" s="748"/>
      <c r="V84" s="748"/>
      <c r="W84" s="748"/>
      <c r="X84" s="748"/>
      <c r="Y84" s="749" t="s">
        <v>96</v>
      </c>
      <c r="Z84" s="748"/>
      <c r="AA84" s="748"/>
      <c r="AB84" s="748"/>
      <c r="AC84" s="748"/>
      <c r="AD84" s="748"/>
      <c r="AE84" s="748"/>
      <c r="AF84" s="748"/>
      <c r="AG84" s="748"/>
      <c r="AH84" s="748"/>
      <c r="AI84" s="748"/>
      <c r="AJ84" s="749"/>
      <c r="AK84" s="748"/>
      <c r="AL84" s="748"/>
      <c r="AM84" s="748"/>
      <c r="AN84" s="748"/>
      <c r="AO84" s="748"/>
      <c r="AP84" s="748"/>
      <c r="AQ84" s="748"/>
      <c r="AR84" s="748"/>
      <c r="AS84" s="748"/>
      <c r="AT84" s="748"/>
      <c r="AU84" s="749"/>
      <c r="AV84" s="748"/>
      <c r="AW84" s="748"/>
      <c r="AX84" s="748"/>
      <c r="AY84" s="749"/>
      <c r="AZ84" s="749"/>
      <c r="BA84" s="749" t="s">
        <v>96</v>
      </c>
      <c r="BB84" s="748"/>
      <c r="BC84" s="748"/>
      <c r="BD84" s="748"/>
      <c r="BE84" s="748"/>
      <c r="BF84" s="748"/>
      <c r="BG84" s="748"/>
      <c r="BH84" s="748"/>
      <c r="BI84" s="748"/>
      <c r="BJ84" s="748"/>
      <c r="BK84" s="748"/>
      <c r="BL84" s="748"/>
      <c r="BM84" s="748"/>
      <c r="BN84" s="748"/>
      <c r="BO84" s="748"/>
      <c r="BP84" s="748"/>
      <c r="BQ84" s="748"/>
      <c r="BR84" s="748"/>
      <c r="BS84" s="748"/>
      <c r="BT84" s="749"/>
      <c r="BU84" s="749" t="s">
        <v>96</v>
      </c>
      <c r="BV84" s="748"/>
      <c r="BW84" s="749"/>
      <c r="BX84" s="749" t="s">
        <v>96</v>
      </c>
      <c r="BY84" s="749"/>
      <c r="BZ84" s="749"/>
      <c r="CA84" s="749"/>
      <c r="CB84" s="748"/>
      <c r="CC84" s="748"/>
      <c r="CD84" s="748"/>
      <c r="CE84" s="748"/>
      <c r="CF84" s="748"/>
      <c r="CG84" s="749" t="s">
        <v>96</v>
      </c>
      <c r="CH84" s="749"/>
      <c r="CI84" s="748"/>
      <c r="CJ84" s="748"/>
      <c r="CK84" s="748"/>
      <c r="CL84" s="748"/>
      <c r="CM84" s="748"/>
      <c r="CN84" s="749"/>
      <c r="CO84" s="749"/>
      <c r="CP84" s="748"/>
      <c r="CQ84" s="748"/>
      <c r="CR84" s="748"/>
      <c r="CS84" s="748"/>
      <c r="CT84" s="749"/>
      <c r="CU84" s="749"/>
      <c r="CV84" s="748"/>
      <c r="CW84" s="749"/>
      <c r="CX84" s="749"/>
      <c r="CY84" s="749"/>
      <c r="CZ84" s="749"/>
      <c r="DA84" s="749"/>
      <c r="DB84" s="749" t="s">
        <v>96</v>
      </c>
      <c r="DC84" s="73"/>
      <c r="DD84" s="750">
        <v>36.0</v>
      </c>
      <c r="DE84" s="750">
        <v>43.0</v>
      </c>
      <c r="DF84" s="750">
        <v>20.0</v>
      </c>
      <c r="DG84" s="750">
        <v>20.0</v>
      </c>
      <c r="DH84" s="751">
        <f t="shared" ref="DH84:DK84" si="85">round(if(columns(DH84:$DK84)&gt;2,55,33)+(DD84*($DL$1+4)/10)*(1+($DM$1+switch($B84,1,0,2,5,3,30))/100),0)</f>
        <v>588</v>
      </c>
      <c r="DI84" s="751">
        <f t="shared" si="85"/>
        <v>691</v>
      </c>
      <c r="DJ84" s="751">
        <f t="shared" si="85"/>
        <v>329</v>
      </c>
      <c r="DK84" s="751">
        <f t="shared" si="85"/>
        <v>329</v>
      </c>
      <c r="DL84" s="751"/>
      <c r="DM84" s="751"/>
    </row>
    <row r="85">
      <c r="A85" s="753" t="s">
        <v>2594</v>
      </c>
      <c r="B85" s="517">
        <v>1.0</v>
      </c>
      <c r="C85" s="518" t="str">
        <f t="array" ref="C85">index(Images!$A$1:$K$1, 1, 8)</f>
        <v/>
      </c>
      <c r="D85" s="517" t="s">
        <v>91</v>
      </c>
      <c r="E85" s="517">
        <v>1.0</v>
      </c>
      <c r="F85" s="517">
        <v>3.0</v>
      </c>
      <c r="G85" s="754" t="s">
        <v>2595</v>
      </c>
      <c r="H85" s="437"/>
      <c r="I85" s="755"/>
      <c r="J85" s="756"/>
      <c r="K85" s="756"/>
      <c r="L85" s="756" t="s">
        <v>96</v>
      </c>
      <c r="M85" s="755"/>
      <c r="N85" s="755"/>
      <c r="O85" s="755"/>
      <c r="P85" s="755"/>
      <c r="Q85" s="756" t="s">
        <v>96</v>
      </c>
      <c r="R85" s="756"/>
      <c r="S85" s="756"/>
      <c r="T85" s="755"/>
      <c r="U85" s="755"/>
      <c r="V85" s="755"/>
      <c r="W85" s="755"/>
      <c r="X85" s="755"/>
      <c r="Y85" s="755"/>
      <c r="Z85" s="755"/>
      <c r="AA85" s="755"/>
      <c r="AB85" s="755"/>
      <c r="AC85" s="755"/>
      <c r="AD85" s="755"/>
      <c r="AE85" s="755"/>
      <c r="AF85" s="755"/>
      <c r="AG85" s="755"/>
      <c r="AH85" s="755"/>
      <c r="AI85" s="755"/>
      <c r="AJ85" s="755"/>
      <c r="AK85" s="755"/>
      <c r="AL85" s="755"/>
      <c r="AM85" s="755"/>
      <c r="AN85" s="755"/>
      <c r="AO85" s="755"/>
      <c r="AP85" s="755"/>
      <c r="AQ85" s="755"/>
      <c r="AR85" s="755"/>
      <c r="AS85" s="756" t="s">
        <v>96</v>
      </c>
      <c r="AT85" s="755"/>
      <c r="AU85" s="755"/>
      <c r="AV85" s="755"/>
      <c r="AW85" s="755"/>
      <c r="AX85" s="755"/>
      <c r="AY85" s="756"/>
      <c r="AZ85" s="756"/>
      <c r="BA85" s="755"/>
      <c r="BB85" s="755"/>
      <c r="BC85" s="755"/>
      <c r="BD85" s="755"/>
      <c r="BE85" s="755"/>
      <c r="BF85" s="755"/>
      <c r="BG85" s="756"/>
      <c r="BH85" s="756"/>
      <c r="BI85" s="755"/>
      <c r="BJ85" s="755"/>
      <c r="BK85" s="755"/>
      <c r="BL85" s="755"/>
      <c r="BM85" s="755"/>
      <c r="BN85" s="755"/>
      <c r="BO85" s="756" t="s">
        <v>96</v>
      </c>
      <c r="BP85" s="756"/>
      <c r="BQ85" s="755"/>
      <c r="BR85" s="755"/>
      <c r="BS85" s="755"/>
      <c r="BT85" s="755"/>
      <c r="BU85" s="755"/>
      <c r="BV85" s="755"/>
      <c r="BW85" s="755"/>
      <c r="BX85" s="755"/>
      <c r="BY85" s="755"/>
      <c r="BZ85" s="756"/>
      <c r="CA85" s="756"/>
      <c r="CB85" s="756" t="s">
        <v>96</v>
      </c>
      <c r="CC85" s="756"/>
      <c r="CD85" s="756"/>
      <c r="CE85" s="756"/>
      <c r="CF85" s="756"/>
      <c r="CG85" s="755"/>
      <c r="CH85" s="755"/>
      <c r="CI85" s="755"/>
      <c r="CJ85" s="755"/>
      <c r="CK85" s="755"/>
      <c r="CL85" s="755"/>
      <c r="CM85" s="755"/>
      <c r="CN85" s="755"/>
      <c r="CO85" s="755"/>
      <c r="CP85" s="755"/>
      <c r="CQ85" s="756" t="s">
        <v>96</v>
      </c>
      <c r="CR85" s="755"/>
      <c r="CS85" s="756" t="s">
        <v>96</v>
      </c>
      <c r="CT85" s="756"/>
      <c r="CU85" s="756"/>
      <c r="CV85" s="755"/>
      <c r="CW85" s="756"/>
      <c r="CX85" s="756" t="s">
        <v>96</v>
      </c>
      <c r="CY85" s="755"/>
      <c r="CZ85" s="755"/>
      <c r="DA85" s="755"/>
      <c r="DB85" s="755"/>
      <c r="DC85" s="73"/>
      <c r="DD85" s="757">
        <v>22.0</v>
      </c>
      <c r="DE85" s="757">
        <v>20.0</v>
      </c>
      <c r="DF85" s="757">
        <v>12.0</v>
      </c>
      <c r="DG85" s="757">
        <v>18.0</v>
      </c>
      <c r="DH85" s="758">
        <f t="shared" ref="DH85:DK85" si="86">round(if(columns(DH85:$DK85)&gt;2,55,33)+(DD85*($DL$1+4)/10)*(1+($DM$1+switch($B85,1,0,2,5,3,30))/100),0)</f>
        <v>332</v>
      </c>
      <c r="DI85" s="758">
        <f t="shared" si="86"/>
        <v>307</v>
      </c>
      <c r="DJ85" s="758">
        <f t="shared" si="86"/>
        <v>184</v>
      </c>
      <c r="DK85" s="758">
        <f t="shared" si="86"/>
        <v>259</v>
      </c>
      <c r="DL85" s="758"/>
      <c r="DM85" s="758"/>
    </row>
    <row r="86">
      <c r="A86" s="753" t="s">
        <v>2596</v>
      </c>
      <c r="B86" s="517">
        <v>2.0</v>
      </c>
      <c r="C86" s="518" t="str">
        <f t="array" ref="C86">index(Images!$A$1:$K$1, 1, 8)</f>
        <v/>
      </c>
      <c r="D86" s="517" t="s">
        <v>91</v>
      </c>
      <c r="E86" s="517">
        <v>1.0</v>
      </c>
      <c r="F86" s="517">
        <v>3.0</v>
      </c>
      <c r="G86" s="754" t="s">
        <v>2597</v>
      </c>
      <c r="H86" s="437"/>
      <c r="I86" s="755"/>
      <c r="J86" s="756"/>
      <c r="K86" s="756"/>
      <c r="L86" s="756" t="s">
        <v>96</v>
      </c>
      <c r="M86" s="756"/>
      <c r="N86" s="756"/>
      <c r="O86" s="756"/>
      <c r="P86" s="756"/>
      <c r="Q86" s="756" t="s">
        <v>96</v>
      </c>
      <c r="R86" s="756"/>
      <c r="S86" s="756"/>
      <c r="T86" s="755"/>
      <c r="U86" s="755"/>
      <c r="V86" s="755"/>
      <c r="W86" s="755"/>
      <c r="X86" s="755"/>
      <c r="Y86" s="755"/>
      <c r="Z86" s="756" t="s">
        <v>96</v>
      </c>
      <c r="AA86" s="756"/>
      <c r="AB86" s="755"/>
      <c r="AC86" s="755"/>
      <c r="AD86" s="755"/>
      <c r="AE86" s="755"/>
      <c r="AF86" s="755"/>
      <c r="AG86" s="755"/>
      <c r="AH86" s="755"/>
      <c r="AI86" s="755"/>
      <c r="AJ86" s="755"/>
      <c r="AK86" s="755"/>
      <c r="AL86" s="756"/>
      <c r="AM86" s="756"/>
      <c r="AN86" s="756"/>
      <c r="AO86" s="756" t="s">
        <v>96</v>
      </c>
      <c r="AP86" s="756"/>
      <c r="AQ86" s="756"/>
      <c r="AR86" s="756" t="s">
        <v>96</v>
      </c>
      <c r="AS86" s="756" t="s">
        <v>96</v>
      </c>
      <c r="AT86" s="756" t="s">
        <v>96</v>
      </c>
      <c r="AU86" s="755"/>
      <c r="AV86" s="755"/>
      <c r="AW86" s="755"/>
      <c r="AX86" s="755"/>
      <c r="AY86" s="755"/>
      <c r="AZ86" s="755"/>
      <c r="BA86" s="755"/>
      <c r="BB86" s="755"/>
      <c r="BC86" s="755"/>
      <c r="BD86" s="756" t="s">
        <v>96</v>
      </c>
      <c r="BE86" s="756" t="s">
        <v>96</v>
      </c>
      <c r="BF86" s="755"/>
      <c r="BG86" s="755"/>
      <c r="BH86" s="755"/>
      <c r="BI86" s="755"/>
      <c r="BJ86" s="755"/>
      <c r="BK86" s="755"/>
      <c r="BL86" s="755"/>
      <c r="BM86" s="755"/>
      <c r="BN86" s="755"/>
      <c r="BO86" s="756" t="s">
        <v>96</v>
      </c>
      <c r="BP86" s="756" t="s">
        <v>96</v>
      </c>
      <c r="BQ86" s="755"/>
      <c r="BR86" s="755"/>
      <c r="BS86" s="755"/>
      <c r="BT86" s="755"/>
      <c r="BU86" s="755"/>
      <c r="BV86" s="756"/>
      <c r="BW86" s="756"/>
      <c r="BX86" s="756"/>
      <c r="BY86" s="756"/>
      <c r="BZ86" s="755"/>
      <c r="CA86" s="755"/>
      <c r="CB86" s="756" t="s">
        <v>96</v>
      </c>
      <c r="CC86" s="756"/>
      <c r="CD86" s="756"/>
      <c r="CE86" s="756"/>
      <c r="CF86" s="756"/>
      <c r="CG86" s="755"/>
      <c r="CH86" s="755"/>
      <c r="CI86" s="759" t="s">
        <v>96</v>
      </c>
      <c r="CJ86" s="755"/>
      <c r="CK86" s="755"/>
      <c r="CL86" s="756" t="s">
        <v>96</v>
      </c>
      <c r="CM86" s="756"/>
      <c r="CN86" s="755"/>
      <c r="CO86" s="755"/>
      <c r="CP86" s="755"/>
      <c r="CQ86" s="756" t="s">
        <v>96</v>
      </c>
      <c r="CR86" s="755"/>
      <c r="CS86" s="756"/>
      <c r="CT86" s="755"/>
      <c r="CU86" s="755"/>
      <c r="CV86" s="755"/>
      <c r="CW86" s="756"/>
      <c r="CX86" s="756" t="s">
        <v>96</v>
      </c>
      <c r="CY86" s="756"/>
      <c r="CZ86" s="756" t="s">
        <v>96</v>
      </c>
      <c r="DA86" s="756"/>
      <c r="DB86" s="755"/>
      <c r="DC86" s="73"/>
      <c r="DD86" s="757">
        <v>26.0</v>
      </c>
      <c r="DE86" s="757">
        <v>24.0</v>
      </c>
      <c r="DF86" s="757">
        <v>14.0</v>
      </c>
      <c r="DG86" s="757">
        <v>22.0</v>
      </c>
      <c r="DH86" s="758">
        <f t="shared" ref="DH86:DK86" si="87">round(if(columns(DH86:$DK86)&gt;2,55,33)+(DD86*($DL$1+4)/10)*(1+($DM$1+switch($B86,1,0,2,5,3,30))/100),0)</f>
        <v>392</v>
      </c>
      <c r="DI86" s="758">
        <f t="shared" si="87"/>
        <v>366</v>
      </c>
      <c r="DJ86" s="758">
        <f t="shared" si="87"/>
        <v>214</v>
      </c>
      <c r="DK86" s="758">
        <f t="shared" si="87"/>
        <v>318</v>
      </c>
      <c r="DL86" s="758"/>
      <c r="DM86" s="758"/>
    </row>
    <row r="87">
      <c r="A87" s="753" t="s">
        <v>2598</v>
      </c>
      <c r="B87" s="517">
        <v>2.0</v>
      </c>
      <c r="C87" s="518" t="str">
        <f t="array" ref="C87">index(Images!$A$1:$K$1, 1, 8)</f>
        <v/>
      </c>
      <c r="D87" s="517" t="s">
        <v>91</v>
      </c>
      <c r="E87" s="517">
        <v>1.0</v>
      </c>
      <c r="F87" s="517">
        <v>3.0</v>
      </c>
      <c r="G87" s="754" t="s">
        <v>2599</v>
      </c>
      <c r="H87" s="437"/>
      <c r="I87" s="756" t="s">
        <v>96</v>
      </c>
      <c r="J87" s="755"/>
      <c r="K87" s="755"/>
      <c r="L87" s="755"/>
      <c r="M87" s="755"/>
      <c r="N87" s="759"/>
      <c r="O87" s="759" t="s">
        <v>96</v>
      </c>
      <c r="P87" s="755"/>
      <c r="Q87" s="755"/>
      <c r="R87" s="755"/>
      <c r="S87" s="756" t="s">
        <v>96</v>
      </c>
      <c r="T87" s="755"/>
      <c r="U87" s="755"/>
      <c r="V87" s="755"/>
      <c r="W87" s="755"/>
      <c r="X87" s="755"/>
      <c r="Y87" s="756"/>
      <c r="Z87" s="756" t="s">
        <v>96</v>
      </c>
      <c r="AA87" s="756"/>
      <c r="AB87" s="756"/>
      <c r="AC87" s="755"/>
      <c r="AD87" s="755"/>
      <c r="AE87" s="755"/>
      <c r="AF87" s="755"/>
      <c r="AG87" s="755"/>
      <c r="AH87" s="756" t="s">
        <v>96</v>
      </c>
      <c r="AI87" s="756" t="s">
        <v>96</v>
      </c>
      <c r="AJ87" s="756"/>
      <c r="AK87" s="756" t="s">
        <v>96</v>
      </c>
      <c r="AL87" s="755"/>
      <c r="AM87" s="755"/>
      <c r="AN87" s="755"/>
      <c r="AO87" s="756" t="s">
        <v>96</v>
      </c>
      <c r="AP87" s="755"/>
      <c r="AQ87" s="755"/>
      <c r="AR87" s="755"/>
      <c r="AS87" s="756"/>
      <c r="AT87" s="756" t="s">
        <v>96</v>
      </c>
      <c r="AU87" s="755"/>
      <c r="AV87" s="755"/>
      <c r="AW87" s="755"/>
      <c r="AX87" s="755"/>
      <c r="AY87" s="755"/>
      <c r="AZ87" s="756" t="s">
        <v>96</v>
      </c>
      <c r="BA87" s="755"/>
      <c r="BB87" s="755"/>
      <c r="BC87" s="755"/>
      <c r="BD87" s="756" t="s">
        <v>96</v>
      </c>
      <c r="BE87" s="755"/>
      <c r="BF87" s="755"/>
      <c r="BG87" s="755"/>
      <c r="BH87" s="755"/>
      <c r="BI87" s="756" t="s">
        <v>96</v>
      </c>
      <c r="BJ87" s="755"/>
      <c r="BK87" s="755"/>
      <c r="BL87" s="756"/>
      <c r="BM87" s="755"/>
      <c r="BN87" s="755"/>
      <c r="BO87" s="756" t="s">
        <v>96</v>
      </c>
      <c r="BP87" s="756"/>
      <c r="BQ87" s="755"/>
      <c r="BR87" s="755"/>
      <c r="BS87" s="755"/>
      <c r="BT87" s="756" t="s">
        <v>96</v>
      </c>
      <c r="BU87" s="756"/>
      <c r="BV87" s="755"/>
      <c r="BW87" s="755"/>
      <c r="BX87" s="755"/>
      <c r="BY87" s="755"/>
      <c r="BZ87" s="756"/>
      <c r="CA87" s="756"/>
      <c r="CB87" s="755"/>
      <c r="CC87" s="759" t="s">
        <v>96</v>
      </c>
      <c r="CD87" s="759"/>
      <c r="CE87" s="759"/>
      <c r="CF87" s="755"/>
      <c r="CG87" s="755"/>
      <c r="CH87" s="755"/>
      <c r="CI87" s="759" t="s">
        <v>96</v>
      </c>
      <c r="CJ87" s="755"/>
      <c r="CK87" s="756" t="s">
        <v>96</v>
      </c>
      <c r="CL87" s="755"/>
      <c r="CM87" s="755"/>
      <c r="CN87" s="756"/>
      <c r="CO87" s="756"/>
      <c r="CP87" s="755"/>
      <c r="CQ87" s="756" t="s">
        <v>96</v>
      </c>
      <c r="CR87" s="755"/>
      <c r="CS87" s="755"/>
      <c r="CT87" s="755"/>
      <c r="CU87" s="755"/>
      <c r="CV87" s="755"/>
      <c r="CW87" s="756" t="s">
        <v>96</v>
      </c>
      <c r="CX87" s="755"/>
      <c r="CY87" s="755"/>
      <c r="CZ87" s="755"/>
      <c r="DA87" s="756" t="s">
        <v>96</v>
      </c>
      <c r="DB87" s="755"/>
      <c r="DC87" s="73"/>
      <c r="DD87" s="757">
        <v>31.0</v>
      </c>
      <c r="DE87" s="757">
        <v>29.0</v>
      </c>
      <c r="DF87" s="757">
        <v>17.0</v>
      </c>
      <c r="DG87" s="757">
        <v>16.0</v>
      </c>
      <c r="DH87" s="758">
        <f t="shared" ref="DH87:DK87" si="88">round(if(columns(DH87:$DK87)&gt;2,55,33)+(DD87*($DL$1+4)/10)*(1+($DM$1+switch($B87,1,0,2,5,3,30))/100),0)</f>
        <v>456</v>
      </c>
      <c r="DI87" s="758">
        <f t="shared" si="88"/>
        <v>431</v>
      </c>
      <c r="DJ87" s="758">
        <f t="shared" si="88"/>
        <v>253</v>
      </c>
      <c r="DK87" s="758">
        <f t="shared" si="88"/>
        <v>240</v>
      </c>
      <c r="DL87" s="758"/>
      <c r="DM87" s="758"/>
    </row>
    <row r="88">
      <c r="A88" s="753" t="s">
        <v>188</v>
      </c>
      <c r="B88" s="517">
        <v>3.0</v>
      </c>
      <c r="C88" s="518" t="str">
        <f t="array" ref="C88">index(Images!$A$1:$K$1, 1, 8)</f>
        <v/>
      </c>
      <c r="D88" s="517" t="s">
        <v>91</v>
      </c>
      <c r="E88" s="517">
        <v>1.0</v>
      </c>
      <c r="F88" s="517">
        <v>3.0</v>
      </c>
      <c r="G88" s="754" t="s">
        <v>2600</v>
      </c>
      <c r="H88" s="437"/>
      <c r="I88" s="755"/>
      <c r="J88" s="756"/>
      <c r="K88" s="756"/>
      <c r="L88" s="756" t="s">
        <v>96</v>
      </c>
      <c r="M88" s="755"/>
      <c r="N88" s="755"/>
      <c r="O88" s="755"/>
      <c r="P88" s="755"/>
      <c r="Q88" s="756" t="s">
        <v>96</v>
      </c>
      <c r="R88" s="756"/>
      <c r="S88" s="756"/>
      <c r="T88" s="755"/>
      <c r="U88" s="755"/>
      <c r="V88" s="755"/>
      <c r="W88" s="755"/>
      <c r="X88" s="755"/>
      <c r="Y88" s="755"/>
      <c r="Z88" s="756" t="s">
        <v>96</v>
      </c>
      <c r="AA88" s="756"/>
      <c r="AB88" s="755"/>
      <c r="AC88" s="755"/>
      <c r="AD88" s="755"/>
      <c r="AE88" s="755"/>
      <c r="AF88" s="755"/>
      <c r="AG88" s="755"/>
      <c r="AH88" s="755"/>
      <c r="AI88" s="755"/>
      <c r="AJ88" s="756"/>
      <c r="AK88" s="756"/>
      <c r="AL88" s="755"/>
      <c r="AM88" s="755"/>
      <c r="AN88" s="755"/>
      <c r="AO88" s="756" t="s">
        <v>96</v>
      </c>
      <c r="AP88" s="755"/>
      <c r="AQ88" s="755"/>
      <c r="AR88" s="756" t="s">
        <v>96</v>
      </c>
      <c r="AS88" s="756" t="s">
        <v>96</v>
      </c>
      <c r="AT88" s="755"/>
      <c r="AU88" s="755"/>
      <c r="AV88" s="755"/>
      <c r="AW88" s="755"/>
      <c r="AX88" s="755"/>
      <c r="AY88" s="755"/>
      <c r="AZ88" s="755"/>
      <c r="BA88" s="755"/>
      <c r="BB88" s="755"/>
      <c r="BC88" s="755"/>
      <c r="BD88" s="756" t="s">
        <v>96</v>
      </c>
      <c r="BE88" s="756" t="s">
        <v>96</v>
      </c>
      <c r="BF88" s="755"/>
      <c r="BG88" s="755"/>
      <c r="BH88" s="755"/>
      <c r="BI88" s="756"/>
      <c r="BJ88" s="755"/>
      <c r="BK88" s="755"/>
      <c r="BL88" s="755"/>
      <c r="BM88" s="755"/>
      <c r="BN88" s="755"/>
      <c r="BO88" s="756" t="s">
        <v>96</v>
      </c>
      <c r="BP88" s="756" t="s">
        <v>96</v>
      </c>
      <c r="BQ88" s="755"/>
      <c r="BR88" s="755"/>
      <c r="BS88" s="755"/>
      <c r="BT88" s="756"/>
      <c r="BU88" s="756"/>
      <c r="BV88" s="755"/>
      <c r="BW88" s="755"/>
      <c r="BX88" s="755"/>
      <c r="BY88" s="755"/>
      <c r="BZ88" s="755"/>
      <c r="CA88" s="755"/>
      <c r="CB88" s="756" t="s">
        <v>96</v>
      </c>
      <c r="CC88" s="756"/>
      <c r="CD88" s="756"/>
      <c r="CE88" s="756"/>
      <c r="CF88" s="756"/>
      <c r="CG88" s="755"/>
      <c r="CH88" s="755"/>
      <c r="CI88" s="755"/>
      <c r="CJ88" s="755"/>
      <c r="CK88" s="755"/>
      <c r="CL88" s="756" t="s">
        <v>96</v>
      </c>
      <c r="CM88" s="756"/>
      <c r="CN88" s="755"/>
      <c r="CO88" s="755"/>
      <c r="CP88" s="755"/>
      <c r="CQ88" s="756" t="s">
        <v>96</v>
      </c>
      <c r="CR88" s="755"/>
      <c r="CS88" s="756" t="s">
        <v>96</v>
      </c>
      <c r="CT88" s="755"/>
      <c r="CU88" s="755"/>
      <c r="CV88" s="755"/>
      <c r="CW88" s="756"/>
      <c r="CX88" s="756" t="s">
        <v>96</v>
      </c>
      <c r="CY88" s="755"/>
      <c r="CZ88" s="755"/>
      <c r="DA88" s="755"/>
      <c r="DB88" s="755"/>
      <c r="DC88" s="73"/>
      <c r="DD88" s="757">
        <v>34.0</v>
      </c>
      <c r="DE88" s="757">
        <v>31.0</v>
      </c>
      <c r="DF88" s="757">
        <v>19.0</v>
      </c>
      <c r="DG88" s="757">
        <v>28.0</v>
      </c>
      <c r="DH88" s="758">
        <f t="shared" ref="DH88:DK88" si="89">round(if(columns(DH88:$DK88)&gt;2,55,33)+(DD88*($DL$1+4)/10)*(1+($DM$1+switch($B88,1,0,2,5,3,30))/100),0)</f>
        <v>558</v>
      </c>
      <c r="DI88" s="758">
        <f t="shared" si="89"/>
        <v>514</v>
      </c>
      <c r="DJ88" s="758">
        <f t="shared" si="89"/>
        <v>314</v>
      </c>
      <c r="DK88" s="758">
        <f t="shared" si="89"/>
        <v>447</v>
      </c>
      <c r="DL88" s="758"/>
      <c r="DM88" s="758"/>
    </row>
    <row r="89">
      <c r="A89" s="753" t="s">
        <v>555</v>
      </c>
      <c r="B89" s="517">
        <v>3.0</v>
      </c>
      <c r="C89" s="518" t="str">
        <f t="array" ref="C89">index(Images!$A$1:$K$1, 1, 8)</f>
        <v/>
      </c>
      <c r="D89" s="517" t="s">
        <v>91</v>
      </c>
      <c r="E89" s="517">
        <v>1.0</v>
      </c>
      <c r="F89" s="517">
        <v>3.0</v>
      </c>
      <c r="G89" s="754" t="s">
        <v>2601</v>
      </c>
      <c r="H89" s="437"/>
      <c r="I89" s="755"/>
      <c r="J89" s="755"/>
      <c r="K89" s="755"/>
      <c r="L89" s="755"/>
      <c r="M89" s="755"/>
      <c r="N89" s="755"/>
      <c r="O89" s="755"/>
      <c r="P89" s="755"/>
      <c r="Q89" s="755"/>
      <c r="R89" s="755"/>
      <c r="S89" s="756" t="s">
        <v>96</v>
      </c>
      <c r="T89" s="755"/>
      <c r="U89" s="755"/>
      <c r="V89" s="755"/>
      <c r="W89" s="755"/>
      <c r="X89" s="755"/>
      <c r="Y89" s="755"/>
      <c r="Z89" s="756" t="s">
        <v>96</v>
      </c>
      <c r="AA89" s="756"/>
      <c r="AB89" s="755"/>
      <c r="AC89" s="755"/>
      <c r="AD89" s="755"/>
      <c r="AE89" s="756"/>
      <c r="AF89" s="755"/>
      <c r="AG89" s="756"/>
      <c r="AH89" s="756" t="s">
        <v>96</v>
      </c>
      <c r="AI89" s="756" t="s">
        <v>96</v>
      </c>
      <c r="AJ89" s="755"/>
      <c r="AK89" s="755"/>
      <c r="AL89" s="756"/>
      <c r="AM89" s="756"/>
      <c r="AN89" s="756"/>
      <c r="AO89" s="756"/>
      <c r="AP89" s="755"/>
      <c r="AQ89" s="755"/>
      <c r="AR89" s="755"/>
      <c r="AS89" s="755"/>
      <c r="AT89" s="755"/>
      <c r="AU89" s="755"/>
      <c r="AV89" s="755"/>
      <c r="AW89" s="755"/>
      <c r="AX89" s="755"/>
      <c r="AY89" s="755"/>
      <c r="AZ89" s="756" t="s">
        <v>96</v>
      </c>
      <c r="BA89" s="756"/>
      <c r="BB89" s="756"/>
      <c r="BC89" s="756"/>
      <c r="BD89" s="755"/>
      <c r="BE89" s="755"/>
      <c r="BF89" s="755"/>
      <c r="BG89" s="755"/>
      <c r="BH89" s="755"/>
      <c r="BI89" s="756" t="s">
        <v>96</v>
      </c>
      <c r="BJ89" s="755"/>
      <c r="BK89" s="755"/>
      <c r="BL89" s="755"/>
      <c r="BM89" s="756"/>
      <c r="BN89" s="755"/>
      <c r="BO89" s="756" t="s">
        <v>96</v>
      </c>
      <c r="BP89" s="756"/>
      <c r="BQ89" s="755"/>
      <c r="BR89" s="755"/>
      <c r="BS89" s="755"/>
      <c r="BT89" s="756" t="s">
        <v>96</v>
      </c>
      <c r="BU89" s="755"/>
      <c r="BV89" s="755"/>
      <c r="BW89" s="755"/>
      <c r="BX89" s="755"/>
      <c r="BY89" s="755"/>
      <c r="BZ89" s="755"/>
      <c r="CA89" s="755"/>
      <c r="CB89" s="755"/>
      <c r="CC89" s="759" t="s">
        <v>96</v>
      </c>
      <c r="CD89" s="759"/>
      <c r="CE89" s="759"/>
      <c r="CF89" s="755"/>
      <c r="CG89" s="755"/>
      <c r="CH89" s="755"/>
      <c r="CI89" s="756"/>
      <c r="CJ89" s="756"/>
      <c r="CK89" s="756" t="s">
        <v>96</v>
      </c>
      <c r="CL89" s="756"/>
      <c r="CM89" s="756"/>
      <c r="CN89" s="755"/>
      <c r="CO89" s="755"/>
      <c r="CP89" s="755"/>
      <c r="CQ89" s="756" t="s">
        <v>96</v>
      </c>
      <c r="CR89" s="755"/>
      <c r="CS89" s="755"/>
      <c r="CT89" s="755"/>
      <c r="CU89" s="755"/>
      <c r="CV89" s="755"/>
      <c r="CW89" s="756" t="s">
        <v>96</v>
      </c>
      <c r="CX89" s="755"/>
      <c r="CY89" s="756"/>
      <c r="CZ89" s="756" t="s">
        <v>96</v>
      </c>
      <c r="DA89" s="756" t="s">
        <v>96</v>
      </c>
      <c r="DB89" s="755"/>
      <c r="DC89" s="73"/>
      <c r="DD89" s="757">
        <v>40.0</v>
      </c>
      <c r="DE89" s="757">
        <v>37.0</v>
      </c>
      <c r="DF89" s="757">
        <v>22.0</v>
      </c>
      <c r="DG89" s="757">
        <v>20.0</v>
      </c>
      <c r="DH89" s="758">
        <f t="shared" ref="DH89:DK89" si="90">round(if(columns(DH89:$DK89)&gt;2,55,33)+(DD89*($DL$1+4)/10)*(1+($DM$1+switch($B89,1,0,2,5,3,30))/100),0)</f>
        <v>647</v>
      </c>
      <c r="DI89" s="758">
        <f t="shared" si="90"/>
        <v>603</v>
      </c>
      <c r="DJ89" s="758">
        <f t="shared" si="90"/>
        <v>359</v>
      </c>
      <c r="DK89" s="758">
        <f t="shared" si="90"/>
        <v>329</v>
      </c>
      <c r="DL89" s="758"/>
      <c r="DM89" s="758"/>
    </row>
    <row r="90">
      <c r="A90" s="753" t="s">
        <v>2602</v>
      </c>
      <c r="B90" s="517">
        <v>3.0</v>
      </c>
      <c r="C90" s="518" t="str">
        <f t="array" ref="C90">index(Images!$A$1:$K$1, 1, 8)</f>
        <v/>
      </c>
      <c r="D90" s="517" t="s">
        <v>2483</v>
      </c>
      <c r="E90" s="517">
        <v>1.0</v>
      </c>
      <c r="F90" s="517">
        <v>3.0</v>
      </c>
      <c r="G90" s="754" t="s">
        <v>2603</v>
      </c>
      <c r="H90" s="437"/>
      <c r="I90" s="755"/>
      <c r="J90" s="755"/>
      <c r="K90" s="755"/>
      <c r="L90" s="755"/>
      <c r="M90" s="755"/>
      <c r="N90" s="755"/>
      <c r="O90" s="755"/>
      <c r="P90" s="755"/>
      <c r="Q90" s="755"/>
      <c r="R90" s="755"/>
      <c r="S90" s="756" t="s">
        <v>96</v>
      </c>
      <c r="T90" s="755"/>
      <c r="U90" s="755"/>
      <c r="V90" s="755"/>
      <c r="W90" s="755"/>
      <c r="X90" s="755"/>
      <c r="Y90" s="755"/>
      <c r="Z90" s="756" t="s">
        <v>96</v>
      </c>
      <c r="AA90" s="756"/>
      <c r="AB90" s="756"/>
      <c r="AC90" s="755"/>
      <c r="AD90" s="755"/>
      <c r="AE90" s="755"/>
      <c r="AF90" s="755"/>
      <c r="AG90" s="755"/>
      <c r="AH90" s="756" t="s">
        <v>96</v>
      </c>
      <c r="AI90" s="756" t="s">
        <v>96</v>
      </c>
      <c r="AJ90" s="755"/>
      <c r="AK90" s="755"/>
      <c r="AL90" s="755"/>
      <c r="AM90" s="755"/>
      <c r="AN90" s="755"/>
      <c r="AO90" s="755"/>
      <c r="AP90" s="755"/>
      <c r="AQ90" s="755"/>
      <c r="AR90" s="755"/>
      <c r="AS90" s="755"/>
      <c r="AT90" s="755"/>
      <c r="AU90" s="755"/>
      <c r="AV90" s="755"/>
      <c r="AW90" s="755"/>
      <c r="AX90" s="755"/>
      <c r="AY90" s="755"/>
      <c r="AZ90" s="756" t="s">
        <v>96</v>
      </c>
      <c r="BA90" s="755"/>
      <c r="BB90" s="755"/>
      <c r="BC90" s="755"/>
      <c r="BD90" s="756" t="s">
        <v>96</v>
      </c>
      <c r="BE90" s="755"/>
      <c r="BF90" s="756"/>
      <c r="BG90" s="756"/>
      <c r="BH90" s="756"/>
      <c r="BI90" s="756" t="s">
        <v>96</v>
      </c>
      <c r="BJ90" s="756"/>
      <c r="BK90" s="756"/>
      <c r="BL90" s="755"/>
      <c r="BM90" s="755"/>
      <c r="BN90" s="755"/>
      <c r="BO90" s="755"/>
      <c r="BP90" s="755"/>
      <c r="BQ90" s="755"/>
      <c r="BR90" s="755"/>
      <c r="BS90" s="755"/>
      <c r="BT90" s="756" t="s">
        <v>96</v>
      </c>
      <c r="BU90" s="755"/>
      <c r="BV90" s="755"/>
      <c r="BW90" s="755"/>
      <c r="BX90" s="755"/>
      <c r="BY90" s="755"/>
      <c r="BZ90" s="755"/>
      <c r="CA90" s="755"/>
      <c r="CB90" s="755"/>
      <c r="CC90" s="755"/>
      <c r="CD90" s="755"/>
      <c r="CE90" s="755"/>
      <c r="CF90" s="755"/>
      <c r="CG90" s="755"/>
      <c r="CH90" s="755"/>
      <c r="CI90" s="759" t="s">
        <v>96</v>
      </c>
      <c r="CJ90" s="755"/>
      <c r="CK90" s="756" t="s">
        <v>96</v>
      </c>
      <c r="CL90" s="755"/>
      <c r="CM90" s="755"/>
      <c r="CN90" s="755"/>
      <c r="CO90" s="755"/>
      <c r="CP90" s="755"/>
      <c r="CQ90" s="756" t="s">
        <v>96</v>
      </c>
      <c r="CR90" s="755"/>
      <c r="CS90" s="756"/>
      <c r="CT90" s="755"/>
      <c r="CU90" s="755"/>
      <c r="CV90" s="755"/>
      <c r="CW90" s="756"/>
      <c r="CX90" s="756" t="s">
        <v>96</v>
      </c>
      <c r="CY90" s="756"/>
      <c r="CZ90" s="756" t="s">
        <v>96</v>
      </c>
      <c r="DA90" s="756" t="s">
        <v>96</v>
      </c>
      <c r="DB90" s="755"/>
      <c r="DC90" s="73"/>
      <c r="DD90" s="757">
        <v>36.0</v>
      </c>
      <c r="DE90" s="757">
        <v>40.0</v>
      </c>
      <c r="DF90" s="757">
        <v>20.0</v>
      </c>
      <c r="DG90" s="757">
        <v>20.0</v>
      </c>
      <c r="DH90" s="758">
        <f t="shared" ref="DH90:DK90" si="91">round(if(columns(DH90:$DK90)&gt;2,55,33)+(DD90*($DL$1+4)/10)*(1+($DM$1+switch($B90,1,0,2,5,3,30))/100),0)</f>
        <v>588</v>
      </c>
      <c r="DI90" s="758">
        <f t="shared" si="91"/>
        <v>647</v>
      </c>
      <c r="DJ90" s="758">
        <f t="shared" si="91"/>
        <v>329</v>
      </c>
      <c r="DK90" s="758">
        <f t="shared" si="91"/>
        <v>329</v>
      </c>
      <c r="DL90" s="758"/>
      <c r="DM90" s="758"/>
    </row>
    <row r="91">
      <c r="A91" s="753" t="s">
        <v>2604</v>
      </c>
      <c r="B91" s="517">
        <v>3.0</v>
      </c>
      <c r="C91" s="518" t="str">
        <f t="array" ref="C91">index(Images!$A$1:$K$1, 1, 8)</f>
        <v/>
      </c>
      <c r="D91" s="517" t="s">
        <v>2483</v>
      </c>
      <c r="E91" s="517">
        <v>2.0</v>
      </c>
      <c r="F91" s="517">
        <v>3.0</v>
      </c>
      <c r="G91" s="760" t="s">
        <v>2605</v>
      </c>
      <c r="H91" s="437"/>
      <c r="I91" s="755"/>
      <c r="J91" s="755"/>
      <c r="K91" s="755"/>
      <c r="L91" s="756" t="s">
        <v>96</v>
      </c>
      <c r="M91" s="755"/>
      <c r="N91" s="755"/>
      <c r="O91" s="755"/>
      <c r="P91" s="755"/>
      <c r="Q91" s="756" t="s">
        <v>96</v>
      </c>
      <c r="R91" s="756"/>
      <c r="S91" s="756"/>
      <c r="T91" s="755"/>
      <c r="U91" s="755"/>
      <c r="V91" s="755"/>
      <c r="W91" s="755"/>
      <c r="X91" s="755"/>
      <c r="Y91" s="755"/>
      <c r="Z91" s="755"/>
      <c r="AA91" s="755"/>
      <c r="AB91" s="755"/>
      <c r="AC91" s="756" t="s">
        <v>96</v>
      </c>
      <c r="AD91" s="755"/>
      <c r="AE91" s="755"/>
      <c r="AF91" s="755"/>
      <c r="AG91" s="755"/>
      <c r="AH91" s="755"/>
      <c r="AI91" s="755"/>
      <c r="AJ91" s="755"/>
      <c r="AK91" s="755"/>
      <c r="AL91" s="755"/>
      <c r="AM91" s="755"/>
      <c r="AN91" s="755"/>
      <c r="AO91" s="756"/>
      <c r="AP91" s="755"/>
      <c r="AQ91" s="755"/>
      <c r="AR91" s="755"/>
      <c r="AS91" s="755"/>
      <c r="AT91" s="755"/>
      <c r="AU91" s="755"/>
      <c r="AV91" s="755"/>
      <c r="AW91" s="755"/>
      <c r="AX91" s="755"/>
      <c r="AY91" s="756"/>
      <c r="AZ91" s="756"/>
      <c r="BA91" s="755"/>
      <c r="BB91" s="755"/>
      <c r="BC91" s="755"/>
      <c r="BD91" s="755"/>
      <c r="BE91" s="755"/>
      <c r="BF91" s="755"/>
      <c r="BG91" s="755"/>
      <c r="BH91" s="755"/>
      <c r="BI91" s="755"/>
      <c r="BJ91" s="755"/>
      <c r="BK91" s="755"/>
      <c r="BL91" s="755"/>
      <c r="BM91" s="755"/>
      <c r="BN91" s="755"/>
      <c r="BO91" s="756"/>
      <c r="BP91" s="756"/>
      <c r="BQ91" s="755"/>
      <c r="BR91" s="755"/>
      <c r="BS91" s="755"/>
      <c r="BT91" s="755"/>
      <c r="BU91" s="755"/>
      <c r="BV91" s="755"/>
      <c r="BW91" s="755"/>
      <c r="BX91" s="755"/>
      <c r="BY91" s="755"/>
      <c r="BZ91" s="756"/>
      <c r="CA91" s="756"/>
      <c r="CB91" s="755"/>
      <c r="CC91" s="755"/>
      <c r="CD91" s="755"/>
      <c r="CE91" s="755"/>
      <c r="CF91" s="755"/>
      <c r="CG91" s="755"/>
      <c r="CH91" s="755"/>
      <c r="CI91" s="755"/>
      <c r="CJ91" s="755"/>
      <c r="CK91" s="755"/>
      <c r="CL91" s="756"/>
      <c r="CM91" s="756"/>
      <c r="CN91" s="755"/>
      <c r="CO91" s="755"/>
      <c r="CP91" s="755"/>
      <c r="CQ91" s="756"/>
      <c r="CR91" s="755"/>
      <c r="CS91" s="755"/>
      <c r="CT91" s="756"/>
      <c r="CU91" s="756"/>
      <c r="CV91" s="755"/>
      <c r="CW91" s="756"/>
      <c r="CX91" s="756" t="s">
        <v>96</v>
      </c>
      <c r="CY91" s="756" t="s">
        <v>96</v>
      </c>
      <c r="CZ91" s="755"/>
      <c r="DA91" s="755"/>
      <c r="DB91" s="755"/>
      <c r="DC91" s="73"/>
      <c r="DD91" s="757">
        <v>40.0</v>
      </c>
      <c r="DE91" s="757">
        <v>31.0</v>
      </c>
      <c r="DF91" s="757">
        <v>20.0</v>
      </c>
      <c r="DG91" s="757">
        <v>23.0</v>
      </c>
      <c r="DH91" s="758">
        <f t="shared" ref="DH91:DK91" si="92">round(if(columns(DH91:$DK91)&gt;2,55,33)+(DD91*($DL$1+4)/10)*(1+($DM$1+switch($B91,1,0,2,5,3,30))/100),0)</f>
        <v>647</v>
      </c>
      <c r="DI91" s="758">
        <f t="shared" si="92"/>
        <v>514</v>
      </c>
      <c r="DJ91" s="758">
        <f t="shared" si="92"/>
        <v>329</v>
      </c>
      <c r="DK91" s="758">
        <f t="shared" si="92"/>
        <v>373</v>
      </c>
      <c r="DL91" s="758"/>
      <c r="DM91" s="758"/>
    </row>
    <row r="92">
      <c r="A92" s="753" t="s">
        <v>2606</v>
      </c>
      <c r="B92" s="517">
        <v>3.0</v>
      </c>
      <c r="C92" s="518" t="str">
        <f t="array" ref="C92">index(Images!$A$1:$K$1, 1, 8)</f>
        <v/>
      </c>
      <c r="D92" s="517" t="s">
        <v>2483</v>
      </c>
      <c r="E92" s="517">
        <v>2.0</v>
      </c>
      <c r="F92" s="517">
        <v>3.0</v>
      </c>
      <c r="G92" s="754" t="s">
        <v>2607</v>
      </c>
      <c r="H92" s="437"/>
      <c r="I92" s="755"/>
      <c r="J92" s="755"/>
      <c r="K92" s="755"/>
      <c r="L92" s="755"/>
      <c r="M92" s="755"/>
      <c r="N92" s="755"/>
      <c r="O92" s="755"/>
      <c r="P92" s="755"/>
      <c r="Q92" s="755"/>
      <c r="R92" s="755"/>
      <c r="S92" s="755"/>
      <c r="T92" s="755"/>
      <c r="U92" s="755"/>
      <c r="V92" s="755"/>
      <c r="W92" s="755"/>
      <c r="X92" s="755"/>
      <c r="Y92" s="755"/>
      <c r="Z92" s="755"/>
      <c r="AA92" s="755"/>
      <c r="AB92" s="755"/>
      <c r="AC92" s="755"/>
      <c r="AD92" s="755"/>
      <c r="AE92" s="755"/>
      <c r="AF92" s="755"/>
      <c r="AG92" s="755"/>
      <c r="AH92" s="755"/>
      <c r="AI92" s="755"/>
      <c r="AJ92" s="755"/>
      <c r="AK92" s="755"/>
      <c r="AL92" s="755"/>
      <c r="AM92" s="755"/>
      <c r="AN92" s="755"/>
      <c r="AO92" s="756" t="s">
        <v>96</v>
      </c>
      <c r="AP92" s="755"/>
      <c r="AQ92" s="755"/>
      <c r="AR92" s="755"/>
      <c r="AS92" s="755"/>
      <c r="AT92" s="755"/>
      <c r="AU92" s="755"/>
      <c r="AV92" s="755"/>
      <c r="AW92" s="755"/>
      <c r="AX92" s="755"/>
      <c r="AY92" s="756"/>
      <c r="AZ92" s="756"/>
      <c r="BA92" s="755"/>
      <c r="BB92" s="755"/>
      <c r="BC92" s="755"/>
      <c r="BD92" s="755"/>
      <c r="BE92" s="755"/>
      <c r="BF92" s="755"/>
      <c r="BG92" s="755"/>
      <c r="BH92" s="755"/>
      <c r="BI92" s="755"/>
      <c r="BJ92" s="755"/>
      <c r="BK92" s="755"/>
      <c r="BL92" s="755"/>
      <c r="BM92" s="755"/>
      <c r="BN92" s="755"/>
      <c r="BO92" s="756" t="s">
        <v>96</v>
      </c>
      <c r="BP92" s="756"/>
      <c r="BQ92" s="755"/>
      <c r="BR92" s="755"/>
      <c r="BS92" s="755"/>
      <c r="BT92" s="755"/>
      <c r="BU92" s="755"/>
      <c r="BV92" s="755"/>
      <c r="BW92" s="755"/>
      <c r="BX92" s="755"/>
      <c r="BY92" s="755"/>
      <c r="BZ92" s="756"/>
      <c r="CA92" s="756"/>
      <c r="CB92" s="755"/>
      <c r="CC92" s="755"/>
      <c r="CD92" s="755"/>
      <c r="CE92" s="755"/>
      <c r="CF92" s="755"/>
      <c r="CG92" s="755"/>
      <c r="CH92" s="755"/>
      <c r="CI92" s="755"/>
      <c r="CJ92" s="755"/>
      <c r="CK92" s="755"/>
      <c r="CL92" s="756" t="s">
        <v>96</v>
      </c>
      <c r="CM92" s="756"/>
      <c r="CN92" s="755"/>
      <c r="CO92" s="755"/>
      <c r="CP92" s="755"/>
      <c r="CQ92" s="756" t="s">
        <v>96</v>
      </c>
      <c r="CR92" s="755"/>
      <c r="CS92" s="755"/>
      <c r="CT92" s="756"/>
      <c r="CU92" s="756"/>
      <c r="CV92" s="755"/>
      <c r="CW92" s="756"/>
      <c r="CX92" s="756" t="s">
        <v>96</v>
      </c>
      <c r="CY92" s="755"/>
      <c r="CZ92" s="755"/>
      <c r="DA92" s="755"/>
      <c r="DB92" s="755"/>
      <c r="DC92" s="73"/>
      <c r="DD92" s="757">
        <v>36.0</v>
      </c>
      <c r="DE92" s="757">
        <v>31.0</v>
      </c>
      <c r="DF92" s="757">
        <v>17.0</v>
      </c>
      <c r="DG92" s="757">
        <v>28.0</v>
      </c>
      <c r="DH92" s="758">
        <f t="shared" ref="DH92:DK92" si="93">round(if(columns(DH92:$DK92)&gt;2,55,33)+(DD92*($DL$1+4)/10)*(1+($DM$1+switch($B92,1,0,2,5,3,30))/100),0)</f>
        <v>588</v>
      </c>
      <c r="DI92" s="758">
        <f t="shared" si="93"/>
        <v>514</v>
      </c>
      <c r="DJ92" s="758">
        <f t="shared" si="93"/>
        <v>285</v>
      </c>
      <c r="DK92" s="758">
        <f t="shared" si="93"/>
        <v>447</v>
      </c>
      <c r="DL92" s="758"/>
      <c r="DM92" s="758"/>
    </row>
    <row r="93">
      <c r="A93" s="753" t="s">
        <v>1788</v>
      </c>
      <c r="B93" s="517">
        <v>3.0</v>
      </c>
      <c r="C93" s="518" t="str">
        <f t="array" ref="C93">index(Images!$A$1:$K$1, 1, 8)</f>
        <v/>
      </c>
      <c r="D93" s="517" t="s">
        <v>2483</v>
      </c>
      <c r="E93" s="517">
        <v>2.0</v>
      </c>
      <c r="F93" s="517">
        <v>5.0</v>
      </c>
      <c r="G93" s="754" t="s">
        <v>2608</v>
      </c>
      <c r="H93" s="437"/>
      <c r="I93" s="755"/>
      <c r="J93" s="755"/>
      <c r="K93" s="755"/>
      <c r="L93" s="755"/>
      <c r="M93" s="755"/>
      <c r="N93" s="755"/>
      <c r="O93" s="755"/>
      <c r="P93" s="755"/>
      <c r="Q93" s="755"/>
      <c r="R93" s="755"/>
      <c r="S93" s="755"/>
      <c r="T93" s="755"/>
      <c r="U93" s="755"/>
      <c r="V93" s="755"/>
      <c r="W93" s="755"/>
      <c r="X93" s="755"/>
      <c r="Y93" s="755"/>
      <c r="Z93" s="756"/>
      <c r="AA93" s="756"/>
      <c r="AB93" s="756"/>
      <c r="AC93" s="755"/>
      <c r="AD93" s="755"/>
      <c r="AE93" s="755"/>
      <c r="AF93" s="755"/>
      <c r="AG93" s="755"/>
      <c r="AH93" s="755"/>
      <c r="AI93" s="755"/>
      <c r="AJ93" s="755"/>
      <c r="AK93" s="755"/>
      <c r="AL93" s="756" t="s">
        <v>96</v>
      </c>
      <c r="AM93" s="755"/>
      <c r="AN93" s="755"/>
      <c r="AO93" s="755"/>
      <c r="AP93" s="756"/>
      <c r="AQ93" s="756"/>
      <c r="AR93" s="756" t="s">
        <v>96</v>
      </c>
      <c r="AS93" s="756" t="s">
        <v>96</v>
      </c>
      <c r="AT93" s="755"/>
      <c r="AU93" s="755"/>
      <c r="AV93" s="755"/>
      <c r="AW93" s="755"/>
      <c r="AX93" s="755"/>
      <c r="AY93" s="755"/>
      <c r="AZ93" s="755"/>
      <c r="BA93" s="755"/>
      <c r="BB93" s="755"/>
      <c r="BC93" s="755"/>
      <c r="BD93" s="755"/>
      <c r="BE93" s="755"/>
      <c r="BF93" s="756"/>
      <c r="BG93" s="756"/>
      <c r="BH93" s="756"/>
      <c r="BI93" s="756"/>
      <c r="BJ93" s="756"/>
      <c r="BK93" s="756"/>
      <c r="BL93" s="755"/>
      <c r="BM93" s="755"/>
      <c r="BN93" s="755"/>
      <c r="BO93" s="755"/>
      <c r="BP93" s="755"/>
      <c r="BQ93" s="755"/>
      <c r="BR93" s="755"/>
      <c r="BS93" s="755"/>
      <c r="BT93" s="755"/>
      <c r="BU93" s="755"/>
      <c r="BV93" s="755"/>
      <c r="BW93" s="755"/>
      <c r="BX93" s="755"/>
      <c r="BY93" s="755"/>
      <c r="BZ93" s="755"/>
      <c r="CA93" s="755"/>
      <c r="CB93" s="755"/>
      <c r="CC93" s="755"/>
      <c r="CD93" s="755"/>
      <c r="CE93" s="755"/>
      <c r="CF93" s="755"/>
      <c r="CG93" s="755"/>
      <c r="CH93" s="755"/>
      <c r="CI93" s="755"/>
      <c r="CJ93" s="755"/>
      <c r="CK93" s="755"/>
      <c r="CL93" s="755"/>
      <c r="CM93" s="755"/>
      <c r="CN93" s="755"/>
      <c r="CO93" s="755"/>
      <c r="CP93" s="755"/>
      <c r="CQ93" s="755"/>
      <c r="CR93" s="755"/>
      <c r="CS93" s="756" t="s">
        <v>2095</v>
      </c>
      <c r="CT93" s="755"/>
      <c r="CU93" s="755"/>
      <c r="CV93" s="755"/>
      <c r="CW93" s="755"/>
      <c r="CX93" s="755"/>
      <c r="CY93" s="755"/>
      <c r="CZ93" s="755"/>
      <c r="DA93" s="755"/>
      <c r="DB93" s="755"/>
      <c r="DC93" s="73"/>
      <c r="DD93" s="757">
        <v>34.0</v>
      </c>
      <c r="DE93" s="757">
        <v>34.0</v>
      </c>
      <c r="DF93" s="757">
        <v>19.0</v>
      </c>
      <c r="DG93" s="757">
        <v>26.0</v>
      </c>
      <c r="DH93" s="758">
        <f t="shared" ref="DH93:DK93" si="94">round(if(columns(DH93:$DK93)&gt;2,55,33)+(DD93*($DL$1+4)/10)*(1+($DM$1+switch($B93,1,0,2,5,3,30))/100),0)</f>
        <v>558</v>
      </c>
      <c r="DI93" s="758">
        <f t="shared" si="94"/>
        <v>558</v>
      </c>
      <c r="DJ93" s="758">
        <f t="shared" si="94"/>
        <v>314</v>
      </c>
      <c r="DK93" s="758">
        <f t="shared" si="94"/>
        <v>418</v>
      </c>
      <c r="DL93" s="758"/>
      <c r="DM93" s="758"/>
    </row>
    <row r="94">
      <c r="A94" s="761" t="s">
        <v>2045</v>
      </c>
      <c r="B94" s="527">
        <v>1.0</v>
      </c>
      <c r="C94" s="528" t="str">
        <f t="array" ref="C94">index(Images!$A$1:$K$1, 1, 9)</f>
        <v/>
      </c>
      <c r="D94" s="527" t="s">
        <v>91</v>
      </c>
      <c r="E94" s="527">
        <v>2.0</v>
      </c>
      <c r="F94" s="527">
        <v>3.0</v>
      </c>
      <c r="G94" s="762" t="s">
        <v>2609</v>
      </c>
      <c r="H94" s="437"/>
      <c r="I94" s="763"/>
      <c r="J94" s="764" t="s">
        <v>96</v>
      </c>
      <c r="K94" s="763"/>
      <c r="L94" s="763"/>
      <c r="M94" s="763"/>
      <c r="N94" s="765"/>
      <c r="O94" s="765" t="s">
        <v>96</v>
      </c>
      <c r="P94" s="763"/>
      <c r="Q94" s="763"/>
      <c r="R94" s="763"/>
      <c r="S94" s="763"/>
      <c r="T94" s="763"/>
      <c r="U94" s="763"/>
      <c r="V94" s="764"/>
      <c r="W94" s="764" t="s">
        <v>96</v>
      </c>
      <c r="X94" s="764"/>
      <c r="Y94" s="763"/>
      <c r="Z94" s="763"/>
      <c r="AA94" s="763"/>
      <c r="AB94" s="763"/>
      <c r="AC94" s="764" t="s">
        <v>96</v>
      </c>
      <c r="AD94" s="763"/>
      <c r="AE94" s="764" t="s">
        <v>96</v>
      </c>
      <c r="AF94" s="763"/>
      <c r="AG94" s="763"/>
      <c r="AH94" s="763"/>
      <c r="AI94" s="763"/>
      <c r="AJ94" s="763"/>
      <c r="AK94" s="763"/>
      <c r="AL94" s="763"/>
      <c r="AM94" s="764" t="s">
        <v>96</v>
      </c>
      <c r="AN94" s="763"/>
      <c r="AO94" s="764" t="s">
        <v>96</v>
      </c>
      <c r="AP94" s="764"/>
      <c r="AQ94" s="764"/>
      <c r="AR94" s="764" t="s">
        <v>96</v>
      </c>
      <c r="AS94" s="763"/>
      <c r="AT94" s="763"/>
      <c r="AU94" s="763"/>
      <c r="AV94" s="763"/>
      <c r="AW94" s="763"/>
      <c r="AX94" s="763"/>
      <c r="AY94" s="763"/>
      <c r="AZ94" s="763"/>
      <c r="BA94" s="764"/>
      <c r="BB94" s="764" t="s">
        <v>96</v>
      </c>
      <c r="BC94" s="763"/>
      <c r="BD94" s="764" t="s">
        <v>96</v>
      </c>
      <c r="BE94" s="764" t="s">
        <v>96</v>
      </c>
      <c r="BF94" s="763"/>
      <c r="BG94" s="764" t="s">
        <v>96</v>
      </c>
      <c r="BH94" s="763"/>
      <c r="BI94" s="763"/>
      <c r="BJ94" s="763"/>
      <c r="BK94" s="763"/>
      <c r="BL94" s="763"/>
      <c r="BM94" s="763"/>
      <c r="BN94" s="763"/>
      <c r="BO94" s="764"/>
      <c r="BP94" s="764" t="s">
        <v>96</v>
      </c>
      <c r="BQ94" s="764" t="s">
        <v>96</v>
      </c>
      <c r="BR94" s="764"/>
      <c r="BS94" s="763"/>
      <c r="BT94" s="764" t="s">
        <v>96</v>
      </c>
      <c r="BU94" s="763"/>
      <c r="BV94" s="763"/>
      <c r="BW94" s="763"/>
      <c r="BX94" s="763"/>
      <c r="BY94" s="763"/>
      <c r="BZ94" s="763"/>
      <c r="CA94" s="763"/>
      <c r="CB94" s="764"/>
      <c r="CC94" s="764"/>
      <c r="CD94" s="764"/>
      <c r="CE94" s="764"/>
      <c r="CF94" s="764" t="s">
        <v>96</v>
      </c>
      <c r="CG94" s="764"/>
      <c r="CH94" s="764"/>
      <c r="CI94" s="763"/>
      <c r="CJ94" s="763"/>
      <c r="CK94" s="763"/>
      <c r="CL94" s="764" t="s">
        <v>96</v>
      </c>
      <c r="CM94" s="764"/>
      <c r="CN94" s="764"/>
      <c r="CO94" s="764"/>
      <c r="CP94" s="763"/>
      <c r="CQ94" s="764"/>
      <c r="CR94" s="763"/>
      <c r="CS94" s="763"/>
      <c r="CT94" s="763"/>
      <c r="CU94" s="763"/>
      <c r="CV94" s="763"/>
      <c r="CW94" s="763"/>
      <c r="CX94" s="763"/>
      <c r="CY94" s="763"/>
      <c r="CZ94" s="763"/>
      <c r="DA94" s="763"/>
      <c r="DB94" s="763"/>
      <c r="DC94" s="73"/>
      <c r="DD94" s="766">
        <v>22.0</v>
      </c>
      <c r="DE94" s="766">
        <v>24.0</v>
      </c>
      <c r="DF94" s="766">
        <v>12.0</v>
      </c>
      <c r="DG94" s="766">
        <v>15.0</v>
      </c>
      <c r="DH94" s="767">
        <f t="shared" ref="DH94:DK94" si="95">round(if(columns(DH94:$DK94)&gt;2,55,33)+(DD94*($DL$1+4)/10)*(1+($DM$1+switch($B94,1,0,2,5,3,30))/100),0)</f>
        <v>332</v>
      </c>
      <c r="DI94" s="767">
        <f t="shared" si="95"/>
        <v>357</v>
      </c>
      <c r="DJ94" s="767">
        <f t="shared" si="95"/>
        <v>184</v>
      </c>
      <c r="DK94" s="767">
        <f t="shared" si="95"/>
        <v>222</v>
      </c>
      <c r="DL94" s="767"/>
      <c r="DM94" s="767"/>
    </row>
    <row r="95">
      <c r="A95" s="761" t="s">
        <v>2610</v>
      </c>
      <c r="B95" s="527">
        <v>2.0</v>
      </c>
      <c r="C95" s="528" t="str">
        <f t="array" ref="C95">index(Images!$A$1:$K$1, 1, 9)</f>
        <v/>
      </c>
      <c r="D95" s="527" t="s">
        <v>91</v>
      </c>
      <c r="E95" s="527">
        <v>2.0</v>
      </c>
      <c r="F95" s="527">
        <v>3.0</v>
      </c>
      <c r="G95" s="762" t="s">
        <v>2611</v>
      </c>
      <c r="H95" s="437"/>
      <c r="I95" s="763"/>
      <c r="J95" s="764" t="s">
        <v>96</v>
      </c>
      <c r="K95" s="764"/>
      <c r="L95" s="764" t="s">
        <v>96</v>
      </c>
      <c r="M95" s="763"/>
      <c r="N95" s="765"/>
      <c r="O95" s="765" t="s">
        <v>96</v>
      </c>
      <c r="P95" s="763"/>
      <c r="Q95" s="764" t="s">
        <v>96</v>
      </c>
      <c r="R95" s="764" t="s">
        <v>96</v>
      </c>
      <c r="S95" s="764"/>
      <c r="T95" s="763"/>
      <c r="U95" s="763"/>
      <c r="V95" s="764"/>
      <c r="W95" s="764" t="s">
        <v>96</v>
      </c>
      <c r="X95" s="764"/>
      <c r="Y95" s="763"/>
      <c r="Z95" s="764" t="s">
        <v>96</v>
      </c>
      <c r="AA95" s="764"/>
      <c r="AB95" s="763"/>
      <c r="AC95" s="764" t="s">
        <v>96</v>
      </c>
      <c r="AD95" s="763"/>
      <c r="AE95" s="764" t="s">
        <v>96</v>
      </c>
      <c r="AF95" s="763"/>
      <c r="AG95" s="763"/>
      <c r="AH95" s="763"/>
      <c r="AI95" s="763"/>
      <c r="AJ95" s="763"/>
      <c r="AK95" s="763"/>
      <c r="AL95" s="763"/>
      <c r="AM95" s="764" t="s">
        <v>96</v>
      </c>
      <c r="AN95" s="763"/>
      <c r="AO95" s="764" t="s">
        <v>96</v>
      </c>
      <c r="AP95" s="763"/>
      <c r="AQ95" s="763"/>
      <c r="AR95" s="763"/>
      <c r="AS95" s="764" t="s">
        <v>96</v>
      </c>
      <c r="AT95" s="764" t="s">
        <v>96</v>
      </c>
      <c r="AU95" s="763"/>
      <c r="AV95" s="763"/>
      <c r="AW95" s="763"/>
      <c r="AX95" s="763"/>
      <c r="AY95" s="764"/>
      <c r="AZ95" s="764"/>
      <c r="BA95" s="764"/>
      <c r="BB95" s="764" t="s">
        <v>96</v>
      </c>
      <c r="BC95" s="763"/>
      <c r="BD95" s="764" t="s">
        <v>96</v>
      </c>
      <c r="BE95" s="763"/>
      <c r="BF95" s="763"/>
      <c r="BG95" s="763"/>
      <c r="BH95" s="763"/>
      <c r="BI95" s="763"/>
      <c r="BJ95" s="763"/>
      <c r="BK95" s="763"/>
      <c r="BL95" s="763"/>
      <c r="BM95" s="763"/>
      <c r="BN95" s="763"/>
      <c r="BO95" s="763"/>
      <c r="BP95" s="763"/>
      <c r="BQ95" s="764" t="s">
        <v>96</v>
      </c>
      <c r="BR95" s="764"/>
      <c r="BS95" s="763"/>
      <c r="BT95" s="763"/>
      <c r="BU95" s="763"/>
      <c r="BV95" s="763"/>
      <c r="BW95" s="763"/>
      <c r="BX95" s="763"/>
      <c r="BY95" s="763"/>
      <c r="BZ95" s="764"/>
      <c r="CA95" s="764"/>
      <c r="CB95" s="764" t="s">
        <v>96</v>
      </c>
      <c r="CC95" s="764"/>
      <c r="CD95" s="764"/>
      <c r="CE95" s="764"/>
      <c r="CF95" s="764" t="s">
        <v>96</v>
      </c>
      <c r="CG95" s="763"/>
      <c r="CH95" s="763"/>
      <c r="CI95" s="763"/>
      <c r="CJ95" s="763"/>
      <c r="CK95" s="763"/>
      <c r="CL95" s="764" t="s">
        <v>96</v>
      </c>
      <c r="CM95" s="764"/>
      <c r="CN95" s="763"/>
      <c r="CO95" s="763"/>
      <c r="CP95" s="763"/>
      <c r="CQ95" s="763"/>
      <c r="CR95" s="763"/>
      <c r="CS95" s="763"/>
      <c r="CT95" s="764"/>
      <c r="CU95" s="764"/>
      <c r="CV95" s="763"/>
      <c r="CW95" s="764"/>
      <c r="CX95" s="764" t="s">
        <v>96</v>
      </c>
      <c r="CY95" s="763"/>
      <c r="CZ95" s="763"/>
      <c r="DA95" s="763"/>
      <c r="DB95" s="763"/>
      <c r="DC95" s="73"/>
      <c r="DD95" s="766">
        <v>26.0</v>
      </c>
      <c r="DE95" s="766">
        <v>29.0</v>
      </c>
      <c r="DF95" s="766">
        <v>14.0</v>
      </c>
      <c r="DG95" s="766">
        <v>18.0</v>
      </c>
      <c r="DH95" s="767">
        <f t="shared" ref="DH95:DK95" si="96">round(if(columns(DH95:$DK95)&gt;2,55,33)+(DD95*($DL$1+4)/10)*(1+($DM$1+switch($B95,1,0,2,5,3,30))/100),0)</f>
        <v>392</v>
      </c>
      <c r="DI95" s="767">
        <f t="shared" si="96"/>
        <v>431</v>
      </c>
      <c r="DJ95" s="767">
        <f t="shared" si="96"/>
        <v>214</v>
      </c>
      <c r="DK95" s="767">
        <f t="shared" si="96"/>
        <v>266</v>
      </c>
      <c r="DL95" s="767"/>
      <c r="DM95" s="767"/>
    </row>
    <row r="96">
      <c r="A96" s="761" t="s">
        <v>2612</v>
      </c>
      <c r="B96" s="527">
        <v>2.0</v>
      </c>
      <c r="C96" s="528" t="str">
        <f t="array" ref="C96">index(Images!$A$1:$K$1, 1, 9)</f>
        <v/>
      </c>
      <c r="D96" s="527" t="s">
        <v>91</v>
      </c>
      <c r="E96" s="527">
        <v>2.0</v>
      </c>
      <c r="F96" s="527">
        <v>5.0</v>
      </c>
      <c r="G96" s="762" t="s">
        <v>2613</v>
      </c>
      <c r="H96" s="437"/>
      <c r="I96" s="763"/>
      <c r="J96" s="764"/>
      <c r="K96" s="764"/>
      <c r="L96" s="764" t="s">
        <v>96</v>
      </c>
      <c r="M96" s="764"/>
      <c r="N96" s="764"/>
      <c r="O96" s="764"/>
      <c r="P96" s="764"/>
      <c r="Q96" s="763"/>
      <c r="R96" s="764" t="s">
        <v>96</v>
      </c>
      <c r="S96" s="763"/>
      <c r="T96" s="763"/>
      <c r="U96" s="763"/>
      <c r="V96" s="764"/>
      <c r="W96" s="764" t="s">
        <v>96</v>
      </c>
      <c r="X96" s="764"/>
      <c r="Y96" s="763"/>
      <c r="Z96" s="763"/>
      <c r="AA96" s="763"/>
      <c r="AB96" s="763"/>
      <c r="AC96" s="763"/>
      <c r="AD96" s="763"/>
      <c r="AE96" s="763"/>
      <c r="AF96" s="763"/>
      <c r="AG96" s="763"/>
      <c r="AH96" s="763"/>
      <c r="AI96" s="763"/>
      <c r="AJ96" s="764" t="s">
        <v>96</v>
      </c>
      <c r="AK96" s="763"/>
      <c r="AL96" s="764" t="s">
        <v>96</v>
      </c>
      <c r="AM96" s="764" t="s">
        <v>96</v>
      </c>
      <c r="AN96" s="763"/>
      <c r="AO96" s="764"/>
      <c r="AP96" s="764"/>
      <c r="AQ96" s="764"/>
      <c r="AR96" s="764" t="s">
        <v>96</v>
      </c>
      <c r="AS96" s="764" t="s">
        <v>96</v>
      </c>
      <c r="AT96" s="764" t="s">
        <v>96</v>
      </c>
      <c r="AU96" s="763"/>
      <c r="AV96" s="763"/>
      <c r="AW96" s="763"/>
      <c r="AX96" s="763"/>
      <c r="AY96" s="763"/>
      <c r="AZ96" s="763"/>
      <c r="BA96" s="763"/>
      <c r="BB96" s="763"/>
      <c r="BC96" s="763"/>
      <c r="BD96" s="764" t="s">
        <v>96</v>
      </c>
      <c r="BE96" s="764" t="s">
        <v>96</v>
      </c>
      <c r="BF96" s="763"/>
      <c r="BG96" s="763"/>
      <c r="BH96" s="763"/>
      <c r="BI96" s="763"/>
      <c r="BJ96" s="763"/>
      <c r="BK96" s="763"/>
      <c r="BL96" s="763"/>
      <c r="BM96" s="763"/>
      <c r="BN96" s="763"/>
      <c r="BO96" s="764" t="s">
        <v>96</v>
      </c>
      <c r="BP96" s="764" t="s">
        <v>96</v>
      </c>
      <c r="BQ96" s="764" t="s">
        <v>96</v>
      </c>
      <c r="BR96" s="764" t="s">
        <v>96</v>
      </c>
      <c r="BS96" s="764" t="s">
        <v>96</v>
      </c>
      <c r="BT96" s="764" t="s">
        <v>96</v>
      </c>
      <c r="BU96" s="763"/>
      <c r="BV96" s="763"/>
      <c r="BW96" s="764"/>
      <c r="BX96" s="764"/>
      <c r="BY96" s="764" t="s">
        <v>96</v>
      </c>
      <c r="BZ96" s="763"/>
      <c r="CA96" s="763"/>
      <c r="CB96" s="763"/>
      <c r="CC96" s="764"/>
      <c r="CD96" s="764"/>
      <c r="CE96" s="764"/>
      <c r="CF96" s="764" t="s">
        <v>96</v>
      </c>
      <c r="CG96" s="763"/>
      <c r="CH96" s="763"/>
      <c r="CI96" s="763"/>
      <c r="CJ96" s="763"/>
      <c r="CK96" s="763"/>
      <c r="CL96" s="764" t="s">
        <v>96</v>
      </c>
      <c r="CM96" s="764"/>
      <c r="CN96" s="763"/>
      <c r="CO96" s="763"/>
      <c r="CP96" s="763"/>
      <c r="CQ96" s="764" t="s">
        <v>96</v>
      </c>
      <c r="CR96" s="763"/>
      <c r="CS96" s="764" t="s">
        <v>96</v>
      </c>
      <c r="CT96" s="763"/>
      <c r="CU96" s="763"/>
      <c r="CV96" s="763"/>
      <c r="CW96" s="763"/>
      <c r="CX96" s="763"/>
      <c r="CY96" s="763"/>
      <c r="CZ96" s="763"/>
      <c r="DA96" s="763"/>
      <c r="DB96" s="763"/>
      <c r="DC96" s="73"/>
      <c r="DD96" s="766">
        <v>26.0</v>
      </c>
      <c r="DE96" s="766">
        <v>31.0</v>
      </c>
      <c r="DF96" s="766">
        <v>13.0</v>
      </c>
      <c r="DG96" s="766">
        <v>22.0</v>
      </c>
      <c r="DH96" s="767">
        <f t="shared" ref="DH96:DK96" si="97">round(if(columns(DH96:$DK96)&gt;2,55,33)+(DD96*($DL$1+4)/10)*(1+($DM$1+switch($B96,1,0,2,5,3,30))/100),0)</f>
        <v>392</v>
      </c>
      <c r="DI96" s="767">
        <f t="shared" si="97"/>
        <v>456</v>
      </c>
      <c r="DJ96" s="767">
        <f t="shared" si="97"/>
        <v>201</v>
      </c>
      <c r="DK96" s="767">
        <f t="shared" si="97"/>
        <v>318</v>
      </c>
      <c r="DL96" s="767"/>
      <c r="DM96" s="767"/>
    </row>
    <row r="97">
      <c r="A97" s="761" t="s">
        <v>131</v>
      </c>
      <c r="B97" s="527">
        <v>3.0</v>
      </c>
      <c r="C97" s="528" t="str">
        <f t="array" ref="C97">index(Images!$A$1:$K$1, 1, 9)</f>
        <v/>
      </c>
      <c r="D97" s="527" t="s">
        <v>91</v>
      </c>
      <c r="E97" s="527">
        <v>2.0</v>
      </c>
      <c r="F97" s="527">
        <v>3.0</v>
      </c>
      <c r="G97" s="762" t="s">
        <v>2614</v>
      </c>
      <c r="H97" s="437"/>
      <c r="I97" s="764"/>
      <c r="J97" s="764" t="s">
        <v>96</v>
      </c>
      <c r="K97" s="763"/>
      <c r="L97" s="763"/>
      <c r="M97" s="763"/>
      <c r="N97" s="765"/>
      <c r="O97" s="765" t="s">
        <v>96</v>
      </c>
      <c r="P97" s="763"/>
      <c r="Q97" s="763"/>
      <c r="R97" s="763"/>
      <c r="S97" s="763"/>
      <c r="T97" s="764"/>
      <c r="U97" s="764"/>
      <c r="V97" s="764"/>
      <c r="W97" s="764" t="s">
        <v>96</v>
      </c>
      <c r="X97" s="764"/>
      <c r="Y97" s="763"/>
      <c r="Z97" s="763"/>
      <c r="AA97" s="763"/>
      <c r="AB97" s="764"/>
      <c r="AC97" s="764" t="s">
        <v>96</v>
      </c>
      <c r="AD97" s="763"/>
      <c r="AE97" s="764" t="s">
        <v>96</v>
      </c>
      <c r="AF97" s="764"/>
      <c r="AG97" s="763"/>
      <c r="AH97" s="763"/>
      <c r="AI97" s="763"/>
      <c r="AJ97" s="763"/>
      <c r="AK97" s="763"/>
      <c r="AL97" s="764" t="s">
        <v>96</v>
      </c>
      <c r="AM97" s="764" t="s">
        <v>96</v>
      </c>
      <c r="AN97" s="763"/>
      <c r="AO97" s="764" t="s">
        <v>96</v>
      </c>
      <c r="AP97" s="764"/>
      <c r="AQ97" s="764"/>
      <c r="AR97" s="764" t="s">
        <v>96</v>
      </c>
      <c r="AS97" s="764" t="s">
        <v>96</v>
      </c>
      <c r="AT97" s="764" t="s">
        <v>96</v>
      </c>
      <c r="AU97" s="763"/>
      <c r="AV97" s="763"/>
      <c r="AW97" s="763"/>
      <c r="AX97" s="763"/>
      <c r="AY97" s="764"/>
      <c r="AZ97" s="764"/>
      <c r="BA97" s="764"/>
      <c r="BB97" s="764" t="s">
        <v>96</v>
      </c>
      <c r="BC97" s="763"/>
      <c r="BD97" s="764" t="s">
        <v>96</v>
      </c>
      <c r="BE97" s="764" t="s">
        <v>96</v>
      </c>
      <c r="BF97" s="764"/>
      <c r="BG97" s="764"/>
      <c r="BH97" s="764"/>
      <c r="BI97" s="763"/>
      <c r="BJ97" s="764"/>
      <c r="BK97" s="764"/>
      <c r="BL97" s="763"/>
      <c r="BM97" s="763"/>
      <c r="BN97" s="764"/>
      <c r="BO97" s="764" t="s">
        <v>96</v>
      </c>
      <c r="BP97" s="764" t="s">
        <v>96</v>
      </c>
      <c r="BQ97" s="764" t="s">
        <v>96</v>
      </c>
      <c r="BR97" s="764"/>
      <c r="BS97" s="763"/>
      <c r="BT97" s="764" t="s">
        <v>96</v>
      </c>
      <c r="BU97" s="764"/>
      <c r="BV97" s="763"/>
      <c r="BW97" s="763"/>
      <c r="BX97" s="763"/>
      <c r="BY97" s="763"/>
      <c r="BZ97" s="763"/>
      <c r="CA97" s="763"/>
      <c r="CB97" s="763"/>
      <c r="CC97" s="764"/>
      <c r="CD97" s="764"/>
      <c r="CE97" s="764"/>
      <c r="CF97" s="764" t="s">
        <v>96</v>
      </c>
      <c r="CG97" s="763"/>
      <c r="CH97" s="763"/>
      <c r="CI97" s="763"/>
      <c r="CJ97" s="763"/>
      <c r="CK97" s="763"/>
      <c r="CL97" s="764" t="s">
        <v>96</v>
      </c>
      <c r="CM97" s="764"/>
      <c r="CN97" s="764"/>
      <c r="CO97" s="764"/>
      <c r="CP97" s="763"/>
      <c r="CQ97" s="764" t="s">
        <v>96</v>
      </c>
      <c r="CR97" s="763"/>
      <c r="CS97" s="763"/>
      <c r="CT97" s="763"/>
      <c r="CU97" s="763"/>
      <c r="CV97" s="763"/>
      <c r="CW97" s="764"/>
      <c r="CX97" s="764" t="s">
        <v>96</v>
      </c>
      <c r="CY97" s="763"/>
      <c r="CZ97" s="763"/>
      <c r="DA97" s="763"/>
      <c r="DB97" s="763"/>
      <c r="DC97" s="73"/>
      <c r="DD97" s="766">
        <v>34.0</v>
      </c>
      <c r="DE97" s="766">
        <v>37.0</v>
      </c>
      <c r="DF97" s="766">
        <v>19.0</v>
      </c>
      <c r="DG97" s="766">
        <v>23.0</v>
      </c>
      <c r="DH97" s="767">
        <f t="shared" ref="DH97:DK97" si="98">round(if(columns(DH97:$DK97)&gt;2,55,33)+(DD97*($DL$1+4)/10)*(1+($DM$1+switch($B97,1,0,2,5,3,30))/100),0)</f>
        <v>558</v>
      </c>
      <c r="DI97" s="767">
        <f t="shared" si="98"/>
        <v>603</v>
      </c>
      <c r="DJ97" s="767">
        <f t="shared" si="98"/>
        <v>314</v>
      </c>
      <c r="DK97" s="767">
        <f t="shared" si="98"/>
        <v>373</v>
      </c>
      <c r="DL97" s="767"/>
      <c r="DM97" s="767"/>
    </row>
    <row r="98">
      <c r="A98" s="761" t="s">
        <v>2615</v>
      </c>
      <c r="B98" s="527">
        <v>3.0</v>
      </c>
      <c r="C98" s="528" t="str">
        <f t="array" ref="C98">index(Images!$A$1:$K$1, 1, 9)</f>
        <v/>
      </c>
      <c r="D98" s="527" t="s">
        <v>2483</v>
      </c>
      <c r="E98" s="527">
        <v>2.0</v>
      </c>
      <c r="F98" s="527">
        <v>3.0</v>
      </c>
      <c r="G98" s="762" t="s">
        <v>2616</v>
      </c>
      <c r="H98" s="437"/>
      <c r="I98" s="763"/>
      <c r="J98" s="763"/>
      <c r="K98" s="763"/>
      <c r="L98" s="763"/>
      <c r="M98" s="763"/>
      <c r="N98" s="763"/>
      <c r="O98" s="764" t="s">
        <v>96</v>
      </c>
      <c r="P98" s="763"/>
      <c r="Q98" s="763"/>
      <c r="R98" s="763"/>
      <c r="S98" s="763"/>
      <c r="T98" s="764"/>
      <c r="U98" s="764"/>
      <c r="V98" s="764"/>
      <c r="W98" s="764" t="s">
        <v>96</v>
      </c>
      <c r="X98" s="764"/>
      <c r="Y98" s="763"/>
      <c r="Z98" s="763"/>
      <c r="AA98" s="763"/>
      <c r="AB98" s="763"/>
      <c r="AC98" s="764" t="s">
        <v>96</v>
      </c>
      <c r="AD98" s="763"/>
      <c r="AE98" s="764"/>
      <c r="AF98" s="764"/>
      <c r="AG98" s="763"/>
      <c r="AH98" s="763"/>
      <c r="AI98" s="763"/>
      <c r="AJ98" s="764"/>
      <c r="AK98" s="763"/>
      <c r="AL98" s="764"/>
      <c r="AM98" s="763"/>
      <c r="AN98" s="763"/>
      <c r="AO98" s="763"/>
      <c r="AP98" s="763"/>
      <c r="AQ98" s="763"/>
      <c r="AR98" s="763"/>
      <c r="AS98" s="764"/>
      <c r="AT98" s="764" t="s">
        <v>96</v>
      </c>
      <c r="AU98" s="763"/>
      <c r="AV98" s="763"/>
      <c r="AW98" s="763"/>
      <c r="AX98" s="763"/>
      <c r="AY98" s="764"/>
      <c r="AZ98" s="764"/>
      <c r="BA98" s="763"/>
      <c r="BB98" s="763"/>
      <c r="BC98" s="763"/>
      <c r="BD98" s="764"/>
      <c r="BE98" s="764"/>
      <c r="BF98" s="763"/>
      <c r="BG98" s="763"/>
      <c r="BH98" s="763"/>
      <c r="BI98" s="764"/>
      <c r="BJ98" s="763"/>
      <c r="BK98" s="763"/>
      <c r="BL98" s="763"/>
      <c r="BM98" s="763"/>
      <c r="BN98" s="764"/>
      <c r="BO98" s="763"/>
      <c r="BP98" s="764" t="s">
        <v>96</v>
      </c>
      <c r="BQ98" s="764"/>
      <c r="BR98" s="764"/>
      <c r="BS98" s="763"/>
      <c r="BT98" s="763"/>
      <c r="BU98" s="763"/>
      <c r="BV98" s="763"/>
      <c r="BW98" s="764"/>
      <c r="BX98" s="764"/>
      <c r="BY98" s="764"/>
      <c r="BZ98" s="763"/>
      <c r="CA98" s="763"/>
      <c r="CB98" s="764" t="s">
        <v>96</v>
      </c>
      <c r="CC98" s="764"/>
      <c r="CD98" s="764"/>
      <c r="CE98" s="764"/>
      <c r="CF98" s="764"/>
      <c r="CG98" s="763"/>
      <c r="CH98" s="763"/>
      <c r="CI98" s="763"/>
      <c r="CJ98" s="763"/>
      <c r="CK98" s="763"/>
      <c r="CL98" s="763"/>
      <c r="CM98" s="763"/>
      <c r="CN98" s="763"/>
      <c r="CO98" s="763"/>
      <c r="CP98" s="763"/>
      <c r="CQ98" s="763"/>
      <c r="CR98" s="763"/>
      <c r="CS98" s="764"/>
      <c r="CT98" s="763"/>
      <c r="CU98" s="763"/>
      <c r="CV98" s="763"/>
      <c r="CW98" s="763"/>
      <c r="CX98" s="763"/>
      <c r="CY98" s="763"/>
      <c r="CZ98" s="763"/>
      <c r="DA98" s="763"/>
      <c r="DB98" s="763"/>
      <c r="DC98" s="73"/>
      <c r="DD98" s="766">
        <v>43.0</v>
      </c>
      <c r="DE98" s="766">
        <v>37.0</v>
      </c>
      <c r="DF98" s="766">
        <v>22.0</v>
      </c>
      <c r="DG98" s="766">
        <v>19.0</v>
      </c>
      <c r="DH98" s="767">
        <f t="shared" ref="DH98:DK98" si="99">round(if(columns(DH98:$DK98)&gt;2,55,33)+(DD98*($DL$1+4)/10)*(1+($DM$1+switch($B98,1,0,2,5,3,30))/100),0)</f>
        <v>691</v>
      </c>
      <c r="DI98" s="767">
        <f t="shared" si="99"/>
        <v>603</v>
      </c>
      <c r="DJ98" s="767">
        <f t="shared" si="99"/>
        <v>359</v>
      </c>
      <c r="DK98" s="767">
        <f t="shared" si="99"/>
        <v>314</v>
      </c>
      <c r="DL98" s="767"/>
      <c r="DM98" s="767"/>
    </row>
    <row r="99">
      <c r="A99" s="761" t="s">
        <v>972</v>
      </c>
      <c r="B99" s="527">
        <v>3.0</v>
      </c>
      <c r="C99" s="528" t="str">
        <f t="array" ref="C99">index(Images!$A$1:$K$1, 1, 9)</f>
        <v/>
      </c>
      <c r="D99" s="768" t="s">
        <v>2483</v>
      </c>
      <c r="E99" s="527">
        <v>2.0</v>
      </c>
      <c r="F99" s="527">
        <v>5.0</v>
      </c>
      <c r="G99" s="762" t="s">
        <v>2617</v>
      </c>
      <c r="H99" s="437"/>
      <c r="I99" s="763"/>
      <c r="J99" s="763"/>
      <c r="K99" s="763"/>
      <c r="L99" s="763"/>
      <c r="M99" s="763"/>
      <c r="N99" s="763"/>
      <c r="O99" s="763"/>
      <c r="P99" s="763"/>
      <c r="Q99" s="763"/>
      <c r="R99" s="763"/>
      <c r="S99" s="763"/>
      <c r="T99" s="764"/>
      <c r="U99" s="764"/>
      <c r="V99" s="764"/>
      <c r="W99" s="764" t="s">
        <v>96</v>
      </c>
      <c r="X99" s="764"/>
      <c r="Y99" s="763"/>
      <c r="Z99" s="763"/>
      <c r="AA99" s="763"/>
      <c r="AB99" s="763"/>
      <c r="AC99" s="763"/>
      <c r="AD99" s="763"/>
      <c r="AE99" s="764"/>
      <c r="AF99" s="764"/>
      <c r="AG99" s="763"/>
      <c r="AH99" s="763"/>
      <c r="AI99" s="763"/>
      <c r="AJ99" s="764" t="s">
        <v>96</v>
      </c>
      <c r="AK99" s="763"/>
      <c r="AL99" s="764" t="s">
        <v>96</v>
      </c>
      <c r="AM99" s="763"/>
      <c r="AN99" s="763"/>
      <c r="AO99" s="763"/>
      <c r="AP99" s="763"/>
      <c r="AQ99" s="763"/>
      <c r="AR99" s="763"/>
      <c r="AS99" s="764" t="s">
        <v>2095</v>
      </c>
      <c r="AT99" s="764" t="s">
        <v>96</v>
      </c>
      <c r="AU99" s="763"/>
      <c r="AV99" s="763"/>
      <c r="AW99" s="763"/>
      <c r="AX99" s="763"/>
      <c r="AY99" s="764"/>
      <c r="AZ99" s="764"/>
      <c r="BA99" s="764" t="s">
        <v>2095</v>
      </c>
      <c r="BB99" s="764" t="s">
        <v>96</v>
      </c>
      <c r="BC99" s="763"/>
      <c r="BD99" s="764" t="s">
        <v>96</v>
      </c>
      <c r="BE99" s="764" t="s">
        <v>96</v>
      </c>
      <c r="BF99" s="763"/>
      <c r="BG99" s="763"/>
      <c r="BH99" s="763"/>
      <c r="BI99" s="764"/>
      <c r="BJ99" s="763"/>
      <c r="BK99" s="763"/>
      <c r="BL99" s="763"/>
      <c r="BM99" s="763"/>
      <c r="BN99" s="764"/>
      <c r="BO99" s="763"/>
      <c r="BP99" s="764" t="s">
        <v>96</v>
      </c>
      <c r="BQ99" s="764" t="s">
        <v>96</v>
      </c>
      <c r="BR99" s="764"/>
      <c r="BS99" s="763"/>
      <c r="BT99" s="763"/>
      <c r="BU99" s="763"/>
      <c r="BV99" s="763"/>
      <c r="BW99" s="764"/>
      <c r="BX99" s="764"/>
      <c r="BY99" s="764" t="s">
        <v>2095</v>
      </c>
      <c r="BZ99" s="763"/>
      <c r="CA99" s="763"/>
      <c r="CB99" s="764" t="s">
        <v>2095</v>
      </c>
      <c r="CC99" s="764"/>
      <c r="CD99" s="764"/>
      <c r="CE99" s="764"/>
      <c r="CF99" s="764" t="s">
        <v>2095</v>
      </c>
      <c r="CG99" s="763"/>
      <c r="CH99" s="763"/>
      <c r="CI99" s="763"/>
      <c r="CJ99" s="763"/>
      <c r="CK99" s="763"/>
      <c r="CL99" s="763"/>
      <c r="CM99" s="763"/>
      <c r="CN99" s="763"/>
      <c r="CO99" s="763"/>
      <c r="CP99" s="763"/>
      <c r="CQ99" s="763"/>
      <c r="CR99" s="763"/>
      <c r="CS99" s="764" t="s">
        <v>96</v>
      </c>
      <c r="CT99" s="763"/>
      <c r="CU99" s="763"/>
      <c r="CV99" s="763"/>
      <c r="CW99" s="763"/>
      <c r="CX99" s="763"/>
      <c r="CY99" s="763"/>
      <c r="CZ99" s="763"/>
      <c r="DA99" s="763"/>
      <c r="DB99" s="763"/>
      <c r="DC99" s="73"/>
      <c r="DD99" s="766">
        <v>34.0</v>
      </c>
      <c r="DE99" s="766">
        <v>40.0</v>
      </c>
      <c r="DF99" s="766">
        <v>17.0</v>
      </c>
      <c r="DG99" s="766">
        <v>28.0</v>
      </c>
      <c r="DH99" s="767">
        <f t="shared" ref="DH99:DK99" si="100">round(if(columns(DH99:$DK99)&gt;2,55,33)+(DD99*($DL$1+4)/10)*(1+($DM$1+switch($B99,1,0,2,5,3,30))/100),0)</f>
        <v>558</v>
      </c>
      <c r="DI99" s="767">
        <f t="shared" si="100"/>
        <v>647</v>
      </c>
      <c r="DJ99" s="767">
        <f t="shared" si="100"/>
        <v>285</v>
      </c>
      <c r="DK99" s="767">
        <f t="shared" si="100"/>
        <v>447</v>
      </c>
      <c r="DL99" s="767"/>
      <c r="DM99" s="767"/>
    </row>
    <row r="100">
      <c r="A100" s="769" t="s">
        <v>2618</v>
      </c>
      <c r="B100" s="770">
        <v>1.0</v>
      </c>
      <c r="C100" s="538" t="str">
        <f t="array" ref="C100">index(Images!$A$1:$K$1, 1, 10)</f>
        <v/>
      </c>
      <c r="D100" s="770" t="s">
        <v>91</v>
      </c>
      <c r="E100" s="770">
        <v>1.0</v>
      </c>
      <c r="F100" s="770">
        <v>3.0</v>
      </c>
      <c r="G100" s="771" t="s">
        <v>2619</v>
      </c>
      <c r="H100" s="437"/>
      <c r="I100" s="772"/>
      <c r="J100" s="772"/>
      <c r="K100" s="772"/>
      <c r="L100" s="772"/>
      <c r="M100" s="772"/>
      <c r="N100" s="772"/>
      <c r="O100" s="772"/>
      <c r="P100" s="772"/>
      <c r="Q100" s="772"/>
      <c r="R100" s="772"/>
      <c r="S100" s="772"/>
      <c r="T100" s="773"/>
      <c r="U100" s="773"/>
      <c r="V100" s="773"/>
      <c r="W100" s="773"/>
      <c r="X100" s="773"/>
      <c r="Y100" s="772"/>
      <c r="Z100" s="772"/>
      <c r="AA100" s="772"/>
      <c r="AB100" s="772"/>
      <c r="AC100" s="772"/>
      <c r="AD100" s="772"/>
      <c r="AE100" s="773"/>
      <c r="AF100" s="772"/>
      <c r="AG100" s="772"/>
      <c r="AH100" s="772"/>
      <c r="AI100" s="772"/>
      <c r="AJ100" s="772"/>
      <c r="AK100" s="772"/>
      <c r="AL100" s="772"/>
      <c r="AM100" s="772"/>
      <c r="AN100" s="772"/>
      <c r="AO100" s="772"/>
      <c r="AP100" s="772"/>
      <c r="AQ100" s="772"/>
      <c r="AR100" s="772"/>
      <c r="AS100" s="772"/>
      <c r="AT100" s="772"/>
      <c r="AU100" s="773"/>
      <c r="AV100" s="773"/>
      <c r="AW100" s="772"/>
      <c r="AX100" s="772"/>
      <c r="AY100" s="773"/>
      <c r="AZ100" s="773"/>
      <c r="BA100" s="772"/>
      <c r="BB100" s="772"/>
      <c r="BC100" s="772"/>
      <c r="BD100" s="772"/>
      <c r="BE100" s="772"/>
      <c r="BF100" s="772"/>
      <c r="BG100" s="772"/>
      <c r="BH100" s="772"/>
      <c r="BI100" s="772"/>
      <c r="BJ100" s="772"/>
      <c r="BK100" s="772"/>
      <c r="BL100" s="772"/>
      <c r="BM100" s="772"/>
      <c r="BN100" s="772"/>
      <c r="BO100" s="772"/>
      <c r="BP100" s="772"/>
      <c r="BQ100" s="772"/>
      <c r="BR100" s="773" t="s">
        <v>96</v>
      </c>
      <c r="BS100" s="772"/>
      <c r="BT100" s="772"/>
      <c r="BU100" s="772"/>
      <c r="BV100" s="772"/>
      <c r="BW100" s="772"/>
      <c r="BX100" s="772"/>
      <c r="BY100" s="772"/>
      <c r="BZ100" s="773"/>
      <c r="CA100" s="773"/>
      <c r="CB100" s="772"/>
      <c r="CC100" s="772"/>
      <c r="CD100" s="772"/>
      <c r="CE100" s="772"/>
      <c r="CF100" s="772"/>
      <c r="CG100" s="772"/>
      <c r="CH100" s="772"/>
      <c r="CI100" s="772"/>
      <c r="CJ100" s="772"/>
      <c r="CK100" s="772"/>
      <c r="CL100" s="772"/>
      <c r="CM100" s="772"/>
      <c r="CN100" s="772"/>
      <c r="CO100" s="772"/>
      <c r="CP100" s="772"/>
      <c r="CQ100" s="772"/>
      <c r="CR100" s="772"/>
      <c r="CS100" s="772"/>
      <c r="CT100" s="773"/>
      <c r="CU100" s="773"/>
      <c r="CV100" s="772"/>
      <c r="CW100" s="773"/>
      <c r="CX100" s="773"/>
      <c r="CY100" s="773"/>
      <c r="CZ100" s="773"/>
      <c r="DA100" s="773"/>
      <c r="DB100" s="773"/>
      <c r="DC100" s="73"/>
      <c r="DD100" s="774">
        <v>28.0</v>
      </c>
      <c r="DE100" s="774">
        <v>26.0</v>
      </c>
      <c r="DF100" s="774">
        <v>14.0</v>
      </c>
      <c r="DG100" s="774">
        <v>12.0</v>
      </c>
      <c r="DH100" s="775">
        <f t="shared" ref="DH100:DK100" si="101">round(if(columns(DH100:$DK100)&gt;2,55,33)+(DD100*($DL$1+4)/10)*(1+($DM$1+switch($B100,1,0,2,5,3,40))/100),0)</f>
        <v>407</v>
      </c>
      <c r="DI100" s="775">
        <f t="shared" si="101"/>
        <v>382</v>
      </c>
      <c r="DJ100" s="775">
        <f t="shared" si="101"/>
        <v>209</v>
      </c>
      <c r="DK100" s="775">
        <f t="shared" si="101"/>
        <v>184</v>
      </c>
      <c r="DL100" s="775"/>
      <c r="DM100" s="775"/>
    </row>
    <row r="101">
      <c r="A101" s="769" t="s">
        <v>2620</v>
      </c>
      <c r="B101" s="770">
        <v>2.0</v>
      </c>
      <c r="C101" s="538" t="str">
        <f t="array" ref="C101">index(Images!$A$1:$K$1, 1, 10)</f>
        <v/>
      </c>
      <c r="D101" s="770" t="s">
        <v>91</v>
      </c>
      <c r="E101" s="770">
        <v>1.0</v>
      </c>
      <c r="F101" s="770">
        <v>3.0</v>
      </c>
      <c r="G101" s="771" t="s">
        <v>2621</v>
      </c>
      <c r="H101" s="437"/>
      <c r="I101" s="772"/>
      <c r="J101" s="773"/>
      <c r="K101" s="773"/>
      <c r="L101" s="773"/>
      <c r="M101" s="773"/>
      <c r="N101" s="773"/>
      <c r="O101" s="773"/>
      <c r="P101" s="773"/>
      <c r="Q101" s="772"/>
      <c r="R101" s="772"/>
      <c r="S101" s="772"/>
      <c r="T101" s="773"/>
      <c r="U101" s="773" t="s">
        <v>96</v>
      </c>
      <c r="V101" s="773"/>
      <c r="W101" s="773"/>
      <c r="X101" s="773"/>
      <c r="Y101" s="772"/>
      <c r="Z101" s="772"/>
      <c r="AA101" s="772"/>
      <c r="AB101" s="772"/>
      <c r="AC101" s="772"/>
      <c r="AD101" s="772"/>
      <c r="AE101" s="773" t="s">
        <v>96</v>
      </c>
      <c r="AF101" s="772"/>
      <c r="AG101" s="772"/>
      <c r="AH101" s="772"/>
      <c r="AI101" s="772"/>
      <c r="AJ101" s="772"/>
      <c r="AK101" s="772"/>
      <c r="AL101" s="773"/>
      <c r="AM101" s="773"/>
      <c r="AN101" s="773"/>
      <c r="AO101" s="773"/>
      <c r="AP101" s="772"/>
      <c r="AQ101" s="772"/>
      <c r="AR101" s="772"/>
      <c r="AS101" s="772"/>
      <c r="AT101" s="772"/>
      <c r="AU101" s="773"/>
      <c r="AV101" s="773" t="s">
        <v>96</v>
      </c>
      <c r="AW101" s="772"/>
      <c r="AX101" s="772"/>
      <c r="AY101" s="772"/>
      <c r="AZ101" s="772"/>
      <c r="BA101" s="773"/>
      <c r="BB101" s="773" t="s">
        <v>96</v>
      </c>
      <c r="BC101" s="772"/>
      <c r="BD101" s="773"/>
      <c r="BE101" s="773" t="s">
        <v>96</v>
      </c>
      <c r="BF101" s="772"/>
      <c r="BG101" s="772"/>
      <c r="BH101" s="772"/>
      <c r="BI101" s="772"/>
      <c r="BJ101" s="772"/>
      <c r="BK101" s="772"/>
      <c r="BL101" s="772"/>
      <c r="BM101" s="772"/>
      <c r="BN101" s="772"/>
      <c r="BO101" s="772"/>
      <c r="BP101" s="772"/>
      <c r="BQ101" s="773"/>
      <c r="BR101" s="773" t="s">
        <v>96</v>
      </c>
      <c r="BS101" s="772"/>
      <c r="BT101" s="772"/>
      <c r="BU101" s="772"/>
      <c r="BV101" s="772"/>
      <c r="BW101" s="772"/>
      <c r="BX101" s="772"/>
      <c r="BY101" s="772"/>
      <c r="BZ101" s="773" t="s">
        <v>96</v>
      </c>
      <c r="CA101" s="772"/>
      <c r="CB101" s="772"/>
      <c r="CC101" s="773"/>
      <c r="CD101" s="773"/>
      <c r="CE101" s="773"/>
      <c r="CF101" s="773" t="s">
        <v>96</v>
      </c>
      <c r="CG101" s="772"/>
      <c r="CH101" s="772"/>
      <c r="CI101" s="772"/>
      <c r="CJ101" s="772"/>
      <c r="CK101" s="772"/>
      <c r="CL101" s="772"/>
      <c r="CM101" s="773" t="s">
        <v>96</v>
      </c>
      <c r="CN101" s="772"/>
      <c r="CO101" s="772"/>
      <c r="CP101" s="773" t="s">
        <v>96</v>
      </c>
      <c r="CQ101" s="773"/>
      <c r="CR101" s="772"/>
      <c r="CS101" s="772"/>
      <c r="CT101" s="773" t="s">
        <v>96</v>
      </c>
      <c r="CU101" s="772"/>
      <c r="CV101" s="772"/>
      <c r="CW101" s="773"/>
      <c r="CX101" s="773"/>
      <c r="CY101" s="773"/>
      <c r="CZ101" s="773"/>
      <c r="DA101" s="773" t="s">
        <v>96</v>
      </c>
      <c r="DB101" s="773" t="s">
        <v>96</v>
      </c>
      <c r="DC101" s="73"/>
      <c r="DD101" s="774">
        <v>34.0</v>
      </c>
      <c r="DE101" s="774">
        <v>31.0</v>
      </c>
      <c r="DF101" s="774">
        <v>17.0</v>
      </c>
      <c r="DG101" s="774">
        <v>14.0</v>
      </c>
      <c r="DH101" s="775">
        <f t="shared" ref="DH101:DK101" si="102">round(if(columns(DH101:$DK101)&gt;2,55,33)+(DD101*($DL$1+4)/10)*(1+($DM$1+switch($B101,1,0,2,5,3,40))/100),0)</f>
        <v>495</v>
      </c>
      <c r="DI101" s="775">
        <f t="shared" si="102"/>
        <v>456</v>
      </c>
      <c r="DJ101" s="775">
        <f t="shared" si="102"/>
        <v>253</v>
      </c>
      <c r="DK101" s="775">
        <f t="shared" si="102"/>
        <v>214</v>
      </c>
      <c r="DL101" s="775"/>
      <c r="DM101" s="775"/>
    </row>
    <row r="102">
      <c r="A102" s="769" t="s">
        <v>2622</v>
      </c>
      <c r="B102" s="770">
        <v>2.0</v>
      </c>
      <c r="C102" s="538" t="str">
        <f t="array" ref="C102">index(Images!$A$1:$K$1, 1, 10)</f>
        <v/>
      </c>
      <c r="D102" s="770" t="s">
        <v>91</v>
      </c>
      <c r="E102" s="770">
        <v>2.0</v>
      </c>
      <c r="F102" s="770">
        <v>3.0</v>
      </c>
      <c r="G102" s="771" t="s">
        <v>2621</v>
      </c>
      <c r="H102" s="437"/>
      <c r="I102" s="772"/>
      <c r="J102" s="773"/>
      <c r="K102" s="773"/>
      <c r="L102" s="773"/>
      <c r="M102" s="773"/>
      <c r="N102" s="773"/>
      <c r="O102" s="773"/>
      <c r="P102" s="773"/>
      <c r="Q102" s="773" t="s">
        <v>96</v>
      </c>
      <c r="R102" s="773"/>
      <c r="S102" s="773"/>
      <c r="T102" s="772"/>
      <c r="U102" s="772"/>
      <c r="V102" s="773"/>
      <c r="W102" s="773" t="s">
        <v>96</v>
      </c>
      <c r="X102" s="773"/>
      <c r="Y102" s="772"/>
      <c r="Z102" s="772"/>
      <c r="AA102" s="772"/>
      <c r="AB102" s="772"/>
      <c r="AC102" s="772"/>
      <c r="AD102" s="772"/>
      <c r="AE102" s="773" t="s">
        <v>96</v>
      </c>
      <c r="AF102" s="772"/>
      <c r="AG102" s="772"/>
      <c r="AH102" s="772"/>
      <c r="AI102" s="772"/>
      <c r="AJ102" s="772"/>
      <c r="AK102" s="772"/>
      <c r="AL102" s="773"/>
      <c r="AM102" s="773" t="s">
        <v>96</v>
      </c>
      <c r="AN102" s="773"/>
      <c r="AO102" s="773" t="s">
        <v>96</v>
      </c>
      <c r="AP102" s="772"/>
      <c r="AQ102" s="772"/>
      <c r="AR102" s="772"/>
      <c r="AS102" s="772"/>
      <c r="AT102" s="772"/>
      <c r="AU102" s="772"/>
      <c r="AV102" s="772"/>
      <c r="AW102" s="772"/>
      <c r="AX102" s="772"/>
      <c r="AY102" s="772"/>
      <c r="AZ102" s="772"/>
      <c r="BA102" s="772"/>
      <c r="BB102" s="772"/>
      <c r="BC102" s="772"/>
      <c r="BD102" s="773"/>
      <c r="BE102" s="773" t="s">
        <v>96</v>
      </c>
      <c r="BF102" s="772"/>
      <c r="BG102" s="772"/>
      <c r="BH102" s="772"/>
      <c r="BI102" s="772"/>
      <c r="BJ102" s="772"/>
      <c r="BK102" s="772"/>
      <c r="BL102" s="772"/>
      <c r="BM102" s="772"/>
      <c r="BN102" s="772"/>
      <c r="BO102" s="772"/>
      <c r="BP102" s="773" t="s">
        <v>96</v>
      </c>
      <c r="BQ102" s="772"/>
      <c r="BR102" s="773" t="s">
        <v>96</v>
      </c>
      <c r="BS102" s="772"/>
      <c r="BT102" s="772"/>
      <c r="BU102" s="772"/>
      <c r="BV102" s="772"/>
      <c r="BW102" s="772"/>
      <c r="BX102" s="772"/>
      <c r="BY102" s="772"/>
      <c r="BZ102" s="773" t="s">
        <v>96</v>
      </c>
      <c r="CA102" s="772"/>
      <c r="CB102" s="772"/>
      <c r="CC102" s="772"/>
      <c r="CD102" s="772"/>
      <c r="CE102" s="772"/>
      <c r="CF102" s="772"/>
      <c r="CG102" s="772"/>
      <c r="CH102" s="772"/>
      <c r="CI102" s="772"/>
      <c r="CJ102" s="772"/>
      <c r="CK102" s="772"/>
      <c r="CL102" s="772"/>
      <c r="CM102" s="772"/>
      <c r="CN102" s="772"/>
      <c r="CO102" s="772"/>
      <c r="CP102" s="772"/>
      <c r="CQ102" s="773"/>
      <c r="CR102" s="772"/>
      <c r="CS102" s="772"/>
      <c r="CT102" s="772"/>
      <c r="CU102" s="772"/>
      <c r="CV102" s="772"/>
      <c r="CW102" s="773"/>
      <c r="CX102" s="773"/>
      <c r="CY102" s="773"/>
      <c r="CZ102" s="773"/>
      <c r="DA102" s="773"/>
      <c r="DB102" s="773" t="s">
        <v>96</v>
      </c>
      <c r="DC102" s="73"/>
      <c r="DD102" s="774">
        <v>26.0</v>
      </c>
      <c r="DE102" s="774">
        <v>31.0</v>
      </c>
      <c r="DF102" s="774">
        <v>16.0</v>
      </c>
      <c r="DG102" s="774">
        <v>14.0</v>
      </c>
      <c r="DH102" s="775">
        <f t="shared" ref="DH102:DK102" si="103">round(if(columns(DH102:$DK102)&gt;2,55,33)+(DD102*($DL$1+4)/10)*(1+($DM$1+switch($B102,1,0,2,5,3,40))/100),0)</f>
        <v>392</v>
      </c>
      <c r="DI102" s="775">
        <f t="shared" si="103"/>
        <v>456</v>
      </c>
      <c r="DJ102" s="775">
        <f t="shared" si="103"/>
        <v>240</v>
      </c>
      <c r="DK102" s="775">
        <f t="shared" si="103"/>
        <v>214</v>
      </c>
      <c r="DL102" s="775"/>
      <c r="DM102" s="775"/>
    </row>
    <row r="103">
      <c r="A103" s="769" t="s">
        <v>422</v>
      </c>
      <c r="B103" s="770">
        <v>3.0</v>
      </c>
      <c r="C103" s="538" t="str">
        <f t="array" ref="C103">index(Images!$A$1:$K$1, 1, 10)</f>
        <v/>
      </c>
      <c r="D103" s="770" t="s">
        <v>91</v>
      </c>
      <c r="E103" s="770">
        <v>1.0</v>
      </c>
      <c r="F103" s="770">
        <v>3.0</v>
      </c>
      <c r="G103" s="771" t="s">
        <v>2623</v>
      </c>
      <c r="H103" s="437"/>
      <c r="I103" s="772"/>
      <c r="J103" s="772"/>
      <c r="K103" s="772"/>
      <c r="L103" s="772"/>
      <c r="M103" s="772"/>
      <c r="N103" s="772"/>
      <c r="O103" s="772"/>
      <c r="P103" s="772"/>
      <c r="Q103" s="772"/>
      <c r="R103" s="772"/>
      <c r="S103" s="772"/>
      <c r="T103" s="773" t="s">
        <v>96</v>
      </c>
      <c r="U103" s="773" t="s">
        <v>96</v>
      </c>
      <c r="V103" s="773"/>
      <c r="W103" s="773" t="s">
        <v>96</v>
      </c>
      <c r="X103" s="773"/>
      <c r="Y103" s="772"/>
      <c r="Z103" s="772"/>
      <c r="AA103" s="772"/>
      <c r="AB103" s="772"/>
      <c r="AC103" s="772"/>
      <c r="AD103" s="772"/>
      <c r="AE103" s="773" t="s">
        <v>96</v>
      </c>
      <c r="AF103" s="772"/>
      <c r="AG103" s="772"/>
      <c r="AH103" s="772"/>
      <c r="AI103" s="772"/>
      <c r="AJ103" s="773" t="s">
        <v>96</v>
      </c>
      <c r="AK103" s="772"/>
      <c r="AL103" s="772"/>
      <c r="AM103" s="772"/>
      <c r="AN103" s="772"/>
      <c r="AO103" s="772"/>
      <c r="AP103" s="772"/>
      <c r="AQ103" s="772"/>
      <c r="AR103" s="772"/>
      <c r="AS103" s="772"/>
      <c r="AT103" s="772"/>
      <c r="AU103" s="773"/>
      <c r="AV103" s="773" t="s">
        <v>96</v>
      </c>
      <c r="AW103" s="772"/>
      <c r="AX103" s="772"/>
      <c r="AY103" s="773"/>
      <c r="AZ103" s="773"/>
      <c r="BA103" s="773"/>
      <c r="BB103" s="773" t="s">
        <v>96</v>
      </c>
      <c r="BC103" s="772"/>
      <c r="BD103" s="772"/>
      <c r="BE103" s="772"/>
      <c r="BF103" s="772"/>
      <c r="BG103" s="772"/>
      <c r="BH103" s="772"/>
      <c r="BI103" s="772"/>
      <c r="BJ103" s="772"/>
      <c r="BK103" s="772"/>
      <c r="BL103" s="772"/>
      <c r="BM103" s="772"/>
      <c r="BN103" s="772"/>
      <c r="BO103" s="772"/>
      <c r="BP103" s="772"/>
      <c r="BQ103" s="772"/>
      <c r="BR103" s="773" t="s">
        <v>96</v>
      </c>
      <c r="BS103" s="772"/>
      <c r="BT103" s="772"/>
      <c r="BU103" s="772"/>
      <c r="BV103" s="772"/>
      <c r="BW103" s="772"/>
      <c r="BX103" s="772"/>
      <c r="BY103" s="772"/>
      <c r="BZ103" s="773" t="s">
        <v>96</v>
      </c>
      <c r="CA103" s="773"/>
      <c r="CB103" s="772"/>
      <c r="CC103" s="773"/>
      <c r="CD103" s="773"/>
      <c r="CE103" s="773"/>
      <c r="CF103" s="773" t="s">
        <v>96</v>
      </c>
      <c r="CG103" s="772"/>
      <c r="CH103" s="772"/>
      <c r="CI103" s="772"/>
      <c r="CJ103" s="772"/>
      <c r="CK103" s="772"/>
      <c r="CL103" s="772"/>
      <c r="CM103" s="773" t="s">
        <v>96</v>
      </c>
      <c r="CN103" s="772"/>
      <c r="CO103" s="772"/>
      <c r="CP103" s="772"/>
      <c r="CQ103" s="772"/>
      <c r="CR103" s="772"/>
      <c r="CS103" s="772"/>
      <c r="CT103" s="773" t="s">
        <v>96</v>
      </c>
      <c r="CU103" s="773"/>
      <c r="CV103" s="772"/>
      <c r="CW103" s="773"/>
      <c r="CX103" s="773"/>
      <c r="CY103" s="773"/>
      <c r="CZ103" s="773"/>
      <c r="DA103" s="773" t="s">
        <v>96</v>
      </c>
      <c r="DB103" s="773" t="s">
        <v>96</v>
      </c>
      <c r="DC103" s="73"/>
      <c r="DD103" s="774">
        <v>43.0</v>
      </c>
      <c r="DE103" s="774">
        <v>40.0</v>
      </c>
      <c r="DF103" s="774">
        <v>22.0</v>
      </c>
      <c r="DG103" s="774">
        <v>19.0</v>
      </c>
      <c r="DH103" s="775">
        <f t="shared" ref="DH103:DK103" si="104">round(if(columns(DH103:$DK103)&gt;2,55,33)+(DD103*($DL$1+4)/10)*(1+($DM$1+switch($B103,1,0,2,5,3,40))/100),0)</f>
        <v>723</v>
      </c>
      <c r="DI103" s="775">
        <f t="shared" si="104"/>
        <v>677</v>
      </c>
      <c r="DJ103" s="775">
        <f t="shared" si="104"/>
        <v>375</v>
      </c>
      <c r="DK103" s="775">
        <f t="shared" si="104"/>
        <v>328</v>
      </c>
      <c r="DL103" s="775"/>
      <c r="DM103" s="775"/>
    </row>
    <row r="104">
      <c r="A104" s="769" t="s">
        <v>832</v>
      </c>
      <c r="B104" s="770">
        <v>3.0</v>
      </c>
      <c r="C104" s="538" t="str">
        <f t="array" ref="C104">index(Images!$A$1:$K$1, 1, 10)</f>
        <v/>
      </c>
      <c r="D104" s="770" t="s">
        <v>2483</v>
      </c>
      <c r="E104" s="770">
        <v>1.0</v>
      </c>
      <c r="F104" s="770">
        <v>3.0</v>
      </c>
      <c r="G104" s="771" t="s">
        <v>2624</v>
      </c>
      <c r="H104" s="437"/>
      <c r="I104" s="772"/>
      <c r="J104" s="772"/>
      <c r="K104" s="772"/>
      <c r="L104" s="772"/>
      <c r="M104" s="772"/>
      <c r="N104" s="772"/>
      <c r="O104" s="772"/>
      <c r="P104" s="772"/>
      <c r="Q104" s="773" t="s">
        <v>96</v>
      </c>
      <c r="R104" s="773"/>
      <c r="S104" s="773"/>
      <c r="T104" s="772"/>
      <c r="U104" s="772"/>
      <c r="V104" s="773"/>
      <c r="W104" s="773" t="s">
        <v>96</v>
      </c>
      <c r="X104" s="773"/>
      <c r="Y104" s="772"/>
      <c r="Z104" s="772"/>
      <c r="AA104" s="772"/>
      <c r="AB104" s="772"/>
      <c r="AC104" s="773"/>
      <c r="AD104" s="773"/>
      <c r="AE104" s="773" t="s">
        <v>96</v>
      </c>
      <c r="AF104" s="772"/>
      <c r="AG104" s="772"/>
      <c r="AH104" s="772"/>
      <c r="AI104" s="772"/>
      <c r="AJ104" s="773" t="s">
        <v>96</v>
      </c>
      <c r="AK104" s="772"/>
      <c r="AL104" s="772"/>
      <c r="AM104" s="773" t="s">
        <v>2095</v>
      </c>
      <c r="AN104" s="772"/>
      <c r="AO104" s="772"/>
      <c r="AP104" s="772"/>
      <c r="AQ104" s="772"/>
      <c r="AR104" s="772"/>
      <c r="AS104" s="772"/>
      <c r="AT104" s="772"/>
      <c r="AU104" s="773"/>
      <c r="AV104" s="773"/>
      <c r="AW104" s="773"/>
      <c r="AX104" s="773"/>
      <c r="AY104" s="772"/>
      <c r="AZ104" s="772"/>
      <c r="BA104" s="773"/>
      <c r="BB104" s="773" t="s">
        <v>96</v>
      </c>
      <c r="BC104" s="772"/>
      <c r="BD104" s="773"/>
      <c r="BE104" s="773" t="s">
        <v>96</v>
      </c>
      <c r="BF104" s="772"/>
      <c r="BG104" s="772"/>
      <c r="BH104" s="772"/>
      <c r="BI104" s="773"/>
      <c r="BJ104" s="772"/>
      <c r="BK104" s="772"/>
      <c r="BL104" s="773"/>
      <c r="BM104" s="772"/>
      <c r="BN104" s="772"/>
      <c r="BO104" s="772"/>
      <c r="BP104" s="772"/>
      <c r="BQ104" s="772"/>
      <c r="BR104" s="772"/>
      <c r="BS104" s="772"/>
      <c r="BT104" s="772"/>
      <c r="BU104" s="772"/>
      <c r="BV104" s="772"/>
      <c r="BW104" s="772"/>
      <c r="BX104" s="772"/>
      <c r="BY104" s="772"/>
      <c r="BZ104" s="773" t="s">
        <v>2095</v>
      </c>
      <c r="CA104" s="773"/>
      <c r="CB104" s="772"/>
      <c r="CC104" s="773"/>
      <c r="CD104" s="773"/>
      <c r="CE104" s="773"/>
      <c r="CF104" s="773" t="s">
        <v>96</v>
      </c>
      <c r="CG104" s="772"/>
      <c r="CH104" s="772"/>
      <c r="CI104" s="772"/>
      <c r="CJ104" s="772"/>
      <c r="CK104" s="772"/>
      <c r="CL104" s="772"/>
      <c r="CM104" s="772"/>
      <c r="CN104" s="772"/>
      <c r="CO104" s="772"/>
      <c r="CP104" s="772"/>
      <c r="CQ104" s="772"/>
      <c r="CR104" s="773"/>
      <c r="CS104" s="772"/>
      <c r="CT104" s="772"/>
      <c r="CU104" s="772"/>
      <c r="CV104" s="772"/>
      <c r="CW104" s="773"/>
      <c r="CX104" s="773"/>
      <c r="CY104" s="773"/>
      <c r="CZ104" s="773"/>
      <c r="DA104" s="773"/>
      <c r="DB104" s="773" t="s">
        <v>2095</v>
      </c>
      <c r="DC104" s="73"/>
      <c r="DD104" s="774">
        <v>34.0</v>
      </c>
      <c r="DE104" s="774">
        <v>40.0</v>
      </c>
      <c r="DF104" s="774">
        <v>20.0</v>
      </c>
      <c r="DG104" s="774">
        <v>19.0</v>
      </c>
      <c r="DH104" s="775">
        <f t="shared" ref="DH104:DK104" si="105">round(if(columns(DH104:$DK104)&gt;2,55,33)+(DD104*($DL$1+4)/10)*(1+($DM$1+switch($B104,1,0,2,5,3,40))/100),0)</f>
        <v>583</v>
      </c>
      <c r="DI104" s="775">
        <f t="shared" si="105"/>
        <v>677</v>
      </c>
      <c r="DJ104" s="775">
        <f t="shared" si="105"/>
        <v>344</v>
      </c>
      <c r="DK104" s="775">
        <f t="shared" si="105"/>
        <v>328</v>
      </c>
      <c r="DL104" s="775"/>
      <c r="DM104" s="775"/>
    </row>
    <row r="105">
      <c r="A105" s="769" t="s">
        <v>2625</v>
      </c>
      <c r="B105" s="770">
        <v>3.0</v>
      </c>
      <c r="C105" s="538" t="str">
        <f t="array" ref="C105">index(Images!$A$1:$K$1, 1, 10)</f>
        <v/>
      </c>
      <c r="D105" s="770" t="s">
        <v>2483</v>
      </c>
      <c r="E105" s="770">
        <v>1.0</v>
      </c>
      <c r="F105" s="770">
        <v>5.0</v>
      </c>
      <c r="G105" s="771" t="s">
        <v>2626</v>
      </c>
      <c r="H105" s="437"/>
      <c r="I105" s="772"/>
      <c r="J105" s="772"/>
      <c r="K105" s="772"/>
      <c r="L105" s="772"/>
      <c r="M105" s="772"/>
      <c r="N105" s="772"/>
      <c r="O105" s="772"/>
      <c r="P105" s="772"/>
      <c r="Q105" s="772"/>
      <c r="R105" s="773"/>
      <c r="S105" s="773"/>
      <c r="T105" s="773" t="s">
        <v>96</v>
      </c>
      <c r="U105" s="773" t="s">
        <v>96</v>
      </c>
      <c r="V105" s="773"/>
      <c r="W105" s="773"/>
      <c r="X105" s="773"/>
      <c r="Y105" s="772"/>
      <c r="Z105" s="772"/>
      <c r="AA105" s="772"/>
      <c r="AB105" s="772"/>
      <c r="AC105" s="773"/>
      <c r="AD105" s="773"/>
      <c r="AE105" s="773"/>
      <c r="AF105" s="772"/>
      <c r="AG105" s="772"/>
      <c r="AH105" s="772"/>
      <c r="AI105" s="772"/>
      <c r="AJ105" s="772"/>
      <c r="AK105" s="772"/>
      <c r="AL105" s="773" t="s">
        <v>96</v>
      </c>
      <c r="AM105" s="773" t="s">
        <v>96</v>
      </c>
      <c r="AN105" s="772"/>
      <c r="AO105" s="773" t="s">
        <v>96</v>
      </c>
      <c r="AP105" s="772"/>
      <c r="AQ105" s="772"/>
      <c r="AR105" s="772"/>
      <c r="AS105" s="772"/>
      <c r="AT105" s="772"/>
      <c r="AU105" s="773"/>
      <c r="AV105" s="773" t="s">
        <v>96</v>
      </c>
      <c r="AW105" s="773"/>
      <c r="AX105" s="773"/>
      <c r="AY105" s="772"/>
      <c r="AZ105" s="772"/>
      <c r="BA105" s="772"/>
      <c r="BB105" s="772"/>
      <c r="BC105" s="772"/>
      <c r="BD105" s="773"/>
      <c r="BE105" s="773"/>
      <c r="BF105" s="772"/>
      <c r="BG105" s="772"/>
      <c r="BH105" s="772"/>
      <c r="BI105" s="773"/>
      <c r="BJ105" s="772"/>
      <c r="BK105" s="772"/>
      <c r="BL105" s="773"/>
      <c r="BM105" s="772"/>
      <c r="BN105" s="772"/>
      <c r="BO105" s="772"/>
      <c r="BP105" s="772"/>
      <c r="BQ105" s="772"/>
      <c r="BR105" s="773" t="s">
        <v>96</v>
      </c>
      <c r="BS105" s="772"/>
      <c r="BT105" s="772"/>
      <c r="BU105" s="772"/>
      <c r="BV105" s="772"/>
      <c r="BW105" s="772"/>
      <c r="BX105" s="772"/>
      <c r="BY105" s="772"/>
      <c r="BZ105" s="773"/>
      <c r="CA105" s="773"/>
      <c r="CB105" s="772"/>
      <c r="CC105" s="773"/>
      <c r="CD105" s="773"/>
      <c r="CE105" s="773"/>
      <c r="CF105" s="773" t="s">
        <v>96</v>
      </c>
      <c r="CG105" s="772"/>
      <c r="CH105" s="772"/>
      <c r="CI105" s="772"/>
      <c r="CJ105" s="772"/>
      <c r="CK105" s="772"/>
      <c r="CL105" s="772"/>
      <c r="CM105" s="772"/>
      <c r="CN105" s="772"/>
      <c r="CO105" s="772"/>
      <c r="CP105" s="773" t="s">
        <v>96</v>
      </c>
      <c r="CQ105" s="772"/>
      <c r="CR105" s="773"/>
      <c r="CS105" s="772"/>
      <c r="CT105" s="773" t="s">
        <v>96</v>
      </c>
      <c r="CU105" s="772"/>
      <c r="CV105" s="772"/>
      <c r="CW105" s="773"/>
      <c r="CX105" s="773"/>
      <c r="CY105" s="773"/>
      <c r="CZ105" s="773"/>
      <c r="DA105" s="773" t="s">
        <v>96</v>
      </c>
      <c r="DB105" s="773" t="s">
        <v>96</v>
      </c>
      <c r="DC105" s="73"/>
      <c r="DD105" s="774">
        <v>40.0</v>
      </c>
      <c r="DE105" s="774">
        <v>40.0</v>
      </c>
      <c r="DF105" s="774">
        <v>22.0</v>
      </c>
      <c r="DG105" s="774">
        <v>20.0</v>
      </c>
      <c r="DH105" s="775">
        <f t="shared" ref="DH105:DK105" si="106">round(if(columns(DH105:$DK105)&gt;2,55,33)+(DD105*($DL$1+4)/10)*(1+($DM$1+switch($B105,1,0,2,5,3,40))/100),0)</f>
        <v>677</v>
      </c>
      <c r="DI105" s="775">
        <f t="shared" si="106"/>
        <v>677</v>
      </c>
      <c r="DJ105" s="775">
        <f t="shared" si="106"/>
        <v>375</v>
      </c>
      <c r="DK105" s="775">
        <f t="shared" si="106"/>
        <v>344</v>
      </c>
      <c r="DL105" s="775"/>
      <c r="DM105" s="775"/>
    </row>
    <row r="106">
      <c r="A106" s="769" t="s">
        <v>2627</v>
      </c>
      <c r="B106" s="770">
        <v>3.0</v>
      </c>
      <c r="C106" s="538" t="str">
        <f t="array" ref="C106">index(Images!$A$1:$K$1, 1, 10)</f>
        <v/>
      </c>
      <c r="D106" s="770" t="s">
        <v>2483</v>
      </c>
      <c r="E106" s="770">
        <v>2.0</v>
      </c>
      <c r="F106" s="770">
        <v>5.0</v>
      </c>
      <c r="G106" s="771" t="s">
        <v>2628</v>
      </c>
      <c r="H106" s="437"/>
      <c r="I106" s="772"/>
      <c r="J106" s="773" t="s">
        <v>96</v>
      </c>
      <c r="K106" s="772"/>
      <c r="L106" s="772"/>
      <c r="M106" s="772"/>
      <c r="N106" s="772"/>
      <c r="O106" s="772"/>
      <c r="P106" s="772"/>
      <c r="Q106" s="772"/>
      <c r="R106" s="772"/>
      <c r="S106" s="772"/>
      <c r="T106" s="773"/>
      <c r="U106" s="773"/>
      <c r="V106" s="773"/>
      <c r="W106" s="773"/>
      <c r="X106" s="773"/>
      <c r="Y106" s="772"/>
      <c r="Z106" s="772"/>
      <c r="AA106" s="772"/>
      <c r="AB106" s="772"/>
      <c r="AC106" s="773"/>
      <c r="AD106" s="773"/>
      <c r="AE106" s="773" t="s">
        <v>96</v>
      </c>
      <c r="AF106" s="772"/>
      <c r="AG106" s="772"/>
      <c r="AH106" s="772"/>
      <c r="AI106" s="772"/>
      <c r="AJ106" s="772"/>
      <c r="AK106" s="772"/>
      <c r="AL106" s="773" t="s">
        <v>96</v>
      </c>
      <c r="AM106" s="773"/>
      <c r="AN106" s="772"/>
      <c r="AO106" s="772"/>
      <c r="AP106" s="772"/>
      <c r="AQ106" s="772"/>
      <c r="AR106" s="772"/>
      <c r="AS106" s="772"/>
      <c r="AT106" s="772"/>
      <c r="AU106" s="773"/>
      <c r="AV106" s="773"/>
      <c r="AW106" s="773"/>
      <c r="AX106" s="773"/>
      <c r="AY106" s="772"/>
      <c r="AZ106" s="772"/>
      <c r="BA106" s="772"/>
      <c r="BB106" s="772"/>
      <c r="BC106" s="772"/>
      <c r="BD106" s="773"/>
      <c r="BE106" s="773"/>
      <c r="BF106" s="772"/>
      <c r="BG106" s="772"/>
      <c r="BH106" s="772"/>
      <c r="BI106" s="773"/>
      <c r="BJ106" s="772"/>
      <c r="BK106" s="772"/>
      <c r="BL106" s="773"/>
      <c r="BM106" s="772"/>
      <c r="BN106" s="772"/>
      <c r="BO106" s="772"/>
      <c r="BP106" s="772"/>
      <c r="BQ106" s="772"/>
      <c r="BR106" s="773"/>
      <c r="BS106" s="772"/>
      <c r="BT106" s="772"/>
      <c r="BU106" s="772"/>
      <c r="BV106" s="772"/>
      <c r="BW106" s="772"/>
      <c r="BX106" s="772"/>
      <c r="BY106" s="772"/>
      <c r="BZ106" s="773"/>
      <c r="CA106" s="773"/>
      <c r="CB106" s="772"/>
      <c r="CC106" s="773"/>
      <c r="CD106" s="773"/>
      <c r="CE106" s="773"/>
      <c r="CF106" s="773"/>
      <c r="CG106" s="772"/>
      <c r="CH106" s="772"/>
      <c r="CI106" s="772"/>
      <c r="CJ106" s="772"/>
      <c r="CK106" s="772"/>
      <c r="CL106" s="772"/>
      <c r="CM106" s="772"/>
      <c r="CN106" s="772"/>
      <c r="CO106" s="772"/>
      <c r="CP106" s="773" t="s">
        <v>96</v>
      </c>
      <c r="CQ106" s="772"/>
      <c r="CR106" s="773"/>
      <c r="CS106" s="772"/>
      <c r="CT106" s="772"/>
      <c r="CU106" s="772"/>
      <c r="CV106" s="772"/>
      <c r="CW106" s="773"/>
      <c r="CX106" s="773"/>
      <c r="CY106" s="773"/>
      <c r="CZ106" s="773"/>
      <c r="DA106" s="773"/>
      <c r="DB106" s="773"/>
      <c r="DC106" s="73"/>
      <c r="DD106" s="774">
        <v>43.0</v>
      </c>
      <c r="DE106" s="774">
        <v>37.0</v>
      </c>
      <c r="DF106" s="774">
        <v>22.0</v>
      </c>
      <c r="DG106" s="774">
        <v>22.0</v>
      </c>
      <c r="DH106" s="775">
        <f t="shared" ref="DH106:DK106" si="107">round(if(columns(DH106:$DK106)&gt;2,55,33)+(DD106*($DL$1+4)/10)*(1+($DM$1+switch($B106,1,0,2,5,3,40))/100),0)</f>
        <v>723</v>
      </c>
      <c r="DI106" s="775">
        <f t="shared" si="107"/>
        <v>630</v>
      </c>
      <c r="DJ106" s="775">
        <f t="shared" si="107"/>
        <v>375</v>
      </c>
      <c r="DK106" s="775">
        <f t="shared" si="107"/>
        <v>375</v>
      </c>
      <c r="DL106" s="775"/>
      <c r="DM106" s="775"/>
    </row>
  </sheetData>
  <conditionalFormatting sqref="I2:DB16">
    <cfRule type="expression" dxfId="9" priority="1">
      <formula>iseven(column())</formula>
    </cfRule>
  </conditionalFormatting>
  <conditionalFormatting sqref="I17:DB29">
    <cfRule type="expression" dxfId="43" priority="2">
      <formula>iseven(column())</formula>
    </cfRule>
  </conditionalFormatting>
  <conditionalFormatting sqref="I30:DB44">
    <cfRule type="expression" dxfId="50" priority="3">
      <formula>iseven(column())</formula>
    </cfRule>
  </conditionalFormatting>
  <conditionalFormatting sqref="I45:DB54">
    <cfRule type="expression" dxfId="45" priority="4">
      <formula>iseven(column())</formula>
    </cfRule>
  </conditionalFormatting>
  <conditionalFormatting sqref="I55:DB62">
    <cfRule type="expression" dxfId="46" priority="5">
      <formula>iseven(column())</formula>
    </cfRule>
  </conditionalFormatting>
  <conditionalFormatting sqref="I63:DB76">
    <cfRule type="expression" dxfId="47" priority="6">
      <formula>iseven(column())</formula>
    </cfRule>
  </conditionalFormatting>
  <conditionalFormatting sqref="I77:DB84">
    <cfRule type="expression" dxfId="48" priority="7">
      <formula>iseven(column())</formula>
    </cfRule>
  </conditionalFormatting>
  <conditionalFormatting sqref="I1:DB106">
    <cfRule type="expression" dxfId="6" priority="8">
      <formula>iseven(column())</formula>
    </cfRule>
  </conditionalFormatting>
  <hyperlinks>
    <hyperlink display="Alfred" location="Heroes!A6" ref="K1"/>
    <hyperlink display="Almeda" location="Heroes!A7" ref="L1"/>
    <hyperlink display="Altemuller" location="Heroes!A8" ref="M1"/>
    <hyperlink display="Alustriel" location="Heroes!A10" ref="N1"/>
    <hyperlink display="Angelica" location="Heroes!A11" ref="O1"/>
    <hyperlink display="Angelina" location="Heroes!A12" ref="P1"/>
    <hyperlink display="Anna" location="Heroes!A13" ref="Q1"/>
    <hyperlink display="Bernhardt" location="Heroes!A17" ref="U1"/>
    <hyperlink display="Betty" location="Heroes!A18" ref="V1"/>
    <hyperlink display="Bozel" location="Heroes!A19" ref="W1"/>
    <hyperlink display="Cherie" location="Heroes!A21" ref="Y1"/>
    <hyperlink display="Chris" location="Heroes!A22" ref="Z1"/>
    <hyperlink display="Clarett" location="Heroes!A23" ref="AA1"/>
    <hyperlink display="Dieharte" location="Heroes!A26" ref="AB1"/>
    <hyperlink display="Dios" location="Heroes!A27" ref="AD1"/>
    <hyperlink display="Egbert" location="Heroes!A28" ref="AE1"/>
    <hyperlink display="Elwin" location="Heroes!A29" ref="AF1"/>
    <hyperlink display="Emerick" location="Heroes!A30" ref="AG1"/>
    <hyperlink display="Emilia" location="Heroes!A31" ref="AH1"/>
    <hyperlink display="Estelle" location="Heroes!A32" ref="AI1"/>
    <hyperlink display="Feraquea" location="Heroes!A33" ref="AJ1"/>
    <hyperlink display="Freya" location="Heroes!A35" ref="AK1"/>
    <hyperlink display="Gerold &amp; Layla" location="Heroes!A36" ref="AL1"/>
    <hyperlink display="Gizarof" location="Heroes!A37" ref="AM1"/>
    <hyperlink display="Grenier" location="Heroes!A38" ref="AN1"/>
    <hyperlink display="Hein" location="Heroes!A39" ref="AO1"/>
    <hyperlink display="Hiei" location="Heroes!A41" ref="AP1"/>
    <hyperlink display="Imelda" location="Heroes!A44" ref="AR1"/>
    <hyperlink display="Iris" location="Heroes!A45" ref="AS1"/>
    <hyperlink display="Jessica" location="Heroes!A46" ref="AT1"/>
    <hyperlink display="Joshua" location="Heroes!A47" ref="AU1"/>
    <hyperlink display="Jugler" location="Heroes!A48" ref="AV1"/>
    <hyperlink display="Kazuma Kuwabara" location="Heroes!A49" ref="AW1"/>
    <hyperlink display="Keith" location="Heroes!A50" ref="AX1"/>
    <hyperlink display="Kirikaze" location="Heroes!A51" ref="AY1"/>
    <hyperlink display="Klose" location="Heroes!A52" ref="AZ1"/>
    <hyperlink display="Kurama" location="Heroes!A54" ref="BB1"/>
    <hyperlink display="Laird" location="Heroes!A55" ref="BC1"/>
    <hyperlink display="Lambda" location="Heroes!A56" ref="BD1"/>
    <hyperlink display="Lana" location="Heroes!A57" ref="BE1"/>
    <hyperlink display="Lance" location="Heroes!A58" ref="BF1"/>
    <hyperlink display="Landius" location="Heroes!A59" ref="BG1"/>
    <hyperlink display="Lanford" location="Heroes!A60" ref="BH1"/>
    <hyperlink display="Ledin" location="Heroes!A61" ref="BI1"/>
    <hyperlink display="Leon" location="Heroes!A62" ref="BJ1"/>
    <hyperlink display="Leonhardt" location="Heroes!A63" ref="BK1"/>
    <hyperlink display="Lester" location="Heroes!A64" ref="BL1"/>
    <hyperlink display="Leticia" location="Heroes!A65" ref="BM1"/>
    <hyperlink display="Lewin" location="Heroes!A66" ref="BN1"/>
    <hyperlink display="Liana" location="Heroes!A67" ref="BO1"/>
    <hyperlink display="Liffany" location="Heroes!A69" ref="BQ1"/>
    <hyperlink display="Listell" location="Heroes!A70" ref="BR1"/>
    <hyperlink display="Luna" location="Heroes!A71" ref="BS1"/>
    <hyperlink display="Matthew" location="Heroes!A73" ref="BU1"/>
    <hyperlink display="Narm" location="Heroes!A78" ref="BV1"/>
    <hyperlink display="Omega" location="Heroes!A82" ref="BZ1"/>
    <hyperlink display="Pierre" location="Heroes!A84" ref="CA1"/>
    <hyperlink display="Rachel" location="Heroes!A86" ref="CB1"/>
    <hyperlink display="Rainforce" location="Heroes!A87" ref="CC1"/>
    <hyperlink display="Renne" location="Heroes!A90" ref="CF1"/>
    <hyperlink display="Rohga" location="Heroes!A91" ref="CG1"/>
    <hyperlink display="Sakura Shinguji" location="Heroes!A95" ref="CI1"/>
    <hyperlink display="Scott" location="Heroes!A96" ref="CJ1"/>
    <hyperlink display="Serena" location="Heroes!A97" ref="CK1"/>
    <hyperlink display="Shelfaniel" location="Heroes!A99" ref="CL1"/>
    <hyperlink display="Sigma" location="Heroes!A101" ref="CN1"/>
    <hyperlink display="Silver Wolf" location="Heroes!A102" ref="CO1"/>
    <hyperlink display="Sonya" location="Heroes!A103" ref="CP1"/>
    <hyperlink display="Sophia" location="Heroes!A104" ref="CQ1"/>
    <hyperlink display="Sumire Kanzaki" location="Heroes!A105" ref="CR1"/>
    <hyperlink display="Tiaris" location="Heroes!A106" ref="CS1"/>
    <hyperlink display="Toguro Bros." location="Heroes!A107" ref="CT1"/>
    <hyperlink display="Vargas" location="Heroes!A109" ref="CU1"/>
    <hyperlink display="Varna" location="Heroes!A110" ref="CV1"/>
    <hyperlink display="Wiler" location="Heroes!A112" ref="CX1"/>
    <hyperlink display="Young Jessica" location="Heroes!A113" ref="CY1"/>
    <hyperlink display="Yulia" location="Heroes!A114" ref="CZ1"/>
    <hyperlink display="Yusuke Urameshi" location="Heroes!A115" ref="DA1"/>
    <hyperlink display="Zerida" location="Heroes!A116" ref="DB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75"/>
  <cols>
    <col customWidth="1" min="1" max="1" width="18.0"/>
    <col customWidth="1" min="2" max="3" width="14.43"/>
    <col customWidth="1" min="4" max="8" width="7.29"/>
    <col customWidth="1" min="9" max="36" width="5.14"/>
    <col customWidth="1" min="37" max="44" width="3.71"/>
    <col customWidth="1" min="45" max="45" width="5.14"/>
  </cols>
  <sheetData>
    <row r="1">
      <c r="A1" s="776" t="s">
        <v>2629</v>
      </c>
      <c r="B1" s="777"/>
      <c r="C1" s="778"/>
      <c r="D1" s="779"/>
      <c r="E1" s="779"/>
      <c r="F1" s="779"/>
      <c r="G1" s="779"/>
      <c r="H1" s="780" t="s">
        <v>2630</v>
      </c>
      <c r="I1" s="781" t="s">
        <v>2631</v>
      </c>
      <c r="J1" s="782" t="s">
        <v>2632</v>
      </c>
      <c r="K1" s="783" t="s">
        <v>2633</v>
      </c>
      <c r="L1" s="784" t="s">
        <v>2634</v>
      </c>
      <c r="M1" s="785" t="s">
        <v>2635</v>
      </c>
      <c r="N1" s="785" t="s">
        <v>2636</v>
      </c>
      <c r="O1" s="785" t="s">
        <v>2637</v>
      </c>
      <c r="P1" s="785" t="s">
        <v>2638</v>
      </c>
      <c r="Q1" s="785" t="s">
        <v>2639</v>
      </c>
      <c r="R1" s="785" t="s">
        <v>2640</v>
      </c>
      <c r="S1" s="782" t="s">
        <v>2641</v>
      </c>
      <c r="T1" s="782" t="s">
        <v>2642</v>
      </c>
      <c r="U1" s="782" t="s">
        <v>2643</v>
      </c>
      <c r="V1" s="782" t="s">
        <v>2644</v>
      </c>
      <c r="W1" s="782" t="s">
        <v>2645</v>
      </c>
      <c r="X1" s="782" t="s">
        <v>2646</v>
      </c>
      <c r="Y1" s="783" t="s">
        <v>2647</v>
      </c>
      <c r="Z1" s="783" t="s">
        <v>2648</v>
      </c>
      <c r="AA1" s="783" t="s">
        <v>2649</v>
      </c>
      <c r="AB1" s="783" t="s">
        <v>2650</v>
      </c>
      <c r="AC1" s="783" t="s">
        <v>2651</v>
      </c>
      <c r="AD1" s="783" t="s">
        <v>2652</v>
      </c>
      <c r="AE1" s="784" t="s">
        <v>2653</v>
      </c>
      <c r="AF1" s="784" t="s">
        <v>2654</v>
      </c>
      <c r="AG1" s="784" t="s">
        <v>2655</v>
      </c>
      <c r="AH1" s="784" t="s">
        <v>2656</v>
      </c>
      <c r="AI1" s="784" t="s">
        <v>2657</v>
      </c>
      <c r="AJ1" s="784" t="s">
        <v>2658</v>
      </c>
      <c r="AK1" s="786" t="s">
        <v>24</v>
      </c>
      <c r="AL1" s="787" t="s">
        <v>2659</v>
      </c>
      <c r="AM1" s="787" t="s">
        <v>2660</v>
      </c>
      <c r="AN1" s="787" t="s">
        <v>2661</v>
      </c>
      <c r="AO1" s="787" t="s">
        <v>2662</v>
      </c>
      <c r="AP1" s="787" t="s">
        <v>2663</v>
      </c>
      <c r="AQ1" s="787" t="s">
        <v>2664</v>
      </c>
      <c r="AR1" s="787" t="s">
        <v>2665</v>
      </c>
      <c r="AS1" s="788"/>
    </row>
    <row r="2" ht="18.75" customHeight="1">
      <c r="A2" s="789" t="s">
        <v>2471</v>
      </c>
      <c r="B2" s="790" t="str">
        <f t="array" ref="B2">index(Images!A$1:K$1, 1, 1)</f>
        <v/>
      </c>
      <c r="C2" s="791" t="s">
        <v>2666</v>
      </c>
      <c r="D2" s="13"/>
      <c r="E2" s="13"/>
      <c r="F2" s="13"/>
      <c r="G2" s="14"/>
      <c r="H2" s="792" t="s">
        <v>2667</v>
      </c>
      <c r="I2" s="793" t="str">
        <f>image("https://i.imgur.com/k30ec2q.png",1)</f>
        <v/>
      </c>
      <c r="J2" s="794" t="str">
        <f>image("https://i.imgur.com/q1TTMO4.png",1)</f>
        <v/>
      </c>
      <c r="K2" s="795" t="str">
        <f>image("https://i.imgur.com/IkKiASY.png",1)</f>
        <v/>
      </c>
      <c r="L2" s="796" t="str">
        <f>image("https://i.imgur.com/tZ8e752.png",1)</f>
        <v/>
      </c>
      <c r="M2" s="797" t="s">
        <v>96</v>
      </c>
      <c r="N2" s="798" t="s">
        <v>96</v>
      </c>
      <c r="O2" s="798"/>
      <c r="P2" s="799"/>
      <c r="Q2" s="799"/>
      <c r="R2" s="799"/>
      <c r="S2" s="800" t="s">
        <v>96</v>
      </c>
      <c r="T2" s="801" t="s">
        <v>96</v>
      </c>
      <c r="U2" s="802"/>
      <c r="V2" s="802"/>
      <c r="W2" s="802"/>
      <c r="X2" s="803"/>
      <c r="Y2" s="804" t="s">
        <v>96</v>
      </c>
      <c r="Z2" s="805" t="s">
        <v>96</v>
      </c>
      <c r="AA2" s="806"/>
      <c r="AB2" s="806"/>
      <c r="AC2" s="806"/>
      <c r="AD2" s="807"/>
      <c r="AE2" s="808" t="s">
        <v>96</v>
      </c>
      <c r="AF2" s="808" t="s">
        <v>96</v>
      </c>
      <c r="AG2" s="809"/>
      <c r="AH2" s="809"/>
      <c r="AI2" s="809"/>
      <c r="AJ2" s="810"/>
      <c r="AK2" s="811"/>
      <c r="AL2" s="812" t="s">
        <v>96</v>
      </c>
      <c r="AM2" s="813"/>
      <c r="AN2" s="813"/>
      <c r="AO2" s="813" t="s">
        <v>96</v>
      </c>
      <c r="AP2" s="813"/>
      <c r="AQ2" s="813"/>
      <c r="AR2" s="814" t="s">
        <v>96</v>
      </c>
      <c r="AS2" s="815"/>
    </row>
    <row r="3" ht="18.75" customHeight="1">
      <c r="A3" s="816" t="s">
        <v>2495</v>
      </c>
      <c r="B3" s="790" t="str">
        <f t="array" ref="B3">index(Images!A$1:K$1, 1, 2)</f>
        <v/>
      </c>
      <c r="C3" s="266"/>
      <c r="G3" s="269"/>
      <c r="H3" s="817" t="s">
        <v>2668</v>
      </c>
      <c r="I3" s="818" t="str">
        <f>image("https://i.imgur.com/DlKPoy8.png",1)</f>
        <v/>
      </c>
      <c r="J3" s="819" t="str">
        <f>image("https://i.imgur.com/PE9wqnS.png",1)</f>
        <v/>
      </c>
      <c r="K3" s="820" t="str">
        <f>image("https://i.imgur.com/rmjBKRk.png",1)</f>
        <v/>
      </c>
      <c r="L3" s="821" t="str">
        <f>image("https://i.imgur.com/kAb5rdE.png",1)</f>
        <v/>
      </c>
      <c r="M3" s="822"/>
      <c r="N3" s="823" t="s">
        <v>96</v>
      </c>
      <c r="O3" s="823" t="s">
        <v>96</v>
      </c>
      <c r="P3" s="824"/>
      <c r="Q3" s="824"/>
      <c r="R3" s="823"/>
      <c r="S3" s="825"/>
      <c r="T3" s="826" t="s">
        <v>96</v>
      </c>
      <c r="U3" s="826" t="s">
        <v>96</v>
      </c>
      <c r="V3" s="827"/>
      <c r="W3" s="826"/>
      <c r="X3" s="828"/>
      <c r="Y3" s="829"/>
      <c r="Z3" s="830" t="s">
        <v>96</v>
      </c>
      <c r="AA3" s="830" t="s">
        <v>96</v>
      </c>
      <c r="AB3" s="830"/>
      <c r="AC3" s="830"/>
      <c r="AD3" s="831"/>
      <c r="AE3" s="832"/>
      <c r="AF3" s="833" t="s">
        <v>96</v>
      </c>
      <c r="AG3" s="833" t="s">
        <v>96</v>
      </c>
      <c r="AH3" s="833"/>
      <c r="AI3" s="832"/>
      <c r="AJ3" s="834"/>
      <c r="AK3" s="835"/>
      <c r="AL3" s="836"/>
      <c r="AM3" s="837" t="s">
        <v>96</v>
      </c>
      <c r="AN3" s="837"/>
      <c r="AO3" s="837"/>
      <c r="AP3" s="837" t="s">
        <v>96</v>
      </c>
      <c r="AQ3" s="837"/>
      <c r="AR3" s="838" t="s">
        <v>96</v>
      </c>
      <c r="AS3" s="839"/>
    </row>
    <row r="4" ht="18.75" customHeight="1">
      <c r="A4" s="840" t="s">
        <v>2515</v>
      </c>
      <c r="B4" s="790" t="str">
        <f t="array" ref="B4">index(Images!A$1:K$1, 1, 3)</f>
        <v/>
      </c>
      <c r="C4" s="266"/>
      <c r="G4" s="269"/>
      <c r="H4" s="841" t="s">
        <v>2669</v>
      </c>
      <c r="I4" s="842" t="str">
        <f>image("https://i.imgur.com/Xm0traw.png",1)</f>
        <v/>
      </c>
      <c r="J4" s="843" t="str">
        <f>image("https://i.imgur.com/5jXnEiT.png",1)</f>
        <v/>
      </c>
      <c r="K4" s="844" t="str">
        <f>image("https://i.imgur.com/hRMa2wQ.png",1)</f>
        <v/>
      </c>
      <c r="L4" s="845" t="str">
        <f>image("https://i.imgur.com/cMOlGyo.png",1)</f>
        <v/>
      </c>
      <c r="M4" s="846" t="s">
        <v>96</v>
      </c>
      <c r="N4" s="847"/>
      <c r="O4" s="848" t="s">
        <v>96</v>
      </c>
      <c r="P4" s="847"/>
      <c r="Q4" s="847"/>
      <c r="R4" s="847"/>
      <c r="S4" s="849" t="s">
        <v>96</v>
      </c>
      <c r="T4" s="850"/>
      <c r="U4" s="850" t="s">
        <v>96</v>
      </c>
      <c r="V4" s="850"/>
      <c r="W4" s="851"/>
      <c r="X4" s="852"/>
      <c r="Y4" s="853" t="s">
        <v>96</v>
      </c>
      <c r="Z4" s="854"/>
      <c r="AA4" s="855" t="s">
        <v>96</v>
      </c>
      <c r="AB4" s="854"/>
      <c r="AC4" s="854"/>
      <c r="AD4" s="856"/>
      <c r="AE4" s="857" t="s">
        <v>96</v>
      </c>
      <c r="AF4" s="858"/>
      <c r="AG4" s="857" t="s">
        <v>96</v>
      </c>
      <c r="AH4" s="858"/>
      <c r="AI4" s="858"/>
      <c r="AJ4" s="859"/>
      <c r="AK4" s="860"/>
      <c r="AL4" s="861"/>
      <c r="AM4" s="862"/>
      <c r="AN4" s="862" t="s">
        <v>96</v>
      </c>
      <c r="AO4" s="862"/>
      <c r="AP4" s="862"/>
      <c r="AQ4" s="862" t="s">
        <v>96</v>
      </c>
      <c r="AR4" s="863" t="s">
        <v>96</v>
      </c>
      <c r="AS4" s="864"/>
    </row>
    <row r="5" ht="18.75" customHeight="1">
      <c r="A5" s="865" t="s">
        <v>2670</v>
      </c>
      <c r="B5" s="790" t="str">
        <f>image("https://i.imgur.com/BRYhSmo.png",4,15,33)</f>
        <v/>
      </c>
      <c r="C5" s="266"/>
      <c r="G5" s="269"/>
      <c r="H5" s="866" t="s">
        <v>2671</v>
      </c>
      <c r="I5" s="867" t="str">
        <f>image("https://i.imgur.com/3Uotjvi.png",1)</f>
        <v/>
      </c>
      <c r="J5" s="868" t="str">
        <f>image("https://i.imgur.com/KNJPH2K.png",1)</f>
        <v/>
      </c>
      <c r="K5" s="869" t="str">
        <f>image("https://i.imgur.com/Uqudxsx.png",1)</f>
        <v/>
      </c>
      <c r="L5" s="870" t="str">
        <f>image("https://i.imgur.com/e6Vetjm.png",1)</f>
        <v/>
      </c>
      <c r="M5" s="871"/>
      <c r="N5" s="872"/>
      <c r="O5" s="872"/>
      <c r="P5" s="873" t="s">
        <v>96</v>
      </c>
      <c r="Q5" s="872"/>
      <c r="R5" s="873" t="s">
        <v>96</v>
      </c>
      <c r="S5" s="874"/>
      <c r="T5" s="875"/>
      <c r="U5" s="875"/>
      <c r="V5" s="876" t="s">
        <v>96</v>
      </c>
      <c r="W5" s="875"/>
      <c r="X5" s="877" t="s">
        <v>96</v>
      </c>
      <c r="Y5" s="878"/>
      <c r="Z5" s="879"/>
      <c r="AA5" s="879"/>
      <c r="AB5" s="880" t="s">
        <v>96</v>
      </c>
      <c r="AC5" s="879"/>
      <c r="AD5" s="881" t="s">
        <v>96</v>
      </c>
      <c r="AE5" s="882"/>
      <c r="AF5" s="882"/>
      <c r="AG5" s="882"/>
      <c r="AH5" s="883" t="s">
        <v>96</v>
      </c>
      <c r="AI5" s="882"/>
      <c r="AJ5" s="884" t="s">
        <v>96</v>
      </c>
      <c r="AK5" s="885"/>
      <c r="AL5" s="886"/>
      <c r="AM5" s="887" t="s">
        <v>96</v>
      </c>
      <c r="AN5" s="887"/>
      <c r="AO5" s="887"/>
      <c r="AP5" s="887" t="s">
        <v>96</v>
      </c>
      <c r="AQ5" s="887"/>
      <c r="AR5" s="888" t="s">
        <v>96</v>
      </c>
      <c r="AS5" s="889"/>
    </row>
    <row r="6" ht="18.75" customHeight="1">
      <c r="A6" s="890" t="s">
        <v>2672</v>
      </c>
      <c r="B6" s="790" t="str">
        <f>image("https://i.imgur.com/remgfP8.png",4,15,33)</f>
        <v/>
      </c>
      <c r="C6" s="266"/>
      <c r="G6" s="269"/>
      <c r="H6" s="891" t="s">
        <v>2673</v>
      </c>
      <c r="I6" s="892" t="str">
        <f>image("https://i.imgur.com/owsQVK6.png",1)</f>
        <v/>
      </c>
      <c r="J6" s="893" t="str">
        <f>image("https://i.imgur.com/6o7Tjgn.png",1)</f>
        <v/>
      </c>
      <c r="K6" s="894" t="str">
        <f>image("https://i.imgur.com/jRH7eu7.png",1)</f>
        <v/>
      </c>
      <c r="L6" s="895" t="str">
        <f>image("https://i.imgur.com/S8Key1N.png",1)</f>
        <v/>
      </c>
      <c r="M6" s="896"/>
      <c r="N6" s="897"/>
      <c r="O6" s="897"/>
      <c r="P6" s="897"/>
      <c r="Q6" s="898" t="s">
        <v>96</v>
      </c>
      <c r="R6" s="898" t="s">
        <v>96</v>
      </c>
      <c r="S6" s="899"/>
      <c r="T6" s="900"/>
      <c r="U6" s="900"/>
      <c r="V6" s="901"/>
      <c r="W6" s="901" t="s">
        <v>96</v>
      </c>
      <c r="X6" s="902" t="s">
        <v>96</v>
      </c>
      <c r="Y6" s="903"/>
      <c r="Z6" s="904"/>
      <c r="AA6" s="904"/>
      <c r="AB6" s="904"/>
      <c r="AC6" s="905" t="s">
        <v>96</v>
      </c>
      <c r="AD6" s="906" t="s">
        <v>96</v>
      </c>
      <c r="AE6" s="907"/>
      <c r="AF6" s="907"/>
      <c r="AG6" s="907"/>
      <c r="AH6" s="907"/>
      <c r="AI6" s="908" t="s">
        <v>96</v>
      </c>
      <c r="AJ6" s="909" t="s">
        <v>96</v>
      </c>
      <c r="AK6" s="910"/>
      <c r="AL6" s="911" t="s">
        <v>96</v>
      </c>
      <c r="AM6" s="912"/>
      <c r="AN6" s="912"/>
      <c r="AO6" s="912" t="s">
        <v>96</v>
      </c>
      <c r="AP6" s="912"/>
      <c r="AQ6" s="912"/>
      <c r="AR6" s="913" t="s">
        <v>96</v>
      </c>
      <c r="AS6" s="914"/>
    </row>
    <row r="7" ht="18.75" customHeight="1">
      <c r="A7" s="915" t="s">
        <v>2674</v>
      </c>
      <c r="B7" s="790" t="str">
        <f>image("https://i.imgur.com/sTbU1no.png",4,15,50)</f>
        <v/>
      </c>
      <c r="C7" s="275"/>
      <c r="D7" s="916"/>
      <c r="E7" s="916"/>
      <c r="F7" s="916"/>
      <c r="G7" s="917"/>
      <c r="H7" s="918" t="s">
        <v>2675</v>
      </c>
      <c r="I7" s="919" t="str">
        <f>image("https://i.imgur.com/VjpmCXy.png",1)</f>
        <v/>
      </c>
      <c r="J7" s="920" t="str">
        <f>image("https://i.imgur.com/qHOvoow.png",1)</f>
        <v/>
      </c>
      <c r="K7" s="921" t="str">
        <f>image("https://i.imgur.com/OibJNxu.png",1)</f>
        <v/>
      </c>
      <c r="L7" s="922" t="str">
        <f>image("https://i.imgur.com/hC5RmqO.png",1)</f>
        <v/>
      </c>
      <c r="M7" s="923"/>
      <c r="N7" s="924"/>
      <c r="O7" s="925"/>
      <c r="P7" s="924" t="s">
        <v>96</v>
      </c>
      <c r="Q7" s="924" t="s">
        <v>96</v>
      </c>
      <c r="R7" s="924"/>
      <c r="S7" s="926"/>
      <c r="T7" s="927"/>
      <c r="U7" s="928"/>
      <c r="V7" s="927" t="s">
        <v>96</v>
      </c>
      <c r="W7" s="927" t="s">
        <v>96</v>
      </c>
      <c r="X7" s="929"/>
      <c r="Y7" s="930"/>
      <c r="Z7" s="931"/>
      <c r="AA7" s="931"/>
      <c r="AB7" s="932" t="s">
        <v>96</v>
      </c>
      <c r="AC7" s="932" t="s">
        <v>96</v>
      </c>
      <c r="AD7" s="933"/>
      <c r="AE7" s="934"/>
      <c r="AF7" s="934"/>
      <c r="AG7" s="934"/>
      <c r="AH7" s="935" t="s">
        <v>96</v>
      </c>
      <c r="AI7" s="935" t="s">
        <v>96</v>
      </c>
      <c r="AJ7" s="936"/>
      <c r="AK7" s="937"/>
      <c r="AL7" s="938"/>
      <c r="AM7" s="939"/>
      <c r="AN7" s="939" t="s">
        <v>96</v>
      </c>
      <c r="AO7" s="939"/>
      <c r="AP7" s="939"/>
      <c r="AQ7" s="939" t="s">
        <v>96</v>
      </c>
      <c r="AR7" s="940" t="s">
        <v>96</v>
      </c>
      <c r="AS7" s="941"/>
    </row>
    <row r="8" ht="18.75" customHeight="1">
      <c r="A8" s="942" t="s">
        <v>11</v>
      </c>
      <c r="B8" s="943" t="s">
        <v>2676</v>
      </c>
      <c r="C8" s="917"/>
      <c r="D8" s="944" t="s">
        <v>2677</v>
      </c>
      <c r="E8" s="945" t="s">
        <v>2678</v>
      </c>
      <c r="F8" s="945" t="s">
        <v>2679</v>
      </c>
      <c r="G8" s="945" t="s">
        <v>2680</v>
      </c>
      <c r="H8" s="946" t="s">
        <v>2681</v>
      </c>
      <c r="I8" s="947" t="s">
        <v>2682</v>
      </c>
      <c r="J8" s="916"/>
      <c r="K8" s="916"/>
      <c r="L8" s="917"/>
      <c r="M8" s="948" t="str">
        <f>image("https://i.imgur.com/mKKde0d.png",1)</f>
        <v/>
      </c>
      <c r="N8" s="949" t="str">
        <f>image("https://i.imgur.com/VjfHpsa.png",1)</f>
        <v/>
      </c>
      <c r="O8" s="949" t="str">
        <f>image("https://i.imgur.com/Yclb0Sq.png",1)</f>
        <v/>
      </c>
      <c r="P8" s="950" t="str">
        <f>image("https://i.imgur.com/Fd3rEjL.png",1)</f>
        <v/>
      </c>
      <c r="Q8" s="950" t="str">
        <f>image("https://i.imgur.com/zUYw9Gi.png",1)</f>
        <v/>
      </c>
      <c r="R8" s="950" t="str">
        <f>image("https://i.imgur.com/U0EjjQC.png",1)</f>
        <v/>
      </c>
      <c r="S8" s="951" t="str">
        <f>image("https://i.imgur.com/ajHNjWY.png",1)</f>
        <v/>
      </c>
      <c r="T8" s="951" t="str">
        <f>image("https://i.imgur.com/hB0cY5l.png",1)</f>
        <v/>
      </c>
      <c r="U8" s="952" t="str">
        <f>image("https://i.imgur.com/VVKuIFU.png",1)</f>
        <v/>
      </c>
      <c r="V8" s="952" t="str">
        <f>image("https://i.imgur.com/OdOpi4S.png",1)</f>
        <v/>
      </c>
      <c r="W8" s="952" t="str">
        <f>image("https://i.imgur.com/GUIrDYP.png",1)</f>
        <v/>
      </c>
      <c r="X8" s="952" t="str">
        <f>image("https://i.imgur.com/V1Yo39l.png",1)</f>
        <v/>
      </c>
      <c r="Y8" s="953" t="str">
        <f>image("https://i.imgur.com/rhTmRvy.png",1)</f>
        <v/>
      </c>
      <c r="Z8" s="953" t="str">
        <f>image("https://i.imgur.com/xvqtn1O.png",1)</f>
        <v/>
      </c>
      <c r="AA8" s="954" t="str">
        <f>image("https://i.imgur.com/ALnsOus.png",1)</f>
        <v/>
      </c>
      <c r="AB8" s="954" t="str">
        <f>image("https://i.imgur.com/9ZDkRFj.png",1)</f>
        <v/>
      </c>
      <c r="AC8" s="954" t="str">
        <f>image("https://i.imgur.com/TxtcvwJ.png",1)</f>
        <v/>
      </c>
      <c r="AD8" s="954" t="str">
        <f>image("https://i.imgur.com/nDZ6J3D.png",1)</f>
        <v/>
      </c>
      <c r="AE8" s="955" t="str">
        <f>image("https://i.imgur.com/DAmHPb5.png",1)</f>
        <v/>
      </c>
      <c r="AF8" s="955" t="str">
        <f>image("https://i.imgur.com/11C1FKw.png",1)</f>
        <v/>
      </c>
      <c r="AG8" s="956" t="str">
        <f>image("https://i.imgur.com/O1lvgS3.png",1)</f>
        <v/>
      </c>
      <c r="AH8" s="956" t="str">
        <f>image("https://i.imgur.com/pH06ygA.png",1)</f>
        <v/>
      </c>
      <c r="AI8" s="956" t="str">
        <f>image("https://i.imgur.com/FJKWE4U.png",1)</f>
        <v/>
      </c>
      <c r="AJ8" s="956" t="str">
        <f>image("https://i.imgur.com/PtSfhRI.png",1)</f>
        <v/>
      </c>
      <c r="AK8" s="957"/>
      <c r="AL8" s="958"/>
      <c r="AM8" s="958"/>
      <c r="AN8" s="958"/>
      <c r="AO8" s="958"/>
      <c r="AP8" s="958"/>
      <c r="AQ8" s="958"/>
      <c r="AR8" s="958"/>
      <c r="AS8" s="957"/>
    </row>
    <row r="9">
      <c r="A9" s="959" t="s">
        <v>2683</v>
      </c>
      <c r="B9" s="960"/>
      <c r="C9" s="17"/>
      <c r="D9" s="17"/>
      <c r="E9" s="17"/>
      <c r="F9" s="17"/>
      <c r="G9" s="17"/>
      <c r="H9" s="17"/>
      <c r="I9" s="17"/>
      <c r="J9" s="17"/>
      <c r="K9" s="17"/>
      <c r="L9" s="17"/>
      <c r="M9" s="17"/>
      <c r="N9" s="17"/>
      <c r="O9" s="17"/>
      <c r="P9" s="17"/>
      <c r="Q9" s="17"/>
      <c r="R9" s="17"/>
      <c r="S9" s="17"/>
      <c r="T9" s="17"/>
      <c r="U9" s="17"/>
      <c r="V9" s="7"/>
      <c r="W9" s="961"/>
      <c r="X9" s="961"/>
      <c r="Y9" s="961"/>
      <c r="Z9" s="961"/>
      <c r="AA9" s="961"/>
      <c r="AB9" s="961"/>
      <c r="AC9" s="961"/>
      <c r="AD9" s="961"/>
      <c r="AE9" s="961"/>
      <c r="AF9" s="961"/>
      <c r="AG9" s="961"/>
      <c r="AH9" s="961"/>
      <c r="AI9" s="961"/>
      <c r="AJ9" s="961"/>
      <c r="AK9" s="962"/>
      <c r="AL9" s="962"/>
      <c r="AM9" s="962"/>
      <c r="AN9" s="961"/>
      <c r="AO9" s="962"/>
      <c r="AP9" s="962"/>
      <c r="AQ9" s="961"/>
      <c r="AR9" s="961"/>
      <c r="AS9" s="962"/>
    </row>
    <row r="10">
      <c r="A10" s="963" t="s">
        <v>2684</v>
      </c>
      <c r="B10" s="964" t="s">
        <v>2685</v>
      </c>
      <c r="C10" s="964" t="s">
        <v>2686</v>
      </c>
      <c r="D10" s="964" t="s">
        <v>2687</v>
      </c>
      <c r="F10" s="964" t="s">
        <v>2688</v>
      </c>
      <c r="H10" s="964" t="s">
        <v>2689</v>
      </c>
      <c r="K10" s="964" t="s">
        <v>2473</v>
      </c>
      <c r="N10" s="964" t="s">
        <v>932</v>
      </c>
      <c r="Q10" s="964" t="s">
        <v>376</v>
      </c>
      <c r="T10" s="965"/>
      <c r="W10" s="961"/>
      <c r="X10" s="961"/>
      <c r="Y10" s="961"/>
      <c r="Z10" s="961"/>
      <c r="AA10" s="961"/>
      <c r="AB10" s="961"/>
      <c r="AC10" s="961"/>
      <c r="AD10" s="961"/>
      <c r="AE10" s="961"/>
      <c r="AF10" s="961"/>
      <c r="AG10" s="961"/>
      <c r="AH10" s="961"/>
      <c r="AI10" s="961"/>
      <c r="AJ10" s="961"/>
      <c r="AK10" s="962"/>
      <c r="AL10" s="962"/>
      <c r="AM10" s="962"/>
      <c r="AN10" s="961"/>
      <c r="AO10" s="962"/>
      <c r="AP10" s="962"/>
      <c r="AQ10" s="961"/>
      <c r="AR10" s="961"/>
      <c r="AS10" s="962"/>
    </row>
    <row r="11">
      <c r="A11" s="963" t="s">
        <v>2690</v>
      </c>
      <c r="B11" s="964" t="s">
        <v>2691</v>
      </c>
      <c r="C11" s="964" t="s">
        <v>2692</v>
      </c>
      <c r="D11" s="964" t="s">
        <v>2693</v>
      </c>
      <c r="F11" s="964" t="s">
        <v>395</v>
      </c>
      <c r="H11" s="964" t="s">
        <v>2475</v>
      </c>
      <c r="K11" s="964" t="s">
        <v>2477</v>
      </c>
      <c r="N11" s="964" t="s">
        <v>506</v>
      </c>
      <c r="Q11" s="964" t="s">
        <v>374</v>
      </c>
      <c r="T11" s="964" t="s">
        <v>426</v>
      </c>
      <c r="W11" s="961"/>
      <c r="X11" s="961"/>
      <c r="Y11" s="961"/>
      <c r="Z11" s="961"/>
      <c r="AA11" s="961"/>
      <c r="AB11" s="961"/>
      <c r="AC11" s="961"/>
      <c r="AD11" s="961"/>
      <c r="AE11" s="961"/>
      <c r="AF11" s="961"/>
      <c r="AG11" s="961"/>
      <c r="AH11" s="961"/>
      <c r="AI11" s="961"/>
      <c r="AJ11" s="961"/>
      <c r="AK11" s="962"/>
      <c r="AL11" s="962"/>
      <c r="AM11" s="962"/>
      <c r="AN11" s="961"/>
      <c r="AO11" s="962"/>
      <c r="AP11" s="962"/>
      <c r="AQ11" s="961"/>
      <c r="AR11" s="961"/>
      <c r="AS11" s="962"/>
    </row>
    <row r="12">
      <c r="A12" s="963" t="s">
        <v>2694</v>
      </c>
      <c r="B12" s="964" t="s">
        <v>2695</v>
      </c>
      <c r="C12" s="964" t="s">
        <v>2696</v>
      </c>
      <c r="D12" s="964" t="s">
        <v>2697</v>
      </c>
      <c r="F12" s="964" t="s">
        <v>2698</v>
      </c>
      <c r="H12" s="964" t="s">
        <v>2699</v>
      </c>
      <c r="K12" s="966" t="s">
        <v>2700</v>
      </c>
      <c r="N12" s="964" t="s">
        <v>2489</v>
      </c>
      <c r="Q12" s="964" t="s">
        <v>439</v>
      </c>
      <c r="T12" s="964" t="s">
        <v>2487</v>
      </c>
      <c r="W12" s="961"/>
      <c r="X12" s="961"/>
      <c r="Y12" s="961"/>
      <c r="Z12" s="961"/>
      <c r="AA12" s="961"/>
      <c r="AB12" s="961"/>
      <c r="AC12" s="961"/>
      <c r="AD12" s="961"/>
      <c r="AE12" s="961"/>
      <c r="AF12" s="961"/>
      <c r="AG12" s="961"/>
      <c r="AH12" s="961"/>
      <c r="AI12" s="961"/>
      <c r="AJ12" s="961"/>
      <c r="AK12" s="962"/>
      <c r="AL12" s="962"/>
      <c r="AM12" s="962"/>
      <c r="AN12" s="961"/>
      <c r="AO12" s="962"/>
      <c r="AP12" s="962"/>
      <c r="AQ12" s="961"/>
      <c r="AR12" s="961"/>
      <c r="AS12" s="962"/>
    </row>
    <row r="13">
      <c r="A13" s="963" t="s">
        <v>2701</v>
      </c>
      <c r="B13" s="964" t="s">
        <v>2702</v>
      </c>
      <c r="C13" s="964" t="s">
        <v>2703</v>
      </c>
      <c r="D13" s="964" t="s">
        <v>2704</v>
      </c>
      <c r="F13" s="964" t="s">
        <v>2705</v>
      </c>
      <c r="H13" s="964" t="s">
        <v>2706</v>
      </c>
      <c r="K13" s="966" t="s">
        <v>2485</v>
      </c>
      <c r="N13" s="964" t="s">
        <v>2707</v>
      </c>
      <c r="Q13" s="967"/>
      <c r="T13" s="967"/>
      <c r="W13" s="961"/>
      <c r="X13" s="961"/>
      <c r="Y13" s="961"/>
      <c r="Z13" s="961"/>
      <c r="AA13" s="961"/>
      <c r="AB13" s="961"/>
      <c r="AC13" s="961"/>
      <c r="AD13" s="961"/>
      <c r="AE13" s="961"/>
      <c r="AF13" s="961"/>
      <c r="AG13" s="961"/>
      <c r="AH13" s="961"/>
      <c r="AI13" s="961"/>
      <c r="AJ13" s="961"/>
      <c r="AK13" s="962"/>
      <c r="AL13" s="962"/>
      <c r="AM13" s="962"/>
      <c r="AN13" s="961"/>
      <c r="AO13" s="962"/>
      <c r="AP13" s="962"/>
      <c r="AQ13" s="961"/>
      <c r="AR13" s="961"/>
      <c r="AS13" s="962"/>
    </row>
    <row r="14">
      <c r="A14" s="959" t="s">
        <v>2708</v>
      </c>
      <c r="B14" s="960"/>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7"/>
      <c r="AK14" s="962"/>
      <c r="AL14" s="962"/>
      <c r="AM14" s="962"/>
      <c r="AN14" s="961"/>
      <c r="AO14" s="962"/>
      <c r="AP14" s="962"/>
      <c r="AQ14" s="961"/>
      <c r="AR14" s="961"/>
      <c r="AS14" s="962"/>
    </row>
    <row r="15">
      <c r="A15" s="968" t="s">
        <v>2685</v>
      </c>
      <c r="B15" s="969" t="s">
        <v>2709</v>
      </c>
      <c r="C15" s="14"/>
      <c r="D15" s="970">
        <v>1.0</v>
      </c>
      <c r="E15" s="971">
        <v>2.0</v>
      </c>
      <c r="F15" s="972">
        <v>2.0</v>
      </c>
      <c r="G15" s="973"/>
      <c r="H15" s="974">
        <v>500.0</v>
      </c>
      <c r="I15" s="975">
        <v>1.0</v>
      </c>
      <c r="J15" s="976"/>
      <c r="K15" s="977"/>
      <c r="L15" s="978"/>
      <c r="M15" s="979"/>
      <c r="N15" s="975"/>
      <c r="O15" s="979"/>
      <c r="P15" s="975"/>
      <c r="Q15" s="975"/>
      <c r="R15" s="975"/>
      <c r="S15" s="976"/>
      <c r="T15" s="980"/>
      <c r="U15" s="976"/>
      <c r="V15" s="980"/>
      <c r="W15" s="980"/>
      <c r="X15" s="980"/>
      <c r="Y15" s="977"/>
      <c r="Z15" s="977"/>
      <c r="AA15" s="977"/>
      <c r="AB15" s="981"/>
      <c r="AC15" s="981"/>
      <c r="AD15" s="981"/>
      <c r="AE15" s="978"/>
      <c r="AF15" s="978"/>
      <c r="AG15" s="978"/>
      <c r="AH15" s="982"/>
      <c r="AI15" s="982"/>
      <c r="AJ15" s="983"/>
      <c r="AK15" s="962"/>
      <c r="AL15" s="962"/>
      <c r="AM15" s="962"/>
      <c r="AN15" s="961"/>
      <c r="AO15" s="962"/>
      <c r="AP15" s="962"/>
      <c r="AQ15" s="961"/>
      <c r="AR15" s="961"/>
      <c r="AS15" s="962"/>
    </row>
    <row r="16">
      <c r="A16" s="266"/>
      <c r="B16" s="266"/>
      <c r="C16" s="269"/>
      <c r="D16" s="984">
        <v>2.0</v>
      </c>
      <c r="E16" s="985">
        <v>4.0</v>
      </c>
      <c r="F16" s="986">
        <v>4.0</v>
      </c>
      <c r="G16" s="987"/>
      <c r="H16" s="988">
        <v>750.0</v>
      </c>
      <c r="I16" s="487">
        <v>2.0</v>
      </c>
      <c r="J16" s="519"/>
      <c r="K16" s="474"/>
      <c r="L16" s="989"/>
      <c r="M16" s="487">
        <v>1.0</v>
      </c>
      <c r="N16" s="487"/>
      <c r="O16" s="486"/>
      <c r="P16" s="487"/>
      <c r="Q16" s="487"/>
      <c r="R16" s="487"/>
      <c r="S16" s="519"/>
      <c r="T16" s="520"/>
      <c r="U16" s="519"/>
      <c r="V16" s="520"/>
      <c r="W16" s="520"/>
      <c r="X16" s="520"/>
      <c r="Y16" s="474"/>
      <c r="Z16" s="474"/>
      <c r="AA16" s="474"/>
      <c r="AB16" s="475"/>
      <c r="AC16" s="475"/>
      <c r="AD16" s="475"/>
      <c r="AE16" s="989"/>
      <c r="AF16" s="989"/>
      <c r="AG16" s="989"/>
      <c r="AH16" s="990"/>
      <c r="AI16" s="990"/>
      <c r="AJ16" s="991"/>
      <c r="AK16" s="962"/>
      <c r="AL16" s="962"/>
      <c r="AM16" s="962"/>
      <c r="AN16" s="961"/>
      <c r="AO16" s="962"/>
      <c r="AP16" s="962"/>
      <c r="AQ16" s="961"/>
      <c r="AR16" s="961"/>
      <c r="AS16" s="962"/>
    </row>
    <row r="17">
      <c r="A17" s="266"/>
      <c r="B17" s="266"/>
      <c r="C17" s="269"/>
      <c r="D17" s="984">
        <v>3.0</v>
      </c>
      <c r="E17" s="985">
        <v>6.0</v>
      </c>
      <c r="F17" s="986">
        <v>6.0</v>
      </c>
      <c r="G17" s="987"/>
      <c r="H17" s="988">
        <v>1100.0</v>
      </c>
      <c r="I17" s="487">
        <v>2.0</v>
      </c>
      <c r="J17" s="519"/>
      <c r="K17" s="474"/>
      <c r="L17" s="989"/>
      <c r="M17" s="487">
        <v>2.0</v>
      </c>
      <c r="N17" s="487"/>
      <c r="O17" s="486"/>
      <c r="P17" s="487"/>
      <c r="Q17" s="487"/>
      <c r="R17" s="487"/>
      <c r="S17" s="519"/>
      <c r="T17" s="520"/>
      <c r="U17" s="519"/>
      <c r="V17" s="520"/>
      <c r="W17" s="520"/>
      <c r="X17" s="520"/>
      <c r="Y17" s="474"/>
      <c r="Z17" s="474"/>
      <c r="AA17" s="474"/>
      <c r="AB17" s="475"/>
      <c r="AC17" s="475"/>
      <c r="AD17" s="475"/>
      <c r="AE17" s="989"/>
      <c r="AF17" s="989"/>
      <c r="AG17" s="989"/>
      <c r="AH17" s="990"/>
      <c r="AI17" s="990"/>
      <c r="AJ17" s="991"/>
      <c r="AK17" s="962"/>
      <c r="AL17" s="962"/>
      <c r="AM17" s="962"/>
      <c r="AN17" s="961"/>
      <c r="AO17" s="962"/>
      <c r="AP17" s="962"/>
      <c r="AQ17" s="961"/>
      <c r="AR17" s="961"/>
      <c r="AS17" s="962"/>
    </row>
    <row r="18">
      <c r="A18" s="266"/>
      <c r="B18" s="266"/>
      <c r="C18" s="269"/>
      <c r="D18" s="984">
        <v>4.0</v>
      </c>
      <c r="E18" s="985">
        <v>8.0</v>
      </c>
      <c r="F18" s="986">
        <v>8.0</v>
      </c>
      <c r="G18" s="987"/>
      <c r="H18" s="988">
        <v>1700.0</v>
      </c>
      <c r="I18" s="487">
        <v>3.0</v>
      </c>
      <c r="J18" s="519"/>
      <c r="K18" s="474"/>
      <c r="L18" s="989"/>
      <c r="M18" s="487">
        <v>3.0</v>
      </c>
      <c r="N18" s="487"/>
      <c r="O18" s="486"/>
      <c r="P18" s="487"/>
      <c r="Q18" s="487"/>
      <c r="R18" s="487"/>
      <c r="S18" s="519"/>
      <c r="T18" s="520"/>
      <c r="U18" s="519"/>
      <c r="V18" s="520"/>
      <c r="W18" s="520"/>
      <c r="X18" s="520"/>
      <c r="Y18" s="474"/>
      <c r="Z18" s="474"/>
      <c r="AA18" s="474"/>
      <c r="AB18" s="475"/>
      <c r="AC18" s="475"/>
      <c r="AD18" s="475"/>
      <c r="AE18" s="989"/>
      <c r="AF18" s="989"/>
      <c r="AG18" s="989"/>
      <c r="AH18" s="990"/>
      <c r="AI18" s="990"/>
      <c r="AJ18" s="991"/>
      <c r="AK18" s="962"/>
      <c r="AL18" s="962"/>
      <c r="AM18" s="962"/>
      <c r="AN18" s="961"/>
      <c r="AO18" s="962"/>
      <c r="AP18" s="962"/>
      <c r="AQ18" s="961"/>
      <c r="AR18" s="961"/>
      <c r="AS18" s="962"/>
    </row>
    <row r="19">
      <c r="A19" s="275"/>
      <c r="B19" s="275"/>
      <c r="C19" s="917"/>
      <c r="D19" s="992">
        <v>5.0</v>
      </c>
      <c r="E19" s="993">
        <v>10.0</v>
      </c>
      <c r="F19" s="994">
        <v>10.0</v>
      </c>
      <c r="G19" s="995"/>
      <c r="H19" s="996">
        <v>2600.0</v>
      </c>
      <c r="I19" s="997">
        <v>3.0</v>
      </c>
      <c r="J19" s="998"/>
      <c r="K19" s="999"/>
      <c r="L19" s="1000"/>
      <c r="M19" s="997">
        <v>4.0</v>
      </c>
      <c r="N19" s="997"/>
      <c r="O19" s="1001"/>
      <c r="P19" s="997"/>
      <c r="Q19" s="997"/>
      <c r="R19" s="997"/>
      <c r="S19" s="998"/>
      <c r="T19" s="1002"/>
      <c r="U19" s="998"/>
      <c r="V19" s="1002"/>
      <c r="W19" s="1002"/>
      <c r="X19" s="1002"/>
      <c r="Y19" s="999"/>
      <c r="Z19" s="999"/>
      <c r="AA19" s="999"/>
      <c r="AB19" s="1003"/>
      <c r="AC19" s="1003"/>
      <c r="AD19" s="1003"/>
      <c r="AE19" s="1000"/>
      <c r="AF19" s="1000"/>
      <c r="AG19" s="1000"/>
      <c r="AH19" s="1004"/>
      <c r="AI19" s="1004"/>
      <c r="AJ19" s="1005"/>
      <c r="AK19" s="962"/>
      <c r="AL19" s="962"/>
      <c r="AM19" s="962"/>
      <c r="AN19" s="961"/>
      <c r="AO19" s="962"/>
      <c r="AP19" s="962"/>
      <c r="AQ19" s="961"/>
      <c r="AR19" s="961"/>
      <c r="AS19" s="962"/>
    </row>
    <row r="20">
      <c r="A20" s="968" t="s">
        <v>2686</v>
      </c>
      <c r="B20" s="969" t="s">
        <v>2710</v>
      </c>
      <c r="C20" s="14"/>
      <c r="D20" s="970">
        <v>1.0</v>
      </c>
      <c r="E20" s="971">
        <v>1.0</v>
      </c>
      <c r="F20" s="972">
        <v>1.0</v>
      </c>
      <c r="G20" s="973"/>
      <c r="H20" s="974">
        <v>500.0</v>
      </c>
      <c r="I20" s="975">
        <v>1.0</v>
      </c>
      <c r="J20" s="976"/>
      <c r="K20" s="977"/>
      <c r="L20" s="978"/>
      <c r="M20" s="979"/>
      <c r="N20" s="975"/>
      <c r="O20" s="979"/>
      <c r="P20" s="975"/>
      <c r="Q20" s="975"/>
      <c r="R20" s="975"/>
      <c r="S20" s="976"/>
      <c r="T20" s="980"/>
      <c r="U20" s="976"/>
      <c r="V20" s="980"/>
      <c r="W20" s="980"/>
      <c r="X20" s="980"/>
      <c r="Y20" s="977"/>
      <c r="Z20" s="977"/>
      <c r="AA20" s="977"/>
      <c r="AB20" s="981"/>
      <c r="AC20" s="981"/>
      <c r="AD20" s="981"/>
      <c r="AE20" s="978"/>
      <c r="AF20" s="978"/>
      <c r="AG20" s="978"/>
      <c r="AH20" s="982"/>
      <c r="AI20" s="982"/>
      <c r="AJ20" s="983"/>
      <c r="AK20" s="962"/>
      <c r="AL20" s="962"/>
      <c r="AM20" s="962"/>
      <c r="AN20" s="961"/>
      <c r="AO20" s="962"/>
      <c r="AP20" s="962"/>
      <c r="AQ20" s="961"/>
      <c r="AR20" s="961"/>
      <c r="AS20" s="962"/>
    </row>
    <row r="21">
      <c r="A21" s="266"/>
      <c r="B21" s="266"/>
      <c r="C21" s="269"/>
      <c r="D21" s="984">
        <v>2.0</v>
      </c>
      <c r="E21" s="985">
        <v>2.0</v>
      </c>
      <c r="F21" s="986">
        <v>2.0</v>
      </c>
      <c r="G21" s="987"/>
      <c r="H21" s="988">
        <v>750.0</v>
      </c>
      <c r="I21" s="487">
        <v>2.0</v>
      </c>
      <c r="J21" s="519"/>
      <c r="K21" s="474"/>
      <c r="L21" s="989"/>
      <c r="M21" s="486"/>
      <c r="N21" s="487">
        <v>1.0</v>
      </c>
      <c r="O21" s="486"/>
      <c r="P21" s="487"/>
      <c r="Q21" s="487"/>
      <c r="R21" s="487"/>
      <c r="S21" s="519"/>
      <c r="T21" s="520"/>
      <c r="U21" s="519"/>
      <c r="V21" s="520"/>
      <c r="W21" s="520"/>
      <c r="X21" s="520"/>
      <c r="Y21" s="474"/>
      <c r="Z21" s="474"/>
      <c r="AA21" s="474"/>
      <c r="AB21" s="475"/>
      <c r="AC21" s="475"/>
      <c r="AD21" s="475"/>
      <c r="AE21" s="989"/>
      <c r="AF21" s="989"/>
      <c r="AG21" s="989"/>
      <c r="AH21" s="990"/>
      <c r="AI21" s="990"/>
      <c r="AJ21" s="991"/>
      <c r="AK21" s="962"/>
      <c r="AL21" s="962"/>
      <c r="AM21" s="962"/>
      <c r="AN21" s="961"/>
      <c r="AO21" s="962"/>
      <c r="AP21" s="962"/>
      <c r="AQ21" s="961"/>
      <c r="AR21" s="961"/>
      <c r="AS21" s="962"/>
    </row>
    <row r="22">
      <c r="A22" s="266"/>
      <c r="B22" s="266"/>
      <c r="C22" s="269"/>
      <c r="D22" s="984">
        <v>3.0</v>
      </c>
      <c r="E22" s="985">
        <v>3.0</v>
      </c>
      <c r="F22" s="986">
        <v>3.0</v>
      </c>
      <c r="G22" s="987"/>
      <c r="H22" s="988">
        <v>1100.0</v>
      </c>
      <c r="I22" s="487">
        <v>2.0</v>
      </c>
      <c r="J22" s="519"/>
      <c r="K22" s="474"/>
      <c r="L22" s="989"/>
      <c r="M22" s="486"/>
      <c r="N22" s="487">
        <v>2.0</v>
      </c>
      <c r="O22" s="486"/>
      <c r="P22" s="487"/>
      <c r="Q22" s="487"/>
      <c r="R22" s="487"/>
      <c r="S22" s="519"/>
      <c r="T22" s="520"/>
      <c r="U22" s="519"/>
      <c r="V22" s="520"/>
      <c r="W22" s="520"/>
      <c r="X22" s="520"/>
      <c r="Y22" s="474"/>
      <c r="Z22" s="474"/>
      <c r="AA22" s="474"/>
      <c r="AB22" s="475"/>
      <c r="AC22" s="475"/>
      <c r="AD22" s="475"/>
      <c r="AE22" s="989"/>
      <c r="AF22" s="989"/>
      <c r="AG22" s="989"/>
      <c r="AH22" s="990"/>
      <c r="AI22" s="990"/>
      <c r="AJ22" s="991"/>
      <c r="AK22" s="962"/>
      <c r="AL22" s="962"/>
      <c r="AM22" s="962"/>
      <c r="AN22" s="961"/>
      <c r="AO22" s="962"/>
      <c r="AP22" s="962"/>
      <c r="AQ22" s="961"/>
      <c r="AR22" s="961"/>
      <c r="AS22" s="962"/>
    </row>
    <row r="23">
      <c r="A23" s="266"/>
      <c r="B23" s="266"/>
      <c r="C23" s="269"/>
      <c r="D23" s="984">
        <v>4.0</v>
      </c>
      <c r="E23" s="985">
        <v>4.0</v>
      </c>
      <c r="F23" s="986">
        <v>4.0</v>
      </c>
      <c r="G23" s="987"/>
      <c r="H23" s="988">
        <v>1700.0</v>
      </c>
      <c r="I23" s="487">
        <v>3.0</v>
      </c>
      <c r="J23" s="519"/>
      <c r="K23" s="474"/>
      <c r="L23" s="989"/>
      <c r="M23" s="486"/>
      <c r="N23" s="487">
        <v>3.0</v>
      </c>
      <c r="O23" s="486"/>
      <c r="P23" s="487"/>
      <c r="Q23" s="487"/>
      <c r="R23" s="487"/>
      <c r="S23" s="519"/>
      <c r="T23" s="520"/>
      <c r="U23" s="519"/>
      <c r="V23" s="520"/>
      <c r="W23" s="520"/>
      <c r="X23" s="520"/>
      <c r="Y23" s="474"/>
      <c r="Z23" s="474"/>
      <c r="AA23" s="474"/>
      <c r="AB23" s="475"/>
      <c r="AC23" s="475"/>
      <c r="AD23" s="475"/>
      <c r="AE23" s="989"/>
      <c r="AF23" s="989"/>
      <c r="AG23" s="989"/>
      <c r="AH23" s="990"/>
      <c r="AI23" s="990"/>
      <c r="AJ23" s="991"/>
      <c r="AK23" s="962"/>
      <c r="AL23" s="962"/>
      <c r="AM23" s="962"/>
      <c r="AN23" s="961"/>
      <c r="AO23" s="962"/>
      <c r="AP23" s="962"/>
      <c r="AQ23" s="961"/>
      <c r="AR23" s="961"/>
      <c r="AS23" s="962"/>
    </row>
    <row r="24">
      <c r="A24" s="275"/>
      <c r="B24" s="275"/>
      <c r="C24" s="917"/>
      <c r="D24" s="992">
        <v>5.0</v>
      </c>
      <c r="E24" s="993">
        <v>6.0</v>
      </c>
      <c r="F24" s="994">
        <v>6.0</v>
      </c>
      <c r="G24" s="995"/>
      <c r="H24" s="996">
        <v>2600.0</v>
      </c>
      <c r="I24" s="997">
        <v>3.0</v>
      </c>
      <c r="J24" s="998"/>
      <c r="K24" s="999"/>
      <c r="L24" s="1000"/>
      <c r="M24" s="1001"/>
      <c r="N24" s="997">
        <v>4.0</v>
      </c>
      <c r="O24" s="1001"/>
      <c r="P24" s="997"/>
      <c r="Q24" s="997"/>
      <c r="R24" s="997"/>
      <c r="S24" s="998"/>
      <c r="T24" s="1002"/>
      <c r="U24" s="998"/>
      <c r="V24" s="1002"/>
      <c r="W24" s="1002"/>
      <c r="X24" s="1002"/>
      <c r="Y24" s="999"/>
      <c r="Z24" s="999"/>
      <c r="AA24" s="999"/>
      <c r="AB24" s="1003"/>
      <c r="AC24" s="1003"/>
      <c r="AD24" s="1003"/>
      <c r="AE24" s="1000"/>
      <c r="AF24" s="1000"/>
      <c r="AG24" s="1000"/>
      <c r="AH24" s="1004"/>
      <c r="AI24" s="1004"/>
      <c r="AJ24" s="1005"/>
      <c r="AK24" s="962"/>
      <c r="AL24" s="962"/>
      <c r="AM24" s="962"/>
      <c r="AN24" s="961"/>
      <c r="AO24" s="962"/>
      <c r="AP24" s="962"/>
      <c r="AQ24" s="961"/>
      <c r="AR24" s="961"/>
      <c r="AS24" s="962"/>
    </row>
    <row r="25">
      <c r="A25" s="387" t="s">
        <v>2687</v>
      </c>
      <c r="B25" s="1006" t="s">
        <v>2711</v>
      </c>
      <c r="C25" s="269"/>
      <c r="D25" s="984">
        <v>1.0</v>
      </c>
      <c r="E25" s="985">
        <v>1.0</v>
      </c>
      <c r="F25" s="986">
        <v>1.0</v>
      </c>
      <c r="G25" s="987"/>
      <c r="H25" s="988">
        <v>800.0</v>
      </c>
      <c r="I25" s="487">
        <v>3.0</v>
      </c>
      <c r="J25" s="519"/>
      <c r="K25" s="474"/>
      <c r="L25" s="989"/>
      <c r="M25" s="486"/>
      <c r="N25" s="487"/>
      <c r="O25" s="486"/>
      <c r="P25" s="487"/>
      <c r="Q25" s="487"/>
      <c r="R25" s="487"/>
      <c r="S25" s="519"/>
      <c r="T25" s="520"/>
      <c r="U25" s="519"/>
      <c r="V25" s="520"/>
      <c r="W25" s="520"/>
      <c r="X25" s="520"/>
      <c r="Y25" s="474"/>
      <c r="Z25" s="474"/>
      <c r="AA25" s="474"/>
      <c r="AB25" s="475"/>
      <c r="AC25" s="475"/>
      <c r="AD25" s="475"/>
      <c r="AE25" s="989"/>
      <c r="AF25" s="989"/>
      <c r="AG25" s="989"/>
      <c r="AH25" s="990"/>
      <c r="AI25" s="990"/>
      <c r="AJ25" s="989"/>
      <c r="AK25" s="962"/>
      <c r="AL25" s="962"/>
      <c r="AM25" s="962"/>
      <c r="AN25" s="961"/>
      <c r="AO25" s="962"/>
      <c r="AP25" s="962"/>
      <c r="AQ25" s="961"/>
      <c r="AR25" s="961"/>
      <c r="AS25" s="962"/>
    </row>
    <row r="26">
      <c r="B26" s="266"/>
      <c r="C26" s="269"/>
      <c r="D26" s="984">
        <v>2.0</v>
      </c>
      <c r="E26" s="985">
        <v>2.0</v>
      </c>
      <c r="F26" s="986">
        <v>2.0</v>
      </c>
      <c r="G26" s="987"/>
      <c r="H26" s="988">
        <v>1200.0</v>
      </c>
      <c r="I26" s="487">
        <v>3.0</v>
      </c>
      <c r="J26" s="519"/>
      <c r="K26" s="474"/>
      <c r="L26" s="989"/>
      <c r="M26" s="487">
        <v>3.0</v>
      </c>
      <c r="N26" s="487"/>
      <c r="O26" s="486"/>
      <c r="P26" s="487"/>
      <c r="Q26" s="487"/>
      <c r="R26" s="487"/>
      <c r="S26" s="519"/>
      <c r="T26" s="520"/>
      <c r="U26" s="519"/>
      <c r="V26" s="520"/>
      <c r="W26" s="520"/>
      <c r="X26" s="520"/>
      <c r="Y26" s="474"/>
      <c r="Z26" s="474"/>
      <c r="AA26" s="474"/>
      <c r="AB26" s="475"/>
      <c r="AC26" s="475"/>
      <c r="AD26" s="475"/>
      <c r="AE26" s="989"/>
      <c r="AF26" s="989"/>
      <c r="AG26" s="989"/>
      <c r="AH26" s="990"/>
      <c r="AI26" s="990"/>
      <c r="AJ26" s="989"/>
      <c r="AK26" s="962"/>
      <c r="AL26" s="962"/>
      <c r="AM26" s="962"/>
      <c r="AN26" s="961"/>
      <c r="AO26" s="962"/>
      <c r="AP26" s="962"/>
      <c r="AQ26" s="961"/>
      <c r="AR26" s="961"/>
      <c r="AS26" s="962"/>
    </row>
    <row r="27">
      <c r="B27" s="266"/>
      <c r="C27" s="269"/>
      <c r="D27" s="984">
        <v>3.0</v>
      </c>
      <c r="E27" s="985">
        <v>3.0</v>
      </c>
      <c r="F27" s="986">
        <v>3.0</v>
      </c>
      <c r="G27" s="987"/>
      <c r="H27" s="988">
        <v>1800.0</v>
      </c>
      <c r="I27" s="487">
        <v>4.0</v>
      </c>
      <c r="J27" s="519"/>
      <c r="K27" s="474"/>
      <c r="L27" s="989"/>
      <c r="M27" s="487">
        <v>3.0</v>
      </c>
      <c r="N27" s="487"/>
      <c r="O27" s="486"/>
      <c r="P27" s="487"/>
      <c r="Q27" s="487"/>
      <c r="R27" s="487"/>
      <c r="S27" s="519"/>
      <c r="T27" s="520"/>
      <c r="U27" s="519"/>
      <c r="V27" s="520"/>
      <c r="W27" s="520"/>
      <c r="X27" s="520"/>
      <c r="Y27" s="474"/>
      <c r="Z27" s="474"/>
      <c r="AA27" s="474"/>
      <c r="AB27" s="475"/>
      <c r="AC27" s="475"/>
      <c r="AD27" s="475"/>
      <c r="AE27" s="989"/>
      <c r="AF27" s="989"/>
      <c r="AG27" s="989"/>
      <c r="AH27" s="990"/>
      <c r="AI27" s="990"/>
      <c r="AJ27" s="989"/>
      <c r="AK27" s="962"/>
      <c r="AL27" s="962"/>
      <c r="AM27" s="962"/>
      <c r="AN27" s="961"/>
      <c r="AO27" s="962"/>
      <c r="AP27" s="962"/>
      <c r="AQ27" s="961"/>
      <c r="AR27" s="961"/>
      <c r="AS27" s="962"/>
    </row>
    <row r="28">
      <c r="B28" s="266"/>
      <c r="C28" s="269"/>
      <c r="D28" s="984">
        <v>4.0</v>
      </c>
      <c r="E28" s="985">
        <v>4.0</v>
      </c>
      <c r="F28" s="986">
        <v>4.0</v>
      </c>
      <c r="G28" s="987"/>
      <c r="H28" s="988">
        <v>2700.0</v>
      </c>
      <c r="I28" s="487">
        <v>5.0</v>
      </c>
      <c r="J28" s="519"/>
      <c r="K28" s="474"/>
      <c r="L28" s="989"/>
      <c r="M28" s="487">
        <v>4.0</v>
      </c>
      <c r="N28" s="487"/>
      <c r="O28" s="486"/>
      <c r="P28" s="487"/>
      <c r="Q28" s="487"/>
      <c r="R28" s="487"/>
      <c r="S28" s="519"/>
      <c r="T28" s="520"/>
      <c r="U28" s="519"/>
      <c r="V28" s="520"/>
      <c r="W28" s="520"/>
      <c r="X28" s="520"/>
      <c r="Y28" s="474"/>
      <c r="Z28" s="474"/>
      <c r="AA28" s="474"/>
      <c r="AB28" s="475"/>
      <c r="AC28" s="475"/>
      <c r="AD28" s="475"/>
      <c r="AE28" s="989"/>
      <c r="AF28" s="989"/>
      <c r="AG28" s="989"/>
      <c r="AH28" s="990"/>
      <c r="AI28" s="990"/>
      <c r="AJ28" s="989"/>
      <c r="AK28" s="962"/>
      <c r="AL28" s="962"/>
      <c r="AM28" s="962"/>
      <c r="AN28" s="961"/>
      <c r="AO28" s="962"/>
      <c r="AP28" s="962"/>
      <c r="AQ28" s="961"/>
      <c r="AR28" s="961"/>
      <c r="AS28" s="962"/>
    </row>
    <row r="29">
      <c r="B29" s="266"/>
      <c r="C29" s="269"/>
      <c r="D29" s="984">
        <v>5.0</v>
      </c>
      <c r="E29" s="985">
        <v>5.0</v>
      </c>
      <c r="F29" s="986">
        <v>5.0</v>
      </c>
      <c r="G29" s="987"/>
      <c r="H29" s="988">
        <v>4100.0</v>
      </c>
      <c r="I29" s="487">
        <v>5.0</v>
      </c>
      <c r="J29" s="519"/>
      <c r="K29" s="474"/>
      <c r="L29" s="989"/>
      <c r="M29" s="487">
        <v>5.0</v>
      </c>
      <c r="N29" s="487"/>
      <c r="O29" s="486"/>
      <c r="P29" s="487"/>
      <c r="Q29" s="487"/>
      <c r="R29" s="487"/>
      <c r="S29" s="519"/>
      <c r="T29" s="520"/>
      <c r="U29" s="519"/>
      <c r="V29" s="520"/>
      <c r="W29" s="520"/>
      <c r="X29" s="520"/>
      <c r="Y29" s="474"/>
      <c r="Z29" s="474"/>
      <c r="AA29" s="474"/>
      <c r="AB29" s="475"/>
      <c r="AC29" s="475"/>
      <c r="AD29" s="475"/>
      <c r="AE29" s="989"/>
      <c r="AF29" s="989"/>
      <c r="AG29" s="989"/>
      <c r="AH29" s="990"/>
      <c r="AI29" s="990"/>
      <c r="AJ29" s="989"/>
      <c r="AK29" s="962"/>
      <c r="AL29" s="962"/>
      <c r="AM29" s="962"/>
      <c r="AN29" s="961"/>
      <c r="AO29" s="962"/>
      <c r="AP29" s="962"/>
      <c r="AQ29" s="961"/>
      <c r="AR29" s="961"/>
      <c r="AS29" s="962"/>
    </row>
    <row r="30">
      <c r="B30" s="266"/>
      <c r="C30" s="269"/>
      <c r="D30" s="984">
        <v>6.0</v>
      </c>
      <c r="E30" s="985">
        <v>6.0</v>
      </c>
      <c r="F30" s="986">
        <v>6.0</v>
      </c>
      <c r="G30" s="987"/>
      <c r="H30" s="988">
        <v>6200.0</v>
      </c>
      <c r="I30" s="486"/>
      <c r="J30" s="520">
        <v>3.0</v>
      </c>
      <c r="K30" s="474"/>
      <c r="L30" s="989"/>
      <c r="M30" s="487">
        <v>5.0</v>
      </c>
      <c r="N30" s="487"/>
      <c r="O30" s="486"/>
      <c r="P30" s="487"/>
      <c r="Q30" s="487"/>
      <c r="R30" s="487"/>
      <c r="S30" s="519"/>
      <c r="T30" s="520"/>
      <c r="U30" s="519"/>
      <c r="V30" s="520"/>
      <c r="W30" s="520"/>
      <c r="X30" s="520"/>
      <c r="Y30" s="474"/>
      <c r="Z30" s="474"/>
      <c r="AA30" s="474"/>
      <c r="AB30" s="475"/>
      <c r="AC30" s="475"/>
      <c r="AD30" s="475"/>
      <c r="AE30" s="989"/>
      <c r="AF30" s="989"/>
      <c r="AG30" s="989"/>
      <c r="AH30" s="990"/>
      <c r="AI30" s="990"/>
      <c r="AJ30" s="989"/>
      <c r="AK30" s="962"/>
      <c r="AL30" s="962"/>
      <c r="AM30" s="962"/>
      <c r="AN30" s="961"/>
      <c r="AO30" s="962"/>
      <c r="AP30" s="962"/>
      <c r="AQ30" s="961"/>
      <c r="AR30" s="961"/>
      <c r="AS30" s="962"/>
    </row>
    <row r="31">
      <c r="B31" s="266"/>
      <c r="C31" s="269"/>
      <c r="D31" s="984">
        <v>7.0</v>
      </c>
      <c r="E31" s="985">
        <v>7.0</v>
      </c>
      <c r="F31" s="986">
        <v>7.0</v>
      </c>
      <c r="G31" s="987"/>
      <c r="H31" s="988">
        <v>9300.0</v>
      </c>
      <c r="I31" s="486"/>
      <c r="J31" s="520">
        <v>4.0</v>
      </c>
      <c r="K31" s="474"/>
      <c r="L31" s="989"/>
      <c r="M31" s="486"/>
      <c r="N31" s="487"/>
      <c r="O31" s="486"/>
      <c r="P31" s="487"/>
      <c r="Q31" s="487"/>
      <c r="R31" s="487"/>
      <c r="S31" s="520">
        <v>3.0</v>
      </c>
      <c r="T31" s="520"/>
      <c r="U31" s="519"/>
      <c r="V31" s="520"/>
      <c r="W31" s="520"/>
      <c r="X31" s="520"/>
      <c r="Y31" s="474"/>
      <c r="Z31" s="474"/>
      <c r="AA31" s="474"/>
      <c r="AB31" s="475"/>
      <c r="AC31" s="475"/>
      <c r="AD31" s="475"/>
      <c r="AE31" s="989"/>
      <c r="AF31" s="989"/>
      <c r="AG31" s="989"/>
      <c r="AH31" s="990"/>
      <c r="AI31" s="990"/>
      <c r="AJ31" s="989"/>
      <c r="AK31" s="962"/>
      <c r="AL31" s="962"/>
      <c r="AM31" s="962"/>
      <c r="AN31" s="961"/>
      <c r="AO31" s="962"/>
      <c r="AP31" s="962"/>
      <c r="AQ31" s="961"/>
      <c r="AR31" s="961"/>
      <c r="AS31" s="962"/>
    </row>
    <row r="32">
      <c r="B32" s="266"/>
      <c r="C32" s="269"/>
      <c r="D32" s="984">
        <v>8.0</v>
      </c>
      <c r="E32" s="985">
        <v>8.0</v>
      </c>
      <c r="F32" s="986">
        <v>8.0</v>
      </c>
      <c r="G32" s="987"/>
      <c r="H32" s="988">
        <v>14000.0</v>
      </c>
      <c r="I32" s="486"/>
      <c r="J32" s="520">
        <v>5.0</v>
      </c>
      <c r="K32" s="474"/>
      <c r="L32" s="989"/>
      <c r="M32" s="486"/>
      <c r="N32" s="487"/>
      <c r="O32" s="486"/>
      <c r="P32" s="487"/>
      <c r="Q32" s="487"/>
      <c r="R32" s="487"/>
      <c r="S32" s="520">
        <v>5.0</v>
      </c>
      <c r="T32" s="520"/>
      <c r="U32" s="519"/>
      <c r="V32" s="520"/>
      <c r="W32" s="520"/>
      <c r="X32" s="520"/>
      <c r="Y32" s="474"/>
      <c r="Z32" s="474"/>
      <c r="AA32" s="474"/>
      <c r="AB32" s="475"/>
      <c r="AC32" s="475"/>
      <c r="AD32" s="475"/>
      <c r="AE32" s="989"/>
      <c r="AF32" s="989"/>
      <c r="AG32" s="989"/>
      <c r="AH32" s="990"/>
      <c r="AI32" s="990"/>
      <c r="AJ32" s="989"/>
      <c r="AK32" s="962"/>
      <c r="AL32" s="962"/>
      <c r="AM32" s="962"/>
      <c r="AN32" s="961"/>
      <c r="AO32" s="962"/>
      <c r="AP32" s="962"/>
      <c r="AQ32" s="961"/>
      <c r="AR32" s="961"/>
      <c r="AS32" s="962"/>
    </row>
    <row r="33">
      <c r="B33" s="266"/>
      <c r="C33" s="269"/>
      <c r="D33" s="984">
        <v>9.0</v>
      </c>
      <c r="E33" s="985">
        <v>9.0</v>
      </c>
      <c r="F33" s="986">
        <v>9.0</v>
      </c>
      <c r="G33" s="987"/>
      <c r="H33" s="988">
        <v>21000.0</v>
      </c>
      <c r="I33" s="486"/>
      <c r="J33" s="520">
        <v>6.0</v>
      </c>
      <c r="K33" s="474"/>
      <c r="L33" s="989"/>
      <c r="M33" s="486"/>
      <c r="N33" s="487"/>
      <c r="O33" s="486"/>
      <c r="P33" s="487"/>
      <c r="Q33" s="487"/>
      <c r="R33" s="487"/>
      <c r="S33" s="520">
        <v>6.0</v>
      </c>
      <c r="T33" s="520"/>
      <c r="U33" s="519"/>
      <c r="V33" s="520"/>
      <c r="W33" s="520"/>
      <c r="X33" s="520"/>
      <c r="Y33" s="474"/>
      <c r="Z33" s="474"/>
      <c r="AA33" s="474"/>
      <c r="AB33" s="475"/>
      <c r="AC33" s="475"/>
      <c r="AD33" s="475"/>
      <c r="AE33" s="989"/>
      <c r="AF33" s="989"/>
      <c r="AG33" s="989"/>
      <c r="AH33" s="990"/>
      <c r="AI33" s="990"/>
      <c r="AJ33" s="989"/>
      <c r="AK33" s="962"/>
      <c r="AL33" s="962"/>
      <c r="AM33" s="962"/>
      <c r="AN33" s="961"/>
      <c r="AO33" s="962"/>
      <c r="AP33" s="962"/>
      <c r="AQ33" s="961"/>
      <c r="AR33" s="961"/>
      <c r="AS33" s="962"/>
    </row>
    <row r="34">
      <c r="B34" s="266"/>
      <c r="C34" s="269"/>
      <c r="D34" s="984">
        <v>10.0</v>
      </c>
      <c r="E34" s="985">
        <v>10.0</v>
      </c>
      <c r="F34" s="986">
        <v>10.0</v>
      </c>
      <c r="G34" s="987"/>
      <c r="H34" s="988">
        <v>32000.0</v>
      </c>
      <c r="I34" s="486"/>
      <c r="J34" s="520">
        <v>8.0</v>
      </c>
      <c r="K34" s="474"/>
      <c r="L34" s="989"/>
      <c r="M34" s="486"/>
      <c r="N34" s="487"/>
      <c r="O34" s="486"/>
      <c r="P34" s="487"/>
      <c r="Q34" s="487"/>
      <c r="R34" s="487"/>
      <c r="S34" s="520">
        <v>8.0</v>
      </c>
      <c r="T34" s="520"/>
      <c r="U34" s="519"/>
      <c r="V34" s="520"/>
      <c r="W34" s="520"/>
      <c r="X34" s="520"/>
      <c r="Y34" s="474"/>
      <c r="Z34" s="474"/>
      <c r="AA34" s="474"/>
      <c r="AB34" s="475"/>
      <c r="AC34" s="475"/>
      <c r="AD34" s="475"/>
      <c r="AE34" s="989"/>
      <c r="AF34" s="989"/>
      <c r="AG34" s="989"/>
      <c r="AH34" s="990"/>
      <c r="AI34" s="990"/>
      <c r="AJ34" s="989"/>
      <c r="AK34" s="962"/>
      <c r="AL34" s="962"/>
      <c r="AM34" s="962"/>
      <c r="AN34" s="961"/>
      <c r="AO34" s="962"/>
      <c r="AP34" s="962"/>
      <c r="AQ34" s="961"/>
      <c r="AR34" s="961"/>
      <c r="AS34" s="962"/>
    </row>
    <row r="35">
      <c r="A35" s="968" t="s">
        <v>2688</v>
      </c>
      <c r="B35" s="1007" t="s">
        <v>2712</v>
      </c>
      <c r="C35" s="14"/>
      <c r="D35" s="970">
        <v>1.0</v>
      </c>
      <c r="E35" s="1008">
        <v>5.0</v>
      </c>
      <c r="F35" s="1009"/>
      <c r="G35" s="1010"/>
      <c r="H35" s="1011">
        <v>1500.0</v>
      </c>
      <c r="I35" s="979"/>
      <c r="J35" s="980">
        <v>1.0</v>
      </c>
      <c r="K35" s="977"/>
      <c r="L35" s="978"/>
      <c r="M35" s="979"/>
      <c r="N35" s="975"/>
      <c r="O35" s="979"/>
      <c r="P35" s="975"/>
      <c r="Q35" s="975"/>
      <c r="R35" s="975"/>
      <c r="S35" s="980">
        <v>2.0</v>
      </c>
      <c r="T35" s="980"/>
      <c r="U35" s="976"/>
      <c r="V35" s="980"/>
      <c r="W35" s="980"/>
      <c r="X35" s="980"/>
      <c r="Y35" s="977"/>
      <c r="Z35" s="977"/>
      <c r="AA35" s="977"/>
      <c r="AB35" s="981"/>
      <c r="AC35" s="981"/>
      <c r="AD35" s="981"/>
      <c r="AE35" s="978"/>
      <c r="AF35" s="978"/>
      <c r="AG35" s="978"/>
      <c r="AH35" s="982"/>
      <c r="AI35" s="982"/>
      <c r="AJ35" s="983"/>
      <c r="AK35" s="962"/>
      <c r="AL35" s="962"/>
      <c r="AM35" s="962"/>
      <c r="AN35" s="961"/>
      <c r="AO35" s="962"/>
      <c r="AP35" s="962"/>
      <c r="AQ35" s="961"/>
      <c r="AR35" s="961"/>
      <c r="AS35" s="962"/>
    </row>
    <row r="36">
      <c r="A36" s="266"/>
      <c r="B36" s="266"/>
      <c r="C36" s="269"/>
      <c r="D36" s="984">
        <v>2.0</v>
      </c>
      <c r="E36" s="985">
        <v>7.0</v>
      </c>
      <c r="F36" s="1012"/>
      <c r="G36" s="1013"/>
      <c r="H36" s="988">
        <v>2300.0</v>
      </c>
      <c r="I36" s="486"/>
      <c r="J36" s="520">
        <v>2.0</v>
      </c>
      <c r="K36" s="474"/>
      <c r="L36" s="989"/>
      <c r="M36" s="486"/>
      <c r="N36" s="487"/>
      <c r="O36" s="486"/>
      <c r="P36" s="487"/>
      <c r="Q36" s="487"/>
      <c r="R36" s="487"/>
      <c r="S36" s="520">
        <v>3.0</v>
      </c>
      <c r="T36" s="520"/>
      <c r="U36" s="519"/>
      <c r="V36" s="520"/>
      <c r="W36" s="520"/>
      <c r="X36" s="520"/>
      <c r="Y36" s="474"/>
      <c r="Z36" s="474"/>
      <c r="AA36" s="474"/>
      <c r="AB36" s="475"/>
      <c r="AC36" s="475"/>
      <c r="AD36" s="475"/>
      <c r="AE36" s="989"/>
      <c r="AF36" s="989"/>
      <c r="AG36" s="989"/>
      <c r="AH36" s="990"/>
      <c r="AI36" s="990"/>
      <c r="AJ36" s="991"/>
      <c r="AK36" s="962"/>
      <c r="AL36" s="962"/>
      <c r="AM36" s="962"/>
      <c r="AN36" s="961"/>
      <c r="AO36" s="962"/>
      <c r="AP36" s="962"/>
      <c r="AQ36" s="961"/>
      <c r="AR36" s="961"/>
      <c r="AS36" s="962"/>
    </row>
    <row r="37">
      <c r="A37" s="266"/>
      <c r="B37" s="266"/>
      <c r="C37" s="269"/>
      <c r="D37" s="984">
        <v>3.0</v>
      </c>
      <c r="E37" s="985">
        <v>9.0</v>
      </c>
      <c r="F37" s="1012"/>
      <c r="G37" s="1013"/>
      <c r="H37" s="988">
        <v>3500.0</v>
      </c>
      <c r="I37" s="486"/>
      <c r="J37" s="520">
        <v>4.0</v>
      </c>
      <c r="K37" s="474"/>
      <c r="L37" s="989"/>
      <c r="M37" s="486"/>
      <c r="N37" s="487"/>
      <c r="O37" s="486"/>
      <c r="P37" s="487"/>
      <c r="Q37" s="487"/>
      <c r="R37" s="487"/>
      <c r="S37" s="520">
        <v>4.0</v>
      </c>
      <c r="T37" s="520"/>
      <c r="U37" s="519"/>
      <c r="V37" s="520"/>
      <c r="W37" s="520"/>
      <c r="X37" s="520"/>
      <c r="Y37" s="474"/>
      <c r="Z37" s="474"/>
      <c r="AA37" s="474"/>
      <c r="AB37" s="475"/>
      <c r="AC37" s="475"/>
      <c r="AD37" s="475"/>
      <c r="AE37" s="989"/>
      <c r="AF37" s="989"/>
      <c r="AG37" s="989"/>
      <c r="AH37" s="990"/>
      <c r="AI37" s="990"/>
      <c r="AJ37" s="991"/>
      <c r="AK37" s="962"/>
      <c r="AL37" s="962"/>
      <c r="AM37" s="962"/>
      <c r="AN37" s="961"/>
      <c r="AO37" s="962"/>
      <c r="AP37" s="962"/>
      <c r="AQ37" s="961"/>
      <c r="AR37" s="961"/>
      <c r="AS37" s="962"/>
    </row>
    <row r="38">
      <c r="A38" s="266"/>
      <c r="B38" s="266"/>
      <c r="C38" s="269"/>
      <c r="D38" s="984">
        <v>4.0</v>
      </c>
      <c r="E38" s="985">
        <v>11.0</v>
      </c>
      <c r="F38" s="1012"/>
      <c r="G38" s="1013"/>
      <c r="H38" s="988">
        <v>5300.0</v>
      </c>
      <c r="I38" s="486"/>
      <c r="J38" s="520">
        <v>6.0</v>
      </c>
      <c r="K38" s="474"/>
      <c r="L38" s="989"/>
      <c r="M38" s="486"/>
      <c r="N38" s="487"/>
      <c r="O38" s="486"/>
      <c r="P38" s="487"/>
      <c r="Q38" s="487"/>
      <c r="R38" s="487"/>
      <c r="S38" s="520">
        <v>5.0</v>
      </c>
      <c r="T38" s="520"/>
      <c r="U38" s="519"/>
      <c r="V38" s="520"/>
      <c r="W38" s="520"/>
      <c r="X38" s="520"/>
      <c r="Y38" s="474"/>
      <c r="Z38" s="474"/>
      <c r="AA38" s="474"/>
      <c r="AB38" s="475"/>
      <c r="AC38" s="475"/>
      <c r="AD38" s="475"/>
      <c r="AE38" s="989"/>
      <c r="AF38" s="989"/>
      <c r="AG38" s="989"/>
      <c r="AH38" s="990"/>
      <c r="AI38" s="990"/>
      <c r="AJ38" s="991"/>
      <c r="AK38" s="962"/>
      <c r="AL38" s="962"/>
      <c r="AM38" s="962"/>
      <c r="AN38" s="961"/>
      <c r="AO38" s="962"/>
      <c r="AP38" s="962"/>
      <c r="AQ38" s="961"/>
      <c r="AR38" s="961"/>
      <c r="AS38" s="962"/>
    </row>
    <row r="39">
      <c r="A39" s="266"/>
      <c r="B39" s="266"/>
      <c r="C39" s="269"/>
      <c r="D39" s="984">
        <v>5.0</v>
      </c>
      <c r="E39" s="985">
        <v>13.0</v>
      </c>
      <c r="F39" s="1012"/>
      <c r="G39" s="1013"/>
      <c r="H39" s="988">
        <v>8000.0</v>
      </c>
      <c r="I39" s="486"/>
      <c r="J39" s="520">
        <v>8.0</v>
      </c>
      <c r="K39" s="474"/>
      <c r="L39" s="989"/>
      <c r="M39" s="486"/>
      <c r="N39" s="487"/>
      <c r="O39" s="486"/>
      <c r="P39" s="487"/>
      <c r="Q39" s="487"/>
      <c r="R39" s="487"/>
      <c r="S39" s="520">
        <v>6.0</v>
      </c>
      <c r="T39" s="520"/>
      <c r="U39" s="519"/>
      <c r="V39" s="520"/>
      <c r="W39" s="520"/>
      <c r="X39" s="520"/>
      <c r="Y39" s="474"/>
      <c r="Z39" s="474"/>
      <c r="AA39" s="474"/>
      <c r="AB39" s="475"/>
      <c r="AC39" s="475"/>
      <c r="AD39" s="475"/>
      <c r="AE39" s="989"/>
      <c r="AF39" s="989"/>
      <c r="AG39" s="989"/>
      <c r="AH39" s="990"/>
      <c r="AI39" s="990"/>
      <c r="AJ39" s="991"/>
      <c r="AK39" s="962"/>
      <c r="AL39" s="962"/>
      <c r="AM39" s="962"/>
      <c r="AN39" s="961"/>
      <c r="AO39" s="962"/>
      <c r="AP39" s="962"/>
      <c r="AQ39" s="961"/>
      <c r="AR39" s="961"/>
      <c r="AS39" s="962"/>
    </row>
    <row r="40">
      <c r="A40" s="266"/>
      <c r="B40" s="266"/>
      <c r="C40" s="269"/>
      <c r="D40" s="984">
        <v>6.0</v>
      </c>
      <c r="E40" s="985">
        <v>16.0</v>
      </c>
      <c r="F40" s="1012"/>
      <c r="G40" s="1013"/>
      <c r="H40" s="988">
        <v>12000.0</v>
      </c>
      <c r="I40" s="486"/>
      <c r="J40" s="519"/>
      <c r="K40" s="475">
        <v>3.0</v>
      </c>
      <c r="L40" s="989"/>
      <c r="M40" s="486"/>
      <c r="N40" s="487"/>
      <c r="O40" s="486"/>
      <c r="P40" s="487"/>
      <c r="Q40" s="487"/>
      <c r="R40" s="487"/>
      <c r="S40" s="519"/>
      <c r="T40" s="520"/>
      <c r="U40" s="519"/>
      <c r="V40" s="520"/>
      <c r="W40" s="520"/>
      <c r="X40" s="520"/>
      <c r="Y40" s="475">
        <v>2.0</v>
      </c>
      <c r="Z40" s="474"/>
      <c r="AA40" s="474"/>
      <c r="AB40" s="475"/>
      <c r="AC40" s="475"/>
      <c r="AD40" s="475"/>
      <c r="AE40" s="989"/>
      <c r="AF40" s="989"/>
      <c r="AG40" s="989"/>
      <c r="AH40" s="990"/>
      <c r="AI40" s="990"/>
      <c r="AJ40" s="991"/>
      <c r="AK40" s="962"/>
      <c r="AL40" s="962"/>
      <c r="AM40" s="962"/>
      <c r="AN40" s="961"/>
      <c r="AO40" s="962"/>
      <c r="AP40" s="962"/>
      <c r="AQ40" s="961"/>
      <c r="AR40" s="961"/>
      <c r="AS40" s="962"/>
    </row>
    <row r="41">
      <c r="A41" s="266"/>
      <c r="B41" s="266"/>
      <c r="C41" s="269"/>
      <c r="D41" s="984">
        <v>7.0</v>
      </c>
      <c r="E41" s="985">
        <v>19.0</v>
      </c>
      <c r="F41" s="1012"/>
      <c r="G41" s="1013"/>
      <c r="H41" s="988">
        <v>18000.0</v>
      </c>
      <c r="I41" s="486"/>
      <c r="J41" s="519"/>
      <c r="K41" s="475">
        <v>5.0</v>
      </c>
      <c r="L41" s="989"/>
      <c r="M41" s="486"/>
      <c r="N41" s="487"/>
      <c r="O41" s="486"/>
      <c r="P41" s="487"/>
      <c r="Q41" s="487"/>
      <c r="R41" s="487"/>
      <c r="S41" s="519"/>
      <c r="T41" s="520"/>
      <c r="U41" s="519"/>
      <c r="V41" s="520"/>
      <c r="W41" s="520"/>
      <c r="X41" s="520"/>
      <c r="Y41" s="475">
        <v>4.0</v>
      </c>
      <c r="Z41" s="474"/>
      <c r="AA41" s="474"/>
      <c r="AB41" s="475"/>
      <c r="AC41" s="475"/>
      <c r="AD41" s="475"/>
      <c r="AE41" s="989"/>
      <c r="AF41" s="989"/>
      <c r="AG41" s="989"/>
      <c r="AH41" s="990"/>
      <c r="AI41" s="990"/>
      <c r="AJ41" s="991"/>
      <c r="AK41" s="962"/>
      <c r="AL41" s="962"/>
      <c r="AM41" s="962"/>
      <c r="AN41" s="961"/>
      <c r="AO41" s="962"/>
      <c r="AP41" s="962"/>
      <c r="AQ41" s="961"/>
      <c r="AR41" s="961"/>
      <c r="AS41" s="962"/>
    </row>
    <row r="42">
      <c r="A42" s="266"/>
      <c r="B42" s="266"/>
      <c r="C42" s="269"/>
      <c r="D42" s="984">
        <v>8.0</v>
      </c>
      <c r="E42" s="985">
        <v>22.0</v>
      </c>
      <c r="F42" s="1012"/>
      <c r="G42" s="1013"/>
      <c r="H42" s="988">
        <v>27000.0</v>
      </c>
      <c r="I42" s="486"/>
      <c r="J42" s="519"/>
      <c r="K42" s="475">
        <v>8.0</v>
      </c>
      <c r="L42" s="989"/>
      <c r="M42" s="486"/>
      <c r="N42" s="487"/>
      <c r="O42" s="486"/>
      <c r="P42" s="487"/>
      <c r="Q42" s="487"/>
      <c r="R42" s="487"/>
      <c r="S42" s="519"/>
      <c r="T42" s="520"/>
      <c r="U42" s="519"/>
      <c r="V42" s="520"/>
      <c r="W42" s="520"/>
      <c r="X42" s="520"/>
      <c r="Y42" s="475">
        <v>6.0</v>
      </c>
      <c r="Z42" s="474"/>
      <c r="AA42" s="474"/>
      <c r="AB42" s="475">
        <v>2.0</v>
      </c>
      <c r="AC42" s="475"/>
      <c r="AD42" s="475"/>
      <c r="AE42" s="989"/>
      <c r="AF42" s="989"/>
      <c r="AG42" s="989"/>
      <c r="AH42" s="990"/>
      <c r="AI42" s="990"/>
      <c r="AJ42" s="991"/>
      <c r="AK42" s="962"/>
      <c r="AL42" s="962"/>
      <c r="AM42" s="962"/>
      <c r="AN42" s="961"/>
      <c r="AO42" s="962"/>
      <c r="AP42" s="962"/>
      <c r="AQ42" s="961"/>
      <c r="AR42" s="961"/>
      <c r="AS42" s="962"/>
    </row>
    <row r="43">
      <c r="A43" s="266"/>
      <c r="B43" s="266"/>
      <c r="C43" s="269"/>
      <c r="D43" s="984">
        <v>9.0</v>
      </c>
      <c r="E43" s="985">
        <v>25.0</v>
      </c>
      <c r="F43" s="1012"/>
      <c r="G43" s="1013"/>
      <c r="H43" s="988">
        <v>41000.0</v>
      </c>
      <c r="I43" s="486"/>
      <c r="J43" s="519"/>
      <c r="K43" s="475">
        <v>12.0</v>
      </c>
      <c r="L43" s="989"/>
      <c r="M43" s="486"/>
      <c r="N43" s="487"/>
      <c r="O43" s="486"/>
      <c r="P43" s="487"/>
      <c r="Q43" s="487"/>
      <c r="R43" s="487"/>
      <c r="S43" s="519"/>
      <c r="T43" s="520"/>
      <c r="U43" s="519"/>
      <c r="V43" s="520"/>
      <c r="W43" s="520"/>
      <c r="X43" s="520"/>
      <c r="Y43" s="475">
        <v>8.0</v>
      </c>
      <c r="Z43" s="474"/>
      <c r="AA43" s="474"/>
      <c r="AB43" s="475">
        <v>3.0</v>
      </c>
      <c r="AC43" s="475"/>
      <c r="AD43" s="475"/>
      <c r="AE43" s="989"/>
      <c r="AF43" s="989"/>
      <c r="AG43" s="989"/>
      <c r="AH43" s="990"/>
      <c r="AI43" s="990"/>
      <c r="AJ43" s="991"/>
      <c r="AK43" s="962"/>
      <c r="AL43" s="962"/>
      <c r="AM43" s="962"/>
      <c r="AN43" s="961"/>
      <c r="AO43" s="962"/>
      <c r="AP43" s="962"/>
      <c r="AQ43" s="961"/>
      <c r="AR43" s="961"/>
      <c r="AS43" s="962"/>
    </row>
    <row r="44">
      <c r="A44" s="275"/>
      <c r="B44" s="275"/>
      <c r="C44" s="917"/>
      <c r="D44" s="992">
        <v>10.0</v>
      </c>
      <c r="E44" s="993">
        <v>30.0</v>
      </c>
      <c r="F44" s="1014"/>
      <c r="G44" s="1015"/>
      <c r="H44" s="996">
        <v>62000.0</v>
      </c>
      <c r="I44" s="1001"/>
      <c r="J44" s="998"/>
      <c r="K44" s="1003">
        <v>16.0</v>
      </c>
      <c r="L44" s="1000"/>
      <c r="M44" s="1001"/>
      <c r="N44" s="997"/>
      <c r="O44" s="1001"/>
      <c r="P44" s="997"/>
      <c r="Q44" s="997"/>
      <c r="R44" s="997"/>
      <c r="S44" s="998"/>
      <c r="T44" s="1002"/>
      <c r="U44" s="998"/>
      <c r="V44" s="1002"/>
      <c r="W44" s="1002"/>
      <c r="X44" s="1002"/>
      <c r="Y44" s="1003">
        <v>10.0</v>
      </c>
      <c r="Z44" s="999"/>
      <c r="AA44" s="999"/>
      <c r="AB44" s="1003">
        <v>4.0</v>
      </c>
      <c r="AC44" s="1003"/>
      <c r="AD44" s="1003"/>
      <c r="AE44" s="1000"/>
      <c r="AF44" s="1000"/>
      <c r="AG44" s="1000"/>
      <c r="AH44" s="1004"/>
      <c r="AI44" s="1004"/>
      <c r="AJ44" s="1005"/>
      <c r="AK44" s="962"/>
      <c r="AL44" s="962"/>
      <c r="AM44" s="962"/>
      <c r="AN44" s="961"/>
      <c r="AO44" s="962"/>
      <c r="AP44" s="962"/>
      <c r="AQ44" s="961"/>
      <c r="AR44" s="961"/>
      <c r="AS44" s="962"/>
    </row>
    <row r="45">
      <c r="A45" s="387" t="s">
        <v>2689</v>
      </c>
      <c r="B45" s="1006" t="s">
        <v>2713</v>
      </c>
      <c r="C45" s="269"/>
      <c r="D45" s="984">
        <v>1.0</v>
      </c>
      <c r="E45" s="985">
        <v>1.0</v>
      </c>
      <c r="F45" s="986">
        <v>1.0</v>
      </c>
      <c r="G45" s="987"/>
      <c r="H45" s="988">
        <v>800.0</v>
      </c>
      <c r="I45" s="487">
        <v>3.0</v>
      </c>
      <c r="J45" s="519"/>
      <c r="K45" s="474"/>
      <c r="L45" s="989"/>
      <c r="M45" s="486"/>
      <c r="N45" s="487"/>
      <c r="O45" s="486"/>
      <c r="P45" s="487"/>
      <c r="Q45" s="487"/>
      <c r="R45" s="487"/>
      <c r="S45" s="519"/>
      <c r="T45" s="520"/>
      <c r="U45" s="519"/>
      <c r="V45" s="520"/>
      <c r="W45" s="520"/>
      <c r="X45" s="520"/>
      <c r="Y45" s="474"/>
      <c r="Z45" s="474"/>
      <c r="AA45" s="474"/>
      <c r="AB45" s="475"/>
      <c r="AC45" s="475"/>
      <c r="AD45" s="475"/>
      <c r="AE45" s="989"/>
      <c r="AF45" s="989"/>
      <c r="AG45" s="989"/>
      <c r="AH45" s="990"/>
      <c r="AI45" s="990"/>
      <c r="AJ45" s="989"/>
      <c r="AK45" s="962"/>
      <c r="AL45" s="962"/>
      <c r="AM45" s="962"/>
      <c r="AN45" s="961"/>
      <c r="AO45" s="962"/>
      <c r="AP45" s="962"/>
      <c r="AQ45" s="961"/>
      <c r="AR45" s="961"/>
      <c r="AS45" s="962"/>
    </row>
    <row r="46">
      <c r="B46" s="266"/>
      <c r="C46" s="269"/>
      <c r="D46" s="984">
        <v>2.0</v>
      </c>
      <c r="E46" s="985">
        <v>2.0</v>
      </c>
      <c r="F46" s="986">
        <v>2.0</v>
      </c>
      <c r="G46" s="987"/>
      <c r="H46" s="988">
        <v>1200.0</v>
      </c>
      <c r="I46" s="487">
        <v>3.0</v>
      </c>
      <c r="J46" s="519"/>
      <c r="K46" s="474"/>
      <c r="L46" s="989"/>
      <c r="M46" s="486"/>
      <c r="N46" s="487">
        <v>3.0</v>
      </c>
      <c r="O46" s="486"/>
      <c r="P46" s="487"/>
      <c r="Q46" s="487"/>
      <c r="R46" s="487"/>
      <c r="S46" s="519"/>
      <c r="T46" s="520"/>
      <c r="U46" s="519"/>
      <c r="V46" s="520"/>
      <c r="W46" s="520"/>
      <c r="X46" s="520"/>
      <c r="Y46" s="474"/>
      <c r="Z46" s="474"/>
      <c r="AA46" s="474"/>
      <c r="AB46" s="475"/>
      <c r="AC46" s="475"/>
      <c r="AD46" s="475"/>
      <c r="AE46" s="989"/>
      <c r="AF46" s="989"/>
      <c r="AG46" s="989"/>
      <c r="AH46" s="990"/>
      <c r="AI46" s="990"/>
      <c r="AJ46" s="989"/>
      <c r="AK46" s="962"/>
      <c r="AL46" s="962"/>
      <c r="AM46" s="962"/>
      <c r="AN46" s="961"/>
      <c r="AO46" s="962"/>
      <c r="AP46" s="962"/>
      <c r="AQ46" s="961"/>
      <c r="AR46" s="961"/>
      <c r="AS46" s="962"/>
    </row>
    <row r="47">
      <c r="B47" s="266"/>
      <c r="C47" s="269"/>
      <c r="D47" s="984">
        <v>3.0</v>
      </c>
      <c r="E47" s="985">
        <v>3.0</v>
      </c>
      <c r="F47" s="986">
        <v>3.0</v>
      </c>
      <c r="G47" s="987"/>
      <c r="H47" s="988">
        <v>1800.0</v>
      </c>
      <c r="I47" s="487">
        <v>4.0</v>
      </c>
      <c r="J47" s="519"/>
      <c r="K47" s="474"/>
      <c r="L47" s="989"/>
      <c r="M47" s="486"/>
      <c r="N47" s="487">
        <v>3.0</v>
      </c>
      <c r="O47" s="486"/>
      <c r="P47" s="487"/>
      <c r="Q47" s="487"/>
      <c r="R47" s="487"/>
      <c r="S47" s="519"/>
      <c r="T47" s="520"/>
      <c r="U47" s="519"/>
      <c r="V47" s="520"/>
      <c r="W47" s="520"/>
      <c r="X47" s="520"/>
      <c r="Y47" s="474"/>
      <c r="Z47" s="474"/>
      <c r="AA47" s="474"/>
      <c r="AB47" s="475"/>
      <c r="AC47" s="475"/>
      <c r="AD47" s="475"/>
      <c r="AE47" s="989"/>
      <c r="AF47" s="989"/>
      <c r="AG47" s="989"/>
      <c r="AH47" s="990"/>
      <c r="AI47" s="990"/>
      <c r="AJ47" s="989"/>
      <c r="AK47" s="962"/>
      <c r="AL47" s="962"/>
      <c r="AM47" s="962"/>
      <c r="AN47" s="961"/>
      <c r="AO47" s="962"/>
      <c r="AP47" s="962"/>
      <c r="AQ47" s="961"/>
      <c r="AR47" s="961"/>
      <c r="AS47" s="962"/>
    </row>
    <row r="48">
      <c r="B48" s="266"/>
      <c r="C48" s="269"/>
      <c r="D48" s="984">
        <v>4.0</v>
      </c>
      <c r="E48" s="985">
        <v>4.0</v>
      </c>
      <c r="F48" s="986">
        <v>4.0</v>
      </c>
      <c r="G48" s="987"/>
      <c r="H48" s="988">
        <v>2700.0</v>
      </c>
      <c r="I48" s="487">
        <v>5.0</v>
      </c>
      <c r="J48" s="519"/>
      <c r="K48" s="474"/>
      <c r="L48" s="989"/>
      <c r="M48" s="486"/>
      <c r="N48" s="487">
        <v>4.0</v>
      </c>
      <c r="O48" s="486"/>
      <c r="P48" s="487"/>
      <c r="Q48" s="487"/>
      <c r="R48" s="487"/>
      <c r="S48" s="519"/>
      <c r="T48" s="520"/>
      <c r="U48" s="519"/>
      <c r="V48" s="520"/>
      <c r="W48" s="520"/>
      <c r="X48" s="520"/>
      <c r="Y48" s="474"/>
      <c r="Z48" s="474"/>
      <c r="AA48" s="474"/>
      <c r="AB48" s="475"/>
      <c r="AC48" s="475"/>
      <c r="AD48" s="475"/>
      <c r="AE48" s="989"/>
      <c r="AF48" s="989"/>
      <c r="AG48" s="989"/>
      <c r="AH48" s="990"/>
      <c r="AI48" s="990"/>
      <c r="AJ48" s="989"/>
      <c r="AK48" s="962"/>
      <c r="AL48" s="962"/>
      <c r="AM48" s="962"/>
      <c r="AN48" s="961"/>
      <c r="AO48" s="962"/>
      <c r="AP48" s="962"/>
      <c r="AQ48" s="961"/>
      <c r="AR48" s="961"/>
      <c r="AS48" s="962"/>
    </row>
    <row r="49">
      <c r="B49" s="266"/>
      <c r="C49" s="269"/>
      <c r="D49" s="984">
        <v>5.0</v>
      </c>
      <c r="E49" s="985">
        <v>5.0</v>
      </c>
      <c r="F49" s="986">
        <v>5.0</v>
      </c>
      <c r="G49" s="987"/>
      <c r="H49" s="988">
        <v>4100.0</v>
      </c>
      <c r="I49" s="487">
        <v>5.0</v>
      </c>
      <c r="J49" s="519"/>
      <c r="K49" s="474"/>
      <c r="L49" s="989"/>
      <c r="M49" s="486"/>
      <c r="N49" s="487">
        <v>5.0</v>
      </c>
      <c r="O49" s="486"/>
      <c r="P49" s="487"/>
      <c r="Q49" s="487"/>
      <c r="R49" s="487"/>
      <c r="S49" s="519"/>
      <c r="T49" s="520"/>
      <c r="U49" s="519"/>
      <c r="V49" s="520"/>
      <c r="W49" s="520"/>
      <c r="X49" s="520"/>
      <c r="Y49" s="474"/>
      <c r="Z49" s="474"/>
      <c r="AA49" s="474"/>
      <c r="AB49" s="475"/>
      <c r="AC49" s="475"/>
      <c r="AD49" s="475"/>
      <c r="AE49" s="989"/>
      <c r="AF49" s="989"/>
      <c r="AG49" s="989"/>
      <c r="AH49" s="990"/>
      <c r="AI49" s="990"/>
      <c r="AJ49" s="989"/>
      <c r="AK49" s="962"/>
      <c r="AL49" s="962"/>
      <c r="AM49" s="962"/>
      <c r="AN49" s="961"/>
      <c r="AO49" s="962"/>
      <c r="AP49" s="962"/>
      <c r="AQ49" s="961"/>
      <c r="AR49" s="961"/>
      <c r="AS49" s="962"/>
    </row>
    <row r="50">
      <c r="B50" s="266"/>
      <c r="C50" s="269"/>
      <c r="D50" s="984">
        <v>6.0</v>
      </c>
      <c r="E50" s="985">
        <v>6.0</v>
      </c>
      <c r="F50" s="986">
        <v>6.0</v>
      </c>
      <c r="G50" s="987"/>
      <c r="H50" s="988">
        <v>6200.0</v>
      </c>
      <c r="I50" s="486"/>
      <c r="J50" s="520">
        <v>3.0</v>
      </c>
      <c r="K50" s="474"/>
      <c r="L50" s="989"/>
      <c r="M50" s="486"/>
      <c r="N50" s="487">
        <v>5.0</v>
      </c>
      <c r="O50" s="486"/>
      <c r="P50" s="487"/>
      <c r="Q50" s="487"/>
      <c r="R50" s="487"/>
      <c r="S50" s="519"/>
      <c r="T50" s="520"/>
      <c r="U50" s="519"/>
      <c r="V50" s="520"/>
      <c r="W50" s="520"/>
      <c r="X50" s="520"/>
      <c r="Y50" s="474"/>
      <c r="Z50" s="474"/>
      <c r="AA50" s="474"/>
      <c r="AB50" s="475"/>
      <c r="AC50" s="475"/>
      <c r="AD50" s="475"/>
      <c r="AE50" s="989"/>
      <c r="AF50" s="989"/>
      <c r="AG50" s="989"/>
      <c r="AH50" s="990"/>
      <c r="AI50" s="990"/>
      <c r="AJ50" s="989"/>
      <c r="AK50" s="962"/>
      <c r="AL50" s="962"/>
      <c r="AM50" s="962"/>
      <c r="AN50" s="961"/>
      <c r="AO50" s="962"/>
      <c r="AP50" s="962"/>
      <c r="AQ50" s="961"/>
      <c r="AR50" s="961"/>
      <c r="AS50" s="962"/>
    </row>
    <row r="51">
      <c r="B51" s="266"/>
      <c r="C51" s="269"/>
      <c r="D51" s="984">
        <v>7.0</v>
      </c>
      <c r="E51" s="985">
        <v>7.0</v>
      </c>
      <c r="F51" s="986">
        <v>7.0</v>
      </c>
      <c r="G51" s="987"/>
      <c r="H51" s="988">
        <v>9300.0</v>
      </c>
      <c r="I51" s="486"/>
      <c r="J51" s="520">
        <v>4.0</v>
      </c>
      <c r="K51" s="474"/>
      <c r="L51" s="989"/>
      <c r="M51" s="486"/>
      <c r="N51" s="487"/>
      <c r="O51" s="486"/>
      <c r="P51" s="487"/>
      <c r="Q51" s="487"/>
      <c r="R51" s="487"/>
      <c r="S51" s="519"/>
      <c r="T51" s="520">
        <v>3.0</v>
      </c>
      <c r="U51" s="519"/>
      <c r="V51" s="520"/>
      <c r="W51" s="520"/>
      <c r="X51" s="520"/>
      <c r="Y51" s="474"/>
      <c r="Z51" s="474"/>
      <c r="AA51" s="474"/>
      <c r="AB51" s="475"/>
      <c r="AC51" s="475"/>
      <c r="AD51" s="475"/>
      <c r="AE51" s="989"/>
      <c r="AF51" s="989"/>
      <c r="AG51" s="989"/>
      <c r="AH51" s="990"/>
      <c r="AI51" s="990"/>
      <c r="AJ51" s="989"/>
      <c r="AK51" s="962"/>
      <c r="AL51" s="962"/>
      <c r="AM51" s="962"/>
      <c r="AN51" s="961"/>
      <c r="AO51" s="962"/>
      <c r="AP51" s="962"/>
      <c r="AQ51" s="961"/>
      <c r="AR51" s="961"/>
      <c r="AS51" s="962"/>
    </row>
    <row r="52">
      <c r="B52" s="266"/>
      <c r="C52" s="269"/>
      <c r="D52" s="984">
        <v>8.0</v>
      </c>
      <c r="E52" s="985">
        <v>8.0</v>
      </c>
      <c r="F52" s="986">
        <v>8.0</v>
      </c>
      <c r="G52" s="987"/>
      <c r="H52" s="988">
        <v>14000.0</v>
      </c>
      <c r="I52" s="486"/>
      <c r="J52" s="520">
        <v>5.0</v>
      </c>
      <c r="K52" s="474"/>
      <c r="L52" s="989"/>
      <c r="M52" s="486"/>
      <c r="N52" s="487"/>
      <c r="O52" s="486"/>
      <c r="P52" s="487"/>
      <c r="Q52" s="487"/>
      <c r="R52" s="487"/>
      <c r="S52" s="519"/>
      <c r="T52" s="520">
        <v>5.0</v>
      </c>
      <c r="U52" s="519"/>
      <c r="V52" s="520"/>
      <c r="W52" s="520"/>
      <c r="X52" s="520"/>
      <c r="Y52" s="474"/>
      <c r="Z52" s="474"/>
      <c r="AA52" s="474"/>
      <c r="AB52" s="475"/>
      <c r="AC52" s="475"/>
      <c r="AD52" s="475"/>
      <c r="AE52" s="989"/>
      <c r="AF52" s="989"/>
      <c r="AG52" s="989"/>
      <c r="AH52" s="990"/>
      <c r="AI52" s="990"/>
      <c r="AJ52" s="989"/>
      <c r="AK52" s="962"/>
      <c r="AL52" s="962"/>
      <c r="AM52" s="962"/>
      <c r="AN52" s="961"/>
      <c r="AO52" s="962"/>
      <c r="AP52" s="962"/>
      <c r="AQ52" s="961"/>
      <c r="AR52" s="961"/>
      <c r="AS52" s="962"/>
    </row>
    <row r="53">
      <c r="B53" s="266"/>
      <c r="C53" s="269"/>
      <c r="D53" s="984">
        <v>9.0</v>
      </c>
      <c r="E53" s="985">
        <v>9.0</v>
      </c>
      <c r="F53" s="986">
        <v>9.0</v>
      </c>
      <c r="G53" s="987"/>
      <c r="H53" s="988">
        <v>21000.0</v>
      </c>
      <c r="I53" s="486"/>
      <c r="J53" s="520">
        <v>6.0</v>
      </c>
      <c r="K53" s="474"/>
      <c r="L53" s="989"/>
      <c r="M53" s="486"/>
      <c r="N53" s="487"/>
      <c r="O53" s="486"/>
      <c r="P53" s="487"/>
      <c r="Q53" s="487"/>
      <c r="R53" s="487"/>
      <c r="S53" s="519"/>
      <c r="T53" s="520">
        <v>6.0</v>
      </c>
      <c r="U53" s="519"/>
      <c r="V53" s="520"/>
      <c r="W53" s="520"/>
      <c r="X53" s="520"/>
      <c r="Y53" s="474"/>
      <c r="Z53" s="474"/>
      <c r="AA53" s="474"/>
      <c r="AB53" s="475"/>
      <c r="AC53" s="475"/>
      <c r="AD53" s="475"/>
      <c r="AE53" s="989"/>
      <c r="AF53" s="989"/>
      <c r="AG53" s="989"/>
      <c r="AH53" s="990"/>
      <c r="AI53" s="990"/>
      <c r="AJ53" s="989"/>
      <c r="AK53" s="962"/>
      <c r="AL53" s="962"/>
      <c r="AM53" s="962"/>
      <c r="AN53" s="961"/>
      <c r="AO53" s="962"/>
      <c r="AP53" s="962"/>
      <c r="AQ53" s="961"/>
      <c r="AR53" s="961"/>
      <c r="AS53" s="962"/>
    </row>
    <row r="54">
      <c r="B54" s="266"/>
      <c r="C54" s="269"/>
      <c r="D54" s="984">
        <v>10.0</v>
      </c>
      <c r="E54" s="985">
        <v>10.0</v>
      </c>
      <c r="F54" s="986">
        <v>10.0</v>
      </c>
      <c r="G54" s="987"/>
      <c r="H54" s="988">
        <v>32000.0</v>
      </c>
      <c r="I54" s="486"/>
      <c r="J54" s="520">
        <v>8.0</v>
      </c>
      <c r="K54" s="474"/>
      <c r="L54" s="989"/>
      <c r="M54" s="486"/>
      <c r="N54" s="487"/>
      <c r="O54" s="486"/>
      <c r="P54" s="487"/>
      <c r="Q54" s="487"/>
      <c r="R54" s="487"/>
      <c r="S54" s="519"/>
      <c r="T54" s="520">
        <v>8.0</v>
      </c>
      <c r="U54" s="519"/>
      <c r="V54" s="520"/>
      <c r="W54" s="520"/>
      <c r="X54" s="520"/>
      <c r="Y54" s="474"/>
      <c r="Z54" s="474"/>
      <c r="AA54" s="474"/>
      <c r="AB54" s="475"/>
      <c r="AC54" s="475"/>
      <c r="AD54" s="475"/>
      <c r="AE54" s="989"/>
      <c r="AF54" s="989"/>
      <c r="AG54" s="989"/>
      <c r="AH54" s="990"/>
      <c r="AI54" s="990"/>
      <c r="AJ54" s="989"/>
      <c r="AK54" s="962"/>
      <c r="AL54" s="962"/>
      <c r="AM54" s="962"/>
      <c r="AN54" s="961"/>
      <c r="AO54" s="962"/>
      <c r="AP54" s="962"/>
      <c r="AQ54" s="961"/>
      <c r="AR54" s="961"/>
      <c r="AS54" s="962"/>
    </row>
    <row r="55">
      <c r="A55" s="968" t="s">
        <v>2473</v>
      </c>
      <c r="B55" s="1016" t="s">
        <v>2714</v>
      </c>
      <c r="C55" s="14"/>
      <c r="D55" s="970">
        <v>1.0</v>
      </c>
      <c r="E55" s="971">
        <v>1.0</v>
      </c>
      <c r="F55" s="972">
        <v>10.0</v>
      </c>
      <c r="G55" s="1017"/>
      <c r="H55" s="974">
        <v>1500.0</v>
      </c>
      <c r="I55" s="979"/>
      <c r="J55" s="980">
        <v>1.0</v>
      </c>
      <c r="K55" s="977"/>
      <c r="L55" s="978"/>
      <c r="M55" s="979"/>
      <c r="N55" s="975"/>
      <c r="O55" s="979"/>
      <c r="P55" s="975"/>
      <c r="Q55" s="975"/>
      <c r="R55" s="975"/>
      <c r="S55" s="980">
        <v>2.0</v>
      </c>
      <c r="T55" s="980"/>
      <c r="U55" s="976"/>
      <c r="V55" s="980"/>
      <c r="W55" s="980"/>
      <c r="X55" s="980"/>
      <c r="Y55" s="977"/>
      <c r="Z55" s="977"/>
      <c r="AA55" s="977"/>
      <c r="AB55" s="981"/>
      <c r="AC55" s="981"/>
      <c r="AD55" s="981"/>
      <c r="AE55" s="978"/>
      <c r="AF55" s="978"/>
      <c r="AG55" s="978"/>
      <c r="AH55" s="982"/>
      <c r="AI55" s="982"/>
      <c r="AJ55" s="983"/>
      <c r="AK55" s="962"/>
      <c r="AL55" s="962"/>
      <c r="AM55" s="962"/>
      <c r="AN55" s="961"/>
      <c r="AO55" s="962"/>
      <c r="AP55" s="962"/>
      <c r="AQ55" s="961"/>
      <c r="AR55" s="961"/>
      <c r="AS55" s="962"/>
    </row>
    <row r="56">
      <c r="A56" s="266"/>
      <c r="B56" s="266"/>
      <c r="C56" s="269"/>
      <c r="D56" s="984">
        <v>2.0</v>
      </c>
      <c r="E56" s="985">
        <v>2.0</v>
      </c>
      <c r="F56" s="986">
        <v>12.0</v>
      </c>
      <c r="G56" s="1013"/>
      <c r="H56" s="988">
        <v>2300.0</v>
      </c>
      <c r="I56" s="486"/>
      <c r="J56" s="520">
        <v>2.0</v>
      </c>
      <c r="K56" s="474"/>
      <c r="L56" s="989"/>
      <c r="M56" s="486"/>
      <c r="N56" s="487"/>
      <c r="O56" s="486"/>
      <c r="P56" s="487"/>
      <c r="Q56" s="487"/>
      <c r="R56" s="487"/>
      <c r="S56" s="520">
        <v>3.0</v>
      </c>
      <c r="T56" s="520"/>
      <c r="U56" s="519"/>
      <c r="V56" s="520"/>
      <c r="W56" s="520"/>
      <c r="X56" s="520"/>
      <c r="Y56" s="474"/>
      <c r="Z56" s="474"/>
      <c r="AA56" s="474"/>
      <c r="AB56" s="475"/>
      <c r="AC56" s="475"/>
      <c r="AD56" s="475"/>
      <c r="AE56" s="989"/>
      <c r="AF56" s="989"/>
      <c r="AG56" s="989"/>
      <c r="AH56" s="990"/>
      <c r="AI56" s="990"/>
      <c r="AJ56" s="991"/>
      <c r="AK56" s="962"/>
      <c r="AL56" s="962"/>
      <c r="AM56" s="962"/>
      <c r="AN56" s="961"/>
      <c r="AO56" s="962"/>
      <c r="AP56" s="962"/>
      <c r="AQ56" s="961"/>
      <c r="AR56" s="961"/>
      <c r="AS56" s="962"/>
    </row>
    <row r="57">
      <c r="A57" s="266"/>
      <c r="B57" s="266"/>
      <c r="C57" s="269"/>
      <c r="D57" s="984">
        <v>3.0</v>
      </c>
      <c r="E57" s="985">
        <v>3.0</v>
      </c>
      <c r="F57" s="986">
        <v>14.0</v>
      </c>
      <c r="G57" s="1013"/>
      <c r="H57" s="988">
        <v>3500.0</v>
      </c>
      <c r="I57" s="486"/>
      <c r="J57" s="520">
        <v>4.0</v>
      </c>
      <c r="K57" s="474"/>
      <c r="L57" s="989"/>
      <c r="M57" s="486"/>
      <c r="N57" s="487"/>
      <c r="O57" s="486"/>
      <c r="P57" s="487"/>
      <c r="Q57" s="487"/>
      <c r="R57" s="487"/>
      <c r="S57" s="520">
        <v>4.0</v>
      </c>
      <c r="T57" s="520"/>
      <c r="U57" s="519"/>
      <c r="V57" s="520"/>
      <c r="W57" s="520"/>
      <c r="X57" s="520"/>
      <c r="Y57" s="474"/>
      <c r="Z57" s="474"/>
      <c r="AA57" s="474"/>
      <c r="AB57" s="475"/>
      <c r="AC57" s="475"/>
      <c r="AD57" s="475"/>
      <c r="AE57" s="989"/>
      <c r="AF57" s="989"/>
      <c r="AG57" s="989"/>
      <c r="AH57" s="990"/>
      <c r="AI57" s="990"/>
      <c r="AJ57" s="991"/>
      <c r="AK57" s="962"/>
      <c r="AL57" s="962"/>
      <c r="AM57" s="962"/>
      <c r="AN57" s="961"/>
      <c r="AO57" s="962"/>
      <c r="AP57" s="962"/>
      <c r="AQ57" s="961"/>
      <c r="AR57" s="961"/>
      <c r="AS57" s="962"/>
    </row>
    <row r="58">
      <c r="A58" s="266"/>
      <c r="B58" s="266"/>
      <c r="C58" s="269"/>
      <c r="D58" s="984">
        <v>4.0</v>
      </c>
      <c r="E58" s="985">
        <v>4.0</v>
      </c>
      <c r="F58" s="986">
        <v>17.0</v>
      </c>
      <c r="G58" s="1013"/>
      <c r="H58" s="988">
        <v>5300.0</v>
      </c>
      <c r="I58" s="486"/>
      <c r="J58" s="520">
        <v>6.0</v>
      </c>
      <c r="K58" s="474"/>
      <c r="L58" s="989"/>
      <c r="M58" s="486"/>
      <c r="N58" s="487"/>
      <c r="O58" s="486"/>
      <c r="P58" s="487"/>
      <c r="Q58" s="487"/>
      <c r="R58" s="487"/>
      <c r="S58" s="520">
        <v>5.0</v>
      </c>
      <c r="T58" s="520"/>
      <c r="U58" s="519"/>
      <c r="V58" s="520"/>
      <c r="W58" s="520"/>
      <c r="X58" s="520"/>
      <c r="Y58" s="474"/>
      <c r="Z58" s="474"/>
      <c r="AA58" s="474"/>
      <c r="AB58" s="475"/>
      <c r="AC58" s="475"/>
      <c r="AD58" s="475"/>
      <c r="AE58" s="989"/>
      <c r="AF58" s="989"/>
      <c r="AG58" s="989"/>
      <c r="AH58" s="990"/>
      <c r="AI58" s="990"/>
      <c r="AJ58" s="991"/>
      <c r="AK58" s="962"/>
      <c r="AL58" s="962"/>
      <c r="AM58" s="962"/>
      <c r="AN58" s="961"/>
      <c r="AO58" s="962"/>
      <c r="AP58" s="962"/>
      <c r="AQ58" s="961"/>
      <c r="AR58" s="961"/>
      <c r="AS58" s="962"/>
    </row>
    <row r="59">
      <c r="A59" s="275"/>
      <c r="B59" s="275"/>
      <c r="C59" s="917"/>
      <c r="D59" s="992">
        <v>5.0</v>
      </c>
      <c r="E59" s="993">
        <v>5.0</v>
      </c>
      <c r="F59" s="994">
        <v>20.0</v>
      </c>
      <c r="G59" s="1015"/>
      <c r="H59" s="996">
        <v>8000.0</v>
      </c>
      <c r="I59" s="1001"/>
      <c r="J59" s="1002">
        <v>8.0</v>
      </c>
      <c r="K59" s="999"/>
      <c r="L59" s="1000"/>
      <c r="M59" s="1001"/>
      <c r="N59" s="997"/>
      <c r="O59" s="1001"/>
      <c r="P59" s="997"/>
      <c r="Q59" s="997"/>
      <c r="R59" s="997"/>
      <c r="S59" s="1002">
        <v>6.0</v>
      </c>
      <c r="T59" s="1002"/>
      <c r="U59" s="998"/>
      <c r="V59" s="1002"/>
      <c r="W59" s="1002"/>
      <c r="X59" s="1002"/>
      <c r="Y59" s="999"/>
      <c r="Z59" s="999"/>
      <c r="AA59" s="999"/>
      <c r="AB59" s="1003"/>
      <c r="AC59" s="1003"/>
      <c r="AD59" s="1003"/>
      <c r="AE59" s="1000"/>
      <c r="AF59" s="1000"/>
      <c r="AG59" s="1000"/>
      <c r="AH59" s="1004"/>
      <c r="AI59" s="1004"/>
      <c r="AJ59" s="1005"/>
      <c r="AK59" s="962"/>
      <c r="AL59" s="962"/>
      <c r="AM59" s="962"/>
      <c r="AN59" s="961"/>
      <c r="AO59" s="962"/>
      <c r="AP59" s="962"/>
      <c r="AQ59" s="961"/>
      <c r="AR59" s="961"/>
      <c r="AS59" s="962"/>
    </row>
    <row r="60">
      <c r="A60" s="387" t="s">
        <v>932</v>
      </c>
      <c r="B60" s="1018" t="s">
        <v>2715</v>
      </c>
      <c r="C60" s="269"/>
      <c r="D60" s="984">
        <v>1.0</v>
      </c>
      <c r="E60" s="985">
        <v>2.0</v>
      </c>
      <c r="F60" s="986">
        <v>5.0</v>
      </c>
      <c r="G60" s="987">
        <v>5.0</v>
      </c>
      <c r="H60" s="988">
        <v>10000.0</v>
      </c>
      <c r="I60" s="486"/>
      <c r="J60" s="519"/>
      <c r="K60" s="474"/>
      <c r="L60" s="990">
        <v>1.0</v>
      </c>
      <c r="M60" s="486"/>
      <c r="N60" s="487"/>
      <c r="O60" s="486"/>
      <c r="P60" s="487"/>
      <c r="Q60" s="487"/>
      <c r="R60" s="487"/>
      <c r="S60" s="519"/>
      <c r="T60" s="520"/>
      <c r="U60" s="519"/>
      <c r="V60" s="520"/>
      <c r="W60" s="520"/>
      <c r="X60" s="520"/>
      <c r="Y60" s="474"/>
      <c r="Z60" s="474"/>
      <c r="AA60" s="474"/>
      <c r="AB60" s="475"/>
      <c r="AC60" s="475"/>
      <c r="AD60" s="475"/>
      <c r="AE60" s="989"/>
      <c r="AF60" s="989"/>
      <c r="AG60" s="989"/>
      <c r="AH60" s="990"/>
      <c r="AI60" s="990"/>
      <c r="AJ60" s="989"/>
      <c r="AK60" s="962"/>
      <c r="AL60" s="962"/>
      <c r="AM60" s="962"/>
      <c r="AN60" s="961"/>
      <c r="AO60" s="962"/>
      <c r="AP60" s="962"/>
      <c r="AQ60" s="961"/>
      <c r="AR60" s="961"/>
      <c r="AS60" s="962"/>
    </row>
    <row r="61">
      <c r="B61" s="266"/>
      <c r="C61" s="269"/>
      <c r="D61" s="984">
        <v>2.0</v>
      </c>
      <c r="E61" s="985">
        <v>4.0</v>
      </c>
      <c r="F61" s="986">
        <v>6.0</v>
      </c>
      <c r="G61" s="987">
        <v>6.0</v>
      </c>
      <c r="H61" s="988">
        <v>15000.0</v>
      </c>
      <c r="I61" s="486"/>
      <c r="J61" s="519"/>
      <c r="K61" s="475">
        <v>5.0</v>
      </c>
      <c r="L61" s="989"/>
      <c r="M61" s="486"/>
      <c r="N61" s="487"/>
      <c r="O61" s="486"/>
      <c r="P61" s="487"/>
      <c r="Q61" s="487"/>
      <c r="R61" s="487"/>
      <c r="S61" s="519"/>
      <c r="T61" s="520"/>
      <c r="U61" s="519"/>
      <c r="V61" s="520"/>
      <c r="W61" s="520"/>
      <c r="X61" s="520"/>
      <c r="Y61" s="475">
        <v>6.0</v>
      </c>
      <c r="Z61" s="474"/>
      <c r="AA61" s="474"/>
      <c r="AB61" s="475"/>
      <c r="AC61" s="475"/>
      <c r="AD61" s="475"/>
      <c r="AE61" s="989"/>
      <c r="AF61" s="989"/>
      <c r="AG61" s="989"/>
      <c r="AH61" s="990"/>
      <c r="AI61" s="990"/>
      <c r="AJ61" s="989"/>
      <c r="AK61" s="962"/>
      <c r="AL61" s="962"/>
      <c r="AM61" s="962"/>
      <c r="AN61" s="961"/>
      <c r="AO61" s="962"/>
      <c r="AP61" s="962"/>
      <c r="AQ61" s="961"/>
      <c r="AR61" s="961"/>
      <c r="AS61" s="962"/>
    </row>
    <row r="62">
      <c r="B62" s="266"/>
      <c r="C62" s="269"/>
      <c r="D62" s="984">
        <v>3.0</v>
      </c>
      <c r="E62" s="985">
        <v>6.0</v>
      </c>
      <c r="F62" s="986">
        <v>7.0</v>
      </c>
      <c r="G62" s="987">
        <v>7.0</v>
      </c>
      <c r="H62" s="988">
        <v>23000.0</v>
      </c>
      <c r="I62" s="486"/>
      <c r="J62" s="519"/>
      <c r="K62" s="475">
        <v>15.0</v>
      </c>
      <c r="L62" s="989"/>
      <c r="M62" s="486"/>
      <c r="N62" s="487"/>
      <c r="O62" s="486"/>
      <c r="P62" s="487"/>
      <c r="Q62" s="487"/>
      <c r="R62" s="487"/>
      <c r="S62" s="519"/>
      <c r="T62" s="520"/>
      <c r="U62" s="519"/>
      <c r="V62" s="520"/>
      <c r="W62" s="520"/>
      <c r="X62" s="520"/>
      <c r="Y62" s="475">
        <v>10.0</v>
      </c>
      <c r="Z62" s="474"/>
      <c r="AA62" s="474"/>
      <c r="AB62" s="475"/>
      <c r="AC62" s="475">
        <v>6.0</v>
      </c>
      <c r="AD62" s="475"/>
      <c r="AE62" s="989"/>
      <c r="AF62" s="989"/>
      <c r="AG62" s="989"/>
      <c r="AH62" s="990"/>
      <c r="AI62" s="990"/>
      <c r="AJ62" s="989"/>
      <c r="AK62" s="962"/>
      <c r="AL62" s="962"/>
      <c r="AM62" s="962"/>
      <c r="AN62" s="961"/>
      <c r="AO62" s="962"/>
      <c r="AP62" s="962"/>
      <c r="AQ62" s="961"/>
      <c r="AR62" s="961"/>
      <c r="AS62" s="962"/>
    </row>
    <row r="63">
      <c r="B63" s="266"/>
      <c r="C63" s="269"/>
      <c r="D63" s="984">
        <v>4.0</v>
      </c>
      <c r="E63" s="985">
        <v>9.0</v>
      </c>
      <c r="F63" s="986">
        <v>8.0</v>
      </c>
      <c r="G63" s="987">
        <v>8.0</v>
      </c>
      <c r="H63" s="988">
        <v>35000.0</v>
      </c>
      <c r="I63" s="486"/>
      <c r="J63" s="519"/>
      <c r="K63" s="475">
        <v>25.0</v>
      </c>
      <c r="L63" s="989"/>
      <c r="M63" s="486"/>
      <c r="N63" s="487"/>
      <c r="O63" s="486"/>
      <c r="P63" s="487"/>
      <c r="Q63" s="487"/>
      <c r="R63" s="487"/>
      <c r="S63" s="519"/>
      <c r="T63" s="520"/>
      <c r="U63" s="519"/>
      <c r="V63" s="520"/>
      <c r="W63" s="520"/>
      <c r="X63" s="520"/>
      <c r="Y63" s="475">
        <v>12.0</v>
      </c>
      <c r="Z63" s="474"/>
      <c r="AA63" s="474"/>
      <c r="AB63" s="475"/>
      <c r="AC63" s="475">
        <v>8.0</v>
      </c>
      <c r="AD63" s="475"/>
      <c r="AE63" s="989"/>
      <c r="AF63" s="989"/>
      <c r="AG63" s="989"/>
      <c r="AH63" s="990"/>
      <c r="AI63" s="990"/>
      <c r="AJ63" s="989"/>
      <c r="AK63" s="962"/>
      <c r="AL63" s="962"/>
      <c r="AM63" s="962"/>
      <c r="AN63" s="961"/>
      <c r="AO63" s="962"/>
      <c r="AP63" s="962"/>
      <c r="AQ63" s="961"/>
      <c r="AR63" s="961"/>
      <c r="AS63" s="962"/>
    </row>
    <row r="64">
      <c r="B64" s="266"/>
      <c r="C64" s="269"/>
      <c r="D64" s="984">
        <v>5.0</v>
      </c>
      <c r="E64" s="985">
        <v>12.0</v>
      </c>
      <c r="F64" s="986">
        <v>9.0</v>
      </c>
      <c r="G64" s="987">
        <v>9.0</v>
      </c>
      <c r="H64" s="988">
        <v>53000.0</v>
      </c>
      <c r="I64" s="486"/>
      <c r="J64" s="519"/>
      <c r="K64" s="474"/>
      <c r="L64" s="990">
        <v>3.0</v>
      </c>
      <c r="M64" s="486"/>
      <c r="N64" s="487"/>
      <c r="O64" s="486"/>
      <c r="P64" s="487"/>
      <c r="Q64" s="487"/>
      <c r="R64" s="487"/>
      <c r="S64" s="519"/>
      <c r="T64" s="520"/>
      <c r="U64" s="519"/>
      <c r="V64" s="520"/>
      <c r="W64" s="520"/>
      <c r="X64" s="520"/>
      <c r="Y64" s="475">
        <v>14.0</v>
      </c>
      <c r="Z64" s="474"/>
      <c r="AA64" s="474"/>
      <c r="AB64" s="475"/>
      <c r="AC64" s="475">
        <v>10.0</v>
      </c>
      <c r="AD64" s="475"/>
      <c r="AE64" s="989"/>
      <c r="AF64" s="989"/>
      <c r="AG64" s="989"/>
      <c r="AH64" s="990"/>
      <c r="AI64" s="990"/>
      <c r="AJ64" s="989"/>
      <c r="AK64" s="962"/>
      <c r="AL64" s="962"/>
      <c r="AM64" s="962"/>
      <c r="AN64" s="961"/>
      <c r="AO64" s="962"/>
      <c r="AP64" s="962"/>
      <c r="AQ64" s="961"/>
      <c r="AR64" s="961"/>
      <c r="AS64" s="962"/>
    </row>
    <row r="65">
      <c r="B65" s="266"/>
      <c r="C65" s="269"/>
      <c r="D65" s="984">
        <v>6.0</v>
      </c>
      <c r="E65" s="985">
        <v>15.0</v>
      </c>
      <c r="F65" s="986">
        <v>10.0</v>
      </c>
      <c r="G65" s="987">
        <v>10.0</v>
      </c>
      <c r="H65" s="988">
        <v>80000.0</v>
      </c>
      <c r="I65" s="486"/>
      <c r="J65" s="519"/>
      <c r="K65" s="474"/>
      <c r="L65" s="990">
        <v>5.0</v>
      </c>
      <c r="M65" s="486"/>
      <c r="N65" s="487"/>
      <c r="O65" s="486"/>
      <c r="P65" s="487"/>
      <c r="Q65" s="487"/>
      <c r="R65" s="487"/>
      <c r="S65" s="519"/>
      <c r="T65" s="520"/>
      <c r="U65" s="519"/>
      <c r="V65" s="520"/>
      <c r="W65" s="520"/>
      <c r="X65" s="520"/>
      <c r="Y65" s="474"/>
      <c r="Z65" s="474"/>
      <c r="AA65" s="474"/>
      <c r="AB65" s="475"/>
      <c r="AC65" s="475"/>
      <c r="AD65" s="475"/>
      <c r="AE65" s="990">
        <v>2.0</v>
      </c>
      <c r="AF65" s="989"/>
      <c r="AG65" s="989"/>
      <c r="AH65" s="990"/>
      <c r="AI65" s="990">
        <v>2.0</v>
      </c>
      <c r="AJ65" s="989"/>
      <c r="AK65" s="962"/>
      <c r="AL65" s="962"/>
      <c r="AM65" s="962"/>
      <c r="AN65" s="961"/>
      <c r="AO65" s="962"/>
      <c r="AP65" s="962"/>
      <c r="AQ65" s="961"/>
      <c r="AR65" s="961"/>
      <c r="AS65" s="962"/>
    </row>
    <row r="66">
      <c r="B66" s="266"/>
      <c r="C66" s="269"/>
      <c r="D66" s="984">
        <v>7.0</v>
      </c>
      <c r="E66" s="985">
        <v>18.0</v>
      </c>
      <c r="F66" s="986">
        <v>11.0</v>
      </c>
      <c r="G66" s="987">
        <v>11.0</v>
      </c>
      <c r="H66" s="988">
        <v>120000.0</v>
      </c>
      <c r="I66" s="486"/>
      <c r="J66" s="519"/>
      <c r="K66" s="474"/>
      <c r="L66" s="990">
        <v>10.0</v>
      </c>
      <c r="M66" s="486"/>
      <c r="N66" s="487"/>
      <c r="O66" s="486"/>
      <c r="P66" s="487"/>
      <c r="Q66" s="487"/>
      <c r="R66" s="487"/>
      <c r="S66" s="519"/>
      <c r="T66" s="520"/>
      <c r="U66" s="519"/>
      <c r="V66" s="520"/>
      <c r="W66" s="520"/>
      <c r="X66" s="520"/>
      <c r="Y66" s="474"/>
      <c r="Z66" s="474"/>
      <c r="AA66" s="474"/>
      <c r="AB66" s="475"/>
      <c r="AC66" s="475"/>
      <c r="AD66" s="475"/>
      <c r="AE66" s="990">
        <v>3.0</v>
      </c>
      <c r="AF66" s="989"/>
      <c r="AG66" s="989"/>
      <c r="AH66" s="990"/>
      <c r="AI66" s="990">
        <v>3.0</v>
      </c>
      <c r="AJ66" s="989"/>
      <c r="AK66" s="962"/>
      <c r="AL66" s="962"/>
      <c r="AM66" s="962"/>
      <c r="AN66" s="961"/>
      <c r="AO66" s="962"/>
      <c r="AP66" s="962"/>
      <c r="AQ66" s="961"/>
      <c r="AR66" s="961"/>
      <c r="AS66" s="962"/>
    </row>
    <row r="67">
      <c r="B67" s="266"/>
      <c r="C67" s="269"/>
      <c r="D67" s="984">
        <v>8.0</v>
      </c>
      <c r="E67" s="985">
        <v>22.0</v>
      </c>
      <c r="F67" s="986">
        <v>12.0</v>
      </c>
      <c r="G67" s="987">
        <v>12.0</v>
      </c>
      <c r="H67" s="988">
        <v>180000.0</v>
      </c>
      <c r="I67" s="486"/>
      <c r="J67" s="519"/>
      <c r="K67" s="474"/>
      <c r="L67" s="990">
        <v>20.0</v>
      </c>
      <c r="M67" s="486"/>
      <c r="N67" s="487"/>
      <c r="O67" s="486"/>
      <c r="P67" s="487"/>
      <c r="Q67" s="487"/>
      <c r="R67" s="487"/>
      <c r="S67" s="519"/>
      <c r="T67" s="520"/>
      <c r="U67" s="519"/>
      <c r="V67" s="520"/>
      <c r="W67" s="520"/>
      <c r="X67" s="520"/>
      <c r="Y67" s="474"/>
      <c r="Z67" s="474"/>
      <c r="AA67" s="474"/>
      <c r="AB67" s="475"/>
      <c r="AC67" s="475"/>
      <c r="AD67" s="475"/>
      <c r="AE67" s="990">
        <v>5.0</v>
      </c>
      <c r="AF67" s="989"/>
      <c r="AG67" s="989"/>
      <c r="AH67" s="990"/>
      <c r="AI67" s="990">
        <v>5.0</v>
      </c>
      <c r="AJ67" s="989"/>
      <c r="AK67" s="962"/>
      <c r="AL67" s="962"/>
      <c r="AM67" s="962"/>
      <c r="AN67" s="961"/>
      <c r="AO67" s="962"/>
      <c r="AP67" s="962"/>
      <c r="AQ67" s="961"/>
      <c r="AR67" s="961"/>
      <c r="AS67" s="962"/>
    </row>
    <row r="68">
      <c r="B68" s="266"/>
      <c r="C68" s="269"/>
      <c r="D68" s="984">
        <v>9.0</v>
      </c>
      <c r="E68" s="985">
        <v>26.0</v>
      </c>
      <c r="F68" s="986">
        <v>13.0</v>
      </c>
      <c r="G68" s="987">
        <v>13.0</v>
      </c>
      <c r="H68" s="988">
        <v>270000.0</v>
      </c>
      <c r="I68" s="486"/>
      <c r="J68" s="519"/>
      <c r="K68" s="474"/>
      <c r="L68" s="990">
        <v>30.0</v>
      </c>
      <c r="M68" s="486"/>
      <c r="N68" s="487"/>
      <c r="O68" s="486"/>
      <c r="P68" s="487"/>
      <c r="Q68" s="487"/>
      <c r="R68" s="487"/>
      <c r="S68" s="519"/>
      <c r="T68" s="520"/>
      <c r="U68" s="519"/>
      <c r="V68" s="520"/>
      <c r="W68" s="520"/>
      <c r="X68" s="520"/>
      <c r="Y68" s="474"/>
      <c r="Z68" s="474"/>
      <c r="AA68" s="474"/>
      <c r="AB68" s="475"/>
      <c r="AC68" s="475"/>
      <c r="AD68" s="475"/>
      <c r="AE68" s="990">
        <v>7.0</v>
      </c>
      <c r="AF68" s="989"/>
      <c r="AG68" s="989"/>
      <c r="AH68" s="990"/>
      <c r="AI68" s="990">
        <v>7.0</v>
      </c>
      <c r="AJ68" s="989"/>
      <c r="AK68" s="962"/>
      <c r="AL68" s="962"/>
      <c r="AM68" s="962"/>
      <c r="AN68" s="961"/>
      <c r="AO68" s="962"/>
      <c r="AP68" s="962"/>
      <c r="AQ68" s="961"/>
      <c r="AR68" s="961"/>
      <c r="AS68" s="962"/>
    </row>
    <row r="69">
      <c r="B69" s="266"/>
      <c r="C69" s="269"/>
      <c r="D69" s="984">
        <v>10.0</v>
      </c>
      <c r="E69" s="985">
        <v>30.0</v>
      </c>
      <c r="F69" s="986">
        <v>15.0</v>
      </c>
      <c r="G69" s="987">
        <v>15.0</v>
      </c>
      <c r="H69" s="988">
        <v>410000.0</v>
      </c>
      <c r="I69" s="486"/>
      <c r="J69" s="519"/>
      <c r="K69" s="474"/>
      <c r="L69" s="990">
        <v>40.0</v>
      </c>
      <c r="M69" s="486"/>
      <c r="N69" s="487"/>
      <c r="O69" s="486"/>
      <c r="P69" s="487"/>
      <c r="Q69" s="487"/>
      <c r="R69" s="487"/>
      <c r="S69" s="519"/>
      <c r="T69" s="520"/>
      <c r="U69" s="519"/>
      <c r="V69" s="520"/>
      <c r="W69" s="520"/>
      <c r="X69" s="520"/>
      <c r="Y69" s="474"/>
      <c r="Z69" s="474"/>
      <c r="AA69" s="474"/>
      <c r="AB69" s="475"/>
      <c r="AC69" s="475"/>
      <c r="AD69" s="475"/>
      <c r="AE69" s="990">
        <v>9.0</v>
      </c>
      <c r="AF69" s="989"/>
      <c r="AG69" s="989"/>
      <c r="AH69" s="990"/>
      <c r="AI69" s="990">
        <v>9.0</v>
      </c>
      <c r="AJ69" s="989"/>
      <c r="AK69" s="962"/>
      <c r="AL69" s="962"/>
      <c r="AM69" s="962"/>
      <c r="AN69" s="961"/>
      <c r="AO69" s="962"/>
      <c r="AP69" s="962"/>
      <c r="AQ69" s="961"/>
      <c r="AR69" s="961"/>
      <c r="AS69" s="962"/>
    </row>
    <row r="70">
      <c r="A70" s="968" t="s">
        <v>376</v>
      </c>
      <c r="B70" s="1016" t="s">
        <v>2716</v>
      </c>
      <c r="C70" s="14"/>
      <c r="D70" s="970">
        <v>1.0</v>
      </c>
      <c r="E70" s="971">
        <v>2.0</v>
      </c>
      <c r="F70" s="972">
        <v>10.0</v>
      </c>
      <c r="G70" s="973">
        <v>10.0</v>
      </c>
      <c r="H70" s="974">
        <v>8000.0</v>
      </c>
      <c r="I70" s="979"/>
      <c r="J70" s="976"/>
      <c r="K70" s="981">
        <v>3.0</v>
      </c>
      <c r="L70" s="978"/>
      <c r="M70" s="979"/>
      <c r="N70" s="975"/>
      <c r="O70" s="979"/>
      <c r="P70" s="975"/>
      <c r="Q70" s="975"/>
      <c r="R70" s="975"/>
      <c r="S70" s="976"/>
      <c r="T70" s="980"/>
      <c r="U70" s="976"/>
      <c r="V70" s="980"/>
      <c r="W70" s="980"/>
      <c r="X70" s="980"/>
      <c r="Y70" s="977"/>
      <c r="Z70" s="981">
        <v>3.0</v>
      </c>
      <c r="AA70" s="977"/>
      <c r="AB70" s="981"/>
      <c r="AC70" s="981"/>
      <c r="AD70" s="981"/>
      <c r="AE70" s="978"/>
      <c r="AF70" s="978"/>
      <c r="AG70" s="978"/>
      <c r="AH70" s="982"/>
      <c r="AI70" s="982"/>
      <c r="AJ70" s="983"/>
      <c r="AK70" s="962"/>
      <c r="AL70" s="962"/>
      <c r="AM70" s="962"/>
      <c r="AN70" s="961"/>
      <c r="AO70" s="962"/>
      <c r="AP70" s="962"/>
      <c r="AQ70" s="961"/>
      <c r="AR70" s="961"/>
      <c r="AS70" s="962"/>
    </row>
    <row r="71">
      <c r="A71" s="266"/>
      <c r="B71" s="266"/>
      <c r="C71" s="269"/>
      <c r="D71" s="984">
        <v>2.0</v>
      </c>
      <c r="E71" s="985">
        <v>4.0</v>
      </c>
      <c r="F71" s="986">
        <v>12.0</v>
      </c>
      <c r="G71" s="987">
        <v>12.0</v>
      </c>
      <c r="H71" s="988">
        <v>12000.0</v>
      </c>
      <c r="I71" s="486"/>
      <c r="J71" s="519"/>
      <c r="K71" s="475">
        <v>5.0</v>
      </c>
      <c r="L71" s="989"/>
      <c r="M71" s="486"/>
      <c r="N71" s="487"/>
      <c r="O71" s="486"/>
      <c r="P71" s="487"/>
      <c r="Q71" s="487"/>
      <c r="R71" s="487"/>
      <c r="S71" s="519"/>
      <c r="T71" s="520"/>
      <c r="U71" s="519"/>
      <c r="V71" s="520"/>
      <c r="W71" s="520"/>
      <c r="X71" s="520"/>
      <c r="Y71" s="474"/>
      <c r="Z71" s="475">
        <v>4.0</v>
      </c>
      <c r="AA71" s="474"/>
      <c r="AB71" s="475"/>
      <c r="AC71" s="475"/>
      <c r="AD71" s="475"/>
      <c r="AE71" s="989"/>
      <c r="AF71" s="989"/>
      <c r="AG71" s="989"/>
      <c r="AH71" s="990"/>
      <c r="AI71" s="990"/>
      <c r="AJ71" s="991"/>
      <c r="AK71" s="962"/>
      <c r="AL71" s="962"/>
      <c r="AM71" s="962"/>
      <c r="AN71" s="961"/>
      <c r="AO71" s="962"/>
      <c r="AP71" s="962"/>
      <c r="AQ71" s="961"/>
      <c r="AR71" s="961"/>
      <c r="AS71" s="962"/>
    </row>
    <row r="72">
      <c r="A72" s="266"/>
      <c r="B72" s="266"/>
      <c r="C72" s="269"/>
      <c r="D72" s="984">
        <v>3.0</v>
      </c>
      <c r="E72" s="985">
        <v>6.0</v>
      </c>
      <c r="F72" s="986">
        <v>14.0</v>
      </c>
      <c r="G72" s="987">
        <v>14.0</v>
      </c>
      <c r="H72" s="988">
        <v>18000.0</v>
      </c>
      <c r="I72" s="486"/>
      <c r="J72" s="519"/>
      <c r="K72" s="475">
        <v>8.0</v>
      </c>
      <c r="L72" s="989"/>
      <c r="M72" s="486"/>
      <c r="N72" s="487"/>
      <c r="O72" s="486"/>
      <c r="P72" s="487"/>
      <c r="Q72" s="487"/>
      <c r="R72" s="487"/>
      <c r="S72" s="519"/>
      <c r="T72" s="520"/>
      <c r="U72" s="519"/>
      <c r="V72" s="520"/>
      <c r="W72" s="520"/>
      <c r="X72" s="520"/>
      <c r="Y72" s="474"/>
      <c r="Z72" s="475">
        <v>6.0</v>
      </c>
      <c r="AA72" s="474"/>
      <c r="AB72" s="475">
        <v>2.0</v>
      </c>
      <c r="AC72" s="475"/>
      <c r="AD72" s="475"/>
      <c r="AE72" s="989"/>
      <c r="AF72" s="989"/>
      <c r="AG72" s="989"/>
      <c r="AH72" s="990"/>
      <c r="AI72" s="990"/>
      <c r="AJ72" s="991"/>
      <c r="AK72" s="962"/>
      <c r="AL72" s="962"/>
      <c r="AM72" s="962"/>
      <c r="AN72" s="961"/>
      <c r="AO72" s="962"/>
      <c r="AP72" s="962"/>
      <c r="AQ72" s="961"/>
      <c r="AR72" s="961"/>
      <c r="AS72" s="962"/>
    </row>
    <row r="73">
      <c r="A73" s="266"/>
      <c r="B73" s="266"/>
      <c r="C73" s="269"/>
      <c r="D73" s="984">
        <v>4.0</v>
      </c>
      <c r="E73" s="985">
        <v>9.0</v>
      </c>
      <c r="F73" s="986">
        <v>16.0</v>
      </c>
      <c r="G73" s="987">
        <v>16.0</v>
      </c>
      <c r="H73" s="988">
        <v>27000.0</v>
      </c>
      <c r="I73" s="486"/>
      <c r="J73" s="519"/>
      <c r="K73" s="475">
        <v>12.0</v>
      </c>
      <c r="L73" s="989"/>
      <c r="M73" s="486"/>
      <c r="N73" s="487"/>
      <c r="O73" s="486"/>
      <c r="P73" s="487"/>
      <c r="Q73" s="487"/>
      <c r="R73" s="487"/>
      <c r="S73" s="519"/>
      <c r="T73" s="520"/>
      <c r="U73" s="519"/>
      <c r="V73" s="520"/>
      <c r="W73" s="520"/>
      <c r="X73" s="520"/>
      <c r="Y73" s="474"/>
      <c r="Z73" s="475">
        <v>8.0</v>
      </c>
      <c r="AA73" s="474"/>
      <c r="AB73" s="475">
        <v>4.0</v>
      </c>
      <c r="AC73" s="475"/>
      <c r="AD73" s="475"/>
      <c r="AE73" s="989"/>
      <c r="AF73" s="989"/>
      <c r="AG73" s="989"/>
      <c r="AH73" s="990"/>
      <c r="AI73" s="990"/>
      <c r="AJ73" s="991"/>
      <c r="AK73" s="962"/>
      <c r="AL73" s="962"/>
      <c r="AM73" s="962"/>
      <c r="AN73" s="961"/>
      <c r="AO73" s="962"/>
      <c r="AP73" s="962"/>
      <c r="AQ73" s="961"/>
      <c r="AR73" s="961"/>
      <c r="AS73" s="962"/>
    </row>
    <row r="74">
      <c r="A74" s="266"/>
      <c r="B74" s="266"/>
      <c r="C74" s="269"/>
      <c r="D74" s="984">
        <v>5.0</v>
      </c>
      <c r="E74" s="985">
        <v>12.0</v>
      </c>
      <c r="F74" s="986">
        <v>18.0</v>
      </c>
      <c r="G74" s="987">
        <v>18.0</v>
      </c>
      <c r="H74" s="988">
        <v>41000.0</v>
      </c>
      <c r="I74" s="486"/>
      <c r="J74" s="519"/>
      <c r="K74" s="475">
        <v>15.0</v>
      </c>
      <c r="L74" s="989"/>
      <c r="M74" s="486"/>
      <c r="N74" s="487"/>
      <c r="O74" s="486"/>
      <c r="P74" s="487"/>
      <c r="Q74" s="487"/>
      <c r="R74" s="487"/>
      <c r="S74" s="519"/>
      <c r="T74" s="520"/>
      <c r="U74" s="519"/>
      <c r="V74" s="520"/>
      <c r="W74" s="520"/>
      <c r="X74" s="520"/>
      <c r="Y74" s="474"/>
      <c r="Z74" s="475">
        <v>10.0</v>
      </c>
      <c r="AA74" s="474"/>
      <c r="AB74" s="475">
        <v>6.0</v>
      </c>
      <c r="AC74" s="475"/>
      <c r="AD74" s="475"/>
      <c r="AE74" s="989"/>
      <c r="AF74" s="989"/>
      <c r="AG74" s="989"/>
      <c r="AH74" s="990"/>
      <c r="AI74" s="990"/>
      <c r="AJ74" s="991"/>
      <c r="AK74" s="962"/>
      <c r="AL74" s="962"/>
      <c r="AM74" s="962"/>
      <c r="AN74" s="961"/>
      <c r="AO74" s="962"/>
      <c r="AP74" s="962"/>
      <c r="AQ74" s="961"/>
      <c r="AR74" s="961"/>
      <c r="AS74" s="962"/>
    </row>
    <row r="75">
      <c r="A75" s="266"/>
      <c r="B75" s="266"/>
      <c r="C75" s="269"/>
      <c r="D75" s="984">
        <v>6.0</v>
      </c>
      <c r="E75" s="985">
        <v>15.0</v>
      </c>
      <c r="F75" s="986">
        <v>20.0</v>
      </c>
      <c r="G75" s="987">
        <v>20.0</v>
      </c>
      <c r="H75" s="988">
        <v>62000.0</v>
      </c>
      <c r="I75" s="486"/>
      <c r="J75" s="519"/>
      <c r="K75" s="474"/>
      <c r="L75" s="990">
        <v>5.0</v>
      </c>
      <c r="M75" s="486"/>
      <c r="N75" s="487"/>
      <c r="O75" s="486"/>
      <c r="P75" s="487"/>
      <c r="Q75" s="487"/>
      <c r="R75" s="487"/>
      <c r="S75" s="519"/>
      <c r="T75" s="520"/>
      <c r="U75" s="519"/>
      <c r="V75" s="520"/>
      <c r="W75" s="520"/>
      <c r="X75" s="520"/>
      <c r="Y75" s="474"/>
      <c r="Z75" s="474"/>
      <c r="AA75" s="474"/>
      <c r="AB75" s="475"/>
      <c r="AC75" s="475"/>
      <c r="AD75" s="475"/>
      <c r="AE75" s="989"/>
      <c r="AF75" s="990">
        <v>2.0</v>
      </c>
      <c r="AG75" s="989"/>
      <c r="AH75" s="990">
        <v>2.0</v>
      </c>
      <c r="AI75" s="990"/>
      <c r="AJ75" s="991"/>
      <c r="AK75" s="962"/>
      <c r="AL75" s="962"/>
      <c r="AM75" s="962"/>
      <c r="AN75" s="961"/>
      <c r="AO75" s="962"/>
      <c r="AP75" s="962"/>
      <c r="AQ75" s="961"/>
      <c r="AR75" s="961"/>
      <c r="AS75" s="962"/>
    </row>
    <row r="76">
      <c r="A76" s="266"/>
      <c r="B76" s="266"/>
      <c r="C76" s="269"/>
      <c r="D76" s="984">
        <v>7.0</v>
      </c>
      <c r="E76" s="985">
        <v>18.0</v>
      </c>
      <c r="F76" s="986">
        <v>22.0</v>
      </c>
      <c r="G76" s="987">
        <v>22.0</v>
      </c>
      <c r="H76" s="988">
        <v>93000.0</v>
      </c>
      <c r="I76" s="486"/>
      <c r="J76" s="519"/>
      <c r="K76" s="474"/>
      <c r="L76" s="990">
        <v>10.0</v>
      </c>
      <c r="M76" s="486"/>
      <c r="N76" s="487"/>
      <c r="O76" s="486"/>
      <c r="P76" s="487"/>
      <c r="Q76" s="487"/>
      <c r="R76" s="487"/>
      <c r="S76" s="519"/>
      <c r="T76" s="520"/>
      <c r="U76" s="519"/>
      <c r="V76" s="520"/>
      <c r="W76" s="520"/>
      <c r="X76" s="520"/>
      <c r="Y76" s="474"/>
      <c r="Z76" s="474"/>
      <c r="AA76" s="474"/>
      <c r="AB76" s="475"/>
      <c r="AC76" s="475"/>
      <c r="AD76" s="475"/>
      <c r="AE76" s="989"/>
      <c r="AF76" s="990">
        <v>3.0</v>
      </c>
      <c r="AG76" s="989"/>
      <c r="AH76" s="990">
        <v>3.0</v>
      </c>
      <c r="AI76" s="990"/>
      <c r="AJ76" s="991"/>
      <c r="AK76" s="962"/>
      <c r="AL76" s="962"/>
      <c r="AM76" s="962"/>
      <c r="AN76" s="961"/>
      <c r="AO76" s="962"/>
      <c r="AP76" s="962"/>
      <c r="AQ76" s="961"/>
      <c r="AR76" s="961"/>
      <c r="AS76" s="962"/>
    </row>
    <row r="77">
      <c r="A77" s="266"/>
      <c r="B77" s="266"/>
      <c r="C77" s="269"/>
      <c r="D77" s="984">
        <v>8.0</v>
      </c>
      <c r="E77" s="985">
        <v>22.0</v>
      </c>
      <c r="F77" s="986">
        <v>24.0</v>
      </c>
      <c r="G77" s="987">
        <v>24.0</v>
      </c>
      <c r="H77" s="988">
        <v>140000.0</v>
      </c>
      <c r="I77" s="486"/>
      <c r="J77" s="519"/>
      <c r="K77" s="474"/>
      <c r="L77" s="990">
        <v>20.0</v>
      </c>
      <c r="M77" s="486"/>
      <c r="N77" s="487"/>
      <c r="O77" s="486"/>
      <c r="P77" s="487"/>
      <c r="Q77" s="487"/>
      <c r="R77" s="487"/>
      <c r="S77" s="519"/>
      <c r="T77" s="520"/>
      <c r="U77" s="519"/>
      <c r="V77" s="520"/>
      <c r="W77" s="520"/>
      <c r="X77" s="520"/>
      <c r="Y77" s="474"/>
      <c r="Z77" s="474"/>
      <c r="AA77" s="474"/>
      <c r="AB77" s="475"/>
      <c r="AC77" s="475"/>
      <c r="AD77" s="475"/>
      <c r="AE77" s="989"/>
      <c r="AF77" s="990">
        <v>5.0</v>
      </c>
      <c r="AG77" s="989"/>
      <c r="AH77" s="990">
        <v>5.0</v>
      </c>
      <c r="AI77" s="990"/>
      <c r="AJ77" s="991"/>
      <c r="AK77" s="962"/>
      <c r="AL77" s="962"/>
      <c r="AM77" s="962"/>
      <c r="AN77" s="961"/>
      <c r="AO77" s="962"/>
      <c r="AP77" s="962"/>
      <c r="AQ77" s="961"/>
      <c r="AR77" s="961"/>
      <c r="AS77" s="962"/>
    </row>
    <row r="78">
      <c r="A78" s="266"/>
      <c r="B78" s="266"/>
      <c r="C78" s="269"/>
      <c r="D78" s="984">
        <v>9.0</v>
      </c>
      <c r="E78" s="985">
        <v>26.0</v>
      </c>
      <c r="F78" s="986">
        <v>27.0</v>
      </c>
      <c r="G78" s="987">
        <v>27.0</v>
      </c>
      <c r="H78" s="988">
        <v>210000.0</v>
      </c>
      <c r="I78" s="486"/>
      <c r="J78" s="519"/>
      <c r="K78" s="474"/>
      <c r="L78" s="990">
        <v>30.0</v>
      </c>
      <c r="M78" s="486"/>
      <c r="N78" s="487"/>
      <c r="O78" s="486"/>
      <c r="P78" s="487"/>
      <c r="Q78" s="487"/>
      <c r="R78" s="487"/>
      <c r="S78" s="519"/>
      <c r="T78" s="520"/>
      <c r="U78" s="519"/>
      <c r="V78" s="520"/>
      <c r="W78" s="520"/>
      <c r="X78" s="520"/>
      <c r="Y78" s="474"/>
      <c r="Z78" s="474"/>
      <c r="AA78" s="474"/>
      <c r="AB78" s="475"/>
      <c r="AC78" s="475"/>
      <c r="AD78" s="475"/>
      <c r="AE78" s="989"/>
      <c r="AF78" s="990">
        <v>7.0</v>
      </c>
      <c r="AG78" s="989"/>
      <c r="AH78" s="990">
        <v>7.0</v>
      </c>
      <c r="AI78" s="990"/>
      <c r="AJ78" s="991"/>
      <c r="AK78" s="962"/>
      <c r="AL78" s="962"/>
      <c r="AM78" s="962"/>
      <c r="AN78" s="961"/>
      <c r="AO78" s="962"/>
      <c r="AP78" s="962"/>
      <c r="AQ78" s="961"/>
      <c r="AR78" s="961"/>
      <c r="AS78" s="962"/>
    </row>
    <row r="79">
      <c r="A79" s="275"/>
      <c r="B79" s="275"/>
      <c r="C79" s="917"/>
      <c r="D79" s="992">
        <v>10.0</v>
      </c>
      <c r="E79" s="993">
        <v>30.0</v>
      </c>
      <c r="F79" s="994">
        <v>30.0</v>
      </c>
      <c r="G79" s="995">
        <v>30.0</v>
      </c>
      <c r="H79" s="996">
        <v>320000.0</v>
      </c>
      <c r="I79" s="1001"/>
      <c r="J79" s="998"/>
      <c r="K79" s="999"/>
      <c r="L79" s="1004">
        <v>40.0</v>
      </c>
      <c r="M79" s="1001"/>
      <c r="N79" s="997"/>
      <c r="O79" s="1001"/>
      <c r="P79" s="997"/>
      <c r="Q79" s="997"/>
      <c r="R79" s="997"/>
      <c r="S79" s="998"/>
      <c r="T79" s="1002"/>
      <c r="U79" s="998"/>
      <c r="V79" s="1002"/>
      <c r="W79" s="1002"/>
      <c r="X79" s="1002"/>
      <c r="Y79" s="999"/>
      <c r="Z79" s="999"/>
      <c r="AA79" s="999"/>
      <c r="AB79" s="1003"/>
      <c r="AC79" s="1003"/>
      <c r="AD79" s="1003"/>
      <c r="AE79" s="1000"/>
      <c r="AF79" s="1004">
        <v>9.0</v>
      </c>
      <c r="AG79" s="1000"/>
      <c r="AH79" s="1004">
        <v>9.0</v>
      </c>
      <c r="AI79" s="1004"/>
      <c r="AJ79" s="1005"/>
      <c r="AK79" s="962"/>
      <c r="AL79" s="962"/>
      <c r="AM79" s="962"/>
      <c r="AN79" s="961"/>
      <c r="AO79" s="962"/>
      <c r="AP79" s="962"/>
      <c r="AQ79" s="961"/>
      <c r="AR79" s="961"/>
      <c r="AS79" s="962"/>
    </row>
    <row r="80">
      <c r="A80" s="1019" t="s">
        <v>2717</v>
      </c>
      <c r="B80" s="1020"/>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7"/>
      <c r="AK80" s="962"/>
      <c r="AL80" s="962"/>
      <c r="AM80" s="962"/>
      <c r="AN80" s="961"/>
      <c r="AO80" s="962"/>
      <c r="AP80" s="962"/>
      <c r="AQ80" s="961"/>
      <c r="AR80" s="961"/>
      <c r="AS80" s="962"/>
    </row>
    <row r="81">
      <c r="A81" s="387" t="s">
        <v>2691</v>
      </c>
      <c r="B81" s="969" t="s">
        <v>2718</v>
      </c>
      <c r="C81" s="14"/>
      <c r="D81" s="984">
        <v>1.0</v>
      </c>
      <c r="E81" s="971">
        <v>1.0</v>
      </c>
      <c r="F81" s="972"/>
      <c r="G81" s="973"/>
      <c r="H81" s="1021">
        <v>800.0</v>
      </c>
      <c r="I81" s="487">
        <v>3.0</v>
      </c>
      <c r="J81" s="519"/>
      <c r="K81" s="474"/>
      <c r="L81" s="989"/>
      <c r="M81" s="486"/>
      <c r="N81" s="487"/>
      <c r="O81" s="486"/>
      <c r="P81" s="487"/>
      <c r="Q81" s="487"/>
      <c r="R81" s="487"/>
      <c r="S81" s="519"/>
      <c r="T81" s="520"/>
      <c r="U81" s="519"/>
      <c r="V81" s="520"/>
      <c r="W81" s="520"/>
      <c r="X81" s="520"/>
      <c r="Y81" s="474"/>
      <c r="Z81" s="474"/>
      <c r="AA81" s="474"/>
      <c r="AB81" s="475"/>
      <c r="AC81" s="475"/>
      <c r="AD81" s="475"/>
      <c r="AE81" s="989"/>
      <c r="AF81" s="989"/>
      <c r="AG81" s="989"/>
      <c r="AH81" s="990"/>
      <c r="AI81" s="990"/>
      <c r="AJ81" s="989"/>
      <c r="AK81" s="962"/>
      <c r="AL81" s="962"/>
      <c r="AM81" s="962"/>
      <c r="AN81" s="961"/>
      <c r="AO81" s="962"/>
      <c r="AP81" s="962"/>
      <c r="AQ81" s="961"/>
      <c r="AR81" s="961"/>
      <c r="AS81" s="962"/>
    </row>
    <row r="82">
      <c r="B82" s="266"/>
      <c r="C82" s="269"/>
      <c r="D82" s="984">
        <v>2.0</v>
      </c>
      <c r="E82" s="985">
        <v>2.0</v>
      </c>
      <c r="F82" s="986"/>
      <c r="G82" s="987"/>
      <c r="H82" s="1021">
        <v>1200.0</v>
      </c>
      <c r="I82" s="487">
        <v>3.0</v>
      </c>
      <c r="J82" s="519"/>
      <c r="K82" s="474"/>
      <c r="L82" s="989"/>
      <c r="M82" s="487">
        <v>3.0</v>
      </c>
      <c r="N82" s="487"/>
      <c r="O82" s="486"/>
      <c r="P82" s="487"/>
      <c r="Q82" s="487"/>
      <c r="R82" s="487"/>
      <c r="S82" s="519"/>
      <c r="T82" s="520"/>
      <c r="U82" s="519"/>
      <c r="V82" s="520"/>
      <c r="W82" s="520"/>
      <c r="X82" s="520"/>
      <c r="Y82" s="474"/>
      <c r="Z82" s="474"/>
      <c r="AA82" s="474"/>
      <c r="AB82" s="475"/>
      <c r="AC82" s="475"/>
      <c r="AD82" s="475"/>
      <c r="AE82" s="989"/>
      <c r="AF82" s="989"/>
      <c r="AG82" s="989"/>
      <c r="AH82" s="990"/>
      <c r="AI82" s="990"/>
      <c r="AJ82" s="989"/>
      <c r="AK82" s="962"/>
      <c r="AL82" s="962"/>
      <c r="AM82" s="962"/>
      <c r="AN82" s="961"/>
      <c r="AO82" s="962"/>
      <c r="AP82" s="962"/>
      <c r="AQ82" s="961"/>
      <c r="AR82" s="961"/>
      <c r="AS82" s="962"/>
    </row>
    <row r="83">
      <c r="B83" s="266"/>
      <c r="C83" s="269"/>
      <c r="D83" s="984">
        <v>3.0</v>
      </c>
      <c r="E83" s="985">
        <v>3.0</v>
      </c>
      <c r="F83" s="986"/>
      <c r="G83" s="987"/>
      <c r="H83" s="1021">
        <v>1800.0</v>
      </c>
      <c r="I83" s="487">
        <v>4.0</v>
      </c>
      <c r="J83" s="519"/>
      <c r="K83" s="474"/>
      <c r="L83" s="989"/>
      <c r="M83" s="487">
        <v>3.0</v>
      </c>
      <c r="N83" s="487"/>
      <c r="O83" s="486"/>
      <c r="P83" s="487"/>
      <c r="Q83" s="487"/>
      <c r="R83" s="487"/>
      <c r="S83" s="519"/>
      <c r="T83" s="520"/>
      <c r="U83" s="519"/>
      <c r="V83" s="520"/>
      <c r="W83" s="520"/>
      <c r="X83" s="520"/>
      <c r="Y83" s="474"/>
      <c r="Z83" s="474"/>
      <c r="AA83" s="474"/>
      <c r="AB83" s="475"/>
      <c r="AC83" s="475"/>
      <c r="AD83" s="475"/>
      <c r="AE83" s="989"/>
      <c r="AF83" s="989"/>
      <c r="AG83" s="989"/>
      <c r="AH83" s="990"/>
      <c r="AI83" s="990"/>
      <c r="AJ83" s="989"/>
      <c r="AK83" s="962"/>
      <c r="AL83" s="962"/>
      <c r="AM83" s="962"/>
      <c r="AN83" s="961"/>
      <c r="AO83" s="962"/>
      <c r="AP83" s="962"/>
      <c r="AQ83" s="961"/>
      <c r="AR83" s="961"/>
      <c r="AS83" s="962"/>
    </row>
    <row r="84">
      <c r="B84" s="266"/>
      <c r="C84" s="269"/>
      <c r="D84" s="984">
        <v>4.0</v>
      </c>
      <c r="E84" s="985">
        <v>4.0</v>
      </c>
      <c r="F84" s="986"/>
      <c r="G84" s="987"/>
      <c r="H84" s="1021">
        <v>2700.0</v>
      </c>
      <c r="I84" s="487">
        <v>5.0</v>
      </c>
      <c r="J84" s="519"/>
      <c r="K84" s="474"/>
      <c r="L84" s="989"/>
      <c r="M84" s="487">
        <v>4.0</v>
      </c>
      <c r="N84" s="487"/>
      <c r="O84" s="486"/>
      <c r="P84" s="487"/>
      <c r="Q84" s="487"/>
      <c r="R84" s="487"/>
      <c r="S84" s="519"/>
      <c r="T84" s="520"/>
      <c r="U84" s="519"/>
      <c r="V84" s="520"/>
      <c r="W84" s="520"/>
      <c r="X84" s="520"/>
      <c r="Y84" s="474"/>
      <c r="Z84" s="474"/>
      <c r="AA84" s="474"/>
      <c r="AB84" s="475"/>
      <c r="AC84" s="475"/>
      <c r="AD84" s="475"/>
      <c r="AE84" s="989"/>
      <c r="AF84" s="989"/>
      <c r="AG84" s="989"/>
      <c r="AH84" s="990"/>
      <c r="AI84" s="990"/>
      <c r="AJ84" s="989"/>
      <c r="AK84" s="962"/>
      <c r="AL84" s="962"/>
      <c r="AM84" s="962"/>
      <c r="AN84" s="961"/>
      <c r="AO84" s="962"/>
      <c r="AP84" s="962"/>
      <c r="AQ84" s="961"/>
      <c r="AR84" s="961"/>
      <c r="AS84" s="962"/>
    </row>
    <row r="85">
      <c r="B85" s="266"/>
      <c r="C85" s="269"/>
      <c r="D85" s="984">
        <v>5.0</v>
      </c>
      <c r="E85" s="985">
        <v>5.0</v>
      </c>
      <c r="F85" s="986"/>
      <c r="G85" s="987"/>
      <c r="H85" s="1021">
        <v>4100.0</v>
      </c>
      <c r="I85" s="487">
        <v>5.0</v>
      </c>
      <c r="J85" s="519"/>
      <c r="K85" s="474"/>
      <c r="L85" s="989"/>
      <c r="M85" s="487">
        <v>5.0</v>
      </c>
      <c r="N85" s="487"/>
      <c r="O85" s="486"/>
      <c r="P85" s="487"/>
      <c r="Q85" s="487"/>
      <c r="R85" s="487"/>
      <c r="S85" s="519"/>
      <c r="T85" s="520"/>
      <c r="U85" s="519"/>
      <c r="V85" s="520"/>
      <c r="W85" s="520"/>
      <c r="X85" s="520"/>
      <c r="Y85" s="474"/>
      <c r="Z85" s="474"/>
      <c r="AA85" s="474"/>
      <c r="AB85" s="475"/>
      <c r="AC85" s="475"/>
      <c r="AD85" s="475"/>
      <c r="AE85" s="989"/>
      <c r="AF85" s="989"/>
      <c r="AG85" s="989"/>
      <c r="AH85" s="990"/>
      <c r="AI85" s="990"/>
      <c r="AJ85" s="989"/>
      <c r="AK85" s="962"/>
      <c r="AL85" s="962"/>
      <c r="AM85" s="962"/>
      <c r="AN85" s="961"/>
      <c r="AO85" s="962"/>
      <c r="AP85" s="962"/>
      <c r="AQ85" s="961"/>
      <c r="AR85" s="961"/>
      <c r="AS85" s="962"/>
    </row>
    <row r="86">
      <c r="B86" s="266"/>
      <c r="C86" s="269"/>
      <c r="D86" s="984">
        <v>6.0</v>
      </c>
      <c r="E86" s="985">
        <v>6.0</v>
      </c>
      <c r="F86" s="986"/>
      <c r="G86" s="987"/>
      <c r="H86" s="1021">
        <v>6200.0</v>
      </c>
      <c r="I86" s="486"/>
      <c r="J86" s="520">
        <v>3.0</v>
      </c>
      <c r="K86" s="474"/>
      <c r="L86" s="989"/>
      <c r="M86" s="487">
        <v>5.0</v>
      </c>
      <c r="N86" s="487"/>
      <c r="O86" s="486"/>
      <c r="P86" s="487"/>
      <c r="Q86" s="487"/>
      <c r="R86" s="487"/>
      <c r="S86" s="519"/>
      <c r="T86" s="520"/>
      <c r="U86" s="519"/>
      <c r="V86" s="520"/>
      <c r="W86" s="520"/>
      <c r="X86" s="520"/>
      <c r="Y86" s="474"/>
      <c r="Z86" s="474"/>
      <c r="AA86" s="474"/>
      <c r="AB86" s="475"/>
      <c r="AC86" s="475"/>
      <c r="AD86" s="475"/>
      <c r="AE86" s="989"/>
      <c r="AF86" s="989"/>
      <c r="AG86" s="989"/>
      <c r="AH86" s="990"/>
      <c r="AI86" s="990"/>
      <c r="AJ86" s="989"/>
      <c r="AK86" s="962"/>
      <c r="AL86" s="962"/>
      <c r="AM86" s="962"/>
      <c r="AN86" s="961"/>
      <c r="AO86" s="962"/>
      <c r="AP86" s="962"/>
      <c r="AQ86" s="961"/>
      <c r="AR86" s="961"/>
      <c r="AS86" s="962"/>
    </row>
    <row r="87">
      <c r="B87" s="266"/>
      <c r="C87" s="269"/>
      <c r="D87" s="984">
        <v>7.0</v>
      </c>
      <c r="E87" s="985">
        <v>7.0</v>
      </c>
      <c r="F87" s="986"/>
      <c r="G87" s="987"/>
      <c r="H87" s="1021">
        <v>9300.0</v>
      </c>
      <c r="I87" s="486"/>
      <c r="J87" s="520">
        <v>4.0</v>
      </c>
      <c r="K87" s="474"/>
      <c r="L87" s="989"/>
      <c r="M87" s="486"/>
      <c r="N87" s="487"/>
      <c r="O87" s="486"/>
      <c r="P87" s="487"/>
      <c r="Q87" s="487"/>
      <c r="R87" s="487"/>
      <c r="S87" s="520">
        <v>3.0</v>
      </c>
      <c r="T87" s="520"/>
      <c r="U87" s="519"/>
      <c r="V87" s="520"/>
      <c r="W87" s="520"/>
      <c r="X87" s="520"/>
      <c r="Y87" s="474"/>
      <c r="Z87" s="474"/>
      <c r="AA87" s="474"/>
      <c r="AB87" s="475"/>
      <c r="AC87" s="475"/>
      <c r="AD87" s="475"/>
      <c r="AE87" s="989"/>
      <c r="AF87" s="989"/>
      <c r="AG87" s="989"/>
      <c r="AH87" s="990"/>
      <c r="AI87" s="990"/>
      <c r="AJ87" s="989"/>
      <c r="AK87" s="962"/>
      <c r="AL87" s="962"/>
      <c r="AM87" s="962"/>
      <c r="AN87" s="961"/>
      <c r="AO87" s="962"/>
      <c r="AP87" s="962"/>
      <c r="AQ87" s="961"/>
      <c r="AR87" s="961"/>
      <c r="AS87" s="962"/>
    </row>
    <row r="88">
      <c r="B88" s="266"/>
      <c r="C88" s="269"/>
      <c r="D88" s="984">
        <v>8.0</v>
      </c>
      <c r="E88" s="985">
        <v>8.0</v>
      </c>
      <c r="F88" s="986"/>
      <c r="G88" s="987"/>
      <c r="H88" s="1021">
        <v>14000.0</v>
      </c>
      <c r="I88" s="486"/>
      <c r="J88" s="520">
        <v>5.0</v>
      </c>
      <c r="K88" s="474"/>
      <c r="L88" s="989"/>
      <c r="M88" s="486"/>
      <c r="N88" s="487"/>
      <c r="O88" s="486"/>
      <c r="P88" s="487"/>
      <c r="Q88" s="487"/>
      <c r="R88" s="487"/>
      <c r="S88" s="520">
        <v>5.0</v>
      </c>
      <c r="T88" s="520"/>
      <c r="U88" s="519"/>
      <c r="V88" s="520"/>
      <c r="W88" s="520"/>
      <c r="X88" s="520"/>
      <c r="Y88" s="474"/>
      <c r="Z88" s="474"/>
      <c r="AA88" s="474"/>
      <c r="AB88" s="475"/>
      <c r="AC88" s="475"/>
      <c r="AD88" s="475"/>
      <c r="AE88" s="989"/>
      <c r="AF88" s="989"/>
      <c r="AG88" s="989"/>
      <c r="AH88" s="990"/>
      <c r="AI88" s="990"/>
      <c r="AJ88" s="989"/>
      <c r="AK88" s="962"/>
      <c r="AL88" s="962"/>
      <c r="AM88" s="962"/>
      <c r="AN88" s="961"/>
      <c r="AO88" s="962"/>
      <c r="AP88" s="962"/>
      <c r="AQ88" s="961"/>
      <c r="AR88" s="961"/>
      <c r="AS88" s="962"/>
    </row>
    <row r="89">
      <c r="B89" s="266"/>
      <c r="C89" s="269"/>
      <c r="D89" s="984">
        <v>9.0</v>
      </c>
      <c r="E89" s="985">
        <v>9.0</v>
      </c>
      <c r="F89" s="986"/>
      <c r="G89" s="987"/>
      <c r="H89" s="1021">
        <v>21000.0</v>
      </c>
      <c r="I89" s="486"/>
      <c r="J89" s="520">
        <v>6.0</v>
      </c>
      <c r="K89" s="474"/>
      <c r="L89" s="989"/>
      <c r="M89" s="486"/>
      <c r="N89" s="487"/>
      <c r="O89" s="486"/>
      <c r="P89" s="487"/>
      <c r="Q89" s="487"/>
      <c r="R89" s="487"/>
      <c r="S89" s="520">
        <v>6.0</v>
      </c>
      <c r="T89" s="520"/>
      <c r="U89" s="519"/>
      <c r="V89" s="520"/>
      <c r="W89" s="520"/>
      <c r="X89" s="520"/>
      <c r="Y89" s="474"/>
      <c r="Z89" s="474"/>
      <c r="AA89" s="474"/>
      <c r="AB89" s="475"/>
      <c r="AC89" s="475"/>
      <c r="AD89" s="475"/>
      <c r="AE89" s="989"/>
      <c r="AF89" s="989"/>
      <c r="AG89" s="989"/>
      <c r="AH89" s="990"/>
      <c r="AI89" s="990"/>
      <c r="AJ89" s="989"/>
      <c r="AK89" s="962"/>
      <c r="AL89" s="962"/>
      <c r="AM89" s="962"/>
      <c r="AN89" s="961"/>
      <c r="AO89" s="962"/>
      <c r="AP89" s="962"/>
      <c r="AQ89" s="961"/>
      <c r="AR89" s="961"/>
      <c r="AS89" s="962"/>
    </row>
    <row r="90">
      <c r="B90" s="266"/>
      <c r="C90" s="269"/>
      <c r="D90" s="984">
        <v>10.0</v>
      </c>
      <c r="E90" s="985">
        <v>10.0</v>
      </c>
      <c r="F90" s="986"/>
      <c r="G90" s="987"/>
      <c r="H90" s="1021">
        <v>32000.0</v>
      </c>
      <c r="I90" s="486"/>
      <c r="J90" s="520">
        <v>8.0</v>
      </c>
      <c r="K90" s="474"/>
      <c r="L90" s="989"/>
      <c r="M90" s="486"/>
      <c r="N90" s="487"/>
      <c r="O90" s="486"/>
      <c r="P90" s="487"/>
      <c r="Q90" s="487"/>
      <c r="R90" s="487"/>
      <c r="S90" s="520">
        <v>8.0</v>
      </c>
      <c r="T90" s="520"/>
      <c r="U90" s="519"/>
      <c r="V90" s="520"/>
      <c r="W90" s="520"/>
      <c r="X90" s="520"/>
      <c r="Y90" s="474"/>
      <c r="Z90" s="474"/>
      <c r="AA90" s="474"/>
      <c r="AB90" s="475"/>
      <c r="AC90" s="475"/>
      <c r="AD90" s="475"/>
      <c r="AE90" s="989"/>
      <c r="AF90" s="989"/>
      <c r="AG90" s="989"/>
      <c r="AH90" s="990"/>
      <c r="AI90" s="990"/>
      <c r="AJ90" s="989"/>
      <c r="AK90" s="962"/>
      <c r="AL90" s="962"/>
      <c r="AM90" s="962"/>
      <c r="AN90" s="961"/>
      <c r="AO90" s="962"/>
      <c r="AP90" s="962"/>
      <c r="AQ90" s="961"/>
      <c r="AR90" s="961"/>
      <c r="AS90" s="962"/>
    </row>
    <row r="91">
      <c r="A91" s="1022" t="s">
        <v>2692</v>
      </c>
      <c r="B91" s="969" t="s">
        <v>2719</v>
      </c>
      <c r="C91" s="14"/>
      <c r="D91" s="970">
        <v>1.0</v>
      </c>
      <c r="E91" s="971">
        <v>2.0</v>
      </c>
      <c r="F91" s="972">
        <v>2.0</v>
      </c>
      <c r="G91" s="1017"/>
      <c r="H91" s="1023">
        <v>1500.0</v>
      </c>
      <c r="I91" s="979"/>
      <c r="J91" s="980">
        <v>1.0</v>
      </c>
      <c r="K91" s="977"/>
      <c r="L91" s="978"/>
      <c r="M91" s="979"/>
      <c r="N91" s="975"/>
      <c r="O91" s="979"/>
      <c r="P91" s="975"/>
      <c r="Q91" s="975"/>
      <c r="R91" s="975"/>
      <c r="S91" s="976"/>
      <c r="T91" s="980">
        <v>2.0</v>
      </c>
      <c r="U91" s="976"/>
      <c r="V91" s="980"/>
      <c r="W91" s="980"/>
      <c r="X91" s="980"/>
      <c r="Y91" s="977"/>
      <c r="Z91" s="977"/>
      <c r="AA91" s="977"/>
      <c r="AB91" s="981"/>
      <c r="AC91" s="981"/>
      <c r="AD91" s="981"/>
      <c r="AE91" s="978"/>
      <c r="AF91" s="978"/>
      <c r="AG91" s="978"/>
      <c r="AH91" s="982"/>
      <c r="AI91" s="982"/>
      <c r="AJ91" s="978"/>
      <c r="AK91" s="1024"/>
      <c r="AL91" s="1024"/>
      <c r="AM91" s="1024"/>
      <c r="AN91" s="1025"/>
      <c r="AO91" s="1024"/>
      <c r="AP91" s="1024"/>
      <c r="AQ91" s="1025"/>
      <c r="AR91" s="1025"/>
      <c r="AS91" s="1026"/>
    </row>
    <row r="92">
      <c r="A92" s="266"/>
      <c r="B92" s="266"/>
      <c r="C92" s="269"/>
      <c r="D92" s="984">
        <v>2.0</v>
      </c>
      <c r="E92" s="985">
        <v>3.0</v>
      </c>
      <c r="F92" s="986">
        <v>3.0</v>
      </c>
      <c r="G92" s="1013"/>
      <c r="H92" s="1021">
        <v>2300.0</v>
      </c>
      <c r="I92" s="486"/>
      <c r="J92" s="520">
        <v>2.0</v>
      </c>
      <c r="K92" s="474"/>
      <c r="L92" s="989"/>
      <c r="M92" s="486"/>
      <c r="N92" s="487"/>
      <c r="O92" s="486"/>
      <c r="P92" s="487"/>
      <c r="Q92" s="487"/>
      <c r="R92" s="487"/>
      <c r="S92" s="519"/>
      <c r="T92" s="520">
        <v>3.0</v>
      </c>
      <c r="U92" s="519"/>
      <c r="V92" s="520"/>
      <c r="W92" s="520"/>
      <c r="X92" s="520"/>
      <c r="Y92" s="474"/>
      <c r="Z92" s="474"/>
      <c r="AA92" s="474"/>
      <c r="AB92" s="475"/>
      <c r="AC92" s="475"/>
      <c r="AD92" s="475"/>
      <c r="AE92" s="989"/>
      <c r="AF92" s="989"/>
      <c r="AG92" s="989"/>
      <c r="AH92" s="990"/>
      <c r="AI92" s="990"/>
      <c r="AJ92" s="989"/>
      <c r="AK92" s="962"/>
      <c r="AL92" s="962"/>
      <c r="AM92" s="962"/>
      <c r="AN92" s="961"/>
      <c r="AO92" s="962"/>
      <c r="AP92" s="962"/>
      <c r="AQ92" s="961"/>
      <c r="AR92" s="961"/>
      <c r="AS92" s="1027"/>
    </row>
    <row r="93">
      <c r="A93" s="266"/>
      <c r="B93" s="266"/>
      <c r="C93" s="269"/>
      <c r="D93" s="984">
        <v>3.0</v>
      </c>
      <c r="E93" s="985">
        <v>4.0</v>
      </c>
      <c r="F93" s="986">
        <v>4.0</v>
      </c>
      <c r="G93" s="1013"/>
      <c r="H93" s="1021">
        <v>3500.0</v>
      </c>
      <c r="I93" s="486"/>
      <c r="J93" s="520">
        <v>4.0</v>
      </c>
      <c r="K93" s="474"/>
      <c r="L93" s="989"/>
      <c r="M93" s="486"/>
      <c r="N93" s="487"/>
      <c r="O93" s="486"/>
      <c r="P93" s="487"/>
      <c r="Q93" s="487"/>
      <c r="R93" s="487"/>
      <c r="S93" s="519"/>
      <c r="T93" s="520">
        <v>4.0</v>
      </c>
      <c r="U93" s="519"/>
      <c r="V93" s="520"/>
      <c r="W93" s="520"/>
      <c r="X93" s="520"/>
      <c r="Y93" s="474"/>
      <c r="Z93" s="474"/>
      <c r="AA93" s="474"/>
      <c r="AB93" s="475"/>
      <c r="AC93" s="475"/>
      <c r="AD93" s="475"/>
      <c r="AE93" s="989"/>
      <c r="AF93" s="989"/>
      <c r="AG93" s="989"/>
      <c r="AH93" s="990"/>
      <c r="AI93" s="990"/>
      <c r="AJ93" s="989"/>
      <c r="AK93" s="962"/>
      <c r="AL93" s="962"/>
      <c r="AM93" s="962"/>
      <c r="AN93" s="961"/>
      <c r="AO93" s="962"/>
      <c r="AP93" s="962"/>
      <c r="AQ93" s="961"/>
      <c r="AR93" s="961"/>
      <c r="AS93" s="1027"/>
    </row>
    <row r="94">
      <c r="A94" s="266"/>
      <c r="B94" s="266"/>
      <c r="C94" s="269"/>
      <c r="D94" s="984">
        <v>4.0</v>
      </c>
      <c r="E94" s="985">
        <v>5.0</v>
      </c>
      <c r="F94" s="986">
        <v>5.0</v>
      </c>
      <c r="G94" s="1013"/>
      <c r="H94" s="1021">
        <v>5300.0</v>
      </c>
      <c r="I94" s="486"/>
      <c r="J94" s="520">
        <v>6.0</v>
      </c>
      <c r="K94" s="474"/>
      <c r="L94" s="989"/>
      <c r="M94" s="486"/>
      <c r="N94" s="487"/>
      <c r="O94" s="486"/>
      <c r="P94" s="487"/>
      <c r="Q94" s="487"/>
      <c r="R94" s="487"/>
      <c r="S94" s="519"/>
      <c r="T94" s="520">
        <v>5.0</v>
      </c>
      <c r="U94" s="519"/>
      <c r="V94" s="520"/>
      <c r="W94" s="520"/>
      <c r="X94" s="520"/>
      <c r="Y94" s="474"/>
      <c r="Z94" s="474"/>
      <c r="AA94" s="474"/>
      <c r="AB94" s="475"/>
      <c r="AC94" s="475"/>
      <c r="AD94" s="475"/>
      <c r="AE94" s="989"/>
      <c r="AF94" s="989"/>
      <c r="AG94" s="989"/>
      <c r="AH94" s="990"/>
      <c r="AI94" s="990"/>
      <c r="AJ94" s="989"/>
      <c r="AK94" s="962"/>
      <c r="AL94" s="962"/>
      <c r="AM94" s="962"/>
      <c r="AN94" s="961"/>
      <c r="AO94" s="962"/>
      <c r="AP94" s="962"/>
      <c r="AQ94" s="961"/>
      <c r="AR94" s="961"/>
      <c r="AS94" s="1027"/>
    </row>
    <row r="95">
      <c r="A95" s="266"/>
      <c r="B95" s="266"/>
      <c r="C95" s="269"/>
      <c r="D95" s="984">
        <v>5.0</v>
      </c>
      <c r="E95" s="985">
        <v>7.0</v>
      </c>
      <c r="F95" s="986">
        <v>7.0</v>
      </c>
      <c r="G95" s="1013"/>
      <c r="H95" s="1021">
        <v>8000.0</v>
      </c>
      <c r="I95" s="486"/>
      <c r="J95" s="520">
        <v>8.0</v>
      </c>
      <c r="K95" s="474"/>
      <c r="L95" s="989"/>
      <c r="M95" s="486"/>
      <c r="N95" s="487"/>
      <c r="O95" s="486"/>
      <c r="P95" s="487"/>
      <c r="Q95" s="487"/>
      <c r="R95" s="487"/>
      <c r="S95" s="519"/>
      <c r="T95" s="520">
        <v>6.0</v>
      </c>
      <c r="U95" s="519"/>
      <c r="V95" s="520"/>
      <c r="W95" s="520"/>
      <c r="X95" s="520"/>
      <c r="Y95" s="474"/>
      <c r="Z95" s="474"/>
      <c r="AA95" s="474"/>
      <c r="AB95" s="475"/>
      <c r="AC95" s="475"/>
      <c r="AD95" s="475"/>
      <c r="AE95" s="989"/>
      <c r="AF95" s="989"/>
      <c r="AG95" s="989"/>
      <c r="AH95" s="990"/>
      <c r="AI95" s="990"/>
      <c r="AJ95" s="989"/>
      <c r="AK95" s="962"/>
      <c r="AL95" s="962"/>
      <c r="AM95" s="962"/>
      <c r="AN95" s="961"/>
      <c r="AO95" s="962"/>
      <c r="AP95" s="962"/>
      <c r="AQ95" s="961"/>
      <c r="AR95" s="961"/>
      <c r="AS95" s="1027"/>
    </row>
    <row r="96">
      <c r="A96" s="266"/>
      <c r="B96" s="266"/>
      <c r="C96" s="269"/>
      <c r="D96" s="984">
        <v>6.0</v>
      </c>
      <c r="E96" s="985">
        <v>9.0</v>
      </c>
      <c r="F96" s="986">
        <v>9.0</v>
      </c>
      <c r="G96" s="1013"/>
      <c r="H96" s="1021">
        <v>12000.0</v>
      </c>
      <c r="I96" s="486"/>
      <c r="J96" s="519"/>
      <c r="K96" s="475">
        <v>3.0</v>
      </c>
      <c r="L96" s="989"/>
      <c r="M96" s="486"/>
      <c r="N96" s="487"/>
      <c r="O96" s="486"/>
      <c r="P96" s="487"/>
      <c r="Q96" s="487"/>
      <c r="R96" s="487"/>
      <c r="S96" s="519"/>
      <c r="T96" s="520"/>
      <c r="U96" s="519"/>
      <c r="V96" s="520"/>
      <c r="W96" s="520"/>
      <c r="X96" s="520"/>
      <c r="Y96" s="474"/>
      <c r="Z96" s="475">
        <v>2.0</v>
      </c>
      <c r="AA96" s="474"/>
      <c r="AB96" s="475"/>
      <c r="AC96" s="475"/>
      <c r="AD96" s="475"/>
      <c r="AE96" s="989"/>
      <c r="AF96" s="989"/>
      <c r="AG96" s="989"/>
      <c r="AH96" s="990"/>
      <c r="AI96" s="990"/>
      <c r="AJ96" s="989"/>
      <c r="AK96" s="962"/>
      <c r="AL96" s="962"/>
      <c r="AM96" s="962"/>
      <c r="AN96" s="961"/>
      <c r="AO96" s="962"/>
      <c r="AP96" s="962"/>
      <c r="AQ96" s="961"/>
      <c r="AR96" s="961"/>
      <c r="AS96" s="1027"/>
    </row>
    <row r="97">
      <c r="A97" s="266"/>
      <c r="B97" s="266"/>
      <c r="C97" s="269"/>
      <c r="D97" s="984">
        <v>7.0</v>
      </c>
      <c r="E97" s="985">
        <v>11.0</v>
      </c>
      <c r="F97" s="986">
        <v>11.0</v>
      </c>
      <c r="G97" s="1013"/>
      <c r="H97" s="1021">
        <v>18000.0</v>
      </c>
      <c r="I97" s="486"/>
      <c r="J97" s="519"/>
      <c r="K97" s="475">
        <v>5.0</v>
      </c>
      <c r="L97" s="989"/>
      <c r="M97" s="486"/>
      <c r="N97" s="487"/>
      <c r="O97" s="486"/>
      <c r="P97" s="487"/>
      <c r="Q97" s="487"/>
      <c r="R97" s="487"/>
      <c r="S97" s="519"/>
      <c r="T97" s="520"/>
      <c r="U97" s="519"/>
      <c r="V97" s="520"/>
      <c r="W97" s="520"/>
      <c r="X97" s="520"/>
      <c r="Y97" s="474"/>
      <c r="Z97" s="475">
        <v>4.0</v>
      </c>
      <c r="AA97" s="474"/>
      <c r="AB97" s="475"/>
      <c r="AC97" s="475"/>
      <c r="AD97" s="475"/>
      <c r="AE97" s="989"/>
      <c r="AF97" s="989"/>
      <c r="AG97" s="989"/>
      <c r="AH97" s="990"/>
      <c r="AI97" s="990"/>
      <c r="AJ97" s="989"/>
      <c r="AK97" s="962"/>
      <c r="AL97" s="962"/>
      <c r="AM97" s="962"/>
      <c r="AN97" s="961"/>
      <c r="AO97" s="962"/>
      <c r="AP97" s="962"/>
      <c r="AQ97" s="961"/>
      <c r="AR97" s="961"/>
      <c r="AS97" s="1027"/>
    </row>
    <row r="98">
      <c r="A98" s="266"/>
      <c r="B98" s="266"/>
      <c r="C98" s="269"/>
      <c r="D98" s="984">
        <v>8.0</v>
      </c>
      <c r="E98" s="985">
        <v>13.0</v>
      </c>
      <c r="F98" s="986">
        <v>13.0</v>
      </c>
      <c r="G98" s="1013"/>
      <c r="H98" s="1021">
        <v>27000.0</v>
      </c>
      <c r="I98" s="486"/>
      <c r="J98" s="519"/>
      <c r="K98" s="475">
        <v>8.0</v>
      </c>
      <c r="L98" s="989"/>
      <c r="M98" s="486"/>
      <c r="N98" s="487"/>
      <c r="O98" s="486"/>
      <c r="P98" s="487"/>
      <c r="Q98" s="487"/>
      <c r="R98" s="487"/>
      <c r="S98" s="519"/>
      <c r="T98" s="520"/>
      <c r="U98" s="519"/>
      <c r="V98" s="520"/>
      <c r="W98" s="520"/>
      <c r="X98" s="520"/>
      <c r="Y98" s="474"/>
      <c r="Z98" s="475">
        <v>6.0</v>
      </c>
      <c r="AA98" s="474"/>
      <c r="AB98" s="475"/>
      <c r="AC98" s="475"/>
      <c r="AD98" s="475"/>
      <c r="AE98" s="989"/>
      <c r="AF98" s="989"/>
      <c r="AG98" s="989"/>
      <c r="AH98" s="990"/>
      <c r="AI98" s="990"/>
      <c r="AJ98" s="989"/>
      <c r="AK98" s="962"/>
      <c r="AL98" s="962"/>
      <c r="AM98" s="962"/>
      <c r="AN98" s="961"/>
      <c r="AO98" s="962"/>
      <c r="AP98" s="962"/>
      <c r="AQ98" s="961"/>
      <c r="AR98" s="961"/>
      <c r="AS98" s="1027"/>
    </row>
    <row r="99">
      <c r="A99" s="266"/>
      <c r="B99" s="266"/>
      <c r="C99" s="269"/>
      <c r="D99" s="984">
        <v>9.0</v>
      </c>
      <c r="E99" s="985">
        <v>15.0</v>
      </c>
      <c r="F99" s="986">
        <v>15.0</v>
      </c>
      <c r="G99" s="1013"/>
      <c r="H99" s="1021">
        <v>41000.0</v>
      </c>
      <c r="I99" s="486"/>
      <c r="J99" s="519"/>
      <c r="K99" s="475">
        <v>12.0</v>
      </c>
      <c r="L99" s="989"/>
      <c r="M99" s="486"/>
      <c r="N99" s="487"/>
      <c r="O99" s="486"/>
      <c r="P99" s="487"/>
      <c r="Q99" s="487"/>
      <c r="R99" s="487"/>
      <c r="S99" s="519"/>
      <c r="T99" s="520"/>
      <c r="U99" s="519"/>
      <c r="V99" s="520"/>
      <c r="W99" s="520"/>
      <c r="X99" s="520"/>
      <c r="Y99" s="474"/>
      <c r="Z99" s="475">
        <v>8.0</v>
      </c>
      <c r="AA99" s="474"/>
      <c r="AB99" s="475">
        <v>3.0</v>
      </c>
      <c r="AC99" s="475"/>
      <c r="AD99" s="475"/>
      <c r="AE99" s="989"/>
      <c r="AF99" s="989"/>
      <c r="AG99" s="989"/>
      <c r="AH99" s="990"/>
      <c r="AI99" s="990"/>
      <c r="AJ99" s="989"/>
      <c r="AK99" s="962"/>
      <c r="AL99" s="962"/>
      <c r="AM99" s="962"/>
      <c r="AN99" s="961"/>
      <c r="AO99" s="962"/>
      <c r="AP99" s="962"/>
      <c r="AQ99" s="961"/>
      <c r="AR99" s="961"/>
      <c r="AS99" s="1027"/>
    </row>
    <row r="100">
      <c r="A100" s="266"/>
      <c r="B100" s="266"/>
      <c r="C100" s="269"/>
      <c r="D100" s="984">
        <v>10.0</v>
      </c>
      <c r="E100" s="985">
        <v>17.0</v>
      </c>
      <c r="F100" s="986">
        <v>17.0</v>
      </c>
      <c r="G100" s="1013"/>
      <c r="H100" s="1021">
        <v>62000.0</v>
      </c>
      <c r="I100" s="486"/>
      <c r="J100" s="519"/>
      <c r="K100" s="475">
        <v>16.0</v>
      </c>
      <c r="L100" s="989"/>
      <c r="M100" s="486"/>
      <c r="N100" s="487"/>
      <c r="O100" s="486"/>
      <c r="P100" s="487"/>
      <c r="Q100" s="487"/>
      <c r="R100" s="487"/>
      <c r="S100" s="519"/>
      <c r="T100" s="520"/>
      <c r="U100" s="519"/>
      <c r="V100" s="520"/>
      <c r="W100" s="520"/>
      <c r="X100" s="520"/>
      <c r="Y100" s="474"/>
      <c r="Z100" s="475">
        <v>10.0</v>
      </c>
      <c r="AA100" s="474"/>
      <c r="AB100" s="475">
        <v>4.0</v>
      </c>
      <c r="AC100" s="475"/>
      <c r="AD100" s="475"/>
      <c r="AE100" s="989"/>
      <c r="AF100" s="989"/>
      <c r="AG100" s="989"/>
      <c r="AH100" s="990"/>
      <c r="AI100" s="990"/>
      <c r="AJ100" s="989"/>
      <c r="AK100" s="962"/>
      <c r="AL100" s="962"/>
      <c r="AM100" s="962"/>
      <c r="AN100" s="961"/>
      <c r="AO100" s="962"/>
      <c r="AP100" s="962"/>
      <c r="AQ100" s="961"/>
      <c r="AR100" s="961"/>
      <c r="AS100" s="1027"/>
    </row>
    <row r="101">
      <c r="A101" s="266"/>
      <c r="B101" s="266"/>
      <c r="C101" s="269"/>
      <c r="D101" s="984">
        <v>11.0</v>
      </c>
      <c r="E101" s="985">
        <v>19.0</v>
      </c>
      <c r="F101" s="986">
        <v>19.0</v>
      </c>
      <c r="G101" s="1013"/>
      <c r="H101" s="1021">
        <v>74000.0</v>
      </c>
      <c r="I101" s="486"/>
      <c r="J101" s="519"/>
      <c r="K101" s="475">
        <v>20.0</v>
      </c>
      <c r="L101" s="989"/>
      <c r="M101" s="486"/>
      <c r="N101" s="487"/>
      <c r="O101" s="486"/>
      <c r="P101" s="487"/>
      <c r="Q101" s="487"/>
      <c r="R101" s="487"/>
      <c r="S101" s="519"/>
      <c r="T101" s="520"/>
      <c r="U101" s="519"/>
      <c r="V101" s="520"/>
      <c r="W101" s="520"/>
      <c r="X101" s="520"/>
      <c r="Y101" s="474"/>
      <c r="Z101" s="475">
        <v>12.0</v>
      </c>
      <c r="AA101" s="474"/>
      <c r="AB101" s="475">
        <v>5.0</v>
      </c>
      <c r="AC101" s="475"/>
      <c r="AD101" s="475"/>
      <c r="AE101" s="989"/>
      <c r="AF101" s="989"/>
      <c r="AG101" s="989"/>
      <c r="AH101" s="990"/>
      <c r="AI101" s="990"/>
      <c r="AJ101" s="989"/>
      <c r="AK101" s="962"/>
      <c r="AL101" s="962"/>
      <c r="AM101" s="962"/>
      <c r="AN101" s="961"/>
      <c r="AO101" s="962"/>
      <c r="AP101" s="962"/>
      <c r="AQ101" s="961"/>
      <c r="AR101" s="961"/>
      <c r="AS101" s="1027"/>
    </row>
    <row r="102">
      <c r="A102" s="266"/>
      <c r="B102" s="266"/>
      <c r="C102" s="269"/>
      <c r="D102" s="984">
        <v>12.0</v>
      </c>
      <c r="E102" s="985">
        <v>21.0</v>
      </c>
      <c r="F102" s="986">
        <v>21.0</v>
      </c>
      <c r="G102" s="1013"/>
      <c r="H102" s="1021">
        <v>90000.0</v>
      </c>
      <c r="I102" s="486"/>
      <c r="J102" s="519"/>
      <c r="K102" s="475">
        <v>25.0</v>
      </c>
      <c r="L102" s="989"/>
      <c r="M102" s="486"/>
      <c r="N102" s="487"/>
      <c r="O102" s="486"/>
      <c r="P102" s="487"/>
      <c r="Q102" s="487"/>
      <c r="R102" s="487"/>
      <c r="S102" s="519"/>
      <c r="T102" s="520"/>
      <c r="U102" s="519"/>
      <c r="V102" s="520"/>
      <c r="W102" s="520"/>
      <c r="X102" s="520"/>
      <c r="Y102" s="474"/>
      <c r="Z102" s="475">
        <v>15.0</v>
      </c>
      <c r="AA102" s="474"/>
      <c r="AB102" s="475">
        <v>6.0</v>
      </c>
      <c r="AC102" s="475"/>
      <c r="AD102" s="475"/>
      <c r="AE102" s="989"/>
      <c r="AF102" s="989"/>
      <c r="AG102" s="989"/>
      <c r="AH102" s="990"/>
      <c r="AI102" s="990"/>
      <c r="AJ102" s="989"/>
      <c r="AK102" s="962"/>
      <c r="AL102" s="962"/>
      <c r="AM102" s="962"/>
      <c r="AN102" s="961"/>
      <c r="AO102" s="962"/>
      <c r="AP102" s="962"/>
      <c r="AQ102" s="961"/>
      <c r="AR102" s="961"/>
      <c r="AS102" s="1027"/>
    </row>
    <row r="103">
      <c r="A103" s="266"/>
      <c r="B103" s="266"/>
      <c r="C103" s="269"/>
      <c r="D103" s="984">
        <v>13.0</v>
      </c>
      <c r="E103" s="985">
        <v>23.0</v>
      </c>
      <c r="F103" s="986">
        <v>23.0</v>
      </c>
      <c r="G103" s="1013"/>
      <c r="H103" s="1021">
        <v>110000.0</v>
      </c>
      <c r="I103" s="486"/>
      <c r="J103" s="519"/>
      <c r="K103" s="475">
        <v>30.0</v>
      </c>
      <c r="L103" s="989"/>
      <c r="M103" s="486"/>
      <c r="N103" s="487"/>
      <c r="O103" s="486"/>
      <c r="P103" s="487"/>
      <c r="Q103" s="487"/>
      <c r="R103" s="487"/>
      <c r="S103" s="519"/>
      <c r="T103" s="520"/>
      <c r="U103" s="519"/>
      <c r="V103" s="520"/>
      <c r="W103" s="520"/>
      <c r="X103" s="520"/>
      <c r="Y103" s="474"/>
      <c r="Z103" s="475">
        <v>18.0</v>
      </c>
      <c r="AA103" s="474"/>
      <c r="AB103" s="475">
        <v>8.0</v>
      </c>
      <c r="AC103" s="475"/>
      <c r="AD103" s="475"/>
      <c r="AE103" s="989"/>
      <c r="AF103" s="989"/>
      <c r="AG103" s="989"/>
      <c r="AH103" s="990"/>
      <c r="AI103" s="990"/>
      <c r="AJ103" s="989"/>
      <c r="AK103" s="962"/>
      <c r="AL103" s="962"/>
      <c r="AM103" s="962"/>
      <c r="AN103" s="961"/>
      <c r="AO103" s="962"/>
      <c r="AP103" s="962"/>
      <c r="AQ103" s="961"/>
      <c r="AR103" s="961"/>
      <c r="AS103" s="1027"/>
    </row>
    <row r="104">
      <c r="A104" s="266"/>
      <c r="B104" s="266"/>
      <c r="C104" s="269"/>
      <c r="D104" s="984">
        <v>14.0</v>
      </c>
      <c r="E104" s="985">
        <v>25.0</v>
      </c>
      <c r="F104" s="986">
        <v>25.0</v>
      </c>
      <c r="G104" s="1013"/>
      <c r="H104" s="1021">
        <v>130000.0</v>
      </c>
      <c r="I104" s="486"/>
      <c r="J104" s="519"/>
      <c r="K104" s="475">
        <v>40.0</v>
      </c>
      <c r="L104" s="989"/>
      <c r="M104" s="486"/>
      <c r="N104" s="487"/>
      <c r="O104" s="486"/>
      <c r="P104" s="487"/>
      <c r="Q104" s="487"/>
      <c r="R104" s="487"/>
      <c r="S104" s="519"/>
      <c r="T104" s="520"/>
      <c r="U104" s="519"/>
      <c r="V104" s="520"/>
      <c r="W104" s="520"/>
      <c r="X104" s="520"/>
      <c r="Y104" s="474"/>
      <c r="Z104" s="475">
        <v>22.0</v>
      </c>
      <c r="AA104" s="474"/>
      <c r="AB104" s="475">
        <v>10.0</v>
      </c>
      <c r="AC104" s="475"/>
      <c r="AD104" s="475"/>
      <c r="AE104" s="989"/>
      <c r="AF104" s="989"/>
      <c r="AG104" s="989"/>
      <c r="AH104" s="990"/>
      <c r="AI104" s="990"/>
      <c r="AJ104" s="989"/>
      <c r="AK104" s="962"/>
      <c r="AL104" s="962"/>
      <c r="AM104" s="962"/>
      <c r="AN104" s="961"/>
      <c r="AO104" s="962"/>
      <c r="AP104" s="962"/>
      <c r="AQ104" s="961"/>
      <c r="AR104" s="961"/>
      <c r="AS104" s="1027"/>
    </row>
    <row r="105">
      <c r="A105" s="275"/>
      <c r="B105" s="275"/>
      <c r="C105" s="917"/>
      <c r="D105" s="992">
        <v>15.0</v>
      </c>
      <c r="E105" s="993">
        <v>27.0</v>
      </c>
      <c r="F105" s="994">
        <v>27.0</v>
      </c>
      <c r="G105" s="1015"/>
      <c r="H105" s="1028">
        <v>160000.0</v>
      </c>
      <c r="I105" s="1001"/>
      <c r="J105" s="998"/>
      <c r="K105" s="1003">
        <v>50.0</v>
      </c>
      <c r="L105" s="1000"/>
      <c r="M105" s="1001"/>
      <c r="N105" s="997"/>
      <c r="O105" s="1001"/>
      <c r="P105" s="997"/>
      <c r="Q105" s="997"/>
      <c r="R105" s="997"/>
      <c r="S105" s="998"/>
      <c r="T105" s="1002"/>
      <c r="U105" s="998"/>
      <c r="V105" s="1002"/>
      <c r="W105" s="1002"/>
      <c r="X105" s="1002"/>
      <c r="Y105" s="999"/>
      <c r="Z105" s="1003">
        <v>26.0</v>
      </c>
      <c r="AA105" s="999"/>
      <c r="AB105" s="1003">
        <v>12.0</v>
      </c>
      <c r="AC105" s="1003"/>
      <c r="AD105" s="1003"/>
      <c r="AE105" s="1000"/>
      <c r="AF105" s="1000"/>
      <c r="AG105" s="1000"/>
      <c r="AH105" s="1004"/>
      <c r="AI105" s="1004"/>
      <c r="AJ105" s="1000"/>
      <c r="AK105" s="1029"/>
      <c r="AL105" s="1029"/>
      <c r="AM105" s="1029"/>
      <c r="AN105" s="1030"/>
      <c r="AO105" s="1029"/>
      <c r="AP105" s="1029"/>
      <c r="AQ105" s="1030"/>
      <c r="AR105" s="1030"/>
      <c r="AS105" s="1031"/>
    </row>
    <row r="106">
      <c r="A106" s="1032" t="s">
        <v>2693</v>
      </c>
      <c r="B106" s="1006" t="s">
        <v>2720</v>
      </c>
      <c r="C106" s="269"/>
      <c r="D106" s="984">
        <v>1.0</v>
      </c>
      <c r="E106" s="985">
        <v>3.0</v>
      </c>
      <c r="F106" s="986"/>
      <c r="G106" s="1013"/>
      <c r="H106" s="1021">
        <v>1500.0</v>
      </c>
      <c r="I106" s="486"/>
      <c r="J106" s="520">
        <v>1.0</v>
      </c>
      <c r="K106" s="474"/>
      <c r="L106" s="989"/>
      <c r="M106" s="486"/>
      <c r="N106" s="487"/>
      <c r="O106" s="486"/>
      <c r="P106" s="487"/>
      <c r="Q106" s="487"/>
      <c r="R106" s="487"/>
      <c r="S106" s="519"/>
      <c r="T106" s="520">
        <v>2.0</v>
      </c>
      <c r="U106" s="519"/>
      <c r="V106" s="520"/>
      <c r="W106" s="520"/>
      <c r="X106" s="520"/>
      <c r="Y106" s="474"/>
      <c r="Z106" s="474"/>
      <c r="AA106" s="474"/>
      <c r="AB106" s="475"/>
      <c r="AC106" s="475"/>
      <c r="AD106" s="475"/>
      <c r="AE106" s="989"/>
      <c r="AF106" s="989"/>
      <c r="AG106" s="989"/>
      <c r="AH106" s="990"/>
      <c r="AI106" s="990"/>
      <c r="AJ106" s="989"/>
      <c r="AK106" s="962"/>
      <c r="AL106" s="962"/>
      <c r="AM106" s="962"/>
      <c r="AN106" s="961"/>
      <c r="AO106" s="962"/>
      <c r="AP106" s="962"/>
      <c r="AQ106" s="961"/>
      <c r="AR106" s="961"/>
      <c r="AS106" s="962"/>
    </row>
    <row r="107">
      <c r="B107" s="266"/>
      <c r="C107" s="269"/>
      <c r="D107" s="984">
        <v>2.0</v>
      </c>
      <c r="E107" s="985">
        <v>6.0</v>
      </c>
      <c r="F107" s="986"/>
      <c r="G107" s="1013"/>
      <c r="H107" s="1021">
        <v>2300.0</v>
      </c>
      <c r="I107" s="486"/>
      <c r="J107" s="520">
        <v>2.0</v>
      </c>
      <c r="K107" s="474"/>
      <c r="L107" s="989"/>
      <c r="M107" s="486"/>
      <c r="N107" s="487"/>
      <c r="O107" s="486"/>
      <c r="P107" s="487"/>
      <c r="Q107" s="487"/>
      <c r="R107" s="487"/>
      <c r="S107" s="519"/>
      <c r="T107" s="520">
        <v>3.0</v>
      </c>
      <c r="U107" s="519"/>
      <c r="V107" s="520"/>
      <c r="W107" s="520"/>
      <c r="X107" s="520"/>
      <c r="Y107" s="474"/>
      <c r="Z107" s="474"/>
      <c r="AA107" s="474"/>
      <c r="AB107" s="475"/>
      <c r="AC107" s="475"/>
      <c r="AD107" s="475"/>
      <c r="AE107" s="989"/>
      <c r="AF107" s="989"/>
      <c r="AG107" s="989"/>
      <c r="AH107" s="990"/>
      <c r="AI107" s="990"/>
      <c r="AJ107" s="989"/>
      <c r="AK107" s="962"/>
      <c r="AL107" s="962"/>
      <c r="AM107" s="962"/>
      <c r="AN107" s="961"/>
      <c r="AO107" s="962"/>
      <c r="AP107" s="962"/>
      <c r="AQ107" s="961"/>
      <c r="AR107" s="961"/>
      <c r="AS107" s="962"/>
    </row>
    <row r="108">
      <c r="B108" s="266"/>
      <c r="C108" s="269"/>
      <c r="D108" s="984">
        <v>3.0</v>
      </c>
      <c r="E108" s="985">
        <v>9.0</v>
      </c>
      <c r="F108" s="986"/>
      <c r="G108" s="1013"/>
      <c r="H108" s="1021">
        <v>3500.0</v>
      </c>
      <c r="I108" s="486"/>
      <c r="J108" s="520">
        <v>4.0</v>
      </c>
      <c r="K108" s="474"/>
      <c r="L108" s="989"/>
      <c r="M108" s="486"/>
      <c r="N108" s="487"/>
      <c r="O108" s="486"/>
      <c r="P108" s="487"/>
      <c r="Q108" s="487"/>
      <c r="R108" s="487"/>
      <c r="S108" s="519"/>
      <c r="T108" s="520">
        <v>4.0</v>
      </c>
      <c r="U108" s="519"/>
      <c r="V108" s="520"/>
      <c r="W108" s="520"/>
      <c r="X108" s="520"/>
      <c r="Y108" s="474"/>
      <c r="Z108" s="474"/>
      <c r="AA108" s="474"/>
      <c r="AB108" s="475"/>
      <c r="AC108" s="475"/>
      <c r="AD108" s="475"/>
      <c r="AE108" s="989"/>
      <c r="AF108" s="989"/>
      <c r="AG108" s="989"/>
      <c r="AH108" s="990"/>
      <c r="AI108" s="990"/>
      <c r="AJ108" s="989"/>
      <c r="AK108" s="962"/>
      <c r="AL108" s="962"/>
      <c r="AM108" s="962"/>
      <c r="AN108" s="961"/>
      <c r="AO108" s="962"/>
      <c r="AP108" s="962"/>
      <c r="AQ108" s="961"/>
      <c r="AR108" s="961"/>
      <c r="AS108" s="962"/>
    </row>
    <row r="109">
      <c r="B109" s="266"/>
      <c r="C109" s="269"/>
      <c r="D109" s="984">
        <v>4.0</v>
      </c>
      <c r="E109" s="985">
        <v>12.0</v>
      </c>
      <c r="F109" s="986"/>
      <c r="G109" s="1013"/>
      <c r="H109" s="1021">
        <v>5300.0</v>
      </c>
      <c r="I109" s="486"/>
      <c r="J109" s="520">
        <v>6.0</v>
      </c>
      <c r="K109" s="474"/>
      <c r="L109" s="989"/>
      <c r="M109" s="486"/>
      <c r="N109" s="487"/>
      <c r="O109" s="486"/>
      <c r="P109" s="487"/>
      <c r="Q109" s="487"/>
      <c r="R109" s="487"/>
      <c r="S109" s="519"/>
      <c r="T109" s="520">
        <v>5.0</v>
      </c>
      <c r="U109" s="519"/>
      <c r="V109" s="520"/>
      <c r="W109" s="520"/>
      <c r="X109" s="520"/>
      <c r="Y109" s="474"/>
      <c r="Z109" s="474"/>
      <c r="AA109" s="474"/>
      <c r="AB109" s="475"/>
      <c r="AC109" s="475"/>
      <c r="AD109" s="475"/>
      <c r="AE109" s="989"/>
      <c r="AF109" s="989"/>
      <c r="AG109" s="989"/>
      <c r="AH109" s="990"/>
      <c r="AI109" s="990"/>
      <c r="AJ109" s="989"/>
      <c r="AK109" s="962"/>
      <c r="AL109" s="962"/>
      <c r="AM109" s="962"/>
      <c r="AN109" s="961"/>
      <c r="AO109" s="962"/>
      <c r="AP109" s="962"/>
      <c r="AQ109" s="961"/>
      <c r="AR109" s="961"/>
      <c r="AS109" s="962"/>
    </row>
    <row r="110">
      <c r="B110" s="266"/>
      <c r="C110" s="269"/>
      <c r="D110" s="984">
        <v>5.0</v>
      </c>
      <c r="E110" s="985">
        <v>15.0</v>
      </c>
      <c r="F110" s="986"/>
      <c r="G110" s="1013"/>
      <c r="H110" s="1021">
        <v>8000.0</v>
      </c>
      <c r="I110" s="486"/>
      <c r="J110" s="520">
        <v>8.0</v>
      </c>
      <c r="K110" s="474"/>
      <c r="L110" s="989"/>
      <c r="M110" s="486"/>
      <c r="N110" s="487"/>
      <c r="O110" s="486"/>
      <c r="P110" s="487"/>
      <c r="Q110" s="487"/>
      <c r="R110" s="487"/>
      <c r="S110" s="519"/>
      <c r="T110" s="520">
        <v>6.0</v>
      </c>
      <c r="U110" s="519"/>
      <c r="V110" s="520"/>
      <c r="W110" s="520"/>
      <c r="X110" s="520"/>
      <c r="Y110" s="474"/>
      <c r="Z110" s="474"/>
      <c r="AA110" s="474"/>
      <c r="AB110" s="475"/>
      <c r="AC110" s="475"/>
      <c r="AD110" s="475"/>
      <c r="AE110" s="989"/>
      <c r="AF110" s="989"/>
      <c r="AG110" s="989"/>
      <c r="AH110" s="990"/>
      <c r="AI110" s="990"/>
      <c r="AJ110" s="989"/>
      <c r="AK110" s="962"/>
      <c r="AL110" s="962"/>
      <c r="AM110" s="962"/>
      <c r="AN110" s="961"/>
      <c r="AO110" s="962"/>
      <c r="AP110" s="962"/>
      <c r="AQ110" s="961"/>
      <c r="AR110" s="961"/>
      <c r="AS110" s="962"/>
    </row>
    <row r="111">
      <c r="B111" s="266"/>
      <c r="C111" s="269"/>
      <c r="D111" s="984">
        <v>6.0</v>
      </c>
      <c r="E111" s="985">
        <v>18.0</v>
      </c>
      <c r="F111" s="986"/>
      <c r="G111" s="1013"/>
      <c r="H111" s="1021">
        <v>12000.0</v>
      </c>
      <c r="I111" s="486"/>
      <c r="J111" s="519"/>
      <c r="K111" s="475">
        <v>3.0</v>
      </c>
      <c r="L111" s="989"/>
      <c r="M111" s="486"/>
      <c r="N111" s="487"/>
      <c r="O111" s="486"/>
      <c r="P111" s="487"/>
      <c r="Q111" s="487"/>
      <c r="R111" s="487"/>
      <c r="S111" s="519"/>
      <c r="T111" s="520"/>
      <c r="U111" s="519"/>
      <c r="V111" s="520"/>
      <c r="W111" s="520"/>
      <c r="X111" s="520"/>
      <c r="Y111" s="474"/>
      <c r="Z111" s="475">
        <v>2.0</v>
      </c>
      <c r="AA111" s="474"/>
      <c r="AB111" s="475"/>
      <c r="AC111" s="475"/>
      <c r="AD111" s="475"/>
      <c r="AE111" s="989"/>
      <c r="AF111" s="989"/>
      <c r="AG111" s="989"/>
      <c r="AH111" s="990"/>
      <c r="AI111" s="990"/>
      <c r="AJ111" s="989"/>
      <c r="AK111" s="962"/>
      <c r="AL111" s="962"/>
      <c r="AM111" s="962"/>
      <c r="AN111" s="961"/>
      <c r="AO111" s="962"/>
      <c r="AP111" s="962"/>
      <c r="AQ111" s="961"/>
      <c r="AR111" s="961"/>
      <c r="AS111" s="962"/>
    </row>
    <row r="112">
      <c r="B112" s="266"/>
      <c r="C112" s="269"/>
      <c r="D112" s="984">
        <v>7.0</v>
      </c>
      <c r="E112" s="985">
        <v>21.0</v>
      </c>
      <c r="F112" s="986"/>
      <c r="G112" s="1013"/>
      <c r="H112" s="1021">
        <v>18000.0</v>
      </c>
      <c r="I112" s="486"/>
      <c r="J112" s="519"/>
      <c r="K112" s="475">
        <v>5.0</v>
      </c>
      <c r="L112" s="989"/>
      <c r="M112" s="486"/>
      <c r="N112" s="487"/>
      <c r="O112" s="486"/>
      <c r="P112" s="487"/>
      <c r="Q112" s="487"/>
      <c r="R112" s="487"/>
      <c r="S112" s="519"/>
      <c r="T112" s="520"/>
      <c r="U112" s="519"/>
      <c r="V112" s="520"/>
      <c r="W112" s="520"/>
      <c r="X112" s="520"/>
      <c r="Y112" s="474"/>
      <c r="Z112" s="475">
        <v>4.0</v>
      </c>
      <c r="AA112" s="474"/>
      <c r="AB112" s="475"/>
      <c r="AC112" s="475"/>
      <c r="AD112" s="475"/>
      <c r="AE112" s="989"/>
      <c r="AF112" s="989"/>
      <c r="AG112" s="989"/>
      <c r="AH112" s="990"/>
      <c r="AI112" s="990"/>
      <c r="AJ112" s="989"/>
      <c r="AK112" s="962"/>
      <c r="AL112" s="962"/>
      <c r="AM112" s="962"/>
      <c r="AN112" s="961"/>
      <c r="AO112" s="962"/>
      <c r="AP112" s="962"/>
      <c r="AQ112" s="961"/>
      <c r="AR112" s="961"/>
      <c r="AS112" s="962"/>
    </row>
    <row r="113">
      <c r="B113" s="266"/>
      <c r="C113" s="269"/>
      <c r="D113" s="984">
        <v>8.0</v>
      </c>
      <c r="E113" s="985">
        <v>24.0</v>
      </c>
      <c r="F113" s="986"/>
      <c r="G113" s="1013"/>
      <c r="H113" s="1021">
        <v>27000.0</v>
      </c>
      <c r="I113" s="486"/>
      <c r="J113" s="519"/>
      <c r="K113" s="475">
        <v>8.0</v>
      </c>
      <c r="L113" s="989"/>
      <c r="M113" s="486"/>
      <c r="N113" s="487"/>
      <c r="O113" s="486"/>
      <c r="P113" s="487"/>
      <c r="Q113" s="487"/>
      <c r="R113" s="487"/>
      <c r="S113" s="519"/>
      <c r="T113" s="520"/>
      <c r="U113" s="519"/>
      <c r="V113" s="520"/>
      <c r="W113" s="520"/>
      <c r="X113" s="520"/>
      <c r="Y113" s="474"/>
      <c r="Z113" s="475">
        <v>6.0</v>
      </c>
      <c r="AA113" s="474"/>
      <c r="AB113" s="475"/>
      <c r="AC113" s="475"/>
      <c r="AD113" s="475"/>
      <c r="AE113" s="989"/>
      <c r="AF113" s="989"/>
      <c r="AG113" s="989"/>
      <c r="AH113" s="990"/>
      <c r="AI113" s="990"/>
      <c r="AJ113" s="989"/>
      <c r="AK113" s="962"/>
      <c r="AL113" s="962"/>
      <c r="AM113" s="962"/>
      <c r="AN113" s="961"/>
      <c r="AO113" s="962"/>
      <c r="AP113" s="962"/>
      <c r="AQ113" s="961"/>
      <c r="AR113" s="961"/>
      <c r="AS113" s="962"/>
    </row>
    <row r="114">
      <c r="B114" s="266"/>
      <c r="C114" s="269"/>
      <c r="D114" s="984">
        <v>9.0</v>
      </c>
      <c r="E114" s="985">
        <v>27.0</v>
      </c>
      <c r="F114" s="986"/>
      <c r="G114" s="1013"/>
      <c r="H114" s="1021">
        <v>41000.0</v>
      </c>
      <c r="I114" s="486"/>
      <c r="J114" s="519"/>
      <c r="K114" s="475">
        <v>12.0</v>
      </c>
      <c r="L114" s="989"/>
      <c r="M114" s="486"/>
      <c r="N114" s="487"/>
      <c r="O114" s="486"/>
      <c r="P114" s="487"/>
      <c r="Q114" s="487"/>
      <c r="R114" s="487"/>
      <c r="S114" s="519"/>
      <c r="T114" s="520"/>
      <c r="U114" s="519"/>
      <c r="V114" s="520"/>
      <c r="W114" s="520"/>
      <c r="X114" s="520"/>
      <c r="Y114" s="474"/>
      <c r="Z114" s="475">
        <v>8.0</v>
      </c>
      <c r="AA114" s="474"/>
      <c r="AB114" s="475">
        <v>3.0</v>
      </c>
      <c r="AC114" s="475"/>
      <c r="AD114" s="475"/>
      <c r="AE114" s="989"/>
      <c r="AF114" s="989"/>
      <c r="AG114" s="989"/>
      <c r="AH114" s="990"/>
      <c r="AI114" s="990"/>
      <c r="AJ114" s="989"/>
      <c r="AK114" s="962"/>
      <c r="AL114" s="962"/>
      <c r="AM114" s="962"/>
      <c r="AN114" s="961"/>
      <c r="AO114" s="962"/>
      <c r="AP114" s="962"/>
      <c r="AQ114" s="961"/>
      <c r="AR114" s="961"/>
      <c r="AS114" s="962"/>
    </row>
    <row r="115">
      <c r="B115" s="266"/>
      <c r="C115" s="269"/>
      <c r="D115" s="984">
        <v>10.0</v>
      </c>
      <c r="E115" s="985">
        <v>30.0</v>
      </c>
      <c r="F115" s="986"/>
      <c r="G115" s="1013"/>
      <c r="H115" s="1021">
        <v>62000.0</v>
      </c>
      <c r="I115" s="486"/>
      <c r="J115" s="519"/>
      <c r="K115" s="475">
        <v>16.0</v>
      </c>
      <c r="L115" s="989"/>
      <c r="M115" s="486"/>
      <c r="N115" s="487"/>
      <c r="O115" s="486"/>
      <c r="P115" s="487"/>
      <c r="Q115" s="487"/>
      <c r="R115" s="487"/>
      <c r="S115" s="519"/>
      <c r="T115" s="520"/>
      <c r="U115" s="519"/>
      <c r="V115" s="520"/>
      <c r="W115" s="520"/>
      <c r="X115" s="520"/>
      <c r="Y115" s="474"/>
      <c r="Z115" s="475">
        <v>10.0</v>
      </c>
      <c r="AA115" s="474"/>
      <c r="AB115" s="475">
        <v>4.0</v>
      </c>
      <c r="AC115" s="475"/>
      <c r="AD115" s="475"/>
      <c r="AE115" s="989"/>
      <c r="AF115" s="989"/>
      <c r="AG115" s="989"/>
      <c r="AH115" s="990"/>
      <c r="AI115" s="990"/>
      <c r="AJ115" s="989"/>
      <c r="AK115" s="962"/>
      <c r="AL115" s="962"/>
      <c r="AM115" s="962"/>
      <c r="AN115" s="961"/>
      <c r="AO115" s="962"/>
      <c r="AP115" s="962"/>
      <c r="AQ115" s="961"/>
      <c r="AR115" s="961"/>
      <c r="AS115" s="962"/>
    </row>
    <row r="116">
      <c r="B116" s="266"/>
      <c r="C116" s="269"/>
      <c r="D116" s="984">
        <v>11.0</v>
      </c>
      <c r="E116" s="985">
        <v>33.0</v>
      </c>
      <c r="F116" s="986"/>
      <c r="G116" s="1013"/>
      <c r="H116" s="1021">
        <v>74000.0</v>
      </c>
      <c r="I116" s="486"/>
      <c r="J116" s="519"/>
      <c r="K116" s="475">
        <v>20.0</v>
      </c>
      <c r="L116" s="989"/>
      <c r="M116" s="486"/>
      <c r="N116" s="487"/>
      <c r="O116" s="486"/>
      <c r="P116" s="487"/>
      <c r="Q116" s="487"/>
      <c r="R116" s="487"/>
      <c r="S116" s="519"/>
      <c r="T116" s="520"/>
      <c r="U116" s="519"/>
      <c r="V116" s="520"/>
      <c r="W116" s="520"/>
      <c r="X116" s="520"/>
      <c r="Y116" s="474"/>
      <c r="Z116" s="475">
        <v>12.0</v>
      </c>
      <c r="AA116" s="474"/>
      <c r="AB116" s="475">
        <v>5.0</v>
      </c>
      <c r="AC116" s="475"/>
      <c r="AD116" s="475"/>
      <c r="AE116" s="989"/>
      <c r="AF116" s="989"/>
      <c r="AG116" s="989"/>
      <c r="AH116" s="990"/>
      <c r="AI116" s="990"/>
      <c r="AJ116" s="989"/>
      <c r="AK116" s="962"/>
      <c r="AL116" s="962"/>
      <c r="AM116" s="962"/>
      <c r="AN116" s="961"/>
      <c r="AO116" s="962"/>
      <c r="AP116" s="962"/>
      <c r="AQ116" s="961"/>
      <c r="AR116" s="961"/>
      <c r="AS116" s="962"/>
    </row>
    <row r="117">
      <c r="B117" s="266"/>
      <c r="C117" s="269"/>
      <c r="D117" s="984">
        <v>12.0</v>
      </c>
      <c r="E117" s="985">
        <v>36.0</v>
      </c>
      <c r="F117" s="986"/>
      <c r="G117" s="1013"/>
      <c r="H117" s="1021">
        <v>90000.0</v>
      </c>
      <c r="I117" s="486"/>
      <c r="J117" s="519"/>
      <c r="K117" s="475">
        <v>25.0</v>
      </c>
      <c r="L117" s="989"/>
      <c r="M117" s="486"/>
      <c r="N117" s="487"/>
      <c r="O117" s="486"/>
      <c r="P117" s="487"/>
      <c r="Q117" s="487"/>
      <c r="R117" s="487"/>
      <c r="S117" s="519"/>
      <c r="T117" s="520"/>
      <c r="U117" s="519"/>
      <c r="V117" s="520"/>
      <c r="W117" s="520"/>
      <c r="X117" s="520"/>
      <c r="Y117" s="474"/>
      <c r="Z117" s="475">
        <v>15.0</v>
      </c>
      <c r="AA117" s="474"/>
      <c r="AB117" s="475">
        <v>6.0</v>
      </c>
      <c r="AC117" s="475"/>
      <c r="AD117" s="475"/>
      <c r="AE117" s="989"/>
      <c r="AF117" s="989"/>
      <c r="AG117" s="989"/>
      <c r="AH117" s="990"/>
      <c r="AI117" s="990"/>
      <c r="AJ117" s="989"/>
      <c r="AK117" s="962"/>
      <c r="AL117" s="962"/>
      <c r="AM117" s="962"/>
      <c r="AN117" s="961"/>
      <c r="AO117" s="962"/>
      <c r="AP117" s="962"/>
      <c r="AQ117" s="961"/>
      <c r="AR117" s="961"/>
      <c r="AS117" s="962"/>
    </row>
    <row r="118">
      <c r="B118" s="266"/>
      <c r="C118" s="269"/>
      <c r="D118" s="984">
        <v>13.0</v>
      </c>
      <c r="E118" s="985">
        <v>39.0</v>
      </c>
      <c r="F118" s="986"/>
      <c r="G118" s="1013"/>
      <c r="H118" s="1021">
        <v>110000.0</v>
      </c>
      <c r="I118" s="486"/>
      <c r="J118" s="519"/>
      <c r="K118" s="475">
        <v>30.0</v>
      </c>
      <c r="L118" s="989"/>
      <c r="M118" s="486"/>
      <c r="N118" s="487"/>
      <c r="O118" s="486"/>
      <c r="P118" s="487"/>
      <c r="Q118" s="487"/>
      <c r="R118" s="487"/>
      <c r="S118" s="519"/>
      <c r="T118" s="520"/>
      <c r="U118" s="519"/>
      <c r="V118" s="520"/>
      <c r="W118" s="520"/>
      <c r="X118" s="520"/>
      <c r="Y118" s="474"/>
      <c r="Z118" s="475">
        <v>18.0</v>
      </c>
      <c r="AA118" s="474"/>
      <c r="AB118" s="475">
        <v>8.0</v>
      </c>
      <c r="AC118" s="475"/>
      <c r="AD118" s="475"/>
      <c r="AE118" s="989"/>
      <c r="AF118" s="989"/>
      <c r="AG118" s="989"/>
      <c r="AH118" s="990"/>
      <c r="AI118" s="990"/>
      <c r="AJ118" s="989"/>
      <c r="AK118" s="962"/>
      <c r="AL118" s="962"/>
      <c r="AM118" s="962"/>
      <c r="AN118" s="961"/>
      <c r="AO118" s="962"/>
      <c r="AP118" s="962"/>
      <c r="AQ118" s="961"/>
      <c r="AR118" s="961"/>
      <c r="AS118" s="962"/>
    </row>
    <row r="119">
      <c r="B119" s="266"/>
      <c r="C119" s="269"/>
      <c r="D119" s="984">
        <v>14.0</v>
      </c>
      <c r="E119" s="985">
        <v>42.0</v>
      </c>
      <c r="F119" s="986"/>
      <c r="G119" s="1013"/>
      <c r="H119" s="1021">
        <v>130000.0</v>
      </c>
      <c r="I119" s="486"/>
      <c r="J119" s="519"/>
      <c r="K119" s="475">
        <v>40.0</v>
      </c>
      <c r="L119" s="989"/>
      <c r="M119" s="486"/>
      <c r="N119" s="487"/>
      <c r="O119" s="486"/>
      <c r="P119" s="487"/>
      <c r="Q119" s="487"/>
      <c r="R119" s="487"/>
      <c r="S119" s="519"/>
      <c r="T119" s="520"/>
      <c r="U119" s="519"/>
      <c r="V119" s="520"/>
      <c r="W119" s="520"/>
      <c r="X119" s="520"/>
      <c r="Y119" s="474"/>
      <c r="Z119" s="475">
        <v>22.0</v>
      </c>
      <c r="AA119" s="474"/>
      <c r="AB119" s="475">
        <v>10.0</v>
      </c>
      <c r="AC119" s="475"/>
      <c r="AD119" s="475"/>
      <c r="AE119" s="989"/>
      <c r="AF119" s="989"/>
      <c r="AG119" s="989"/>
      <c r="AH119" s="990"/>
      <c r="AI119" s="990"/>
      <c r="AJ119" s="989"/>
      <c r="AK119" s="962"/>
      <c r="AL119" s="962"/>
      <c r="AM119" s="962"/>
      <c r="AN119" s="961"/>
      <c r="AO119" s="962"/>
      <c r="AP119" s="962"/>
      <c r="AQ119" s="961"/>
      <c r="AR119" s="961"/>
      <c r="AS119" s="962"/>
    </row>
    <row r="120">
      <c r="B120" s="266"/>
      <c r="C120" s="269"/>
      <c r="D120" s="984">
        <v>15.0</v>
      </c>
      <c r="E120" s="985">
        <v>45.0</v>
      </c>
      <c r="F120" s="986"/>
      <c r="G120" s="1013"/>
      <c r="H120" s="1021">
        <v>160000.0</v>
      </c>
      <c r="I120" s="486"/>
      <c r="J120" s="519"/>
      <c r="K120" s="475">
        <v>50.0</v>
      </c>
      <c r="L120" s="989"/>
      <c r="M120" s="486"/>
      <c r="N120" s="487"/>
      <c r="O120" s="486"/>
      <c r="P120" s="487"/>
      <c r="Q120" s="487"/>
      <c r="R120" s="487"/>
      <c r="S120" s="519"/>
      <c r="T120" s="520"/>
      <c r="U120" s="519"/>
      <c r="V120" s="520"/>
      <c r="W120" s="520"/>
      <c r="X120" s="520"/>
      <c r="Y120" s="474"/>
      <c r="Z120" s="475">
        <v>26.0</v>
      </c>
      <c r="AA120" s="474"/>
      <c r="AB120" s="475">
        <v>12.0</v>
      </c>
      <c r="AC120" s="475"/>
      <c r="AD120" s="475"/>
      <c r="AE120" s="989"/>
      <c r="AF120" s="989"/>
      <c r="AG120" s="989"/>
      <c r="AH120" s="990"/>
      <c r="AI120" s="990"/>
      <c r="AJ120" s="989"/>
      <c r="AK120" s="962"/>
      <c r="AL120" s="962"/>
      <c r="AM120" s="962"/>
      <c r="AN120" s="961"/>
      <c r="AO120" s="962"/>
      <c r="AP120" s="962"/>
      <c r="AQ120" s="961"/>
      <c r="AR120" s="961"/>
      <c r="AS120" s="962"/>
    </row>
    <row r="121">
      <c r="A121" s="968" t="s">
        <v>395</v>
      </c>
      <c r="B121" s="1016" t="s">
        <v>2721</v>
      </c>
      <c r="C121" s="14"/>
      <c r="D121" s="970">
        <v>1.0</v>
      </c>
      <c r="E121" s="971">
        <v>1.0</v>
      </c>
      <c r="F121" s="972">
        <v>10.0</v>
      </c>
      <c r="G121" s="1017"/>
      <c r="H121" s="1023">
        <v>1500.0</v>
      </c>
      <c r="I121" s="979"/>
      <c r="J121" s="980">
        <v>1.0</v>
      </c>
      <c r="K121" s="977"/>
      <c r="L121" s="978"/>
      <c r="M121" s="979"/>
      <c r="N121" s="975"/>
      <c r="O121" s="979"/>
      <c r="P121" s="975"/>
      <c r="Q121" s="975"/>
      <c r="R121" s="975"/>
      <c r="S121" s="980">
        <v>2.0</v>
      </c>
      <c r="T121" s="980"/>
      <c r="U121" s="976"/>
      <c r="V121" s="980"/>
      <c r="W121" s="980"/>
      <c r="X121" s="980"/>
      <c r="Y121" s="977"/>
      <c r="Z121" s="977"/>
      <c r="AA121" s="977"/>
      <c r="AB121" s="981"/>
      <c r="AC121" s="981"/>
      <c r="AD121" s="981"/>
      <c r="AE121" s="978"/>
      <c r="AF121" s="978"/>
      <c r="AG121" s="978"/>
      <c r="AH121" s="982"/>
      <c r="AI121" s="982"/>
      <c r="AJ121" s="978"/>
      <c r="AK121" s="1024"/>
      <c r="AL121" s="1024"/>
      <c r="AM121" s="1024"/>
      <c r="AN121" s="1025"/>
      <c r="AO121" s="1024"/>
      <c r="AP121" s="1024"/>
      <c r="AQ121" s="1025"/>
      <c r="AR121" s="1025"/>
      <c r="AS121" s="1026"/>
    </row>
    <row r="122">
      <c r="A122" s="266"/>
      <c r="B122" s="266"/>
      <c r="C122" s="269"/>
      <c r="D122" s="984">
        <v>2.0</v>
      </c>
      <c r="E122" s="985">
        <v>2.0</v>
      </c>
      <c r="F122" s="986">
        <v>12.0</v>
      </c>
      <c r="G122" s="1013"/>
      <c r="H122" s="1021">
        <v>2300.0</v>
      </c>
      <c r="I122" s="486"/>
      <c r="J122" s="520">
        <v>2.0</v>
      </c>
      <c r="K122" s="474"/>
      <c r="L122" s="989"/>
      <c r="M122" s="486"/>
      <c r="N122" s="487"/>
      <c r="O122" s="486"/>
      <c r="P122" s="487"/>
      <c r="Q122" s="487"/>
      <c r="R122" s="487"/>
      <c r="S122" s="520">
        <v>3.0</v>
      </c>
      <c r="T122" s="520"/>
      <c r="U122" s="519"/>
      <c r="V122" s="520"/>
      <c r="W122" s="520"/>
      <c r="X122" s="520"/>
      <c r="Y122" s="474"/>
      <c r="Z122" s="474"/>
      <c r="AA122" s="474"/>
      <c r="AB122" s="475"/>
      <c r="AC122" s="475"/>
      <c r="AD122" s="475"/>
      <c r="AE122" s="989"/>
      <c r="AF122" s="989"/>
      <c r="AG122" s="989"/>
      <c r="AH122" s="990"/>
      <c r="AI122" s="990"/>
      <c r="AJ122" s="989"/>
      <c r="AK122" s="962"/>
      <c r="AL122" s="962"/>
      <c r="AM122" s="962"/>
      <c r="AN122" s="961"/>
      <c r="AO122" s="962"/>
      <c r="AP122" s="962"/>
      <c r="AQ122" s="961"/>
      <c r="AR122" s="961"/>
      <c r="AS122" s="1027"/>
    </row>
    <row r="123">
      <c r="A123" s="266"/>
      <c r="B123" s="266"/>
      <c r="C123" s="269"/>
      <c r="D123" s="984">
        <v>3.0</v>
      </c>
      <c r="E123" s="985">
        <v>3.0</v>
      </c>
      <c r="F123" s="986">
        <v>14.0</v>
      </c>
      <c r="G123" s="1013"/>
      <c r="H123" s="1021">
        <v>3500.0</v>
      </c>
      <c r="I123" s="486"/>
      <c r="J123" s="520">
        <v>4.0</v>
      </c>
      <c r="K123" s="474"/>
      <c r="L123" s="989"/>
      <c r="M123" s="486"/>
      <c r="N123" s="487"/>
      <c r="O123" s="486"/>
      <c r="P123" s="487"/>
      <c r="Q123" s="487"/>
      <c r="R123" s="487"/>
      <c r="S123" s="520">
        <v>4.0</v>
      </c>
      <c r="T123" s="520"/>
      <c r="U123" s="519"/>
      <c r="V123" s="520"/>
      <c r="W123" s="520"/>
      <c r="X123" s="520"/>
      <c r="Y123" s="474"/>
      <c r="Z123" s="474"/>
      <c r="AA123" s="474"/>
      <c r="AB123" s="475"/>
      <c r="AC123" s="475"/>
      <c r="AD123" s="475"/>
      <c r="AE123" s="989"/>
      <c r="AF123" s="989"/>
      <c r="AG123" s="989"/>
      <c r="AH123" s="990"/>
      <c r="AI123" s="990"/>
      <c r="AJ123" s="989"/>
      <c r="AK123" s="962"/>
      <c r="AL123" s="962"/>
      <c r="AM123" s="962"/>
      <c r="AN123" s="961"/>
      <c r="AO123" s="962"/>
      <c r="AP123" s="962"/>
      <c r="AQ123" s="961"/>
      <c r="AR123" s="961"/>
      <c r="AS123" s="1027"/>
    </row>
    <row r="124">
      <c r="A124" s="266"/>
      <c r="B124" s="266"/>
      <c r="C124" s="269"/>
      <c r="D124" s="984">
        <v>4.0</v>
      </c>
      <c r="E124" s="985">
        <v>4.0</v>
      </c>
      <c r="F124" s="986">
        <v>17.0</v>
      </c>
      <c r="G124" s="1013"/>
      <c r="H124" s="1021">
        <v>5300.0</v>
      </c>
      <c r="I124" s="486"/>
      <c r="J124" s="520">
        <v>6.0</v>
      </c>
      <c r="K124" s="474"/>
      <c r="L124" s="989"/>
      <c r="M124" s="486"/>
      <c r="N124" s="487"/>
      <c r="O124" s="486"/>
      <c r="P124" s="487"/>
      <c r="Q124" s="487"/>
      <c r="R124" s="487"/>
      <c r="S124" s="520">
        <v>5.0</v>
      </c>
      <c r="T124" s="520"/>
      <c r="U124" s="519"/>
      <c r="V124" s="520"/>
      <c r="W124" s="520"/>
      <c r="X124" s="520"/>
      <c r="Y124" s="474"/>
      <c r="Z124" s="474"/>
      <c r="AA124" s="474"/>
      <c r="AB124" s="475"/>
      <c r="AC124" s="475"/>
      <c r="AD124" s="475"/>
      <c r="AE124" s="989"/>
      <c r="AF124" s="989"/>
      <c r="AG124" s="989"/>
      <c r="AH124" s="990"/>
      <c r="AI124" s="990"/>
      <c r="AJ124" s="989"/>
      <c r="AK124" s="962"/>
      <c r="AL124" s="962"/>
      <c r="AM124" s="962"/>
      <c r="AN124" s="961"/>
      <c r="AO124" s="962"/>
      <c r="AP124" s="962"/>
      <c r="AQ124" s="961"/>
      <c r="AR124" s="961"/>
      <c r="AS124" s="1027"/>
    </row>
    <row r="125">
      <c r="A125" s="275"/>
      <c r="B125" s="275"/>
      <c r="C125" s="917"/>
      <c r="D125" s="992">
        <v>5.0</v>
      </c>
      <c r="E125" s="993">
        <v>5.0</v>
      </c>
      <c r="F125" s="994">
        <v>20.0</v>
      </c>
      <c r="G125" s="1015"/>
      <c r="H125" s="1028">
        <v>8000.0</v>
      </c>
      <c r="I125" s="1001"/>
      <c r="J125" s="1002">
        <v>8.0</v>
      </c>
      <c r="K125" s="999"/>
      <c r="L125" s="1000"/>
      <c r="M125" s="1001"/>
      <c r="N125" s="997"/>
      <c r="O125" s="1001"/>
      <c r="P125" s="997"/>
      <c r="Q125" s="997"/>
      <c r="R125" s="997"/>
      <c r="S125" s="1002">
        <v>6.0</v>
      </c>
      <c r="T125" s="1002"/>
      <c r="U125" s="998"/>
      <c r="V125" s="1002"/>
      <c r="W125" s="1002"/>
      <c r="X125" s="1002"/>
      <c r="Y125" s="999"/>
      <c r="Z125" s="999"/>
      <c r="AA125" s="999"/>
      <c r="AB125" s="1003"/>
      <c r="AC125" s="1003"/>
      <c r="AD125" s="1003"/>
      <c r="AE125" s="1000"/>
      <c r="AF125" s="1000"/>
      <c r="AG125" s="1000"/>
      <c r="AH125" s="1004"/>
      <c r="AI125" s="1004"/>
      <c r="AJ125" s="1000"/>
      <c r="AK125" s="1029"/>
      <c r="AL125" s="1029"/>
      <c r="AM125" s="1029"/>
      <c r="AN125" s="1030"/>
      <c r="AO125" s="1029"/>
      <c r="AP125" s="1029"/>
      <c r="AQ125" s="1030"/>
      <c r="AR125" s="1030"/>
      <c r="AS125" s="1031"/>
    </row>
    <row r="126">
      <c r="A126" s="387" t="s">
        <v>2475</v>
      </c>
      <c r="B126" s="1018" t="s">
        <v>2722</v>
      </c>
      <c r="C126" s="269"/>
      <c r="D126" s="984">
        <v>1.0</v>
      </c>
      <c r="E126" s="985">
        <v>1.0</v>
      </c>
      <c r="F126" s="986">
        <v>10.0</v>
      </c>
      <c r="G126" s="1013"/>
      <c r="H126" s="1021">
        <v>1500.0</v>
      </c>
      <c r="I126" s="486"/>
      <c r="J126" s="520">
        <v>1.0</v>
      </c>
      <c r="K126" s="474"/>
      <c r="L126" s="989"/>
      <c r="M126" s="486"/>
      <c r="N126" s="487"/>
      <c r="O126" s="486"/>
      <c r="P126" s="487"/>
      <c r="Q126" s="487"/>
      <c r="R126" s="487"/>
      <c r="S126" s="520">
        <v>2.0</v>
      </c>
      <c r="T126" s="520"/>
      <c r="U126" s="519"/>
      <c r="V126" s="520"/>
      <c r="W126" s="520"/>
      <c r="X126" s="520"/>
      <c r="Y126" s="474"/>
      <c r="Z126" s="474"/>
      <c r="AA126" s="474"/>
      <c r="AB126" s="475"/>
      <c r="AC126" s="475"/>
      <c r="AD126" s="475"/>
      <c r="AE126" s="989"/>
      <c r="AF126" s="989"/>
      <c r="AG126" s="989"/>
      <c r="AH126" s="990"/>
      <c r="AI126" s="990"/>
      <c r="AJ126" s="989"/>
      <c r="AK126" s="962"/>
      <c r="AL126" s="962"/>
      <c r="AM126" s="962"/>
      <c r="AN126" s="961"/>
      <c r="AO126" s="962"/>
      <c r="AP126" s="962"/>
      <c r="AQ126" s="961"/>
      <c r="AR126" s="961"/>
      <c r="AS126" s="962"/>
    </row>
    <row r="127">
      <c r="B127" s="266"/>
      <c r="C127" s="269"/>
      <c r="D127" s="984">
        <v>2.0</v>
      </c>
      <c r="E127" s="985">
        <v>2.0</v>
      </c>
      <c r="F127" s="986">
        <v>12.0</v>
      </c>
      <c r="G127" s="1013"/>
      <c r="H127" s="1021">
        <v>2300.0</v>
      </c>
      <c r="I127" s="486"/>
      <c r="J127" s="520">
        <v>2.0</v>
      </c>
      <c r="K127" s="474"/>
      <c r="L127" s="989"/>
      <c r="M127" s="486"/>
      <c r="N127" s="487"/>
      <c r="O127" s="486"/>
      <c r="P127" s="487"/>
      <c r="Q127" s="487"/>
      <c r="R127" s="487"/>
      <c r="S127" s="520">
        <v>3.0</v>
      </c>
      <c r="T127" s="520"/>
      <c r="U127" s="519"/>
      <c r="V127" s="520"/>
      <c r="W127" s="520"/>
      <c r="X127" s="520"/>
      <c r="Y127" s="474"/>
      <c r="Z127" s="474"/>
      <c r="AA127" s="474"/>
      <c r="AB127" s="475"/>
      <c r="AC127" s="475"/>
      <c r="AD127" s="475"/>
      <c r="AE127" s="989"/>
      <c r="AF127" s="989"/>
      <c r="AG127" s="989"/>
      <c r="AH127" s="990"/>
      <c r="AI127" s="990"/>
      <c r="AJ127" s="989"/>
      <c r="AK127" s="962"/>
      <c r="AL127" s="962"/>
      <c r="AM127" s="962"/>
      <c r="AN127" s="961"/>
      <c r="AO127" s="962"/>
      <c r="AP127" s="962"/>
      <c r="AQ127" s="961"/>
      <c r="AR127" s="961"/>
      <c r="AS127" s="962"/>
    </row>
    <row r="128">
      <c r="B128" s="266"/>
      <c r="C128" s="269"/>
      <c r="D128" s="984">
        <v>3.0</v>
      </c>
      <c r="E128" s="985">
        <v>3.0</v>
      </c>
      <c r="F128" s="986">
        <v>14.0</v>
      </c>
      <c r="G128" s="1013"/>
      <c r="H128" s="1021">
        <v>3500.0</v>
      </c>
      <c r="I128" s="486"/>
      <c r="J128" s="520">
        <v>4.0</v>
      </c>
      <c r="K128" s="474"/>
      <c r="L128" s="989"/>
      <c r="M128" s="486"/>
      <c r="N128" s="487"/>
      <c r="O128" s="486"/>
      <c r="P128" s="487"/>
      <c r="Q128" s="487"/>
      <c r="R128" s="487"/>
      <c r="S128" s="520">
        <v>4.0</v>
      </c>
      <c r="T128" s="520"/>
      <c r="U128" s="519"/>
      <c r="V128" s="520"/>
      <c r="W128" s="520"/>
      <c r="X128" s="520"/>
      <c r="Y128" s="474"/>
      <c r="Z128" s="474"/>
      <c r="AA128" s="474"/>
      <c r="AB128" s="475"/>
      <c r="AC128" s="475"/>
      <c r="AD128" s="475"/>
      <c r="AE128" s="989"/>
      <c r="AF128" s="989"/>
      <c r="AG128" s="989"/>
      <c r="AH128" s="990"/>
      <c r="AI128" s="990"/>
      <c r="AJ128" s="989"/>
      <c r="AK128" s="962"/>
      <c r="AL128" s="962"/>
      <c r="AM128" s="962"/>
      <c r="AN128" s="961"/>
      <c r="AO128" s="962"/>
      <c r="AP128" s="962"/>
      <c r="AQ128" s="961"/>
      <c r="AR128" s="961"/>
      <c r="AS128" s="962"/>
    </row>
    <row r="129">
      <c r="B129" s="266"/>
      <c r="C129" s="269"/>
      <c r="D129" s="984">
        <v>4.0</v>
      </c>
      <c r="E129" s="985">
        <v>4.0</v>
      </c>
      <c r="F129" s="986">
        <v>17.0</v>
      </c>
      <c r="G129" s="1013"/>
      <c r="H129" s="1021">
        <v>5300.0</v>
      </c>
      <c r="I129" s="486"/>
      <c r="J129" s="520">
        <v>6.0</v>
      </c>
      <c r="K129" s="474"/>
      <c r="L129" s="989"/>
      <c r="M129" s="486"/>
      <c r="N129" s="487"/>
      <c r="O129" s="486"/>
      <c r="P129" s="487"/>
      <c r="Q129" s="487"/>
      <c r="R129" s="487"/>
      <c r="S129" s="520">
        <v>5.0</v>
      </c>
      <c r="T129" s="520"/>
      <c r="U129" s="519"/>
      <c r="V129" s="520"/>
      <c r="W129" s="520"/>
      <c r="X129" s="520"/>
      <c r="Y129" s="474"/>
      <c r="Z129" s="474"/>
      <c r="AA129" s="474"/>
      <c r="AB129" s="475"/>
      <c r="AC129" s="475"/>
      <c r="AD129" s="475"/>
      <c r="AE129" s="989"/>
      <c r="AF129" s="989"/>
      <c r="AG129" s="989"/>
      <c r="AH129" s="990"/>
      <c r="AI129" s="990"/>
      <c r="AJ129" s="989"/>
      <c r="AK129" s="962"/>
      <c r="AL129" s="962"/>
      <c r="AM129" s="962"/>
      <c r="AN129" s="961"/>
      <c r="AO129" s="962"/>
      <c r="AP129" s="962"/>
      <c r="AQ129" s="961"/>
      <c r="AR129" s="961"/>
      <c r="AS129" s="962"/>
    </row>
    <row r="130">
      <c r="B130" s="266"/>
      <c r="C130" s="269"/>
      <c r="D130" s="984">
        <v>5.0</v>
      </c>
      <c r="E130" s="985">
        <v>5.0</v>
      </c>
      <c r="F130" s="986">
        <v>20.0</v>
      </c>
      <c r="G130" s="1013"/>
      <c r="H130" s="1021">
        <v>8000.0</v>
      </c>
      <c r="I130" s="486"/>
      <c r="J130" s="520">
        <v>8.0</v>
      </c>
      <c r="K130" s="474"/>
      <c r="L130" s="989"/>
      <c r="M130" s="486"/>
      <c r="N130" s="487"/>
      <c r="O130" s="486"/>
      <c r="P130" s="487"/>
      <c r="Q130" s="487"/>
      <c r="R130" s="487"/>
      <c r="S130" s="520">
        <v>6.0</v>
      </c>
      <c r="T130" s="520"/>
      <c r="U130" s="519"/>
      <c r="V130" s="520"/>
      <c r="W130" s="520"/>
      <c r="X130" s="520"/>
      <c r="Y130" s="474"/>
      <c r="Z130" s="474"/>
      <c r="AA130" s="474"/>
      <c r="AB130" s="475"/>
      <c r="AC130" s="475"/>
      <c r="AD130" s="475"/>
      <c r="AE130" s="989"/>
      <c r="AF130" s="989"/>
      <c r="AG130" s="989"/>
      <c r="AH130" s="990"/>
      <c r="AI130" s="990"/>
      <c r="AJ130" s="989"/>
      <c r="AK130" s="962"/>
      <c r="AL130" s="962"/>
      <c r="AM130" s="962"/>
      <c r="AN130" s="961"/>
      <c r="AO130" s="962"/>
      <c r="AP130" s="962"/>
      <c r="AQ130" s="961"/>
      <c r="AR130" s="961"/>
      <c r="AS130" s="962"/>
    </row>
    <row r="131">
      <c r="A131" s="968" t="s">
        <v>2477</v>
      </c>
      <c r="B131" s="1016" t="s">
        <v>2723</v>
      </c>
      <c r="C131" s="14"/>
      <c r="D131" s="970">
        <v>1.0</v>
      </c>
      <c r="E131" s="971">
        <v>1.0</v>
      </c>
      <c r="F131" s="972">
        <v>10.0</v>
      </c>
      <c r="G131" s="1017"/>
      <c r="H131" s="1023">
        <v>1500.0</v>
      </c>
      <c r="I131" s="979"/>
      <c r="J131" s="980">
        <v>1.0</v>
      </c>
      <c r="K131" s="977"/>
      <c r="L131" s="978"/>
      <c r="M131" s="979"/>
      <c r="N131" s="975"/>
      <c r="O131" s="979"/>
      <c r="P131" s="975"/>
      <c r="Q131" s="975"/>
      <c r="R131" s="975"/>
      <c r="S131" s="976"/>
      <c r="T131" s="980">
        <v>2.0</v>
      </c>
      <c r="U131" s="976"/>
      <c r="V131" s="980"/>
      <c r="W131" s="980"/>
      <c r="X131" s="980"/>
      <c r="Y131" s="977"/>
      <c r="Z131" s="977"/>
      <c r="AA131" s="977"/>
      <c r="AB131" s="981"/>
      <c r="AC131" s="981"/>
      <c r="AD131" s="981"/>
      <c r="AE131" s="978"/>
      <c r="AF131" s="978"/>
      <c r="AG131" s="978"/>
      <c r="AH131" s="982"/>
      <c r="AI131" s="982"/>
      <c r="AJ131" s="978"/>
      <c r="AK131" s="1024"/>
      <c r="AL131" s="1024"/>
      <c r="AM131" s="1024"/>
      <c r="AN131" s="1025"/>
      <c r="AO131" s="1024"/>
      <c r="AP131" s="1024"/>
      <c r="AQ131" s="1025"/>
      <c r="AR131" s="1025"/>
      <c r="AS131" s="1026"/>
    </row>
    <row r="132">
      <c r="A132" s="266"/>
      <c r="B132" s="266"/>
      <c r="C132" s="269"/>
      <c r="D132" s="984">
        <v>2.0</v>
      </c>
      <c r="E132" s="985">
        <v>2.0</v>
      </c>
      <c r="F132" s="986">
        <v>12.0</v>
      </c>
      <c r="G132" s="1013"/>
      <c r="H132" s="1021">
        <v>2300.0</v>
      </c>
      <c r="I132" s="486"/>
      <c r="J132" s="520">
        <v>2.0</v>
      </c>
      <c r="K132" s="474"/>
      <c r="L132" s="989"/>
      <c r="M132" s="486"/>
      <c r="N132" s="487"/>
      <c r="O132" s="486"/>
      <c r="P132" s="487"/>
      <c r="Q132" s="487"/>
      <c r="R132" s="487"/>
      <c r="S132" s="519"/>
      <c r="T132" s="520">
        <v>3.0</v>
      </c>
      <c r="U132" s="519"/>
      <c r="V132" s="520"/>
      <c r="W132" s="520"/>
      <c r="X132" s="520"/>
      <c r="Y132" s="474"/>
      <c r="Z132" s="474"/>
      <c r="AA132" s="474"/>
      <c r="AB132" s="475"/>
      <c r="AC132" s="475"/>
      <c r="AD132" s="475"/>
      <c r="AE132" s="989"/>
      <c r="AF132" s="989"/>
      <c r="AG132" s="989"/>
      <c r="AH132" s="990"/>
      <c r="AI132" s="990"/>
      <c r="AJ132" s="989"/>
      <c r="AK132" s="962"/>
      <c r="AL132" s="962"/>
      <c r="AM132" s="962"/>
      <c r="AN132" s="961"/>
      <c r="AO132" s="962"/>
      <c r="AP132" s="962"/>
      <c r="AQ132" s="961"/>
      <c r="AR132" s="961"/>
      <c r="AS132" s="1027"/>
    </row>
    <row r="133">
      <c r="A133" s="266"/>
      <c r="B133" s="266"/>
      <c r="C133" s="269"/>
      <c r="D133" s="984">
        <v>3.0</v>
      </c>
      <c r="E133" s="985">
        <v>3.0</v>
      </c>
      <c r="F133" s="986">
        <v>14.0</v>
      </c>
      <c r="G133" s="1013"/>
      <c r="H133" s="1021">
        <v>3500.0</v>
      </c>
      <c r="I133" s="486"/>
      <c r="J133" s="520">
        <v>4.0</v>
      </c>
      <c r="K133" s="474"/>
      <c r="L133" s="989"/>
      <c r="M133" s="486"/>
      <c r="N133" s="487"/>
      <c r="O133" s="486"/>
      <c r="P133" s="487"/>
      <c r="Q133" s="487"/>
      <c r="R133" s="487"/>
      <c r="S133" s="519"/>
      <c r="T133" s="520">
        <v>4.0</v>
      </c>
      <c r="U133" s="519"/>
      <c r="V133" s="520"/>
      <c r="W133" s="520"/>
      <c r="X133" s="520"/>
      <c r="Y133" s="474"/>
      <c r="Z133" s="474"/>
      <c r="AA133" s="474"/>
      <c r="AB133" s="475"/>
      <c r="AC133" s="475"/>
      <c r="AD133" s="475"/>
      <c r="AE133" s="989"/>
      <c r="AF133" s="989"/>
      <c r="AG133" s="989"/>
      <c r="AH133" s="990"/>
      <c r="AI133" s="990"/>
      <c r="AJ133" s="989"/>
      <c r="AK133" s="962"/>
      <c r="AL133" s="962"/>
      <c r="AM133" s="962"/>
      <c r="AN133" s="961"/>
      <c r="AO133" s="962"/>
      <c r="AP133" s="962"/>
      <c r="AQ133" s="961"/>
      <c r="AR133" s="961"/>
      <c r="AS133" s="1027"/>
    </row>
    <row r="134">
      <c r="A134" s="266"/>
      <c r="B134" s="266"/>
      <c r="C134" s="269"/>
      <c r="D134" s="984">
        <v>4.0</v>
      </c>
      <c r="E134" s="985">
        <v>4.0</v>
      </c>
      <c r="F134" s="986">
        <v>17.0</v>
      </c>
      <c r="G134" s="1013"/>
      <c r="H134" s="1021">
        <v>5300.0</v>
      </c>
      <c r="I134" s="486"/>
      <c r="J134" s="520">
        <v>6.0</v>
      </c>
      <c r="K134" s="474"/>
      <c r="L134" s="989"/>
      <c r="M134" s="486"/>
      <c r="N134" s="487"/>
      <c r="O134" s="486"/>
      <c r="P134" s="487"/>
      <c r="Q134" s="487"/>
      <c r="R134" s="487"/>
      <c r="S134" s="519"/>
      <c r="T134" s="520">
        <v>5.0</v>
      </c>
      <c r="U134" s="519"/>
      <c r="V134" s="520"/>
      <c r="W134" s="520"/>
      <c r="X134" s="520"/>
      <c r="Y134" s="474"/>
      <c r="Z134" s="474"/>
      <c r="AA134" s="474"/>
      <c r="AB134" s="475"/>
      <c r="AC134" s="475"/>
      <c r="AD134" s="475"/>
      <c r="AE134" s="989"/>
      <c r="AF134" s="989"/>
      <c r="AG134" s="989"/>
      <c r="AH134" s="990"/>
      <c r="AI134" s="990"/>
      <c r="AJ134" s="989"/>
      <c r="AK134" s="962"/>
      <c r="AL134" s="962"/>
      <c r="AM134" s="962"/>
      <c r="AN134" s="961"/>
      <c r="AO134" s="962"/>
      <c r="AP134" s="962"/>
      <c r="AQ134" s="961"/>
      <c r="AR134" s="961"/>
      <c r="AS134" s="1027"/>
    </row>
    <row r="135">
      <c r="A135" s="275"/>
      <c r="B135" s="275"/>
      <c r="C135" s="917"/>
      <c r="D135" s="992">
        <v>5.0</v>
      </c>
      <c r="E135" s="993">
        <v>5.0</v>
      </c>
      <c r="F135" s="994">
        <v>20.0</v>
      </c>
      <c r="G135" s="1015"/>
      <c r="H135" s="1028">
        <v>8000.0</v>
      </c>
      <c r="I135" s="1001"/>
      <c r="J135" s="1002">
        <v>8.0</v>
      </c>
      <c r="K135" s="999"/>
      <c r="L135" s="1000"/>
      <c r="M135" s="1001"/>
      <c r="N135" s="997"/>
      <c r="O135" s="1001"/>
      <c r="P135" s="997"/>
      <c r="Q135" s="997"/>
      <c r="R135" s="997"/>
      <c r="S135" s="998"/>
      <c r="T135" s="1002">
        <v>6.0</v>
      </c>
      <c r="U135" s="998"/>
      <c r="V135" s="1002"/>
      <c r="W135" s="1002"/>
      <c r="X135" s="1002"/>
      <c r="Y135" s="999"/>
      <c r="Z135" s="999"/>
      <c r="AA135" s="999"/>
      <c r="AB135" s="1003"/>
      <c r="AC135" s="1003"/>
      <c r="AD135" s="1003"/>
      <c r="AE135" s="1000"/>
      <c r="AF135" s="1000"/>
      <c r="AG135" s="1000"/>
      <c r="AH135" s="1004"/>
      <c r="AI135" s="1004"/>
      <c r="AJ135" s="1000"/>
      <c r="AK135" s="1029"/>
      <c r="AL135" s="1029"/>
      <c r="AM135" s="1029"/>
      <c r="AN135" s="1030"/>
      <c r="AO135" s="1029"/>
      <c r="AP135" s="1029"/>
      <c r="AQ135" s="1030"/>
      <c r="AR135" s="1030"/>
      <c r="AS135" s="1031"/>
    </row>
    <row r="136">
      <c r="A136" s="387" t="s">
        <v>506</v>
      </c>
      <c r="B136" s="1018" t="s">
        <v>2724</v>
      </c>
      <c r="C136" s="269"/>
      <c r="D136" s="984">
        <v>1.0</v>
      </c>
      <c r="E136" s="985">
        <v>2.0</v>
      </c>
      <c r="F136" s="986">
        <v>10.0</v>
      </c>
      <c r="G136" s="987">
        <v>5.0</v>
      </c>
      <c r="H136" s="1021">
        <v>10000.0</v>
      </c>
      <c r="I136" s="486"/>
      <c r="J136" s="519"/>
      <c r="K136" s="474"/>
      <c r="L136" s="990">
        <v>1.0</v>
      </c>
      <c r="M136" s="486"/>
      <c r="N136" s="487"/>
      <c r="O136" s="486"/>
      <c r="P136" s="487"/>
      <c r="Q136" s="487"/>
      <c r="R136" s="487"/>
      <c r="S136" s="519"/>
      <c r="T136" s="520"/>
      <c r="U136" s="519"/>
      <c r="V136" s="520"/>
      <c r="W136" s="520"/>
      <c r="X136" s="520"/>
      <c r="Y136" s="474"/>
      <c r="Z136" s="474"/>
      <c r="AA136" s="474"/>
      <c r="AB136" s="475"/>
      <c r="AC136" s="475"/>
      <c r="AD136" s="475"/>
      <c r="AE136" s="989"/>
      <c r="AF136" s="989"/>
      <c r="AG136" s="989"/>
      <c r="AH136" s="990"/>
      <c r="AI136" s="990"/>
      <c r="AJ136" s="989"/>
      <c r="AK136" s="962"/>
      <c r="AL136" s="962"/>
      <c r="AM136" s="962"/>
      <c r="AN136" s="961"/>
      <c r="AO136" s="962"/>
      <c r="AP136" s="962"/>
      <c r="AQ136" s="961"/>
      <c r="AR136" s="961"/>
      <c r="AS136" s="962"/>
    </row>
    <row r="137">
      <c r="B137" s="266"/>
      <c r="C137" s="269"/>
      <c r="D137" s="984">
        <v>2.0</v>
      </c>
      <c r="E137" s="985">
        <v>4.0</v>
      </c>
      <c r="F137" s="986">
        <v>12.0</v>
      </c>
      <c r="G137" s="987">
        <v>6.0</v>
      </c>
      <c r="H137" s="1021">
        <v>15000.0</v>
      </c>
      <c r="I137" s="486"/>
      <c r="J137" s="519"/>
      <c r="K137" s="475">
        <v>5.0</v>
      </c>
      <c r="L137" s="989"/>
      <c r="M137" s="486"/>
      <c r="N137" s="487"/>
      <c r="O137" s="486"/>
      <c r="P137" s="487"/>
      <c r="Q137" s="487"/>
      <c r="R137" s="487"/>
      <c r="S137" s="519"/>
      <c r="T137" s="520"/>
      <c r="U137" s="519"/>
      <c r="V137" s="520"/>
      <c r="W137" s="520"/>
      <c r="X137" s="520"/>
      <c r="Y137" s="475">
        <v>6.0</v>
      </c>
      <c r="Z137" s="474"/>
      <c r="AA137" s="474"/>
      <c r="AB137" s="475"/>
      <c r="AC137" s="475"/>
      <c r="AD137" s="475"/>
      <c r="AE137" s="989"/>
      <c r="AF137" s="989"/>
      <c r="AG137" s="989"/>
      <c r="AH137" s="990"/>
      <c r="AI137" s="990"/>
      <c r="AJ137" s="989"/>
      <c r="AK137" s="962"/>
      <c r="AL137" s="962"/>
      <c r="AM137" s="962"/>
      <c r="AN137" s="961"/>
      <c r="AO137" s="962"/>
      <c r="AP137" s="962"/>
      <c r="AQ137" s="961"/>
      <c r="AR137" s="961"/>
      <c r="AS137" s="962"/>
    </row>
    <row r="138">
      <c r="B138" s="266"/>
      <c r="C138" s="269"/>
      <c r="D138" s="984">
        <v>3.0</v>
      </c>
      <c r="E138" s="985">
        <v>6.0</v>
      </c>
      <c r="F138" s="986">
        <v>14.0</v>
      </c>
      <c r="G138" s="987">
        <v>7.0</v>
      </c>
      <c r="H138" s="1021">
        <v>23000.0</v>
      </c>
      <c r="I138" s="486"/>
      <c r="J138" s="519"/>
      <c r="K138" s="475">
        <v>15.0</v>
      </c>
      <c r="L138" s="989"/>
      <c r="M138" s="486"/>
      <c r="N138" s="487"/>
      <c r="O138" s="486"/>
      <c r="P138" s="487"/>
      <c r="Q138" s="487"/>
      <c r="R138" s="487"/>
      <c r="S138" s="519"/>
      <c r="T138" s="520"/>
      <c r="U138" s="519"/>
      <c r="V138" s="520"/>
      <c r="W138" s="520"/>
      <c r="X138" s="520"/>
      <c r="Y138" s="475">
        <v>10.0</v>
      </c>
      <c r="Z138" s="474"/>
      <c r="AA138" s="474"/>
      <c r="AB138" s="475">
        <v>6.0</v>
      </c>
      <c r="AC138" s="475"/>
      <c r="AD138" s="475"/>
      <c r="AE138" s="989"/>
      <c r="AF138" s="989"/>
      <c r="AG138" s="989"/>
      <c r="AH138" s="990"/>
      <c r="AI138" s="990"/>
      <c r="AJ138" s="989"/>
      <c r="AK138" s="962"/>
      <c r="AL138" s="962"/>
      <c r="AM138" s="962"/>
      <c r="AN138" s="961"/>
      <c r="AO138" s="962"/>
      <c r="AP138" s="962"/>
      <c r="AQ138" s="961"/>
      <c r="AR138" s="961"/>
      <c r="AS138" s="962"/>
    </row>
    <row r="139">
      <c r="B139" s="266"/>
      <c r="C139" s="269"/>
      <c r="D139" s="984">
        <v>4.0</v>
      </c>
      <c r="E139" s="985">
        <v>9.0</v>
      </c>
      <c r="F139" s="986">
        <v>16.0</v>
      </c>
      <c r="G139" s="987">
        <v>8.0</v>
      </c>
      <c r="H139" s="1021">
        <v>35000.0</v>
      </c>
      <c r="I139" s="486"/>
      <c r="J139" s="519"/>
      <c r="K139" s="475">
        <v>25.0</v>
      </c>
      <c r="L139" s="989"/>
      <c r="M139" s="486"/>
      <c r="N139" s="487"/>
      <c r="O139" s="486"/>
      <c r="P139" s="487"/>
      <c r="Q139" s="487"/>
      <c r="R139" s="487"/>
      <c r="S139" s="519"/>
      <c r="T139" s="520"/>
      <c r="U139" s="519"/>
      <c r="V139" s="520"/>
      <c r="W139" s="520"/>
      <c r="X139" s="520"/>
      <c r="Y139" s="475">
        <v>12.0</v>
      </c>
      <c r="Z139" s="474"/>
      <c r="AA139" s="474"/>
      <c r="AB139" s="475">
        <v>8.0</v>
      </c>
      <c r="AC139" s="475"/>
      <c r="AD139" s="475"/>
      <c r="AE139" s="989"/>
      <c r="AF139" s="989"/>
      <c r="AG139" s="989"/>
      <c r="AH139" s="990"/>
      <c r="AI139" s="990"/>
      <c r="AJ139" s="989"/>
      <c r="AK139" s="962"/>
      <c r="AL139" s="962"/>
      <c r="AM139" s="962"/>
      <c r="AN139" s="961"/>
      <c r="AO139" s="962"/>
      <c r="AP139" s="962"/>
      <c r="AQ139" s="961"/>
      <c r="AR139" s="961"/>
      <c r="AS139" s="962"/>
    </row>
    <row r="140">
      <c r="B140" s="266"/>
      <c r="C140" s="269"/>
      <c r="D140" s="984">
        <v>5.0</v>
      </c>
      <c r="E140" s="985">
        <v>12.0</v>
      </c>
      <c r="F140" s="986">
        <v>18.0</v>
      </c>
      <c r="G140" s="987">
        <v>9.0</v>
      </c>
      <c r="H140" s="1021">
        <v>53000.0</v>
      </c>
      <c r="I140" s="486"/>
      <c r="J140" s="519"/>
      <c r="K140" s="474"/>
      <c r="L140" s="990">
        <v>3.0</v>
      </c>
      <c r="M140" s="486"/>
      <c r="N140" s="487"/>
      <c r="O140" s="486"/>
      <c r="P140" s="487"/>
      <c r="Q140" s="487"/>
      <c r="R140" s="487"/>
      <c r="S140" s="519"/>
      <c r="T140" s="520"/>
      <c r="U140" s="519"/>
      <c r="V140" s="520"/>
      <c r="W140" s="520"/>
      <c r="X140" s="520"/>
      <c r="Y140" s="475">
        <v>14.0</v>
      </c>
      <c r="Z140" s="474"/>
      <c r="AA140" s="474"/>
      <c r="AB140" s="475">
        <v>10.0</v>
      </c>
      <c r="AC140" s="475"/>
      <c r="AD140" s="475"/>
      <c r="AE140" s="989"/>
      <c r="AF140" s="989"/>
      <c r="AG140" s="989"/>
      <c r="AH140" s="990"/>
      <c r="AI140" s="990"/>
      <c r="AJ140" s="989"/>
      <c r="AK140" s="962"/>
      <c r="AL140" s="962"/>
      <c r="AM140" s="962"/>
      <c r="AN140" s="961"/>
      <c r="AO140" s="962"/>
      <c r="AP140" s="962"/>
      <c r="AQ140" s="961"/>
      <c r="AR140" s="961"/>
      <c r="AS140" s="962"/>
    </row>
    <row r="141">
      <c r="B141" s="266"/>
      <c r="C141" s="269"/>
      <c r="D141" s="984">
        <v>6.0</v>
      </c>
      <c r="E141" s="985">
        <v>15.0</v>
      </c>
      <c r="F141" s="986">
        <v>20.0</v>
      </c>
      <c r="G141" s="987">
        <v>10.0</v>
      </c>
      <c r="H141" s="1021">
        <v>80000.0</v>
      </c>
      <c r="I141" s="486"/>
      <c r="J141" s="519"/>
      <c r="K141" s="474"/>
      <c r="L141" s="990">
        <v>5.0</v>
      </c>
      <c r="M141" s="486"/>
      <c r="N141" s="487"/>
      <c r="O141" s="486"/>
      <c r="P141" s="487"/>
      <c r="Q141" s="487"/>
      <c r="R141" s="487"/>
      <c r="S141" s="519"/>
      <c r="T141" s="520"/>
      <c r="U141" s="519"/>
      <c r="V141" s="520"/>
      <c r="W141" s="520"/>
      <c r="X141" s="520"/>
      <c r="Y141" s="474"/>
      <c r="Z141" s="474"/>
      <c r="AA141" s="474"/>
      <c r="AB141" s="475"/>
      <c r="AC141" s="475"/>
      <c r="AD141" s="475"/>
      <c r="AE141" s="990">
        <v>2.0</v>
      </c>
      <c r="AF141" s="989"/>
      <c r="AG141" s="989"/>
      <c r="AH141" s="990">
        <v>2.0</v>
      </c>
      <c r="AI141" s="990"/>
      <c r="AJ141" s="989"/>
      <c r="AK141" s="962"/>
      <c r="AL141" s="962"/>
      <c r="AM141" s="962"/>
      <c r="AN141" s="961"/>
      <c r="AO141" s="962"/>
      <c r="AP141" s="962"/>
      <c r="AQ141" s="961"/>
      <c r="AR141" s="961"/>
      <c r="AS141" s="962"/>
    </row>
    <row r="142">
      <c r="B142" s="266"/>
      <c r="C142" s="269"/>
      <c r="D142" s="984">
        <v>7.0</v>
      </c>
      <c r="E142" s="985">
        <v>18.0</v>
      </c>
      <c r="F142" s="986">
        <v>22.0</v>
      </c>
      <c r="G142" s="987">
        <v>11.0</v>
      </c>
      <c r="H142" s="1021">
        <v>120000.0</v>
      </c>
      <c r="I142" s="486"/>
      <c r="J142" s="519"/>
      <c r="K142" s="474"/>
      <c r="L142" s="990">
        <v>10.0</v>
      </c>
      <c r="M142" s="486"/>
      <c r="N142" s="487"/>
      <c r="O142" s="486"/>
      <c r="P142" s="487"/>
      <c r="Q142" s="487"/>
      <c r="R142" s="487"/>
      <c r="S142" s="519"/>
      <c r="T142" s="520"/>
      <c r="U142" s="519"/>
      <c r="V142" s="520"/>
      <c r="W142" s="520"/>
      <c r="X142" s="520"/>
      <c r="Y142" s="474"/>
      <c r="Z142" s="474"/>
      <c r="AA142" s="474"/>
      <c r="AB142" s="475"/>
      <c r="AC142" s="475"/>
      <c r="AD142" s="475"/>
      <c r="AE142" s="990">
        <v>3.0</v>
      </c>
      <c r="AF142" s="989"/>
      <c r="AG142" s="989"/>
      <c r="AH142" s="990">
        <v>3.0</v>
      </c>
      <c r="AI142" s="990"/>
      <c r="AJ142" s="989"/>
      <c r="AK142" s="962"/>
      <c r="AL142" s="962"/>
      <c r="AM142" s="962"/>
      <c r="AN142" s="961"/>
      <c r="AO142" s="962"/>
      <c r="AP142" s="962"/>
      <c r="AQ142" s="961"/>
      <c r="AR142" s="961"/>
      <c r="AS142" s="962"/>
    </row>
    <row r="143">
      <c r="B143" s="266"/>
      <c r="C143" s="269"/>
      <c r="D143" s="984">
        <v>8.0</v>
      </c>
      <c r="E143" s="985">
        <v>22.0</v>
      </c>
      <c r="F143" s="986">
        <v>24.0</v>
      </c>
      <c r="G143" s="987">
        <v>12.0</v>
      </c>
      <c r="H143" s="1021">
        <v>180000.0</v>
      </c>
      <c r="I143" s="486"/>
      <c r="J143" s="519"/>
      <c r="K143" s="474"/>
      <c r="L143" s="990">
        <v>20.0</v>
      </c>
      <c r="M143" s="486"/>
      <c r="N143" s="487"/>
      <c r="O143" s="486"/>
      <c r="P143" s="487"/>
      <c r="Q143" s="487"/>
      <c r="R143" s="487"/>
      <c r="S143" s="519"/>
      <c r="T143" s="520"/>
      <c r="U143" s="519"/>
      <c r="V143" s="520"/>
      <c r="W143" s="520"/>
      <c r="X143" s="520"/>
      <c r="Y143" s="474"/>
      <c r="Z143" s="474"/>
      <c r="AA143" s="474"/>
      <c r="AB143" s="475"/>
      <c r="AC143" s="475"/>
      <c r="AD143" s="475"/>
      <c r="AE143" s="990">
        <v>5.0</v>
      </c>
      <c r="AF143" s="989"/>
      <c r="AG143" s="989"/>
      <c r="AH143" s="990">
        <v>5.0</v>
      </c>
      <c r="AI143" s="990"/>
      <c r="AJ143" s="989"/>
      <c r="AK143" s="962"/>
      <c r="AL143" s="962"/>
      <c r="AM143" s="962"/>
      <c r="AN143" s="961"/>
      <c r="AO143" s="962"/>
      <c r="AP143" s="962"/>
      <c r="AQ143" s="961"/>
      <c r="AR143" s="961"/>
      <c r="AS143" s="962"/>
    </row>
    <row r="144">
      <c r="B144" s="266"/>
      <c r="C144" s="269"/>
      <c r="D144" s="984">
        <v>9.0</v>
      </c>
      <c r="E144" s="985">
        <v>26.0</v>
      </c>
      <c r="F144" s="986">
        <v>27.0</v>
      </c>
      <c r="G144" s="987">
        <v>13.0</v>
      </c>
      <c r="H144" s="1021">
        <v>270000.0</v>
      </c>
      <c r="I144" s="486"/>
      <c r="J144" s="519"/>
      <c r="K144" s="474"/>
      <c r="L144" s="990">
        <v>30.0</v>
      </c>
      <c r="M144" s="486"/>
      <c r="N144" s="487"/>
      <c r="O144" s="486"/>
      <c r="P144" s="487"/>
      <c r="Q144" s="487"/>
      <c r="R144" s="487"/>
      <c r="S144" s="519"/>
      <c r="T144" s="520"/>
      <c r="U144" s="519"/>
      <c r="V144" s="520"/>
      <c r="W144" s="520"/>
      <c r="X144" s="520"/>
      <c r="Y144" s="474"/>
      <c r="Z144" s="474"/>
      <c r="AA144" s="474"/>
      <c r="AB144" s="475"/>
      <c r="AC144" s="475"/>
      <c r="AD144" s="475"/>
      <c r="AE144" s="990">
        <v>7.0</v>
      </c>
      <c r="AF144" s="989"/>
      <c r="AG144" s="989"/>
      <c r="AH144" s="990">
        <v>7.0</v>
      </c>
      <c r="AI144" s="990"/>
      <c r="AJ144" s="989"/>
      <c r="AK144" s="962"/>
      <c r="AL144" s="962"/>
      <c r="AM144" s="962"/>
      <c r="AN144" s="961"/>
      <c r="AO144" s="962"/>
      <c r="AP144" s="962"/>
      <c r="AQ144" s="961"/>
      <c r="AR144" s="961"/>
      <c r="AS144" s="962"/>
    </row>
    <row r="145">
      <c r="B145" s="266"/>
      <c r="C145" s="269"/>
      <c r="D145" s="984">
        <v>10.0</v>
      </c>
      <c r="E145" s="985">
        <v>30.0</v>
      </c>
      <c r="F145" s="986">
        <v>30.0</v>
      </c>
      <c r="G145" s="987">
        <v>15.0</v>
      </c>
      <c r="H145" s="1021">
        <v>410000.0</v>
      </c>
      <c r="I145" s="486"/>
      <c r="J145" s="519"/>
      <c r="K145" s="474"/>
      <c r="L145" s="990">
        <v>40.0</v>
      </c>
      <c r="M145" s="486"/>
      <c r="N145" s="487"/>
      <c r="O145" s="486"/>
      <c r="P145" s="487"/>
      <c r="Q145" s="487"/>
      <c r="R145" s="487"/>
      <c r="S145" s="519"/>
      <c r="T145" s="520"/>
      <c r="U145" s="519"/>
      <c r="V145" s="520"/>
      <c r="W145" s="520"/>
      <c r="X145" s="520"/>
      <c r="Y145" s="474"/>
      <c r="Z145" s="474"/>
      <c r="AA145" s="474"/>
      <c r="AB145" s="475"/>
      <c r="AC145" s="475"/>
      <c r="AD145" s="475"/>
      <c r="AE145" s="990">
        <v>9.0</v>
      </c>
      <c r="AF145" s="989"/>
      <c r="AG145" s="989"/>
      <c r="AH145" s="990">
        <v>9.0</v>
      </c>
      <c r="AI145" s="990"/>
      <c r="AJ145" s="989"/>
      <c r="AK145" s="962"/>
      <c r="AL145" s="962"/>
      <c r="AM145" s="962"/>
      <c r="AN145" s="961"/>
      <c r="AO145" s="962"/>
      <c r="AP145" s="962"/>
      <c r="AQ145" s="961"/>
      <c r="AR145" s="961"/>
      <c r="AS145" s="962"/>
    </row>
    <row r="146">
      <c r="A146" s="968" t="s">
        <v>374</v>
      </c>
      <c r="B146" s="1016" t="s">
        <v>2725</v>
      </c>
      <c r="C146" s="14"/>
      <c r="D146" s="970">
        <v>1.0</v>
      </c>
      <c r="E146" s="971">
        <v>2.0</v>
      </c>
      <c r="F146" s="972">
        <v>10.0</v>
      </c>
      <c r="G146" s="973">
        <v>15.0</v>
      </c>
      <c r="H146" s="1023">
        <v>10000.0</v>
      </c>
      <c r="I146" s="979"/>
      <c r="J146" s="976"/>
      <c r="K146" s="977"/>
      <c r="L146" s="982">
        <v>1.0</v>
      </c>
      <c r="M146" s="979"/>
      <c r="N146" s="975"/>
      <c r="O146" s="979"/>
      <c r="P146" s="975"/>
      <c r="Q146" s="975"/>
      <c r="R146" s="975"/>
      <c r="S146" s="976"/>
      <c r="T146" s="980"/>
      <c r="U146" s="976"/>
      <c r="V146" s="980"/>
      <c r="W146" s="980"/>
      <c r="X146" s="980"/>
      <c r="Y146" s="977"/>
      <c r="Z146" s="977"/>
      <c r="AA146" s="977"/>
      <c r="AB146" s="981"/>
      <c r="AC146" s="981"/>
      <c r="AD146" s="981"/>
      <c r="AE146" s="978"/>
      <c r="AF146" s="978"/>
      <c r="AG146" s="978"/>
      <c r="AH146" s="982"/>
      <c r="AI146" s="982"/>
      <c r="AJ146" s="978"/>
      <c r="AK146" s="1024"/>
      <c r="AL146" s="1024"/>
      <c r="AM146" s="1024"/>
      <c r="AN146" s="1025"/>
      <c r="AO146" s="1024"/>
      <c r="AP146" s="1024"/>
      <c r="AQ146" s="1025"/>
      <c r="AR146" s="1025"/>
      <c r="AS146" s="1026"/>
    </row>
    <row r="147">
      <c r="A147" s="266"/>
      <c r="B147" s="266"/>
      <c r="C147" s="269"/>
      <c r="D147" s="984">
        <v>2.0</v>
      </c>
      <c r="E147" s="985">
        <v>4.0</v>
      </c>
      <c r="F147" s="986">
        <v>9.0</v>
      </c>
      <c r="G147" s="987">
        <v>18.0</v>
      </c>
      <c r="H147" s="1021">
        <v>15000.0</v>
      </c>
      <c r="I147" s="486"/>
      <c r="J147" s="519"/>
      <c r="K147" s="475">
        <v>5.0</v>
      </c>
      <c r="L147" s="989"/>
      <c r="M147" s="486"/>
      <c r="N147" s="487"/>
      <c r="O147" s="486"/>
      <c r="P147" s="487"/>
      <c r="Q147" s="487"/>
      <c r="R147" s="487"/>
      <c r="S147" s="519"/>
      <c r="T147" s="520"/>
      <c r="U147" s="519"/>
      <c r="V147" s="520"/>
      <c r="W147" s="520"/>
      <c r="X147" s="520"/>
      <c r="Y147" s="475">
        <v>6.0</v>
      </c>
      <c r="Z147" s="474"/>
      <c r="AA147" s="474"/>
      <c r="AB147" s="475"/>
      <c r="AC147" s="475"/>
      <c r="AD147" s="475"/>
      <c r="AE147" s="989"/>
      <c r="AF147" s="989"/>
      <c r="AG147" s="989"/>
      <c r="AH147" s="990"/>
      <c r="AI147" s="990"/>
      <c r="AJ147" s="989"/>
      <c r="AK147" s="962"/>
      <c r="AL147" s="962"/>
      <c r="AM147" s="962"/>
      <c r="AN147" s="961"/>
      <c r="AO147" s="962"/>
      <c r="AP147" s="962"/>
      <c r="AQ147" s="961"/>
      <c r="AR147" s="961"/>
      <c r="AS147" s="1027"/>
    </row>
    <row r="148">
      <c r="A148" s="266"/>
      <c r="B148" s="266"/>
      <c r="C148" s="269"/>
      <c r="D148" s="984">
        <v>3.0</v>
      </c>
      <c r="E148" s="985">
        <v>6.0</v>
      </c>
      <c r="F148" s="986">
        <v>9.0</v>
      </c>
      <c r="G148" s="987">
        <v>21.0</v>
      </c>
      <c r="H148" s="1021">
        <v>23000.0</v>
      </c>
      <c r="I148" s="486"/>
      <c r="J148" s="519"/>
      <c r="K148" s="475">
        <v>15.0</v>
      </c>
      <c r="L148" s="989"/>
      <c r="M148" s="486"/>
      <c r="N148" s="487"/>
      <c r="O148" s="486"/>
      <c r="P148" s="487"/>
      <c r="Q148" s="487"/>
      <c r="R148" s="487"/>
      <c r="S148" s="519"/>
      <c r="T148" s="520"/>
      <c r="U148" s="519"/>
      <c r="V148" s="520"/>
      <c r="W148" s="520"/>
      <c r="X148" s="520"/>
      <c r="Y148" s="475">
        <v>10.0</v>
      </c>
      <c r="Z148" s="474"/>
      <c r="AA148" s="474"/>
      <c r="AB148" s="475"/>
      <c r="AC148" s="475"/>
      <c r="AD148" s="475">
        <v>6.0</v>
      </c>
      <c r="AE148" s="989"/>
      <c r="AF148" s="989"/>
      <c r="AG148" s="989"/>
      <c r="AH148" s="990"/>
      <c r="AI148" s="990"/>
      <c r="AJ148" s="989"/>
      <c r="AK148" s="962"/>
      <c r="AL148" s="962"/>
      <c r="AM148" s="962"/>
      <c r="AN148" s="961"/>
      <c r="AO148" s="962"/>
      <c r="AP148" s="962"/>
      <c r="AQ148" s="961"/>
      <c r="AR148" s="961"/>
      <c r="AS148" s="1027"/>
    </row>
    <row r="149">
      <c r="A149" s="266"/>
      <c r="B149" s="266"/>
      <c r="C149" s="269"/>
      <c r="D149" s="984">
        <v>4.0</v>
      </c>
      <c r="E149" s="985">
        <v>9.0</v>
      </c>
      <c r="F149" s="986">
        <v>8.0</v>
      </c>
      <c r="G149" s="987">
        <v>24.0</v>
      </c>
      <c r="H149" s="1021">
        <v>35000.0</v>
      </c>
      <c r="I149" s="486"/>
      <c r="J149" s="519"/>
      <c r="K149" s="475">
        <v>25.0</v>
      </c>
      <c r="L149" s="989"/>
      <c r="M149" s="486"/>
      <c r="N149" s="487"/>
      <c r="O149" s="486"/>
      <c r="P149" s="487"/>
      <c r="Q149" s="487"/>
      <c r="R149" s="487"/>
      <c r="S149" s="519"/>
      <c r="T149" s="520"/>
      <c r="U149" s="519"/>
      <c r="V149" s="520"/>
      <c r="W149" s="520"/>
      <c r="X149" s="520"/>
      <c r="Y149" s="475">
        <v>12.0</v>
      </c>
      <c r="Z149" s="474"/>
      <c r="AA149" s="474"/>
      <c r="AB149" s="475"/>
      <c r="AC149" s="475"/>
      <c r="AD149" s="475">
        <v>8.0</v>
      </c>
      <c r="AE149" s="989"/>
      <c r="AF149" s="989"/>
      <c r="AG149" s="989"/>
      <c r="AH149" s="990"/>
      <c r="AI149" s="990"/>
      <c r="AJ149" s="989"/>
      <c r="AK149" s="962"/>
      <c r="AL149" s="962"/>
      <c r="AM149" s="962"/>
      <c r="AN149" s="961"/>
      <c r="AO149" s="962"/>
      <c r="AP149" s="962"/>
      <c r="AQ149" s="961"/>
      <c r="AR149" s="961"/>
      <c r="AS149" s="1027"/>
    </row>
    <row r="150">
      <c r="A150" s="266"/>
      <c r="B150" s="266"/>
      <c r="C150" s="269"/>
      <c r="D150" s="984">
        <v>5.0</v>
      </c>
      <c r="E150" s="985">
        <v>12.0</v>
      </c>
      <c r="F150" s="986">
        <v>8.0</v>
      </c>
      <c r="G150" s="987">
        <v>27.0</v>
      </c>
      <c r="H150" s="1021">
        <v>53000.0</v>
      </c>
      <c r="I150" s="486"/>
      <c r="J150" s="519"/>
      <c r="K150" s="474"/>
      <c r="L150" s="990">
        <v>3.0</v>
      </c>
      <c r="M150" s="486"/>
      <c r="N150" s="487"/>
      <c r="O150" s="486"/>
      <c r="P150" s="487"/>
      <c r="Q150" s="487"/>
      <c r="R150" s="487"/>
      <c r="S150" s="519"/>
      <c r="T150" s="520"/>
      <c r="U150" s="519"/>
      <c r="V150" s="520"/>
      <c r="W150" s="520"/>
      <c r="X150" s="520"/>
      <c r="Y150" s="475">
        <v>14.0</v>
      </c>
      <c r="Z150" s="474"/>
      <c r="AA150" s="474"/>
      <c r="AB150" s="475"/>
      <c r="AC150" s="475"/>
      <c r="AD150" s="475">
        <v>10.0</v>
      </c>
      <c r="AE150" s="989"/>
      <c r="AF150" s="989"/>
      <c r="AG150" s="989"/>
      <c r="AH150" s="990"/>
      <c r="AI150" s="990"/>
      <c r="AJ150" s="989"/>
      <c r="AK150" s="962"/>
      <c r="AL150" s="962"/>
      <c r="AM150" s="962"/>
      <c r="AN150" s="961"/>
      <c r="AO150" s="962"/>
      <c r="AP150" s="962"/>
      <c r="AQ150" s="961"/>
      <c r="AR150" s="961"/>
      <c r="AS150" s="1027"/>
    </row>
    <row r="151">
      <c r="A151" s="266"/>
      <c r="B151" s="266"/>
      <c r="C151" s="269"/>
      <c r="D151" s="984">
        <v>6.0</v>
      </c>
      <c r="E151" s="985">
        <v>15.0</v>
      </c>
      <c r="F151" s="986">
        <v>7.0</v>
      </c>
      <c r="G151" s="987">
        <v>30.0</v>
      </c>
      <c r="H151" s="1021">
        <v>80000.0</v>
      </c>
      <c r="I151" s="486"/>
      <c r="J151" s="519"/>
      <c r="K151" s="474"/>
      <c r="L151" s="990">
        <v>5.0</v>
      </c>
      <c r="M151" s="486"/>
      <c r="N151" s="487"/>
      <c r="O151" s="486"/>
      <c r="P151" s="487"/>
      <c r="Q151" s="487"/>
      <c r="R151" s="487"/>
      <c r="S151" s="519"/>
      <c r="T151" s="520"/>
      <c r="U151" s="519"/>
      <c r="V151" s="520"/>
      <c r="W151" s="520"/>
      <c r="X151" s="520"/>
      <c r="Y151" s="474"/>
      <c r="Z151" s="474"/>
      <c r="AA151" s="474"/>
      <c r="AB151" s="475"/>
      <c r="AC151" s="475"/>
      <c r="AD151" s="475"/>
      <c r="AE151" s="990">
        <v>2.0</v>
      </c>
      <c r="AF151" s="989"/>
      <c r="AG151" s="989"/>
      <c r="AH151" s="990"/>
      <c r="AI151" s="990"/>
      <c r="AJ151" s="990">
        <v>2.0</v>
      </c>
      <c r="AK151" s="962"/>
      <c r="AL151" s="962"/>
      <c r="AM151" s="962"/>
      <c r="AN151" s="961"/>
      <c r="AO151" s="962"/>
      <c r="AP151" s="962"/>
      <c r="AQ151" s="961"/>
      <c r="AR151" s="961"/>
      <c r="AS151" s="1027"/>
    </row>
    <row r="152">
      <c r="A152" s="266"/>
      <c r="B152" s="266"/>
      <c r="C152" s="269"/>
      <c r="D152" s="984">
        <v>7.0</v>
      </c>
      <c r="E152" s="985">
        <v>18.0</v>
      </c>
      <c r="F152" s="986">
        <v>7.0</v>
      </c>
      <c r="G152" s="987">
        <v>33.0</v>
      </c>
      <c r="H152" s="1021">
        <v>120000.0</v>
      </c>
      <c r="I152" s="486"/>
      <c r="J152" s="519"/>
      <c r="K152" s="474"/>
      <c r="L152" s="990">
        <v>10.0</v>
      </c>
      <c r="M152" s="486"/>
      <c r="N152" s="487"/>
      <c r="O152" s="486"/>
      <c r="P152" s="487"/>
      <c r="Q152" s="487"/>
      <c r="R152" s="487"/>
      <c r="S152" s="519"/>
      <c r="T152" s="520"/>
      <c r="U152" s="519"/>
      <c r="V152" s="520"/>
      <c r="W152" s="520"/>
      <c r="X152" s="520"/>
      <c r="Y152" s="474"/>
      <c r="Z152" s="474"/>
      <c r="AA152" s="474"/>
      <c r="AB152" s="475"/>
      <c r="AC152" s="475"/>
      <c r="AD152" s="475"/>
      <c r="AE152" s="990">
        <v>3.0</v>
      </c>
      <c r="AF152" s="989"/>
      <c r="AG152" s="989"/>
      <c r="AH152" s="990"/>
      <c r="AI152" s="990"/>
      <c r="AJ152" s="990">
        <v>3.0</v>
      </c>
      <c r="AK152" s="962"/>
      <c r="AL152" s="962"/>
      <c r="AM152" s="962"/>
      <c r="AN152" s="961"/>
      <c r="AO152" s="962"/>
      <c r="AP152" s="962"/>
      <c r="AQ152" s="961"/>
      <c r="AR152" s="961"/>
      <c r="AS152" s="1027"/>
    </row>
    <row r="153">
      <c r="A153" s="266"/>
      <c r="B153" s="266"/>
      <c r="C153" s="269"/>
      <c r="D153" s="984">
        <v>8.0</v>
      </c>
      <c r="E153" s="985">
        <v>22.0</v>
      </c>
      <c r="F153" s="986">
        <v>6.0</v>
      </c>
      <c r="G153" s="987">
        <v>36.0</v>
      </c>
      <c r="H153" s="1021">
        <v>180000.0</v>
      </c>
      <c r="I153" s="486"/>
      <c r="J153" s="519"/>
      <c r="K153" s="474"/>
      <c r="L153" s="990">
        <v>20.0</v>
      </c>
      <c r="M153" s="486"/>
      <c r="N153" s="487"/>
      <c r="O153" s="486"/>
      <c r="P153" s="487"/>
      <c r="Q153" s="487"/>
      <c r="R153" s="487"/>
      <c r="S153" s="519"/>
      <c r="T153" s="520"/>
      <c r="U153" s="519"/>
      <c r="V153" s="520"/>
      <c r="W153" s="520"/>
      <c r="X153" s="520"/>
      <c r="Y153" s="474"/>
      <c r="Z153" s="474"/>
      <c r="AA153" s="474"/>
      <c r="AB153" s="475"/>
      <c r="AC153" s="475"/>
      <c r="AD153" s="475"/>
      <c r="AE153" s="990">
        <v>5.0</v>
      </c>
      <c r="AF153" s="989"/>
      <c r="AG153" s="989"/>
      <c r="AH153" s="990"/>
      <c r="AI153" s="990"/>
      <c r="AJ153" s="990">
        <v>5.0</v>
      </c>
      <c r="AK153" s="962"/>
      <c r="AL153" s="962"/>
      <c r="AM153" s="962"/>
      <c r="AN153" s="961"/>
      <c r="AO153" s="962"/>
      <c r="AP153" s="962"/>
      <c r="AQ153" s="961"/>
      <c r="AR153" s="961"/>
      <c r="AS153" s="1027"/>
    </row>
    <row r="154">
      <c r="A154" s="266"/>
      <c r="B154" s="266"/>
      <c r="C154" s="269"/>
      <c r="D154" s="984">
        <v>9.0</v>
      </c>
      <c r="E154" s="985">
        <v>26.0</v>
      </c>
      <c r="F154" s="986">
        <v>6.0</v>
      </c>
      <c r="G154" s="987">
        <v>40.0</v>
      </c>
      <c r="H154" s="1021">
        <v>270000.0</v>
      </c>
      <c r="I154" s="486"/>
      <c r="J154" s="519"/>
      <c r="K154" s="474"/>
      <c r="L154" s="990">
        <v>30.0</v>
      </c>
      <c r="M154" s="486"/>
      <c r="N154" s="487"/>
      <c r="O154" s="486"/>
      <c r="P154" s="487"/>
      <c r="Q154" s="487"/>
      <c r="R154" s="487"/>
      <c r="S154" s="519"/>
      <c r="T154" s="520"/>
      <c r="U154" s="519"/>
      <c r="V154" s="520"/>
      <c r="W154" s="520"/>
      <c r="X154" s="520"/>
      <c r="Y154" s="474"/>
      <c r="Z154" s="474"/>
      <c r="AA154" s="474"/>
      <c r="AB154" s="475"/>
      <c r="AC154" s="475"/>
      <c r="AD154" s="475"/>
      <c r="AE154" s="990">
        <v>7.0</v>
      </c>
      <c r="AF154" s="989"/>
      <c r="AG154" s="989"/>
      <c r="AH154" s="990"/>
      <c r="AI154" s="990"/>
      <c r="AJ154" s="990">
        <v>7.0</v>
      </c>
      <c r="AK154" s="962"/>
      <c r="AL154" s="962"/>
      <c r="AM154" s="962"/>
      <c r="AN154" s="961"/>
      <c r="AO154" s="962"/>
      <c r="AP154" s="962"/>
      <c r="AQ154" s="961"/>
      <c r="AR154" s="961"/>
      <c r="AS154" s="1027"/>
    </row>
    <row r="155">
      <c r="A155" s="275"/>
      <c r="B155" s="275"/>
      <c r="C155" s="917"/>
      <c r="D155" s="992">
        <v>10.0</v>
      </c>
      <c r="E155" s="993">
        <v>30.0</v>
      </c>
      <c r="F155" s="994">
        <v>5.0</v>
      </c>
      <c r="G155" s="995">
        <v>45.0</v>
      </c>
      <c r="H155" s="1028">
        <v>410000.0</v>
      </c>
      <c r="I155" s="1001"/>
      <c r="J155" s="998"/>
      <c r="K155" s="999"/>
      <c r="L155" s="1004">
        <v>40.0</v>
      </c>
      <c r="M155" s="1001"/>
      <c r="N155" s="997"/>
      <c r="O155" s="1001"/>
      <c r="P155" s="997"/>
      <c r="Q155" s="997"/>
      <c r="R155" s="997"/>
      <c r="S155" s="998"/>
      <c r="T155" s="1002"/>
      <c r="U155" s="998"/>
      <c r="V155" s="1002"/>
      <c r="W155" s="1002"/>
      <c r="X155" s="1002"/>
      <c r="Y155" s="999"/>
      <c r="Z155" s="999"/>
      <c r="AA155" s="999"/>
      <c r="AB155" s="1003"/>
      <c r="AC155" s="1003"/>
      <c r="AD155" s="1003"/>
      <c r="AE155" s="1004">
        <v>9.0</v>
      </c>
      <c r="AF155" s="1000"/>
      <c r="AG155" s="1000"/>
      <c r="AH155" s="1004"/>
      <c r="AI155" s="1004"/>
      <c r="AJ155" s="1004">
        <v>9.0</v>
      </c>
      <c r="AK155" s="1029"/>
      <c r="AL155" s="1029"/>
      <c r="AM155" s="1029"/>
      <c r="AN155" s="1030"/>
      <c r="AO155" s="1029"/>
      <c r="AP155" s="1029"/>
      <c r="AQ155" s="1030"/>
      <c r="AR155" s="1030"/>
      <c r="AS155" s="1031"/>
    </row>
    <row r="156">
      <c r="A156" s="387" t="s">
        <v>426</v>
      </c>
      <c r="B156" s="1018" t="s">
        <v>2726</v>
      </c>
      <c r="C156" s="269"/>
      <c r="D156" s="984">
        <v>1.0</v>
      </c>
      <c r="E156" s="985">
        <v>2.0</v>
      </c>
      <c r="F156" s="986">
        <v>15.0</v>
      </c>
      <c r="G156" s="987"/>
      <c r="H156" s="1021">
        <v>8000.0</v>
      </c>
      <c r="I156" s="486"/>
      <c r="J156" s="519"/>
      <c r="K156" s="475">
        <v>3.0</v>
      </c>
      <c r="L156" s="989"/>
      <c r="M156" s="486"/>
      <c r="N156" s="487"/>
      <c r="O156" s="486"/>
      <c r="P156" s="487"/>
      <c r="Q156" s="487"/>
      <c r="R156" s="487"/>
      <c r="S156" s="519"/>
      <c r="T156" s="520"/>
      <c r="U156" s="519"/>
      <c r="V156" s="520"/>
      <c r="W156" s="520"/>
      <c r="X156" s="520"/>
      <c r="Y156" s="474"/>
      <c r="Z156" s="475">
        <v>3.0</v>
      </c>
      <c r="AA156" s="474"/>
      <c r="AB156" s="475"/>
      <c r="AC156" s="475"/>
      <c r="AD156" s="475"/>
      <c r="AE156" s="989"/>
      <c r="AF156" s="989"/>
      <c r="AG156" s="989"/>
      <c r="AH156" s="990"/>
      <c r="AI156" s="990"/>
      <c r="AJ156" s="989"/>
      <c r="AK156" s="962"/>
      <c r="AL156" s="962"/>
      <c r="AM156" s="962"/>
      <c r="AN156" s="961"/>
      <c r="AO156" s="962"/>
      <c r="AP156" s="962"/>
      <c r="AQ156" s="961"/>
      <c r="AR156" s="961"/>
      <c r="AS156" s="962"/>
    </row>
    <row r="157">
      <c r="B157" s="266"/>
      <c r="C157" s="269"/>
      <c r="D157" s="984">
        <v>2.0</v>
      </c>
      <c r="E157" s="985">
        <v>4.0</v>
      </c>
      <c r="F157" s="986">
        <v>18.0</v>
      </c>
      <c r="G157" s="987"/>
      <c r="H157" s="1021">
        <v>12000.0</v>
      </c>
      <c r="I157" s="486"/>
      <c r="J157" s="519"/>
      <c r="K157" s="475">
        <v>5.0</v>
      </c>
      <c r="L157" s="989"/>
      <c r="M157" s="486"/>
      <c r="N157" s="487"/>
      <c r="O157" s="486"/>
      <c r="P157" s="487"/>
      <c r="Q157" s="487"/>
      <c r="R157" s="487"/>
      <c r="S157" s="519"/>
      <c r="T157" s="520"/>
      <c r="U157" s="519"/>
      <c r="V157" s="520"/>
      <c r="W157" s="520"/>
      <c r="X157" s="520"/>
      <c r="Y157" s="474"/>
      <c r="Z157" s="475">
        <v>4.0</v>
      </c>
      <c r="AA157" s="474"/>
      <c r="AB157" s="475"/>
      <c r="AC157" s="475"/>
      <c r="AD157" s="475"/>
      <c r="AE157" s="989"/>
      <c r="AF157" s="989"/>
      <c r="AG157" s="989"/>
      <c r="AH157" s="990"/>
      <c r="AI157" s="990"/>
      <c r="AJ157" s="989"/>
      <c r="AK157" s="962"/>
      <c r="AL157" s="962"/>
      <c r="AM157" s="962"/>
      <c r="AN157" s="961"/>
      <c r="AO157" s="962"/>
      <c r="AP157" s="962"/>
      <c r="AQ157" s="961"/>
      <c r="AR157" s="961"/>
      <c r="AS157" s="962"/>
    </row>
    <row r="158">
      <c r="B158" s="266"/>
      <c r="C158" s="269"/>
      <c r="D158" s="984">
        <v>3.0</v>
      </c>
      <c r="E158" s="985">
        <v>6.0</v>
      </c>
      <c r="F158" s="986">
        <v>21.0</v>
      </c>
      <c r="G158" s="987"/>
      <c r="H158" s="1021">
        <v>18000.0</v>
      </c>
      <c r="I158" s="486"/>
      <c r="J158" s="519"/>
      <c r="K158" s="475">
        <v>8.0</v>
      </c>
      <c r="L158" s="989"/>
      <c r="M158" s="486"/>
      <c r="N158" s="487"/>
      <c r="O158" s="486"/>
      <c r="P158" s="487"/>
      <c r="Q158" s="487"/>
      <c r="R158" s="487"/>
      <c r="S158" s="519"/>
      <c r="T158" s="520"/>
      <c r="U158" s="519"/>
      <c r="V158" s="520"/>
      <c r="W158" s="520"/>
      <c r="X158" s="520"/>
      <c r="Y158" s="474"/>
      <c r="Z158" s="475">
        <v>6.0</v>
      </c>
      <c r="AA158" s="474"/>
      <c r="AB158" s="475"/>
      <c r="AC158" s="475">
        <v>2.0</v>
      </c>
      <c r="AD158" s="475"/>
      <c r="AE158" s="989"/>
      <c r="AF158" s="989"/>
      <c r="AG158" s="989"/>
      <c r="AH158" s="990"/>
      <c r="AI158" s="990"/>
      <c r="AJ158" s="989"/>
      <c r="AK158" s="962"/>
      <c r="AL158" s="962"/>
      <c r="AM158" s="962"/>
      <c r="AN158" s="961"/>
      <c r="AO158" s="962"/>
      <c r="AP158" s="962"/>
      <c r="AQ158" s="961"/>
      <c r="AR158" s="961"/>
      <c r="AS158" s="962"/>
    </row>
    <row r="159">
      <c r="B159" s="266"/>
      <c r="C159" s="269"/>
      <c r="D159" s="984">
        <v>4.0</v>
      </c>
      <c r="E159" s="985">
        <v>9.0</v>
      </c>
      <c r="F159" s="986">
        <v>24.0</v>
      </c>
      <c r="G159" s="987"/>
      <c r="H159" s="1021">
        <v>27000.0</v>
      </c>
      <c r="I159" s="486"/>
      <c r="J159" s="519"/>
      <c r="K159" s="475">
        <v>12.0</v>
      </c>
      <c r="L159" s="989"/>
      <c r="M159" s="486"/>
      <c r="N159" s="487"/>
      <c r="O159" s="486"/>
      <c r="P159" s="487"/>
      <c r="Q159" s="487"/>
      <c r="R159" s="487"/>
      <c r="S159" s="519"/>
      <c r="T159" s="520"/>
      <c r="U159" s="519"/>
      <c r="V159" s="520"/>
      <c r="W159" s="520"/>
      <c r="X159" s="520"/>
      <c r="Y159" s="474"/>
      <c r="Z159" s="475">
        <v>8.0</v>
      </c>
      <c r="AA159" s="474"/>
      <c r="AB159" s="475"/>
      <c r="AC159" s="475">
        <v>4.0</v>
      </c>
      <c r="AD159" s="475"/>
      <c r="AE159" s="989"/>
      <c r="AF159" s="989"/>
      <c r="AG159" s="989"/>
      <c r="AH159" s="990"/>
      <c r="AI159" s="990"/>
      <c r="AJ159" s="989"/>
      <c r="AK159" s="962"/>
      <c r="AL159" s="962"/>
      <c r="AM159" s="962"/>
      <c r="AN159" s="961"/>
      <c r="AO159" s="962"/>
      <c r="AP159" s="962"/>
      <c r="AQ159" s="961"/>
      <c r="AR159" s="961"/>
      <c r="AS159" s="962"/>
    </row>
    <row r="160">
      <c r="B160" s="266"/>
      <c r="C160" s="269"/>
      <c r="D160" s="984">
        <v>5.0</v>
      </c>
      <c r="E160" s="985">
        <v>12.0</v>
      </c>
      <c r="F160" s="986">
        <v>27.0</v>
      </c>
      <c r="G160" s="987"/>
      <c r="H160" s="1021">
        <v>41000.0</v>
      </c>
      <c r="I160" s="486"/>
      <c r="J160" s="519"/>
      <c r="K160" s="475">
        <v>15.0</v>
      </c>
      <c r="L160" s="989"/>
      <c r="M160" s="486"/>
      <c r="N160" s="487"/>
      <c r="O160" s="486"/>
      <c r="P160" s="487"/>
      <c r="Q160" s="487"/>
      <c r="R160" s="487"/>
      <c r="S160" s="519"/>
      <c r="T160" s="520"/>
      <c r="U160" s="519"/>
      <c r="V160" s="520"/>
      <c r="W160" s="520"/>
      <c r="X160" s="520"/>
      <c r="Y160" s="474"/>
      <c r="Z160" s="475">
        <v>10.0</v>
      </c>
      <c r="AA160" s="474"/>
      <c r="AB160" s="475"/>
      <c r="AC160" s="475">
        <v>6.0</v>
      </c>
      <c r="AD160" s="475"/>
      <c r="AE160" s="989"/>
      <c r="AF160" s="989"/>
      <c r="AG160" s="989"/>
      <c r="AH160" s="990"/>
      <c r="AI160" s="990"/>
      <c r="AJ160" s="989"/>
      <c r="AK160" s="962"/>
      <c r="AL160" s="962"/>
      <c r="AM160" s="962"/>
      <c r="AN160" s="961"/>
      <c r="AO160" s="962"/>
      <c r="AP160" s="962"/>
      <c r="AQ160" s="961"/>
      <c r="AR160" s="961"/>
      <c r="AS160" s="962"/>
    </row>
    <row r="161">
      <c r="B161" s="266"/>
      <c r="C161" s="269"/>
      <c r="D161" s="984">
        <v>6.0</v>
      </c>
      <c r="E161" s="985">
        <v>15.0</v>
      </c>
      <c r="F161" s="986">
        <v>30.0</v>
      </c>
      <c r="G161" s="987"/>
      <c r="H161" s="1021">
        <v>62000.0</v>
      </c>
      <c r="I161" s="486"/>
      <c r="J161" s="519"/>
      <c r="K161" s="474"/>
      <c r="L161" s="990">
        <v>5.0</v>
      </c>
      <c r="M161" s="486"/>
      <c r="N161" s="487"/>
      <c r="O161" s="486"/>
      <c r="P161" s="487"/>
      <c r="Q161" s="487"/>
      <c r="R161" s="487"/>
      <c r="S161" s="519"/>
      <c r="T161" s="520"/>
      <c r="U161" s="519"/>
      <c r="V161" s="520"/>
      <c r="W161" s="520"/>
      <c r="X161" s="520"/>
      <c r="Y161" s="474"/>
      <c r="Z161" s="474"/>
      <c r="AA161" s="474"/>
      <c r="AB161" s="475"/>
      <c r="AC161" s="475"/>
      <c r="AD161" s="475"/>
      <c r="AE161" s="989"/>
      <c r="AF161" s="990">
        <v>2.0</v>
      </c>
      <c r="AG161" s="989"/>
      <c r="AH161" s="990"/>
      <c r="AI161" s="990">
        <v>2.0</v>
      </c>
      <c r="AJ161" s="989"/>
      <c r="AK161" s="962"/>
      <c r="AL161" s="962"/>
      <c r="AM161" s="962"/>
      <c r="AN161" s="961"/>
      <c r="AO161" s="962"/>
      <c r="AP161" s="962"/>
      <c r="AQ161" s="961"/>
      <c r="AR161" s="961"/>
      <c r="AS161" s="962"/>
    </row>
    <row r="162">
      <c r="B162" s="266"/>
      <c r="C162" s="269"/>
      <c r="D162" s="984">
        <v>7.0</v>
      </c>
      <c r="E162" s="985">
        <v>18.0</v>
      </c>
      <c r="F162" s="986">
        <v>33.0</v>
      </c>
      <c r="G162" s="987"/>
      <c r="H162" s="1021">
        <v>93000.0</v>
      </c>
      <c r="I162" s="486"/>
      <c r="J162" s="519"/>
      <c r="K162" s="474"/>
      <c r="L162" s="990">
        <v>10.0</v>
      </c>
      <c r="M162" s="486"/>
      <c r="N162" s="487"/>
      <c r="O162" s="486"/>
      <c r="P162" s="487"/>
      <c r="Q162" s="487"/>
      <c r="R162" s="487"/>
      <c r="S162" s="519"/>
      <c r="T162" s="520"/>
      <c r="U162" s="519"/>
      <c r="V162" s="520"/>
      <c r="W162" s="520"/>
      <c r="X162" s="520"/>
      <c r="Y162" s="474"/>
      <c r="Z162" s="474"/>
      <c r="AA162" s="474"/>
      <c r="AB162" s="475"/>
      <c r="AC162" s="475"/>
      <c r="AD162" s="475"/>
      <c r="AE162" s="989"/>
      <c r="AF162" s="990">
        <v>3.0</v>
      </c>
      <c r="AG162" s="989"/>
      <c r="AH162" s="990"/>
      <c r="AI162" s="990">
        <v>3.0</v>
      </c>
      <c r="AJ162" s="989"/>
      <c r="AK162" s="962"/>
      <c r="AL162" s="962"/>
      <c r="AM162" s="962"/>
      <c r="AN162" s="961"/>
      <c r="AO162" s="962"/>
      <c r="AP162" s="962"/>
      <c r="AQ162" s="961"/>
      <c r="AR162" s="961"/>
      <c r="AS162" s="962"/>
    </row>
    <row r="163">
      <c r="B163" s="266"/>
      <c r="C163" s="269"/>
      <c r="D163" s="984">
        <v>8.0</v>
      </c>
      <c r="E163" s="985">
        <v>22.0</v>
      </c>
      <c r="F163" s="986">
        <v>36.0</v>
      </c>
      <c r="G163" s="987"/>
      <c r="H163" s="1021">
        <v>140000.0</v>
      </c>
      <c r="I163" s="486"/>
      <c r="J163" s="519"/>
      <c r="K163" s="474"/>
      <c r="L163" s="990">
        <v>20.0</v>
      </c>
      <c r="M163" s="486"/>
      <c r="N163" s="487"/>
      <c r="O163" s="486"/>
      <c r="P163" s="487"/>
      <c r="Q163" s="487"/>
      <c r="R163" s="487"/>
      <c r="S163" s="519"/>
      <c r="T163" s="520"/>
      <c r="U163" s="519"/>
      <c r="V163" s="520"/>
      <c r="W163" s="520"/>
      <c r="X163" s="520"/>
      <c r="Y163" s="474"/>
      <c r="Z163" s="474"/>
      <c r="AA163" s="474"/>
      <c r="AB163" s="475"/>
      <c r="AC163" s="475"/>
      <c r="AD163" s="475"/>
      <c r="AE163" s="989"/>
      <c r="AF163" s="990">
        <v>5.0</v>
      </c>
      <c r="AG163" s="989"/>
      <c r="AH163" s="990"/>
      <c r="AI163" s="990">
        <v>5.0</v>
      </c>
      <c r="AJ163" s="989"/>
      <c r="AK163" s="962"/>
      <c r="AL163" s="962"/>
      <c r="AM163" s="962"/>
      <c r="AN163" s="961"/>
      <c r="AO163" s="962"/>
      <c r="AP163" s="962"/>
      <c r="AQ163" s="961"/>
      <c r="AR163" s="961"/>
      <c r="AS163" s="962"/>
    </row>
    <row r="164">
      <c r="B164" s="266"/>
      <c r="C164" s="269"/>
      <c r="D164" s="984">
        <v>9.0</v>
      </c>
      <c r="E164" s="985">
        <v>26.0</v>
      </c>
      <c r="F164" s="986">
        <v>40.0</v>
      </c>
      <c r="G164" s="987"/>
      <c r="H164" s="1021">
        <v>210000.0</v>
      </c>
      <c r="I164" s="486"/>
      <c r="J164" s="519"/>
      <c r="K164" s="474"/>
      <c r="L164" s="990">
        <v>30.0</v>
      </c>
      <c r="M164" s="486"/>
      <c r="N164" s="487"/>
      <c r="O164" s="486"/>
      <c r="P164" s="487"/>
      <c r="Q164" s="487"/>
      <c r="R164" s="487"/>
      <c r="S164" s="519"/>
      <c r="T164" s="520"/>
      <c r="U164" s="519"/>
      <c r="V164" s="520"/>
      <c r="W164" s="520"/>
      <c r="X164" s="520"/>
      <c r="Y164" s="474"/>
      <c r="Z164" s="474"/>
      <c r="AA164" s="474"/>
      <c r="AB164" s="475"/>
      <c r="AC164" s="475"/>
      <c r="AD164" s="475"/>
      <c r="AE164" s="989"/>
      <c r="AF164" s="990">
        <v>7.0</v>
      </c>
      <c r="AG164" s="989"/>
      <c r="AH164" s="990"/>
      <c r="AI164" s="990">
        <v>7.0</v>
      </c>
      <c r="AJ164" s="989"/>
      <c r="AK164" s="962"/>
      <c r="AL164" s="962"/>
      <c r="AM164" s="962"/>
      <c r="AN164" s="961"/>
      <c r="AO164" s="962"/>
      <c r="AP164" s="962"/>
      <c r="AQ164" s="961"/>
      <c r="AR164" s="961"/>
      <c r="AS164" s="962"/>
    </row>
    <row r="165">
      <c r="B165" s="275"/>
      <c r="C165" s="917"/>
      <c r="D165" s="984">
        <v>10.0</v>
      </c>
      <c r="E165" s="993">
        <v>30.0</v>
      </c>
      <c r="F165" s="994">
        <v>45.0</v>
      </c>
      <c r="G165" s="995"/>
      <c r="H165" s="1021">
        <v>320000.0</v>
      </c>
      <c r="I165" s="486"/>
      <c r="J165" s="519"/>
      <c r="K165" s="474"/>
      <c r="L165" s="990">
        <v>40.0</v>
      </c>
      <c r="M165" s="486"/>
      <c r="N165" s="487"/>
      <c r="O165" s="486"/>
      <c r="P165" s="487"/>
      <c r="Q165" s="487"/>
      <c r="R165" s="487"/>
      <c r="S165" s="519"/>
      <c r="T165" s="520"/>
      <c r="U165" s="519"/>
      <c r="V165" s="520"/>
      <c r="W165" s="520"/>
      <c r="X165" s="520"/>
      <c r="Y165" s="474"/>
      <c r="Z165" s="474"/>
      <c r="AA165" s="474"/>
      <c r="AB165" s="475"/>
      <c r="AC165" s="475"/>
      <c r="AD165" s="475"/>
      <c r="AE165" s="989"/>
      <c r="AF165" s="990">
        <v>9.0</v>
      </c>
      <c r="AG165" s="989"/>
      <c r="AH165" s="990"/>
      <c r="AI165" s="990">
        <v>9.0</v>
      </c>
      <c r="AJ165" s="989"/>
      <c r="AK165" s="962"/>
      <c r="AL165" s="962"/>
      <c r="AM165" s="962"/>
      <c r="AN165" s="961"/>
      <c r="AO165" s="962"/>
      <c r="AP165" s="962"/>
      <c r="AQ165" s="961"/>
      <c r="AR165" s="961"/>
      <c r="AS165" s="962"/>
    </row>
    <row r="166">
      <c r="A166" s="960" t="s">
        <v>2727</v>
      </c>
      <c r="B166" s="1020"/>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033"/>
      <c r="AL166" s="1033"/>
      <c r="AM166" s="1033"/>
      <c r="AN166" s="1034"/>
      <c r="AO166" s="1033"/>
      <c r="AP166" s="1033"/>
      <c r="AQ166" s="1034"/>
      <c r="AR166" s="1034"/>
      <c r="AS166" s="941"/>
    </row>
    <row r="167">
      <c r="A167" s="1032" t="s">
        <v>2695</v>
      </c>
      <c r="B167" s="969" t="s">
        <v>2728</v>
      </c>
      <c r="C167" s="14"/>
      <c r="D167" s="984">
        <v>1.0</v>
      </c>
      <c r="E167" s="971">
        <v>3.0</v>
      </c>
      <c r="F167" s="972"/>
      <c r="G167" s="1017"/>
      <c r="H167" s="1021">
        <v>1500.0</v>
      </c>
      <c r="I167" s="486"/>
      <c r="J167" s="520">
        <v>1.0</v>
      </c>
      <c r="K167" s="474"/>
      <c r="L167" s="989"/>
      <c r="M167" s="486"/>
      <c r="N167" s="487"/>
      <c r="O167" s="486"/>
      <c r="P167" s="487"/>
      <c r="Q167" s="487"/>
      <c r="R167" s="487"/>
      <c r="S167" s="520">
        <v>2.0</v>
      </c>
      <c r="T167" s="520"/>
      <c r="U167" s="519"/>
      <c r="V167" s="520"/>
      <c r="W167" s="520"/>
      <c r="X167" s="520"/>
      <c r="Y167" s="474"/>
      <c r="Z167" s="474"/>
      <c r="AA167" s="474"/>
      <c r="AB167" s="475"/>
      <c r="AC167" s="475"/>
      <c r="AD167" s="475"/>
      <c r="AE167" s="989"/>
      <c r="AF167" s="989"/>
      <c r="AG167" s="989"/>
      <c r="AH167" s="990"/>
      <c r="AI167" s="990"/>
      <c r="AJ167" s="989"/>
      <c r="AK167" s="962"/>
      <c r="AL167" s="962"/>
      <c r="AM167" s="962"/>
      <c r="AN167" s="961"/>
      <c r="AO167" s="962"/>
      <c r="AP167" s="962"/>
      <c r="AQ167" s="961"/>
      <c r="AR167" s="961"/>
      <c r="AS167" s="962"/>
    </row>
    <row r="168">
      <c r="B168" s="266"/>
      <c r="C168" s="269"/>
      <c r="D168" s="984">
        <v>2.0</v>
      </c>
      <c r="E168" s="985">
        <v>6.0</v>
      </c>
      <c r="F168" s="986"/>
      <c r="G168" s="1013"/>
      <c r="H168" s="1021">
        <v>2300.0</v>
      </c>
      <c r="I168" s="486"/>
      <c r="J168" s="520">
        <v>2.0</v>
      </c>
      <c r="K168" s="474"/>
      <c r="L168" s="989"/>
      <c r="M168" s="486"/>
      <c r="N168" s="487"/>
      <c r="O168" s="486"/>
      <c r="P168" s="487"/>
      <c r="Q168" s="487"/>
      <c r="R168" s="487"/>
      <c r="S168" s="520">
        <v>3.0</v>
      </c>
      <c r="T168" s="520"/>
      <c r="U168" s="519"/>
      <c r="V168" s="520"/>
      <c r="W168" s="520"/>
      <c r="X168" s="520"/>
      <c r="Y168" s="474"/>
      <c r="Z168" s="474"/>
      <c r="AA168" s="474"/>
      <c r="AB168" s="475"/>
      <c r="AC168" s="475"/>
      <c r="AD168" s="475"/>
      <c r="AE168" s="989"/>
      <c r="AF168" s="989"/>
      <c r="AG168" s="989"/>
      <c r="AH168" s="990"/>
      <c r="AI168" s="990"/>
      <c r="AJ168" s="989"/>
      <c r="AK168" s="962"/>
      <c r="AL168" s="962"/>
      <c r="AM168" s="962"/>
      <c r="AN168" s="961"/>
      <c r="AO168" s="962"/>
      <c r="AP168" s="962"/>
      <c r="AQ168" s="961"/>
      <c r="AR168" s="961"/>
      <c r="AS168" s="962"/>
    </row>
    <row r="169">
      <c r="B169" s="266"/>
      <c r="C169" s="269"/>
      <c r="D169" s="984">
        <v>3.0</v>
      </c>
      <c r="E169" s="985">
        <v>9.0</v>
      </c>
      <c r="F169" s="986"/>
      <c r="G169" s="1013"/>
      <c r="H169" s="1021">
        <v>3500.0</v>
      </c>
      <c r="I169" s="486"/>
      <c r="J169" s="520">
        <v>4.0</v>
      </c>
      <c r="K169" s="474"/>
      <c r="L169" s="989"/>
      <c r="M169" s="486"/>
      <c r="N169" s="487"/>
      <c r="O169" s="486"/>
      <c r="P169" s="487"/>
      <c r="Q169" s="487"/>
      <c r="R169" s="487"/>
      <c r="S169" s="520">
        <v>4.0</v>
      </c>
      <c r="T169" s="520"/>
      <c r="U169" s="519"/>
      <c r="V169" s="520"/>
      <c r="W169" s="520"/>
      <c r="X169" s="520"/>
      <c r="Y169" s="474"/>
      <c r="Z169" s="474"/>
      <c r="AA169" s="474"/>
      <c r="AB169" s="475"/>
      <c r="AC169" s="475"/>
      <c r="AD169" s="475"/>
      <c r="AE169" s="989"/>
      <c r="AF169" s="989"/>
      <c r="AG169" s="989"/>
      <c r="AH169" s="990"/>
      <c r="AI169" s="990"/>
      <c r="AJ169" s="989"/>
      <c r="AK169" s="962"/>
      <c r="AL169" s="962"/>
      <c r="AM169" s="962"/>
      <c r="AN169" s="961"/>
      <c r="AO169" s="962"/>
      <c r="AP169" s="962"/>
      <c r="AQ169" s="961"/>
      <c r="AR169" s="961"/>
      <c r="AS169" s="962"/>
    </row>
    <row r="170">
      <c r="B170" s="266"/>
      <c r="C170" s="269"/>
      <c r="D170" s="984">
        <v>4.0</v>
      </c>
      <c r="E170" s="985">
        <v>12.0</v>
      </c>
      <c r="F170" s="986"/>
      <c r="G170" s="1013"/>
      <c r="H170" s="1021">
        <v>5300.0</v>
      </c>
      <c r="I170" s="486"/>
      <c r="J170" s="520">
        <v>6.0</v>
      </c>
      <c r="K170" s="474"/>
      <c r="L170" s="989"/>
      <c r="M170" s="486"/>
      <c r="N170" s="487"/>
      <c r="O170" s="486"/>
      <c r="P170" s="487"/>
      <c r="Q170" s="487"/>
      <c r="R170" s="487"/>
      <c r="S170" s="520">
        <v>5.0</v>
      </c>
      <c r="T170" s="520"/>
      <c r="U170" s="519"/>
      <c r="V170" s="520"/>
      <c r="W170" s="520"/>
      <c r="X170" s="520"/>
      <c r="Y170" s="474"/>
      <c r="Z170" s="474"/>
      <c r="AA170" s="474"/>
      <c r="AB170" s="475"/>
      <c r="AC170" s="475"/>
      <c r="AD170" s="475"/>
      <c r="AE170" s="989"/>
      <c r="AF170" s="989"/>
      <c r="AG170" s="989"/>
      <c r="AH170" s="990"/>
      <c r="AI170" s="990"/>
      <c r="AJ170" s="989"/>
      <c r="AK170" s="962"/>
      <c r="AL170" s="962"/>
      <c r="AM170" s="962"/>
      <c r="AN170" s="961"/>
      <c r="AO170" s="962"/>
      <c r="AP170" s="962"/>
      <c r="AQ170" s="961"/>
      <c r="AR170" s="961"/>
      <c r="AS170" s="962"/>
    </row>
    <row r="171">
      <c r="B171" s="266"/>
      <c r="C171" s="269"/>
      <c r="D171" s="984">
        <v>5.0</v>
      </c>
      <c r="E171" s="985">
        <v>15.0</v>
      </c>
      <c r="F171" s="986"/>
      <c r="G171" s="1013"/>
      <c r="H171" s="1021">
        <v>8000.0</v>
      </c>
      <c r="I171" s="486"/>
      <c r="J171" s="520">
        <v>8.0</v>
      </c>
      <c r="K171" s="474"/>
      <c r="L171" s="989"/>
      <c r="M171" s="486"/>
      <c r="N171" s="487"/>
      <c r="O171" s="486"/>
      <c r="P171" s="487"/>
      <c r="Q171" s="487"/>
      <c r="R171" s="487"/>
      <c r="S171" s="520">
        <v>6.0</v>
      </c>
      <c r="T171" s="520"/>
      <c r="U171" s="519"/>
      <c r="V171" s="520"/>
      <c r="W171" s="520"/>
      <c r="X171" s="520"/>
      <c r="Y171" s="474"/>
      <c r="Z171" s="474"/>
      <c r="AA171" s="474"/>
      <c r="AB171" s="475"/>
      <c r="AC171" s="475"/>
      <c r="AD171" s="475"/>
      <c r="AE171" s="989"/>
      <c r="AF171" s="989"/>
      <c r="AG171" s="989"/>
      <c r="AH171" s="990"/>
      <c r="AI171" s="990"/>
      <c r="AJ171" s="989"/>
      <c r="AK171" s="962"/>
      <c r="AL171" s="962"/>
      <c r="AM171" s="962"/>
      <c r="AN171" s="961"/>
      <c r="AO171" s="962"/>
      <c r="AP171" s="962"/>
      <c r="AQ171" s="961"/>
      <c r="AR171" s="961"/>
      <c r="AS171" s="962"/>
    </row>
    <row r="172">
      <c r="B172" s="266"/>
      <c r="C172" s="269"/>
      <c r="D172" s="984">
        <v>6.0</v>
      </c>
      <c r="E172" s="985">
        <v>18.0</v>
      </c>
      <c r="F172" s="986"/>
      <c r="G172" s="1013"/>
      <c r="H172" s="1021">
        <v>12000.0</v>
      </c>
      <c r="I172" s="486"/>
      <c r="J172" s="519"/>
      <c r="K172" s="475">
        <v>3.0</v>
      </c>
      <c r="L172" s="989"/>
      <c r="M172" s="486"/>
      <c r="N172" s="487"/>
      <c r="O172" s="486"/>
      <c r="P172" s="487"/>
      <c r="Q172" s="487"/>
      <c r="R172" s="487"/>
      <c r="S172" s="519"/>
      <c r="T172" s="520"/>
      <c r="U172" s="519"/>
      <c r="V172" s="520"/>
      <c r="W172" s="520"/>
      <c r="X172" s="520"/>
      <c r="Y172" s="475">
        <v>2.0</v>
      </c>
      <c r="Z172" s="475"/>
      <c r="AA172" s="474"/>
      <c r="AB172" s="475"/>
      <c r="AC172" s="475"/>
      <c r="AD172" s="475"/>
      <c r="AE172" s="989"/>
      <c r="AF172" s="989"/>
      <c r="AG172" s="989"/>
      <c r="AH172" s="990"/>
      <c r="AI172" s="990"/>
      <c r="AJ172" s="989"/>
      <c r="AK172" s="962"/>
      <c r="AL172" s="962"/>
      <c r="AM172" s="962"/>
      <c r="AN172" s="961"/>
      <c r="AO172" s="962"/>
      <c r="AP172" s="962"/>
      <c r="AQ172" s="961"/>
      <c r="AR172" s="961"/>
      <c r="AS172" s="962"/>
    </row>
    <row r="173">
      <c r="B173" s="266"/>
      <c r="C173" s="269"/>
      <c r="D173" s="984">
        <v>7.0</v>
      </c>
      <c r="E173" s="985">
        <v>21.0</v>
      </c>
      <c r="F173" s="986"/>
      <c r="G173" s="1013"/>
      <c r="H173" s="1021">
        <v>18000.0</v>
      </c>
      <c r="I173" s="486"/>
      <c r="J173" s="519"/>
      <c r="K173" s="475">
        <v>5.0</v>
      </c>
      <c r="L173" s="989"/>
      <c r="M173" s="486"/>
      <c r="N173" s="487"/>
      <c r="O173" s="486"/>
      <c r="P173" s="487"/>
      <c r="Q173" s="487"/>
      <c r="R173" s="487"/>
      <c r="S173" s="519"/>
      <c r="T173" s="520"/>
      <c r="U173" s="519"/>
      <c r="V173" s="520"/>
      <c r="W173" s="520"/>
      <c r="X173" s="520"/>
      <c r="Y173" s="475">
        <v>4.0</v>
      </c>
      <c r="Z173" s="475"/>
      <c r="AA173" s="474"/>
      <c r="AB173" s="475"/>
      <c r="AC173" s="475"/>
      <c r="AD173" s="475"/>
      <c r="AE173" s="989"/>
      <c r="AF173" s="989"/>
      <c r="AG173" s="989"/>
      <c r="AH173" s="990"/>
      <c r="AI173" s="990"/>
      <c r="AJ173" s="989"/>
      <c r="AK173" s="962"/>
      <c r="AL173" s="962"/>
      <c r="AM173" s="962"/>
      <c r="AN173" s="961"/>
      <c r="AO173" s="962"/>
      <c r="AP173" s="962"/>
      <c r="AQ173" s="961"/>
      <c r="AR173" s="961"/>
      <c r="AS173" s="962"/>
    </row>
    <row r="174">
      <c r="B174" s="266"/>
      <c r="C174" s="269"/>
      <c r="D174" s="984">
        <v>8.0</v>
      </c>
      <c r="E174" s="985">
        <v>24.0</v>
      </c>
      <c r="F174" s="986"/>
      <c r="G174" s="1013"/>
      <c r="H174" s="1021">
        <v>27000.0</v>
      </c>
      <c r="I174" s="486"/>
      <c r="J174" s="519"/>
      <c r="K174" s="475">
        <v>8.0</v>
      </c>
      <c r="L174" s="989"/>
      <c r="M174" s="486"/>
      <c r="N174" s="487"/>
      <c r="O174" s="486"/>
      <c r="P174" s="487"/>
      <c r="Q174" s="487"/>
      <c r="R174" s="487"/>
      <c r="S174" s="519"/>
      <c r="T174" s="520"/>
      <c r="U174" s="519"/>
      <c r="V174" s="520"/>
      <c r="W174" s="520"/>
      <c r="X174" s="520"/>
      <c r="Y174" s="475">
        <v>6.0</v>
      </c>
      <c r="Z174" s="475"/>
      <c r="AA174" s="474"/>
      <c r="AB174" s="475"/>
      <c r="AC174" s="475"/>
      <c r="AD174" s="475"/>
      <c r="AE174" s="989"/>
      <c r="AF174" s="989"/>
      <c r="AG174" s="989"/>
      <c r="AH174" s="990"/>
      <c r="AI174" s="990"/>
      <c r="AJ174" s="989"/>
      <c r="AK174" s="962"/>
      <c r="AL174" s="962"/>
      <c r="AM174" s="962"/>
      <c r="AN174" s="961"/>
      <c r="AO174" s="962"/>
      <c r="AP174" s="962"/>
      <c r="AQ174" s="961"/>
      <c r="AR174" s="961"/>
      <c r="AS174" s="962"/>
    </row>
    <row r="175">
      <c r="B175" s="266"/>
      <c r="C175" s="269"/>
      <c r="D175" s="984">
        <v>9.0</v>
      </c>
      <c r="E175" s="985">
        <v>27.0</v>
      </c>
      <c r="F175" s="986"/>
      <c r="G175" s="1013"/>
      <c r="H175" s="1021">
        <v>41000.0</v>
      </c>
      <c r="I175" s="486"/>
      <c r="J175" s="519"/>
      <c r="K175" s="475">
        <v>12.0</v>
      </c>
      <c r="L175" s="989"/>
      <c r="M175" s="486"/>
      <c r="N175" s="487"/>
      <c r="O175" s="486"/>
      <c r="P175" s="487"/>
      <c r="Q175" s="487"/>
      <c r="R175" s="487"/>
      <c r="S175" s="519"/>
      <c r="T175" s="520"/>
      <c r="U175" s="519"/>
      <c r="V175" s="520"/>
      <c r="W175" s="520"/>
      <c r="X175" s="520"/>
      <c r="Y175" s="475">
        <v>8.0</v>
      </c>
      <c r="Z175" s="475"/>
      <c r="AA175" s="474"/>
      <c r="AB175" s="475">
        <v>3.0</v>
      </c>
      <c r="AC175" s="475"/>
      <c r="AD175" s="475"/>
      <c r="AE175" s="989"/>
      <c r="AF175" s="989"/>
      <c r="AG175" s="989"/>
      <c r="AH175" s="990"/>
      <c r="AI175" s="990"/>
      <c r="AJ175" s="989"/>
      <c r="AK175" s="962"/>
      <c r="AL175" s="962"/>
      <c r="AM175" s="962"/>
      <c r="AN175" s="961"/>
      <c r="AO175" s="962"/>
      <c r="AP175" s="962"/>
      <c r="AQ175" s="961"/>
      <c r="AR175" s="961"/>
      <c r="AS175" s="962"/>
    </row>
    <row r="176">
      <c r="B176" s="266"/>
      <c r="C176" s="269"/>
      <c r="D176" s="984">
        <v>10.0</v>
      </c>
      <c r="E176" s="985">
        <v>30.0</v>
      </c>
      <c r="F176" s="986"/>
      <c r="G176" s="1013"/>
      <c r="H176" s="1021">
        <v>62000.0</v>
      </c>
      <c r="I176" s="486"/>
      <c r="J176" s="519"/>
      <c r="K176" s="475">
        <v>16.0</v>
      </c>
      <c r="L176" s="989"/>
      <c r="M176" s="486"/>
      <c r="N176" s="487"/>
      <c r="O176" s="486"/>
      <c r="P176" s="487"/>
      <c r="Q176" s="487"/>
      <c r="R176" s="487"/>
      <c r="S176" s="519"/>
      <c r="T176" s="520"/>
      <c r="U176" s="519"/>
      <c r="V176" s="520"/>
      <c r="W176" s="520"/>
      <c r="X176" s="520"/>
      <c r="Y176" s="475">
        <v>10.0</v>
      </c>
      <c r="Z176" s="475"/>
      <c r="AA176" s="474"/>
      <c r="AB176" s="475">
        <v>4.0</v>
      </c>
      <c r="AC176" s="475"/>
      <c r="AD176" s="475"/>
      <c r="AE176" s="989"/>
      <c r="AF176" s="989"/>
      <c r="AG176" s="989"/>
      <c r="AH176" s="990"/>
      <c r="AI176" s="990"/>
      <c r="AJ176" s="989"/>
      <c r="AK176" s="962"/>
      <c r="AL176" s="962"/>
      <c r="AM176" s="962"/>
      <c r="AN176" s="961"/>
      <c r="AO176" s="962"/>
      <c r="AP176" s="962"/>
      <c r="AQ176" s="961"/>
      <c r="AR176" s="961"/>
      <c r="AS176" s="962"/>
    </row>
    <row r="177">
      <c r="B177" s="266"/>
      <c r="C177" s="269"/>
      <c r="D177" s="984">
        <v>11.0</v>
      </c>
      <c r="E177" s="985">
        <v>33.0</v>
      </c>
      <c r="F177" s="986"/>
      <c r="G177" s="1013"/>
      <c r="H177" s="1021">
        <v>74000.0</v>
      </c>
      <c r="I177" s="486"/>
      <c r="J177" s="519"/>
      <c r="K177" s="475">
        <v>20.0</v>
      </c>
      <c r="L177" s="989"/>
      <c r="M177" s="486"/>
      <c r="N177" s="487"/>
      <c r="O177" s="486"/>
      <c r="P177" s="487"/>
      <c r="Q177" s="487"/>
      <c r="R177" s="487"/>
      <c r="S177" s="519"/>
      <c r="T177" s="520"/>
      <c r="U177" s="519"/>
      <c r="V177" s="520"/>
      <c r="W177" s="520"/>
      <c r="X177" s="520"/>
      <c r="Y177" s="475">
        <v>12.0</v>
      </c>
      <c r="Z177" s="475"/>
      <c r="AA177" s="474"/>
      <c r="AB177" s="475">
        <v>5.0</v>
      </c>
      <c r="AC177" s="475"/>
      <c r="AD177" s="475"/>
      <c r="AE177" s="989"/>
      <c r="AF177" s="989"/>
      <c r="AG177" s="989"/>
      <c r="AH177" s="990"/>
      <c r="AI177" s="990"/>
      <c r="AJ177" s="989"/>
      <c r="AK177" s="962"/>
      <c r="AL177" s="962"/>
      <c r="AM177" s="962"/>
      <c r="AN177" s="961"/>
      <c r="AO177" s="962"/>
      <c r="AP177" s="962"/>
      <c r="AQ177" s="961"/>
      <c r="AR177" s="961"/>
      <c r="AS177" s="962"/>
    </row>
    <row r="178">
      <c r="B178" s="266"/>
      <c r="C178" s="269"/>
      <c r="D178" s="984">
        <v>12.0</v>
      </c>
      <c r="E178" s="985">
        <v>36.0</v>
      </c>
      <c r="F178" s="986"/>
      <c r="G178" s="1013"/>
      <c r="H178" s="1021">
        <v>90000.0</v>
      </c>
      <c r="I178" s="486"/>
      <c r="J178" s="519"/>
      <c r="K178" s="475">
        <v>25.0</v>
      </c>
      <c r="L178" s="989"/>
      <c r="M178" s="486"/>
      <c r="N178" s="487"/>
      <c r="O178" s="486"/>
      <c r="P178" s="487"/>
      <c r="Q178" s="487"/>
      <c r="R178" s="487"/>
      <c r="S178" s="519"/>
      <c r="T178" s="520"/>
      <c r="U178" s="519"/>
      <c r="V178" s="520"/>
      <c r="W178" s="520"/>
      <c r="X178" s="520"/>
      <c r="Y178" s="475">
        <v>15.0</v>
      </c>
      <c r="Z178" s="475"/>
      <c r="AA178" s="474"/>
      <c r="AB178" s="475">
        <v>6.0</v>
      </c>
      <c r="AC178" s="475"/>
      <c r="AD178" s="475"/>
      <c r="AE178" s="989"/>
      <c r="AF178" s="989"/>
      <c r="AG178" s="989"/>
      <c r="AH178" s="990"/>
      <c r="AI178" s="990"/>
      <c r="AJ178" s="989"/>
      <c r="AK178" s="962"/>
      <c r="AL178" s="962"/>
      <c r="AM178" s="962"/>
      <c r="AN178" s="961"/>
      <c r="AO178" s="962"/>
      <c r="AP178" s="962"/>
      <c r="AQ178" s="961"/>
      <c r="AR178" s="961"/>
      <c r="AS178" s="962"/>
    </row>
    <row r="179">
      <c r="B179" s="266"/>
      <c r="C179" s="269"/>
      <c r="D179" s="984">
        <v>13.0</v>
      </c>
      <c r="E179" s="985">
        <v>39.0</v>
      </c>
      <c r="F179" s="986"/>
      <c r="G179" s="1013"/>
      <c r="H179" s="1021">
        <v>110000.0</v>
      </c>
      <c r="I179" s="486"/>
      <c r="J179" s="519"/>
      <c r="K179" s="475">
        <v>30.0</v>
      </c>
      <c r="L179" s="989"/>
      <c r="M179" s="486"/>
      <c r="N179" s="487"/>
      <c r="O179" s="486"/>
      <c r="P179" s="487"/>
      <c r="Q179" s="487"/>
      <c r="R179" s="487"/>
      <c r="S179" s="519"/>
      <c r="T179" s="520"/>
      <c r="U179" s="519"/>
      <c r="V179" s="520"/>
      <c r="W179" s="520"/>
      <c r="X179" s="520"/>
      <c r="Y179" s="475">
        <v>18.0</v>
      </c>
      <c r="Z179" s="475"/>
      <c r="AA179" s="474"/>
      <c r="AB179" s="475">
        <v>8.0</v>
      </c>
      <c r="AC179" s="475"/>
      <c r="AD179" s="475"/>
      <c r="AE179" s="989"/>
      <c r="AF179" s="989"/>
      <c r="AG179" s="989"/>
      <c r="AH179" s="990"/>
      <c r="AI179" s="990"/>
      <c r="AJ179" s="989"/>
      <c r="AK179" s="962"/>
      <c r="AL179" s="962"/>
      <c r="AM179" s="962"/>
      <c r="AN179" s="961"/>
      <c r="AO179" s="962"/>
      <c r="AP179" s="962"/>
      <c r="AQ179" s="961"/>
      <c r="AR179" s="961"/>
      <c r="AS179" s="962"/>
    </row>
    <row r="180">
      <c r="B180" s="266"/>
      <c r="C180" s="269"/>
      <c r="D180" s="984">
        <v>14.0</v>
      </c>
      <c r="E180" s="985">
        <v>42.0</v>
      </c>
      <c r="F180" s="986"/>
      <c r="G180" s="1013"/>
      <c r="H180" s="1021">
        <v>130000.0</v>
      </c>
      <c r="I180" s="486"/>
      <c r="J180" s="519"/>
      <c r="K180" s="475">
        <v>40.0</v>
      </c>
      <c r="L180" s="989"/>
      <c r="M180" s="486"/>
      <c r="N180" s="487"/>
      <c r="O180" s="486"/>
      <c r="P180" s="487"/>
      <c r="Q180" s="487"/>
      <c r="R180" s="487"/>
      <c r="S180" s="519"/>
      <c r="T180" s="520"/>
      <c r="U180" s="519"/>
      <c r="V180" s="520"/>
      <c r="W180" s="520"/>
      <c r="X180" s="520"/>
      <c r="Y180" s="475">
        <v>22.0</v>
      </c>
      <c r="Z180" s="475"/>
      <c r="AA180" s="474"/>
      <c r="AB180" s="475">
        <v>10.0</v>
      </c>
      <c r="AC180" s="475"/>
      <c r="AD180" s="475"/>
      <c r="AE180" s="989"/>
      <c r="AF180" s="989"/>
      <c r="AG180" s="989"/>
      <c r="AH180" s="990"/>
      <c r="AI180" s="990"/>
      <c r="AJ180" s="989"/>
      <c r="AK180" s="962"/>
      <c r="AL180" s="962"/>
      <c r="AM180" s="962"/>
      <c r="AN180" s="961"/>
      <c r="AO180" s="962"/>
      <c r="AP180" s="962"/>
      <c r="AQ180" s="961"/>
      <c r="AR180" s="961"/>
      <c r="AS180" s="962"/>
    </row>
    <row r="181">
      <c r="B181" s="266"/>
      <c r="C181" s="269"/>
      <c r="D181" s="984">
        <v>15.0</v>
      </c>
      <c r="E181" s="985">
        <v>45.0</v>
      </c>
      <c r="F181" s="986"/>
      <c r="G181" s="1013"/>
      <c r="H181" s="1021">
        <v>160000.0</v>
      </c>
      <c r="I181" s="486"/>
      <c r="J181" s="519"/>
      <c r="K181" s="475">
        <v>50.0</v>
      </c>
      <c r="L181" s="989"/>
      <c r="M181" s="486"/>
      <c r="N181" s="487"/>
      <c r="O181" s="486"/>
      <c r="P181" s="487"/>
      <c r="Q181" s="487"/>
      <c r="R181" s="487"/>
      <c r="S181" s="519"/>
      <c r="T181" s="520"/>
      <c r="U181" s="519"/>
      <c r="V181" s="520"/>
      <c r="W181" s="520"/>
      <c r="X181" s="520"/>
      <c r="Y181" s="475">
        <v>26.0</v>
      </c>
      <c r="Z181" s="475"/>
      <c r="AA181" s="474"/>
      <c r="AB181" s="475">
        <v>12.0</v>
      </c>
      <c r="AC181" s="475"/>
      <c r="AD181" s="475"/>
      <c r="AE181" s="989"/>
      <c r="AF181" s="989"/>
      <c r="AG181" s="989"/>
      <c r="AH181" s="990"/>
      <c r="AI181" s="990"/>
      <c r="AJ181" s="989"/>
      <c r="AK181" s="962"/>
      <c r="AL181" s="962"/>
      <c r="AM181" s="962"/>
      <c r="AN181" s="961"/>
      <c r="AO181" s="962"/>
      <c r="AP181" s="962"/>
      <c r="AQ181" s="961"/>
      <c r="AR181" s="961"/>
      <c r="AS181" s="962"/>
    </row>
    <row r="182">
      <c r="A182" s="1022" t="s">
        <v>2696</v>
      </c>
      <c r="B182" s="969" t="s">
        <v>2729</v>
      </c>
      <c r="C182" s="14"/>
      <c r="D182" s="970">
        <v>1.0</v>
      </c>
      <c r="E182" s="971">
        <v>2.0</v>
      </c>
      <c r="F182" s="972"/>
      <c r="G182" s="1017"/>
      <c r="H182" s="1023">
        <v>3000.0</v>
      </c>
      <c r="I182" s="979"/>
      <c r="J182" s="980">
        <v>8.0</v>
      </c>
      <c r="K182" s="977"/>
      <c r="L182" s="978"/>
      <c r="M182" s="979"/>
      <c r="N182" s="975"/>
      <c r="O182" s="979"/>
      <c r="P182" s="975"/>
      <c r="Q182" s="975"/>
      <c r="R182" s="975"/>
      <c r="S182" s="976"/>
      <c r="T182" s="980"/>
      <c r="U182" s="976"/>
      <c r="V182" s="980"/>
      <c r="W182" s="980"/>
      <c r="X182" s="980"/>
      <c r="Y182" s="977"/>
      <c r="Z182" s="977"/>
      <c r="AA182" s="977"/>
      <c r="AB182" s="981"/>
      <c r="AC182" s="981"/>
      <c r="AD182" s="981"/>
      <c r="AE182" s="978"/>
      <c r="AF182" s="978"/>
      <c r="AG182" s="978"/>
      <c r="AH182" s="982"/>
      <c r="AI182" s="982"/>
      <c r="AJ182" s="978"/>
      <c r="AK182" s="1024"/>
      <c r="AL182" s="1024"/>
      <c r="AM182" s="1024"/>
      <c r="AN182" s="1025"/>
      <c r="AO182" s="1024"/>
      <c r="AP182" s="1024"/>
      <c r="AQ182" s="1025"/>
      <c r="AR182" s="1025"/>
      <c r="AS182" s="1026"/>
    </row>
    <row r="183">
      <c r="A183" s="266"/>
      <c r="B183" s="266"/>
      <c r="C183" s="269"/>
      <c r="D183" s="984">
        <v>2.0</v>
      </c>
      <c r="E183" s="985">
        <v>3.0</v>
      </c>
      <c r="F183" s="986"/>
      <c r="G183" s="1013"/>
      <c r="H183" s="1021">
        <v>4500.0</v>
      </c>
      <c r="I183" s="486"/>
      <c r="J183" s="520">
        <v>10.0</v>
      </c>
      <c r="K183" s="474"/>
      <c r="L183" s="989"/>
      <c r="M183" s="486"/>
      <c r="N183" s="487"/>
      <c r="O183" s="486"/>
      <c r="P183" s="487"/>
      <c r="Q183" s="487"/>
      <c r="R183" s="487"/>
      <c r="S183" s="520">
        <v>8.0</v>
      </c>
      <c r="T183" s="520"/>
      <c r="U183" s="519"/>
      <c r="V183" s="520"/>
      <c r="W183" s="520"/>
      <c r="X183" s="520"/>
      <c r="Y183" s="474"/>
      <c r="Z183" s="474"/>
      <c r="AA183" s="474"/>
      <c r="AB183" s="475"/>
      <c r="AC183" s="475"/>
      <c r="AD183" s="475"/>
      <c r="AE183" s="989"/>
      <c r="AF183" s="989"/>
      <c r="AG183" s="989"/>
      <c r="AH183" s="990"/>
      <c r="AI183" s="990"/>
      <c r="AJ183" s="989"/>
      <c r="AK183" s="962"/>
      <c r="AL183" s="962"/>
      <c r="AM183" s="962"/>
      <c r="AN183" s="961"/>
      <c r="AO183" s="962"/>
      <c r="AP183" s="962"/>
      <c r="AQ183" s="961"/>
      <c r="AR183" s="961"/>
      <c r="AS183" s="1027"/>
    </row>
    <row r="184">
      <c r="A184" s="266"/>
      <c r="B184" s="266"/>
      <c r="C184" s="269"/>
      <c r="D184" s="984">
        <v>3.0</v>
      </c>
      <c r="E184" s="985">
        <v>4.0</v>
      </c>
      <c r="F184" s="986"/>
      <c r="G184" s="1013"/>
      <c r="H184" s="1021">
        <v>6800.0</v>
      </c>
      <c r="I184" s="486"/>
      <c r="J184" s="520">
        <v>12.0</v>
      </c>
      <c r="K184" s="474"/>
      <c r="L184" s="989"/>
      <c r="M184" s="486"/>
      <c r="N184" s="487"/>
      <c r="O184" s="486"/>
      <c r="P184" s="487"/>
      <c r="Q184" s="487"/>
      <c r="R184" s="487"/>
      <c r="S184" s="520">
        <v>10.0</v>
      </c>
      <c r="T184" s="520"/>
      <c r="U184" s="519"/>
      <c r="V184" s="520"/>
      <c r="W184" s="520"/>
      <c r="X184" s="520"/>
      <c r="Y184" s="474"/>
      <c r="Z184" s="474"/>
      <c r="AA184" s="474"/>
      <c r="AB184" s="475"/>
      <c r="AC184" s="475"/>
      <c r="AD184" s="475"/>
      <c r="AE184" s="989"/>
      <c r="AF184" s="989"/>
      <c r="AG184" s="989"/>
      <c r="AH184" s="990"/>
      <c r="AI184" s="990"/>
      <c r="AJ184" s="989"/>
      <c r="AK184" s="962"/>
      <c r="AL184" s="962"/>
      <c r="AM184" s="962"/>
      <c r="AN184" s="961"/>
      <c r="AO184" s="962"/>
      <c r="AP184" s="962"/>
      <c r="AQ184" s="961"/>
      <c r="AR184" s="961"/>
      <c r="AS184" s="1027"/>
    </row>
    <row r="185">
      <c r="A185" s="266"/>
      <c r="B185" s="266"/>
      <c r="C185" s="269"/>
      <c r="D185" s="984">
        <v>4.0</v>
      </c>
      <c r="E185" s="985">
        <v>5.0</v>
      </c>
      <c r="F185" s="986"/>
      <c r="G185" s="1013"/>
      <c r="H185" s="1021">
        <v>10000.0</v>
      </c>
      <c r="I185" s="486"/>
      <c r="J185" s="519"/>
      <c r="K185" s="475">
        <v>3.0</v>
      </c>
      <c r="L185" s="989"/>
      <c r="M185" s="486"/>
      <c r="N185" s="487"/>
      <c r="O185" s="486"/>
      <c r="P185" s="487"/>
      <c r="Q185" s="487"/>
      <c r="R185" s="487"/>
      <c r="S185" s="520">
        <v>12.0</v>
      </c>
      <c r="T185" s="520"/>
      <c r="U185" s="519"/>
      <c r="V185" s="520"/>
      <c r="W185" s="520"/>
      <c r="X185" s="520"/>
      <c r="Y185" s="474"/>
      <c r="Z185" s="474"/>
      <c r="AA185" s="474"/>
      <c r="AB185" s="475"/>
      <c r="AC185" s="475"/>
      <c r="AD185" s="475"/>
      <c r="AE185" s="989"/>
      <c r="AF185" s="989"/>
      <c r="AG185" s="989"/>
      <c r="AH185" s="990"/>
      <c r="AI185" s="990"/>
      <c r="AJ185" s="989"/>
      <c r="AK185" s="962"/>
      <c r="AL185" s="962"/>
      <c r="AM185" s="962"/>
      <c r="AN185" s="961"/>
      <c r="AO185" s="962"/>
      <c r="AP185" s="962"/>
      <c r="AQ185" s="961"/>
      <c r="AR185" s="961"/>
      <c r="AS185" s="1027"/>
    </row>
    <row r="186">
      <c r="A186" s="266"/>
      <c r="B186" s="266"/>
      <c r="C186" s="269"/>
      <c r="D186" s="984">
        <v>5.0</v>
      </c>
      <c r="E186" s="985">
        <v>6.0</v>
      </c>
      <c r="F186" s="986"/>
      <c r="G186" s="1013"/>
      <c r="H186" s="1021">
        <v>15000.0</v>
      </c>
      <c r="I186" s="486"/>
      <c r="J186" s="519"/>
      <c r="K186" s="475">
        <v>5.0</v>
      </c>
      <c r="L186" s="989"/>
      <c r="M186" s="486"/>
      <c r="N186" s="487"/>
      <c r="O186" s="486"/>
      <c r="P186" s="487"/>
      <c r="Q186" s="487"/>
      <c r="R186" s="487"/>
      <c r="S186" s="519"/>
      <c r="T186" s="520"/>
      <c r="U186" s="519"/>
      <c r="V186" s="520"/>
      <c r="W186" s="520"/>
      <c r="X186" s="520"/>
      <c r="Y186" s="475">
        <v>3.0</v>
      </c>
      <c r="Z186" s="474"/>
      <c r="AA186" s="474"/>
      <c r="AB186" s="475"/>
      <c r="AC186" s="475"/>
      <c r="AD186" s="475"/>
      <c r="AE186" s="989"/>
      <c r="AF186" s="989"/>
      <c r="AG186" s="989"/>
      <c r="AH186" s="990"/>
      <c r="AI186" s="990"/>
      <c r="AJ186" s="989"/>
      <c r="AK186" s="962"/>
      <c r="AL186" s="962"/>
      <c r="AM186" s="962"/>
      <c r="AN186" s="961"/>
      <c r="AO186" s="962"/>
      <c r="AP186" s="962"/>
      <c r="AQ186" s="961"/>
      <c r="AR186" s="961"/>
      <c r="AS186" s="1027"/>
    </row>
    <row r="187">
      <c r="A187" s="266"/>
      <c r="B187" s="266"/>
      <c r="C187" s="269"/>
      <c r="D187" s="984">
        <v>6.0</v>
      </c>
      <c r="E187" s="985">
        <v>8.0</v>
      </c>
      <c r="F187" s="986"/>
      <c r="G187" s="1013"/>
      <c r="H187" s="1021">
        <v>23000.0</v>
      </c>
      <c r="I187" s="486"/>
      <c r="J187" s="519"/>
      <c r="K187" s="475">
        <v>10.0</v>
      </c>
      <c r="L187" s="989"/>
      <c r="M187" s="486"/>
      <c r="N187" s="487"/>
      <c r="O187" s="486"/>
      <c r="P187" s="487"/>
      <c r="Q187" s="487"/>
      <c r="R187" s="487"/>
      <c r="S187" s="519"/>
      <c r="T187" s="520"/>
      <c r="U187" s="519"/>
      <c r="V187" s="520"/>
      <c r="W187" s="520"/>
      <c r="X187" s="520"/>
      <c r="Y187" s="475">
        <v>5.0</v>
      </c>
      <c r="Z187" s="474"/>
      <c r="AA187" s="474"/>
      <c r="AB187" s="475">
        <v>3.0</v>
      </c>
      <c r="AC187" s="475"/>
      <c r="AD187" s="475"/>
      <c r="AE187" s="989"/>
      <c r="AF187" s="989"/>
      <c r="AG187" s="989"/>
      <c r="AH187" s="990"/>
      <c r="AI187" s="990"/>
      <c r="AJ187" s="989"/>
      <c r="AK187" s="962"/>
      <c r="AL187" s="962"/>
      <c r="AM187" s="962"/>
      <c r="AN187" s="961"/>
      <c r="AO187" s="962"/>
      <c r="AP187" s="962"/>
      <c r="AQ187" s="961"/>
      <c r="AR187" s="961"/>
      <c r="AS187" s="1027"/>
    </row>
    <row r="188">
      <c r="A188" s="266"/>
      <c r="B188" s="266"/>
      <c r="C188" s="269"/>
      <c r="D188" s="984">
        <v>7.0</v>
      </c>
      <c r="E188" s="985">
        <v>10.0</v>
      </c>
      <c r="F188" s="986"/>
      <c r="G188" s="1013"/>
      <c r="H188" s="1021">
        <v>35000.0</v>
      </c>
      <c r="I188" s="486"/>
      <c r="J188" s="519"/>
      <c r="K188" s="475">
        <v>15.0</v>
      </c>
      <c r="L188" s="989"/>
      <c r="M188" s="486"/>
      <c r="N188" s="487"/>
      <c r="O188" s="486"/>
      <c r="P188" s="487"/>
      <c r="Q188" s="487"/>
      <c r="R188" s="487"/>
      <c r="S188" s="519"/>
      <c r="T188" s="520"/>
      <c r="U188" s="519"/>
      <c r="V188" s="520"/>
      <c r="W188" s="520"/>
      <c r="X188" s="520"/>
      <c r="Y188" s="475">
        <v>8.0</v>
      </c>
      <c r="Z188" s="474"/>
      <c r="AA188" s="474"/>
      <c r="AB188" s="475">
        <v>4.0</v>
      </c>
      <c r="AC188" s="475"/>
      <c r="AD188" s="475"/>
      <c r="AE188" s="989"/>
      <c r="AF188" s="989"/>
      <c r="AG188" s="989"/>
      <c r="AH188" s="990"/>
      <c r="AI188" s="990"/>
      <c r="AJ188" s="989"/>
      <c r="AK188" s="962"/>
      <c r="AL188" s="962"/>
      <c r="AM188" s="962"/>
      <c r="AN188" s="961"/>
      <c r="AO188" s="962"/>
      <c r="AP188" s="962"/>
      <c r="AQ188" s="961"/>
      <c r="AR188" s="961"/>
      <c r="AS188" s="1027"/>
    </row>
    <row r="189">
      <c r="A189" s="266"/>
      <c r="B189" s="266"/>
      <c r="C189" s="269"/>
      <c r="D189" s="984">
        <v>8.0</v>
      </c>
      <c r="E189" s="985">
        <v>12.0</v>
      </c>
      <c r="F189" s="986"/>
      <c r="G189" s="1013"/>
      <c r="H189" s="1021">
        <v>53000.0</v>
      </c>
      <c r="I189" s="486"/>
      <c r="J189" s="519"/>
      <c r="K189" s="475">
        <v>20.0</v>
      </c>
      <c r="L189" s="989"/>
      <c r="M189" s="486"/>
      <c r="N189" s="487"/>
      <c r="O189" s="486"/>
      <c r="P189" s="487"/>
      <c r="Q189" s="487"/>
      <c r="R189" s="487"/>
      <c r="S189" s="519"/>
      <c r="T189" s="520"/>
      <c r="U189" s="519"/>
      <c r="V189" s="520"/>
      <c r="W189" s="520"/>
      <c r="X189" s="520"/>
      <c r="Y189" s="475">
        <v>10.0</v>
      </c>
      <c r="Z189" s="474"/>
      <c r="AA189" s="474"/>
      <c r="AB189" s="475">
        <v>5.0</v>
      </c>
      <c r="AC189" s="475"/>
      <c r="AD189" s="475"/>
      <c r="AE189" s="989"/>
      <c r="AF189" s="989"/>
      <c r="AG189" s="989"/>
      <c r="AH189" s="990"/>
      <c r="AI189" s="990"/>
      <c r="AJ189" s="989"/>
      <c r="AK189" s="962"/>
      <c r="AL189" s="962"/>
      <c r="AM189" s="962"/>
      <c r="AN189" s="961"/>
      <c r="AO189" s="962"/>
      <c r="AP189" s="962"/>
      <c r="AQ189" s="961"/>
      <c r="AR189" s="961"/>
      <c r="AS189" s="1027"/>
    </row>
    <row r="190">
      <c r="A190" s="266"/>
      <c r="B190" s="266"/>
      <c r="C190" s="269"/>
      <c r="D190" s="984">
        <v>9.0</v>
      </c>
      <c r="E190" s="985">
        <v>14.0</v>
      </c>
      <c r="F190" s="986"/>
      <c r="G190" s="1013"/>
      <c r="H190" s="1021">
        <v>80000.0</v>
      </c>
      <c r="I190" s="486"/>
      <c r="J190" s="519"/>
      <c r="K190" s="475">
        <v>30.0</v>
      </c>
      <c r="L190" s="989"/>
      <c r="M190" s="486"/>
      <c r="N190" s="487"/>
      <c r="O190" s="486"/>
      <c r="P190" s="487"/>
      <c r="Q190" s="487"/>
      <c r="R190" s="487"/>
      <c r="S190" s="519"/>
      <c r="T190" s="520"/>
      <c r="U190" s="519"/>
      <c r="V190" s="520"/>
      <c r="W190" s="520"/>
      <c r="X190" s="520"/>
      <c r="Y190" s="475">
        <v>12.0</v>
      </c>
      <c r="Z190" s="474"/>
      <c r="AA190" s="474"/>
      <c r="AB190" s="475">
        <v>6.0</v>
      </c>
      <c r="AC190" s="475"/>
      <c r="AD190" s="475"/>
      <c r="AE190" s="989"/>
      <c r="AF190" s="989"/>
      <c r="AG190" s="989"/>
      <c r="AH190" s="990"/>
      <c r="AI190" s="990"/>
      <c r="AJ190" s="989"/>
      <c r="AK190" s="962"/>
      <c r="AL190" s="962"/>
      <c r="AM190" s="962"/>
      <c r="AN190" s="961"/>
      <c r="AO190" s="962"/>
      <c r="AP190" s="962"/>
      <c r="AQ190" s="961"/>
      <c r="AR190" s="961"/>
      <c r="AS190" s="1027"/>
    </row>
    <row r="191">
      <c r="A191" s="266"/>
      <c r="B191" s="266"/>
      <c r="C191" s="269"/>
      <c r="D191" s="984">
        <v>10.0</v>
      </c>
      <c r="E191" s="985">
        <v>16.0</v>
      </c>
      <c r="F191" s="986"/>
      <c r="G191" s="1013"/>
      <c r="H191" s="1021">
        <v>120000.0</v>
      </c>
      <c r="I191" s="486"/>
      <c r="J191" s="519"/>
      <c r="K191" s="475">
        <v>40.0</v>
      </c>
      <c r="L191" s="989"/>
      <c r="M191" s="486"/>
      <c r="N191" s="487"/>
      <c r="O191" s="486"/>
      <c r="P191" s="487"/>
      <c r="Q191" s="487"/>
      <c r="R191" s="487"/>
      <c r="S191" s="519"/>
      <c r="T191" s="520"/>
      <c r="U191" s="519"/>
      <c r="V191" s="520"/>
      <c r="W191" s="520"/>
      <c r="X191" s="520"/>
      <c r="Y191" s="475">
        <v>15.0</v>
      </c>
      <c r="Z191" s="474"/>
      <c r="AA191" s="474"/>
      <c r="AB191" s="475">
        <v>7.0</v>
      </c>
      <c r="AC191" s="475"/>
      <c r="AD191" s="475"/>
      <c r="AE191" s="989"/>
      <c r="AF191" s="989"/>
      <c r="AG191" s="989"/>
      <c r="AH191" s="990"/>
      <c r="AI191" s="990"/>
      <c r="AJ191" s="989"/>
      <c r="AK191" s="962"/>
      <c r="AL191" s="962"/>
      <c r="AM191" s="962"/>
      <c r="AN191" s="961"/>
      <c r="AO191" s="962"/>
      <c r="AP191" s="962"/>
      <c r="AQ191" s="961"/>
      <c r="AR191" s="961"/>
      <c r="AS191" s="1027"/>
    </row>
    <row r="192">
      <c r="A192" s="266"/>
      <c r="B192" s="266"/>
      <c r="C192" s="269"/>
      <c r="D192" s="984">
        <v>11.0</v>
      </c>
      <c r="E192" s="985">
        <v>18.0</v>
      </c>
      <c r="F192" s="986"/>
      <c r="G192" s="1013"/>
      <c r="H192" s="1021">
        <v>140000.0</v>
      </c>
      <c r="I192" s="486"/>
      <c r="J192" s="519"/>
      <c r="K192" s="475">
        <v>50.0</v>
      </c>
      <c r="L192" s="989"/>
      <c r="M192" s="486"/>
      <c r="N192" s="487"/>
      <c r="O192" s="486"/>
      <c r="P192" s="487"/>
      <c r="Q192" s="487"/>
      <c r="R192" s="487"/>
      <c r="S192" s="519"/>
      <c r="T192" s="520"/>
      <c r="U192" s="519"/>
      <c r="V192" s="520"/>
      <c r="W192" s="520"/>
      <c r="X192" s="520"/>
      <c r="Y192" s="475">
        <v>18.0</v>
      </c>
      <c r="Z192" s="474"/>
      <c r="AA192" s="474"/>
      <c r="AB192" s="475">
        <v>8.0</v>
      </c>
      <c r="AC192" s="475"/>
      <c r="AD192" s="475"/>
      <c r="AE192" s="989"/>
      <c r="AF192" s="989"/>
      <c r="AG192" s="989"/>
      <c r="AH192" s="990"/>
      <c r="AI192" s="990"/>
      <c r="AJ192" s="989"/>
      <c r="AK192" s="962"/>
      <c r="AL192" s="962"/>
      <c r="AM192" s="962"/>
      <c r="AN192" s="961"/>
      <c r="AO192" s="962"/>
      <c r="AP192" s="962"/>
      <c r="AQ192" s="961"/>
      <c r="AR192" s="961"/>
      <c r="AS192" s="1027"/>
    </row>
    <row r="193">
      <c r="A193" s="266"/>
      <c r="B193" s="266"/>
      <c r="C193" s="269"/>
      <c r="D193" s="984">
        <v>12.0</v>
      </c>
      <c r="E193" s="985">
        <v>20.0</v>
      </c>
      <c r="F193" s="986"/>
      <c r="G193" s="1013"/>
      <c r="H193" s="1021">
        <v>170000.0</v>
      </c>
      <c r="I193" s="486"/>
      <c r="J193" s="519"/>
      <c r="K193" s="475">
        <v>60.0</v>
      </c>
      <c r="L193" s="989"/>
      <c r="M193" s="486"/>
      <c r="N193" s="487"/>
      <c r="O193" s="486"/>
      <c r="P193" s="487"/>
      <c r="Q193" s="487"/>
      <c r="R193" s="487"/>
      <c r="S193" s="519"/>
      <c r="T193" s="520"/>
      <c r="U193" s="519"/>
      <c r="V193" s="520"/>
      <c r="W193" s="520"/>
      <c r="X193" s="520"/>
      <c r="Y193" s="475">
        <v>22.0</v>
      </c>
      <c r="Z193" s="474"/>
      <c r="AA193" s="474"/>
      <c r="AB193" s="475">
        <v>9.0</v>
      </c>
      <c r="AC193" s="475"/>
      <c r="AD193" s="475"/>
      <c r="AE193" s="989"/>
      <c r="AF193" s="989"/>
      <c r="AG193" s="989"/>
      <c r="AH193" s="990"/>
      <c r="AI193" s="990"/>
      <c r="AJ193" s="989"/>
      <c r="AK193" s="962"/>
      <c r="AL193" s="962"/>
      <c r="AM193" s="962"/>
      <c r="AN193" s="961"/>
      <c r="AO193" s="962"/>
      <c r="AP193" s="962"/>
      <c r="AQ193" s="961"/>
      <c r="AR193" s="961"/>
      <c r="AS193" s="1027"/>
    </row>
    <row r="194">
      <c r="A194" s="266"/>
      <c r="B194" s="266"/>
      <c r="C194" s="269"/>
      <c r="D194" s="984">
        <v>13.0</v>
      </c>
      <c r="E194" s="985">
        <v>22.0</v>
      </c>
      <c r="F194" s="986"/>
      <c r="G194" s="1013"/>
      <c r="H194" s="1021">
        <v>200000.0</v>
      </c>
      <c r="I194" s="486"/>
      <c r="J194" s="519"/>
      <c r="K194" s="474"/>
      <c r="L194" s="990">
        <v>5.0</v>
      </c>
      <c r="M194" s="486"/>
      <c r="N194" s="487"/>
      <c r="O194" s="486"/>
      <c r="P194" s="487"/>
      <c r="Q194" s="487"/>
      <c r="R194" s="487"/>
      <c r="S194" s="519"/>
      <c r="T194" s="520"/>
      <c r="U194" s="519"/>
      <c r="V194" s="520"/>
      <c r="W194" s="520"/>
      <c r="X194" s="520"/>
      <c r="Y194" s="475">
        <v>25.0</v>
      </c>
      <c r="Z194" s="474"/>
      <c r="AA194" s="474"/>
      <c r="AB194" s="475">
        <v>10.0</v>
      </c>
      <c r="AC194" s="475"/>
      <c r="AD194" s="475"/>
      <c r="AE194" s="989"/>
      <c r="AF194" s="989"/>
      <c r="AG194" s="989"/>
      <c r="AH194" s="990"/>
      <c r="AI194" s="990"/>
      <c r="AJ194" s="989"/>
      <c r="AK194" s="962"/>
      <c r="AL194" s="962"/>
      <c r="AM194" s="962"/>
      <c r="AN194" s="961"/>
      <c r="AO194" s="962"/>
      <c r="AP194" s="962"/>
      <c r="AQ194" s="961"/>
      <c r="AR194" s="961"/>
      <c r="AS194" s="1027"/>
    </row>
    <row r="195">
      <c r="A195" s="266"/>
      <c r="B195" s="266"/>
      <c r="C195" s="269"/>
      <c r="D195" s="984">
        <v>14.0</v>
      </c>
      <c r="E195" s="985">
        <v>24.0</v>
      </c>
      <c r="F195" s="986"/>
      <c r="G195" s="1013"/>
      <c r="H195" s="1021">
        <v>240000.0</v>
      </c>
      <c r="I195" s="486"/>
      <c r="J195" s="519"/>
      <c r="K195" s="474"/>
      <c r="L195" s="990">
        <v>10.0</v>
      </c>
      <c r="M195" s="486"/>
      <c r="N195" s="487"/>
      <c r="O195" s="486"/>
      <c r="P195" s="487"/>
      <c r="Q195" s="487"/>
      <c r="R195" s="487"/>
      <c r="S195" s="519"/>
      <c r="T195" s="520"/>
      <c r="U195" s="519"/>
      <c r="V195" s="520"/>
      <c r="W195" s="520"/>
      <c r="X195" s="520"/>
      <c r="Y195" s="475">
        <v>30.0</v>
      </c>
      <c r="Z195" s="474"/>
      <c r="AA195" s="474"/>
      <c r="AB195" s="475">
        <v>12.0</v>
      </c>
      <c r="AC195" s="475"/>
      <c r="AD195" s="475"/>
      <c r="AE195" s="989"/>
      <c r="AF195" s="989"/>
      <c r="AG195" s="989"/>
      <c r="AH195" s="990"/>
      <c r="AI195" s="990"/>
      <c r="AJ195" s="989"/>
      <c r="AK195" s="962"/>
      <c r="AL195" s="962"/>
      <c r="AM195" s="962"/>
      <c r="AN195" s="961"/>
      <c r="AO195" s="962"/>
      <c r="AP195" s="962"/>
      <c r="AQ195" s="961"/>
      <c r="AR195" s="961"/>
      <c r="AS195" s="1027"/>
    </row>
    <row r="196">
      <c r="A196" s="266"/>
      <c r="B196" s="266"/>
      <c r="C196" s="269"/>
      <c r="D196" s="984">
        <v>15.0</v>
      </c>
      <c r="E196" s="985">
        <v>26.0</v>
      </c>
      <c r="F196" s="986"/>
      <c r="G196" s="1013"/>
      <c r="H196" s="1021">
        <v>290000.0</v>
      </c>
      <c r="I196" s="486"/>
      <c r="J196" s="519"/>
      <c r="K196" s="474"/>
      <c r="L196" s="990">
        <v>15.0</v>
      </c>
      <c r="M196" s="486"/>
      <c r="N196" s="487"/>
      <c r="O196" s="486"/>
      <c r="P196" s="487"/>
      <c r="Q196" s="487"/>
      <c r="R196" s="487"/>
      <c r="S196" s="519"/>
      <c r="T196" s="520"/>
      <c r="U196" s="519"/>
      <c r="V196" s="520"/>
      <c r="W196" s="520"/>
      <c r="X196" s="520"/>
      <c r="Y196" s="474"/>
      <c r="Z196" s="474"/>
      <c r="AA196" s="474"/>
      <c r="AB196" s="475"/>
      <c r="AC196" s="475"/>
      <c r="AD196" s="475"/>
      <c r="AE196" s="990">
        <v>5.0</v>
      </c>
      <c r="AF196" s="989"/>
      <c r="AG196" s="989"/>
      <c r="AH196" s="990">
        <v>5.0</v>
      </c>
      <c r="AI196" s="990"/>
      <c r="AJ196" s="989"/>
      <c r="AK196" s="962"/>
      <c r="AL196" s="962"/>
      <c r="AM196" s="962"/>
      <c r="AN196" s="961"/>
      <c r="AO196" s="962"/>
      <c r="AP196" s="962"/>
      <c r="AQ196" s="961"/>
      <c r="AR196" s="961"/>
      <c r="AS196" s="1027"/>
    </row>
    <row r="197">
      <c r="A197" s="266"/>
      <c r="B197" s="266"/>
      <c r="C197" s="269"/>
      <c r="D197" s="984">
        <v>16.0</v>
      </c>
      <c r="E197" s="985">
        <v>28.0</v>
      </c>
      <c r="F197" s="986"/>
      <c r="G197" s="1013"/>
      <c r="H197" s="1021">
        <v>350000.0</v>
      </c>
      <c r="I197" s="486"/>
      <c r="J197" s="519"/>
      <c r="K197" s="474"/>
      <c r="L197" s="990">
        <v>20.0</v>
      </c>
      <c r="M197" s="486"/>
      <c r="N197" s="487"/>
      <c r="O197" s="486"/>
      <c r="P197" s="487"/>
      <c r="Q197" s="487"/>
      <c r="R197" s="487"/>
      <c r="S197" s="519"/>
      <c r="T197" s="520"/>
      <c r="U197" s="519"/>
      <c r="V197" s="520"/>
      <c r="W197" s="520"/>
      <c r="X197" s="520"/>
      <c r="Y197" s="474"/>
      <c r="Z197" s="474"/>
      <c r="AA197" s="474"/>
      <c r="AB197" s="475"/>
      <c r="AC197" s="475"/>
      <c r="AD197" s="475"/>
      <c r="AE197" s="990">
        <v>6.0</v>
      </c>
      <c r="AF197" s="989"/>
      <c r="AG197" s="989"/>
      <c r="AH197" s="990">
        <v>6.0</v>
      </c>
      <c r="AI197" s="990"/>
      <c r="AJ197" s="989"/>
      <c r="AK197" s="962"/>
      <c r="AL197" s="962"/>
      <c r="AM197" s="962"/>
      <c r="AN197" s="961"/>
      <c r="AO197" s="962"/>
      <c r="AP197" s="962"/>
      <c r="AQ197" s="961"/>
      <c r="AR197" s="961"/>
      <c r="AS197" s="1027"/>
    </row>
    <row r="198">
      <c r="A198" s="266"/>
      <c r="B198" s="266"/>
      <c r="C198" s="269"/>
      <c r="D198" s="984">
        <v>17.0</v>
      </c>
      <c r="E198" s="985">
        <v>30.0</v>
      </c>
      <c r="F198" s="986"/>
      <c r="G198" s="1013"/>
      <c r="H198" s="1021">
        <v>420000.0</v>
      </c>
      <c r="I198" s="486"/>
      <c r="J198" s="519"/>
      <c r="K198" s="474"/>
      <c r="L198" s="990">
        <v>25.0</v>
      </c>
      <c r="M198" s="486"/>
      <c r="N198" s="487"/>
      <c r="O198" s="486"/>
      <c r="P198" s="487"/>
      <c r="Q198" s="487"/>
      <c r="R198" s="487"/>
      <c r="S198" s="519"/>
      <c r="T198" s="520"/>
      <c r="U198" s="519"/>
      <c r="V198" s="520"/>
      <c r="W198" s="520"/>
      <c r="X198" s="520"/>
      <c r="Y198" s="474"/>
      <c r="Z198" s="474"/>
      <c r="AA198" s="474"/>
      <c r="AB198" s="475"/>
      <c r="AC198" s="475"/>
      <c r="AD198" s="475"/>
      <c r="AE198" s="990">
        <v>7.0</v>
      </c>
      <c r="AF198" s="989"/>
      <c r="AG198" s="989"/>
      <c r="AH198" s="990">
        <v>7.0</v>
      </c>
      <c r="AI198" s="990"/>
      <c r="AJ198" s="989"/>
      <c r="AK198" s="962"/>
      <c r="AL198" s="962"/>
      <c r="AM198" s="962"/>
      <c r="AN198" s="961"/>
      <c r="AO198" s="962"/>
      <c r="AP198" s="962"/>
      <c r="AQ198" s="961"/>
      <c r="AR198" s="961"/>
      <c r="AS198" s="1027"/>
    </row>
    <row r="199">
      <c r="A199" s="266"/>
      <c r="B199" s="266"/>
      <c r="C199" s="269"/>
      <c r="D199" s="984">
        <v>18.0</v>
      </c>
      <c r="E199" s="985">
        <v>33.0</v>
      </c>
      <c r="F199" s="986"/>
      <c r="G199" s="1013"/>
      <c r="H199" s="1021">
        <v>500000.0</v>
      </c>
      <c r="I199" s="486"/>
      <c r="J199" s="519"/>
      <c r="K199" s="474"/>
      <c r="L199" s="990">
        <v>30.0</v>
      </c>
      <c r="M199" s="486"/>
      <c r="N199" s="487"/>
      <c r="O199" s="486"/>
      <c r="P199" s="487"/>
      <c r="Q199" s="487"/>
      <c r="R199" s="487"/>
      <c r="S199" s="519"/>
      <c r="T199" s="520"/>
      <c r="U199" s="519"/>
      <c r="V199" s="520"/>
      <c r="W199" s="520"/>
      <c r="X199" s="520"/>
      <c r="Y199" s="474"/>
      <c r="Z199" s="474"/>
      <c r="AA199" s="474"/>
      <c r="AB199" s="475"/>
      <c r="AC199" s="475"/>
      <c r="AD199" s="475"/>
      <c r="AE199" s="990">
        <v>8.0</v>
      </c>
      <c r="AF199" s="989"/>
      <c r="AG199" s="989"/>
      <c r="AH199" s="990">
        <v>8.0</v>
      </c>
      <c r="AI199" s="990"/>
      <c r="AJ199" s="989"/>
      <c r="AK199" s="962"/>
      <c r="AL199" s="962"/>
      <c r="AM199" s="962"/>
      <c r="AN199" s="961"/>
      <c r="AO199" s="962"/>
      <c r="AP199" s="962"/>
      <c r="AQ199" s="961"/>
      <c r="AR199" s="961"/>
      <c r="AS199" s="1027"/>
    </row>
    <row r="200">
      <c r="A200" s="266"/>
      <c r="B200" s="266"/>
      <c r="C200" s="269"/>
      <c r="D200" s="984">
        <v>19.0</v>
      </c>
      <c r="E200" s="985">
        <v>36.0</v>
      </c>
      <c r="F200" s="986"/>
      <c r="G200" s="1013"/>
      <c r="H200" s="1021">
        <v>600000.0</v>
      </c>
      <c r="I200" s="486"/>
      <c r="J200" s="519"/>
      <c r="K200" s="474"/>
      <c r="L200" s="990">
        <v>40.0</v>
      </c>
      <c r="M200" s="486"/>
      <c r="N200" s="487"/>
      <c r="O200" s="486"/>
      <c r="P200" s="487"/>
      <c r="Q200" s="487"/>
      <c r="R200" s="487"/>
      <c r="S200" s="519"/>
      <c r="T200" s="520"/>
      <c r="U200" s="519"/>
      <c r="V200" s="520"/>
      <c r="W200" s="520"/>
      <c r="X200" s="520"/>
      <c r="Y200" s="474"/>
      <c r="Z200" s="474"/>
      <c r="AA200" s="474"/>
      <c r="AB200" s="475"/>
      <c r="AC200" s="475"/>
      <c r="AD200" s="475"/>
      <c r="AE200" s="990">
        <v>10.0</v>
      </c>
      <c r="AF200" s="989"/>
      <c r="AG200" s="989"/>
      <c r="AH200" s="990">
        <v>10.0</v>
      </c>
      <c r="AI200" s="990"/>
      <c r="AJ200" s="989"/>
      <c r="AK200" s="962"/>
      <c r="AL200" s="962"/>
      <c r="AM200" s="962"/>
      <c r="AN200" s="961"/>
      <c r="AO200" s="962"/>
      <c r="AP200" s="962"/>
      <c r="AQ200" s="961"/>
      <c r="AR200" s="961"/>
      <c r="AS200" s="1027"/>
    </row>
    <row r="201">
      <c r="A201" s="275"/>
      <c r="B201" s="275"/>
      <c r="C201" s="917"/>
      <c r="D201" s="992">
        <v>20.0</v>
      </c>
      <c r="E201" s="993">
        <v>40.0</v>
      </c>
      <c r="F201" s="994"/>
      <c r="G201" s="1015"/>
      <c r="H201" s="1028">
        <v>720000.0</v>
      </c>
      <c r="I201" s="1001"/>
      <c r="J201" s="998"/>
      <c r="K201" s="999"/>
      <c r="L201" s="1004">
        <v>50.0</v>
      </c>
      <c r="M201" s="1001"/>
      <c r="N201" s="997"/>
      <c r="O201" s="1001"/>
      <c r="P201" s="997"/>
      <c r="Q201" s="997"/>
      <c r="R201" s="997"/>
      <c r="S201" s="998"/>
      <c r="T201" s="1002"/>
      <c r="U201" s="998"/>
      <c r="V201" s="1002"/>
      <c r="W201" s="1002"/>
      <c r="X201" s="1002"/>
      <c r="Y201" s="999"/>
      <c r="Z201" s="999"/>
      <c r="AA201" s="999"/>
      <c r="AB201" s="1003"/>
      <c r="AC201" s="1003"/>
      <c r="AD201" s="1003"/>
      <c r="AE201" s="1004">
        <v>12.0</v>
      </c>
      <c r="AF201" s="1000"/>
      <c r="AG201" s="1000"/>
      <c r="AH201" s="1004">
        <v>12.0</v>
      </c>
      <c r="AI201" s="1004"/>
      <c r="AJ201" s="1000"/>
      <c r="AK201" s="1029"/>
      <c r="AL201" s="1029"/>
      <c r="AM201" s="1029"/>
      <c r="AN201" s="1030"/>
      <c r="AO201" s="1029"/>
      <c r="AP201" s="1029"/>
      <c r="AQ201" s="1030"/>
      <c r="AR201" s="1030"/>
      <c r="AS201" s="1031"/>
    </row>
    <row r="202">
      <c r="A202" s="1032" t="s">
        <v>2697</v>
      </c>
      <c r="B202" s="1006" t="s">
        <v>2730</v>
      </c>
      <c r="C202" s="269"/>
      <c r="D202" s="984">
        <v>1.0</v>
      </c>
      <c r="E202" s="985">
        <v>2.0</v>
      </c>
      <c r="F202" s="986"/>
      <c r="G202" s="1013"/>
      <c r="H202" s="1021">
        <v>3000.0</v>
      </c>
      <c r="I202" s="486"/>
      <c r="J202" s="520">
        <v>8.0</v>
      </c>
      <c r="K202" s="474"/>
      <c r="L202" s="989"/>
      <c r="M202" s="486"/>
      <c r="N202" s="487"/>
      <c r="O202" s="486"/>
      <c r="P202" s="487"/>
      <c r="Q202" s="487"/>
      <c r="R202" s="487"/>
      <c r="S202" s="519"/>
      <c r="T202" s="520"/>
      <c r="U202" s="519"/>
      <c r="V202" s="520"/>
      <c r="W202" s="520"/>
      <c r="X202" s="520"/>
      <c r="Y202" s="474"/>
      <c r="Z202" s="474"/>
      <c r="AA202" s="474"/>
      <c r="AB202" s="475"/>
      <c r="AC202" s="475"/>
      <c r="AD202" s="475"/>
      <c r="AE202" s="989"/>
      <c r="AF202" s="989"/>
      <c r="AG202" s="989"/>
      <c r="AH202" s="990"/>
      <c r="AI202" s="990"/>
      <c r="AJ202" s="989"/>
      <c r="AK202" s="962"/>
      <c r="AL202" s="962"/>
      <c r="AM202" s="962"/>
      <c r="AN202" s="961"/>
      <c r="AO202" s="962"/>
      <c r="AP202" s="962"/>
      <c r="AQ202" s="961"/>
      <c r="AR202" s="961"/>
      <c r="AS202" s="962"/>
    </row>
    <row r="203">
      <c r="B203" s="266"/>
      <c r="C203" s="269"/>
      <c r="D203" s="984">
        <v>2.0</v>
      </c>
      <c r="E203" s="985">
        <v>3.0</v>
      </c>
      <c r="F203" s="986"/>
      <c r="G203" s="1013"/>
      <c r="H203" s="1021">
        <v>4500.0</v>
      </c>
      <c r="I203" s="486"/>
      <c r="J203" s="520">
        <v>10.0</v>
      </c>
      <c r="K203" s="474"/>
      <c r="L203" s="989"/>
      <c r="M203" s="486"/>
      <c r="N203" s="487"/>
      <c r="O203" s="486"/>
      <c r="P203" s="487"/>
      <c r="Q203" s="487"/>
      <c r="R203" s="487"/>
      <c r="S203" s="520"/>
      <c r="T203" s="520">
        <v>8.0</v>
      </c>
      <c r="U203" s="519"/>
      <c r="V203" s="520"/>
      <c r="W203" s="520"/>
      <c r="X203" s="520"/>
      <c r="Y203" s="474"/>
      <c r="Z203" s="474"/>
      <c r="AA203" s="474"/>
      <c r="AB203" s="475"/>
      <c r="AC203" s="475"/>
      <c r="AD203" s="475"/>
      <c r="AE203" s="989"/>
      <c r="AF203" s="989"/>
      <c r="AG203" s="989"/>
      <c r="AH203" s="990"/>
      <c r="AI203" s="990"/>
      <c r="AJ203" s="989"/>
      <c r="AK203" s="962"/>
      <c r="AL203" s="962"/>
      <c r="AM203" s="962"/>
      <c r="AN203" s="961"/>
      <c r="AO203" s="962"/>
      <c r="AP203" s="962"/>
      <c r="AQ203" s="961"/>
      <c r="AR203" s="961"/>
      <c r="AS203" s="962"/>
    </row>
    <row r="204">
      <c r="B204" s="266"/>
      <c r="C204" s="269"/>
      <c r="D204" s="984">
        <v>3.0</v>
      </c>
      <c r="E204" s="985">
        <v>4.0</v>
      </c>
      <c r="F204" s="986"/>
      <c r="G204" s="1013"/>
      <c r="H204" s="1021">
        <v>6800.0</v>
      </c>
      <c r="I204" s="486"/>
      <c r="J204" s="520">
        <v>12.0</v>
      </c>
      <c r="K204" s="474"/>
      <c r="L204" s="989"/>
      <c r="M204" s="486"/>
      <c r="N204" s="487"/>
      <c r="O204" s="486"/>
      <c r="P204" s="487"/>
      <c r="Q204" s="487"/>
      <c r="R204" s="487"/>
      <c r="S204" s="520"/>
      <c r="T204" s="520">
        <v>10.0</v>
      </c>
      <c r="U204" s="519"/>
      <c r="V204" s="520"/>
      <c r="W204" s="520"/>
      <c r="X204" s="520"/>
      <c r="Y204" s="474"/>
      <c r="Z204" s="474"/>
      <c r="AA204" s="474"/>
      <c r="AB204" s="475"/>
      <c r="AC204" s="475"/>
      <c r="AD204" s="475"/>
      <c r="AE204" s="989"/>
      <c r="AF204" s="989"/>
      <c r="AG204" s="989"/>
      <c r="AH204" s="990"/>
      <c r="AI204" s="990"/>
      <c r="AJ204" s="989"/>
      <c r="AK204" s="962"/>
      <c r="AL204" s="962"/>
      <c r="AM204" s="962"/>
      <c r="AN204" s="961"/>
      <c r="AO204" s="962"/>
      <c r="AP204" s="962"/>
      <c r="AQ204" s="961"/>
      <c r="AR204" s="961"/>
      <c r="AS204" s="962"/>
    </row>
    <row r="205">
      <c r="B205" s="266"/>
      <c r="C205" s="269"/>
      <c r="D205" s="984">
        <v>4.0</v>
      </c>
      <c r="E205" s="985">
        <v>5.0</v>
      </c>
      <c r="F205" s="986"/>
      <c r="G205" s="1013"/>
      <c r="H205" s="1021">
        <v>10000.0</v>
      </c>
      <c r="I205" s="486"/>
      <c r="J205" s="519"/>
      <c r="K205" s="475">
        <v>3.0</v>
      </c>
      <c r="L205" s="989"/>
      <c r="M205" s="486"/>
      <c r="N205" s="487"/>
      <c r="O205" s="486"/>
      <c r="P205" s="487"/>
      <c r="Q205" s="487"/>
      <c r="R205" s="487"/>
      <c r="S205" s="520"/>
      <c r="T205" s="520">
        <v>12.0</v>
      </c>
      <c r="U205" s="519"/>
      <c r="V205" s="520"/>
      <c r="W205" s="520"/>
      <c r="X205" s="520"/>
      <c r="Y205" s="474"/>
      <c r="Z205" s="474"/>
      <c r="AA205" s="474"/>
      <c r="AB205" s="475"/>
      <c r="AC205" s="475"/>
      <c r="AD205" s="475"/>
      <c r="AE205" s="989"/>
      <c r="AF205" s="989"/>
      <c r="AG205" s="989"/>
      <c r="AH205" s="990"/>
      <c r="AI205" s="990"/>
      <c r="AJ205" s="989"/>
      <c r="AK205" s="962"/>
      <c r="AL205" s="962"/>
      <c r="AM205" s="962"/>
      <c r="AN205" s="961"/>
      <c r="AO205" s="962"/>
      <c r="AP205" s="962"/>
      <c r="AQ205" s="961"/>
      <c r="AR205" s="961"/>
      <c r="AS205" s="962"/>
    </row>
    <row r="206">
      <c r="B206" s="266"/>
      <c r="C206" s="269"/>
      <c r="D206" s="984">
        <v>5.0</v>
      </c>
      <c r="E206" s="985">
        <v>6.0</v>
      </c>
      <c r="F206" s="986"/>
      <c r="G206" s="1013"/>
      <c r="H206" s="1021">
        <v>15000.0</v>
      </c>
      <c r="I206" s="486"/>
      <c r="J206" s="519"/>
      <c r="K206" s="475">
        <v>5.0</v>
      </c>
      <c r="L206" s="989"/>
      <c r="M206" s="486"/>
      <c r="N206" s="487"/>
      <c r="O206" s="486"/>
      <c r="P206" s="487"/>
      <c r="Q206" s="487"/>
      <c r="R206" s="487"/>
      <c r="S206" s="519"/>
      <c r="T206" s="520"/>
      <c r="U206" s="519"/>
      <c r="V206" s="520"/>
      <c r="W206" s="520"/>
      <c r="X206" s="520"/>
      <c r="Y206" s="475"/>
      <c r="Z206" s="475">
        <v>3.0</v>
      </c>
      <c r="AA206" s="474"/>
      <c r="AB206" s="475"/>
      <c r="AC206" s="475"/>
      <c r="AD206" s="475"/>
      <c r="AE206" s="989"/>
      <c r="AF206" s="989"/>
      <c r="AG206" s="989"/>
      <c r="AH206" s="990"/>
      <c r="AI206" s="990"/>
      <c r="AJ206" s="989"/>
      <c r="AK206" s="962"/>
      <c r="AL206" s="962"/>
      <c r="AM206" s="962"/>
      <c r="AN206" s="961"/>
      <c r="AO206" s="962"/>
      <c r="AP206" s="962"/>
      <c r="AQ206" s="961"/>
      <c r="AR206" s="961"/>
      <c r="AS206" s="962"/>
    </row>
    <row r="207">
      <c r="B207" s="266"/>
      <c r="C207" s="269"/>
      <c r="D207" s="984">
        <v>6.0</v>
      </c>
      <c r="E207" s="985">
        <v>8.0</v>
      </c>
      <c r="F207" s="986"/>
      <c r="G207" s="1013"/>
      <c r="H207" s="1021">
        <v>23000.0</v>
      </c>
      <c r="I207" s="486"/>
      <c r="J207" s="519"/>
      <c r="K207" s="475">
        <v>10.0</v>
      </c>
      <c r="L207" s="989"/>
      <c r="M207" s="486"/>
      <c r="N207" s="487"/>
      <c r="O207" s="486"/>
      <c r="P207" s="487"/>
      <c r="Q207" s="487"/>
      <c r="R207" s="487"/>
      <c r="S207" s="519"/>
      <c r="T207" s="520"/>
      <c r="U207" s="519"/>
      <c r="V207" s="520"/>
      <c r="W207" s="520"/>
      <c r="X207" s="520"/>
      <c r="Y207" s="475"/>
      <c r="Z207" s="475">
        <v>5.0</v>
      </c>
      <c r="AA207" s="474"/>
      <c r="AB207" s="475">
        <v>3.0</v>
      </c>
      <c r="AC207" s="475"/>
      <c r="AD207" s="475"/>
      <c r="AE207" s="989"/>
      <c r="AF207" s="989"/>
      <c r="AG207" s="989"/>
      <c r="AH207" s="990"/>
      <c r="AI207" s="990"/>
      <c r="AJ207" s="989"/>
      <c r="AK207" s="962"/>
      <c r="AL207" s="962"/>
      <c r="AM207" s="962"/>
      <c r="AN207" s="961"/>
      <c r="AO207" s="962"/>
      <c r="AP207" s="962"/>
      <c r="AQ207" s="961"/>
      <c r="AR207" s="961"/>
      <c r="AS207" s="962"/>
    </row>
    <row r="208">
      <c r="B208" s="266"/>
      <c r="C208" s="269"/>
      <c r="D208" s="984">
        <v>7.0</v>
      </c>
      <c r="E208" s="985">
        <v>10.0</v>
      </c>
      <c r="F208" s="986"/>
      <c r="G208" s="1013"/>
      <c r="H208" s="1021">
        <v>35000.0</v>
      </c>
      <c r="I208" s="486"/>
      <c r="J208" s="519"/>
      <c r="K208" s="475">
        <v>15.0</v>
      </c>
      <c r="L208" s="989"/>
      <c r="M208" s="486"/>
      <c r="N208" s="487"/>
      <c r="O208" s="486"/>
      <c r="P208" s="487"/>
      <c r="Q208" s="487"/>
      <c r="R208" s="487"/>
      <c r="S208" s="519"/>
      <c r="T208" s="520"/>
      <c r="U208" s="519"/>
      <c r="V208" s="520"/>
      <c r="W208" s="520"/>
      <c r="X208" s="520"/>
      <c r="Y208" s="475"/>
      <c r="Z208" s="475">
        <v>8.0</v>
      </c>
      <c r="AA208" s="474"/>
      <c r="AB208" s="475">
        <v>4.0</v>
      </c>
      <c r="AC208" s="475"/>
      <c r="AD208" s="475"/>
      <c r="AE208" s="989"/>
      <c r="AF208" s="989"/>
      <c r="AG208" s="989"/>
      <c r="AH208" s="990"/>
      <c r="AI208" s="990"/>
      <c r="AJ208" s="989"/>
      <c r="AK208" s="962"/>
      <c r="AL208" s="962"/>
      <c r="AM208" s="962"/>
      <c r="AN208" s="961"/>
      <c r="AO208" s="962"/>
      <c r="AP208" s="962"/>
      <c r="AQ208" s="961"/>
      <c r="AR208" s="961"/>
      <c r="AS208" s="962"/>
    </row>
    <row r="209">
      <c r="B209" s="266"/>
      <c r="C209" s="269"/>
      <c r="D209" s="984">
        <v>8.0</v>
      </c>
      <c r="E209" s="985">
        <v>12.0</v>
      </c>
      <c r="F209" s="986"/>
      <c r="G209" s="1013"/>
      <c r="H209" s="1021">
        <v>53000.0</v>
      </c>
      <c r="I209" s="486"/>
      <c r="J209" s="519"/>
      <c r="K209" s="475">
        <v>20.0</v>
      </c>
      <c r="L209" s="989"/>
      <c r="M209" s="486"/>
      <c r="N209" s="487"/>
      <c r="O209" s="486"/>
      <c r="P209" s="487"/>
      <c r="Q209" s="487"/>
      <c r="R209" s="487"/>
      <c r="S209" s="519"/>
      <c r="T209" s="520"/>
      <c r="U209" s="519"/>
      <c r="V209" s="520"/>
      <c r="W209" s="520"/>
      <c r="X209" s="520"/>
      <c r="Y209" s="475"/>
      <c r="Z209" s="475">
        <v>10.0</v>
      </c>
      <c r="AA209" s="474"/>
      <c r="AB209" s="475">
        <v>5.0</v>
      </c>
      <c r="AC209" s="475"/>
      <c r="AD209" s="475"/>
      <c r="AE209" s="989"/>
      <c r="AF209" s="989"/>
      <c r="AG209" s="989"/>
      <c r="AH209" s="990"/>
      <c r="AI209" s="990"/>
      <c r="AJ209" s="989"/>
      <c r="AK209" s="962"/>
      <c r="AL209" s="962"/>
      <c r="AM209" s="962"/>
      <c r="AN209" s="961"/>
      <c r="AO209" s="962"/>
      <c r="AP209" s="962"/>
      <c r="AQ209" s="961"/>
      <c r="AR209" s="961"/>
      <c r="AS209" s="962"/>
    </row>
    <row r="210">
      <c r="B210" s="266"/>
      <c r="C210" s="269"/>
      <c r="D210" s="984">
        <v>9.0</v>
      </c>
      <c r="E210" s="985">
        <v>14.0</v>
      </c>
      <c r="F210" s="986"/>
      <c r="G210" s="1013"/>
      <c r="H210" s="1021">
        <v>80000.0</v>
      </c>
      <c r="I210" s="486"/>
      <c r="J210" s="519"/>
      <c r="K210" s="475">
        <v>30.0</v>
      </c>
      <c r="L210" s="989"/>
      <c r="M210" s="486"/>
      <c r="N210" s="487"/>
      <c r="O210" s="486"/>
      <c r="P210" s="487"/>
      <c r="Q210" s="487"/>
      <c r="R210" s="487"/>
      <c r="S210" s="519"/>
      <c r="T210" s="520"/>
      <c r="U210" s="519"/>
      <c r="V210" s="520"/>
      <c r="W210" s="520"/>
      <c r="X210" s="520"/>
      <c r="Y210" s="475"/>
      <c r="Z210" s="475">
        <v>12.0</v>
      </c>
      <c r="AA210" s="474"/>
      <c r="AB210" s="475">
        <v>6.0</v>
      </c>
      <c r="AC210" s="475"/>
      <c r="AD210" s="475"/>
      <c r="AE210" s="989"/>
      <c r="AF210" s="989"/>
      <c r="AG210" s="989"/>
      <c r="AH210" s="990"/>
      <c r="AI210" s="990"/>
      <c r="AJ210" s="989"/>
      <c r="AK210" s="962"/>
      <c r="AL210" s="962"/>
      <c r="AM210" s="962"/>
      <c r="AN210" s="961"/>
      <c r="AO210" s="962"/>
      <c r="AP210" s="962"/>
      <c r="AQ210" s="961"/>
      <c r="AR210" s="961"/>
      <c r="AS210" s="962"/>
    </row>
    <row r="211">
      <c r="B211" s="266"/>
      <c r="C211" s="269"/>
      <c r="D211" s="984">
        <v>10.0</v>
      </c>
      <c r="E211" s="985">
        <v>16.0</v>
      </c>
      <c r="F211" s="986"/>
      <c r="G211" s="1013"/>
      <c r="H211" s="1021">
        <v>120000.0</v>
      </c>
      <c r="I211" s="486"/>
      <c r="J211" s="519"/>
      <c r="K211" s="475">
        <v>40.0</v>
      </c>
      <c r="L211" s="989"/>
      <c r="M211" s="486"/>
      <c r="N211" s="487"/>
      <c r="O211" s="486"/>
      <c r="P211" s="487"/>
      <c r="Q211" s="487"/>
      <c r="R211" s="487"/>
      <c r="S211" s="519"/>
      <c r="T211" s="520"/>
      <c r="U211" s="519"/>
      <c r="V211" s="520"/>
      <c r="W211" s="520"/>
      <c r="X211" s="520"/>
      <c r="Y211" s="475"/>
      <c r="Z211" s="475">
        <v>15.0</v>
      </c>
      <c r="AA211" s="474"/>
      <c r="AB211" s="475">
        <v>7.0</v>
      </c>
      <c r="AC211" s="475"/>
      <c r="AD211" s="475"/>
      <c r="AE211" s="989"/>
      <c r="AF211" s="989"/>
      <c r="AG211" s="989"/>
      <c r="AH211" s="990"/>
      <c r="AI211" s="990"/>
      <c r="AJ211" s="989"/>
      <c r="AK211" s="962"/>
      <c r="AL211" s="962"/>
      <c r="AM211" s="962"/>
      <c r="AN211" s="961"/>
      <c r="AO211" s="962"/>
      <c r="AP211" s="962"/>
      <c r="AQ211" s="961"/>
      <c r="AR211" s="961"/>
      <c r="AS211" s="962"/>
    </row>
    <row r="212">
      <c r="B212" s="266"/>
      <c r="C212" s="269"/>
      <c r="D212" s="984">
        <v>11.0</v>
      </c>
      <c r="E212" s="985">
        <v>18.0</v>
      </c>
      <c r="F212" s="986"/>
      <c r="G212" s="1013"/>
      <c r="H212" s="1021">
        <v>140000.0</v>
      </c>
      <c r="I212" s="486"/>
      <c r="J212" s="519"/>
      <c r="K212" s="475">
        <v>50.0</v>
      </c>
      <c r="L212" s="989"/>
      <c r="M212" s="486"/>
      <c r="N212" s="487"/>
      <c r="O212" s="486"/>
      <c r="P212" s="487"/>
      <c r="Q212" s="487"/>
      <c r="R212" s="487"/>
      <c r="S212" s="519"/>
      <c r="T212" s="520"/>
      <c r="U212" s="519"/>
      <c r="V212" s="520"/>
      <c r="W212" s="520"/>
      <c r="X212" s="520"/>
      <c r="Y212" s="475"/>
      <c r="Z212" s="475">
        <v>18.0</v>
      </c>
      <c r="AA212" s="474"/>
      <c r="AB212" s="475">
        <v>8.0</v>
      </c>
      <c r="AC212" s="475"/>
      <c r="AD212" s="475"/>
      <c r="AE212" s="989"/>
      <c r="AF212" s="989"/>
      <c r="AG212" s="989"/>
      <c r="AH212" s="990"/>
      <c r="AI212" s="990"/>
      <c r="AJ212" s="989"/>
      <c r="AK212" s="962"/>
      <c r="AL212" s="962"/>
      <c r="AM212" s="962"/>
      <c r="AN212" s="961"/>
      <c r="AO212" s="962"/>
      <c r="AP212" s="962"/>
      <c r="AQ212" s="961"/>
      <c r="AR212" s="961"/>
      <c r="AS212" s="962"/>
    </row>
    <row r="213">
      <c r="B213" s="266"/>
      <c r="C213" s="269"/>
      <c r="D213" s="984">
        <v>12.0</v>
      </c>
      <c r="E213" s="985">
        <v>20.0</v>
      </c>
      <c r="F213" s="986"/>
      <c r="G213" s="1013"/>
      <c r="H213" s="1021">
        <v>170000.0</v>
      </c>
      <c r="I213" s="486"/>
      <c r="J213" s="519"/>
      <c r="K213" s="475">
        <v>60.0</v>
      </c>
      <c r="L213" s="989"/>
      <c r="M213" s="486"/>
      <c r="N213" s="487"/>
      <c r="O213" s="486"/>
      <c r="P213" s="487"/>
      <c r="Q213" s="487"/>
      <c r="R213" s="487"/>
      <c r="S213" s="519"/>
      <c r="T213" s="520"/>
      <c r="U213" s="519"/>
      <c r="V213" s="520"/>
      <c r="W213" s="520"/>
      <c r="X213" s="520"/>
      <c r="Y213" s="475"/>
      <c r="Z213" s="475">
        <v>22.0</v>
      </c>
      <c r="AA213" s="474"/>
      <c r="AB213" s="475">
        <v>9.0</v>
      </c>
      <c r="AC213" s="475"/>
      <c r="AD213" s="475"/>
      <c r="AE213" s="989"/>
      <c r="AF213" s="989"/>
      <c r="AG213" s="989"/>
      <c r="AH213" s="990"/>
      <c r="AI213" s="990"/>
      <c r="AJ213" s="989"/>
      <c r="AK213" s="962"/>
      <c r="AL213" s="962"/>
      <c r="AM213" s="962"/>
      <c r="AN213" s="961"/>
      <c r="AO213" s="962"/>
      <c r="AP213" s="962"/>
      <c r="AQ213" s="961"/>
      <c r="AR213" s="961"/>
      <c r="AS213" s="962"/>
    </row>
    <row r="214">
      <c r="B214" s="266"/>
      <c r="C214" s="269"/>
      <c r="D214" s="984">
        <v>13.0</v>
      </c>
      <c r="E214" s="985">
        <v>22.0</v>
      </c>
      <c r="F214" s="986"/>
      <c r="G214" s="1013"/>
      <c r="H214" s="1021">
        <v>200000.0</v>
      </c>
      <c r="I214" s="486"/>
      <c r="J214" s="519"/>
      <c r="K214" s="474"/>
      <c r="L214" s="990">
        <v>5.0</v>
      </c>
      <c r="M214" s="486"/>
      <c r="N214" s="487"/>
      <c r="O214" s="486"/>
      <c r="P214" s="487"/>
      <c r="Q214" s="487"/>
      <c r="R214" s="487"/>
      <c r="S214" s="519"/>
      <c r="T214" s="520"/>
      <c r="U214" s="519"/>
      <c r="V214" s="520"/>
      <c r="W214" s="520"/>
      <c r="X214" s="520"/>
      <c r="Y214" s="475"/>
      <c r="Z214" s="475">
        <v>25.0</v>
      </c>
      <c r="AA214" s="474"/>
      <c r="AB214" s="475">
        <v>10.0</v>
      </c>
      <c r="AC214" s="475"/>
      <c r="AD214" s="475"/>
      <c r="AE214" s="989"/>
      <c r="AF214" s="989"/>
      <c r="AG214" s="989"/>
      <c r="AH214" s="990"/>
      <c r="AI214" s="990"/>
      <c r="AJ214" s="989"/>
      <c r="AK214" s="962"/>
      <c r="AL214" s="962"/>
      <c r="AM214" s="962"/>
      <c r="AN214" s="961"/>
      <c r="AO214" s="962"/>
      <c r="AP214" s="962"/>
      <c r="AQ214" s="961"/>
      <c r="AR214" s="961"/>
      <c r="AS214" s="962"/>
    </row>
    <row r="215">
      <c r="B215" s="266"/>
      <c r="C215" s="269"/>
      <c r="D215" s="984">
        <v>14.0</v>
      </c>
      <c r="E215" s="985">
        <v>24.0</v>
      </c>
      <c r="F215" s="986"/>
      <c r="G215" s="1013"/>
      <c r="H215" s="1021">
        <v>240000.0</v>
      </c>
      <c r="I215" s="486"/>
      <c r="J215" s="519"/>
      <c r="K215" s="474"/>
      <c r="L215" s="990">
        <v>10.0</v>
      </c>
      <c r="M215" s="486"/>
      <c r="N215" s="487"/>
      <c r="O215" s="486"/>
      <c r="P215" s="487"/>
      <c r="Q215" s="487"/>
      <c r="R215" s="487"/>
      <c r="S215" s="519"/>
      <c r="T215" s="520"/>
      <c r="U215" s="519"/>
      <c r="V215" s="520"/>
      <c r="W215" s="520"/>
      <c r="X215" s="520"/>
      <c r="Y215" s="475"/>
      <c r="Z215" s="475">
        <v>30.0</v>
      </c>
      <c r="AA215" s="474"/>
      <c r="AB215" s="475">
        <v>12.0</v>
      </c>
      <c r="AC215" s="475"/>
      <c r="AD215" s="475"/>
      <c r="AE215" s="989"/>
      <c r="AF215" s="989"/>
      <c r="AG215" s="989"/>
      <c r="AH215" s="990"/>
      <c r="AI215" s="990"/>
      <c r="AJ215" s="989"/>
      <c r="AK215" s="962"/>
      <c r="AL215" s="962"/>
      <c r="AM215" s="962"/>
      <c r="AN215" s="961"/>
      <c r="AO215" s="962"/>
      <c r="AP215" s="962"/>
      <c r="AQ215" s="961"/>
      <c r="AR215" s="961"/>
      <c r="AS215" s="962"/>
    </row>
    <row r="216">
      <c r="B216" s="266"/>
      <c r="C216" s="269"/>
      <c r="D216" s="984">
        <v>15.0</v>
      </c>
      <c r="E216" s="985">
        <v>26.0</v>
      </c>
      <c r="F216" s="986"/>
      <c r="G216" s="1013"/>
      <c r="H216" s="1021">
        <v>290000.0</v>
      </c>
      <c r="I216" s="486"/>
      <c r="J216" s="519"/>
      <c r="K216" s="474"/>
      <c r="L216" s="990">
        <v>15.0</v>
      </c>
      <c r="M216" s="486"/>
      <c r="N216" s="487"/>
      <c r="O216" s="486"/>
      <c r="P216" s="487"/>
      <c r="Q216" s="487"/>
      <c r="R216" s="487"/>
      <c r="S216" s="519"/>
      <c r="T216" s="520"/>
      <c r="U216" s="519"/>
      <c r="V216" s="520"/>
      <c r="W216" s="520"/>
      <c r="X216" s="520"/>
      <c r="Y216" s="474"/>
      <c r="Z216" s="474"/>
      <c r="AA216" s="474"/>
      <c r="AB216" s="475"/>
      <c r="AC216" s="475"/>
      <c r="AD216" s="475"/>
      <c r="AE216" s="990"/>
      <c r="AF216" s="990">
        <v>5.0</v>
      </c>
      <c r="AG216" s="989"/>
      <c r="AH216" s="990">
        <v>5.0</v>
      </c>
      <c r="AI216" s="990"/>
      <c r="AJ216" s="989"/>
      <c r="AK216" s="962"/>
      <c r="AL216" s="962"/>
      <c r="AM216" s="962"/>
      <c r="AN216" s="961"/>
      <c r="AO216" s="962"/>
      <c r="AP216" s="962"/>
      <c r="AQ216" s="961"/>
      <c r="AR216" s="961"/>
      <c r="AS216" s="962"/>
    </row>
    <row r="217">
      <c r="B217" s="266"/>
      <c r="C217" s="269"/>
      <c r="D217" s="984">
        <v>16.0</v>
      </c>
      <c r="E217" s="985">
        <v>28.0</v>
      </c>
      <c r="F217" s="986"/>
      <c r="G217" s="1013"/>
      <c r="H217" s="1021">
        <v>350000.0</v>
      </c>
      <c r="I217" s="486"/>
      <c r="J217" s="519"/>
      <c r="K217" s="474"/>
      <c r="L217" s="990">
        <v>20.0</v>
      </c>
      <c r="M217" s="486"/>
      <c r="N217" s="487"/>
      <c r="O217" s="486"/>
      <c r="P217" s="487"/>
      <c r="Q217" s="487"/>
      <c r="R217" s="487"/>
      <c r="S217" s="519"/>
      <c r="T217" s="520"/>
      <c r="U217" s="519"/>
      <c r="V217" s="520"/>
      <c r="W217" s="520"/>
      <c r="X217" s="520"/>
      <c r="Y217" s="474"/>
      <c r="Z217" s="474"/>
      <c r="AA217" s="474"/>
      <c r="AB217" s="475"/>
      <c r="AC217" s="475"/>
      <c r="AD217" s="475"/>
      <c r="AE217" s="990"/>
      <c r="AF217" s="990">
        <v>6.0</v>
      </c>
      <c r="AG217" s="989"/>
      <c r="AH217" s="990">
        <v>6.0</v>
      </c>
      <c r="AI217" s="990"/>
      <c r="AJ217" s="989"/>
      <c r="AK217" s="962"/>
      <c r="AL217" s="962"/>
      <c r="AM217" s="962"/>
      <c r="AN217" s="961"/>
      <c r="AO217" s="962"/>
      <c r="AP217" s="962"/>
      <c r="AQ217" s="961"/>
      <c r="AR217" s="961"/>
      <c r="AS217" s="962"/>
    </row>
    <row r="218">
      <c r="B218" s="266"/>
      <c r="C218" s="269"/>
      <c r="D218" s="984">
        <v>17.0</v>
      </c>
      <c r="E218" s="985">
        <v>30.0</v>
      </c>
      <c r="F218" s="986"/>
      <c r="G218" s="1013"/>
      <c r="H218" s="1021">
        <v>420000.0</v>
      </c>
      <c r="I218" s="486"/>
      <c r="J218" s="519"/>
      <c r="K218" s="474"/>
      <c r="L218" s="990">
        <v>25.0</v>
      </c>
      <c r="M218" s="486"/>
      <c r="N218" s="487"/>
      <c r="O218" s="486"/>
      <c r="P218" s="487"/>
      <c r="Q218" s="487"/>
      <c r="R218" s="487"/>
      <c r="S218" s="519"/>
      <c r="T218" s="520"/>
      <c r="U218" s="519"/>
      <c r="V218" s="520"/>
      <c r="W218" s="520"/>
      <c r="X218" s="520"/>
      <c r="Y218" s="474"/>
      <c r="Z218" s="474"/>
      <c r="AA218" s="474"/>
      <c r="AB218" s="475"/>
      <c r="AC218" s="475"/>
      <c r="AD218" s="475"/>
      <c r="AE218" s="990"/>
      <c r="AF218" s="990">
        <v>7.0</v>
      </c>
      <c r="AG218" s="989"/>
      <c r="AH218" s="990">
        <v>7.0</v>
      </c>
      <c r="AI218" s="990"/>
      <c r="AJ218" s="989"/>
      <c r="AK218" s="962"/>
      <c r="AL218" s="962"/>
      <c r="AM218" s="962"/>
      <c r="AN218" s="961"/>
      <c r="AO218" s="962"/>
      <c r="AP218" s="962"/>
      <c r="AQ218" s="961"/>
      <c r="AR218" s="961"/>
      <c r="AS218" s="962"/>
    </row>
    <row r="219">
      <c r="B219" s="266"/>
      <c r="C219" s="269"/>
      <c r="D219" s="984">
        <v>18.0</v>
      </c>
      <c r="E219" s="985">
        <v>33.0</v>
      </c>
      <c r="F219" s="986"/>
      <c r="G219" s="1013"/>
      <c r="H219" s="1021">
        <v>500000.0</v>
      </c>
      <c r="I219" s="486"/>
      <c r="J219" s="519"/>
      <c r="K219" s="474"/>
      <c r="L219" s="990">
        <v>30.0</v>
      </c>
      <c r="M219" s="486"/>
      <c r="N219" s="487"/>
      <c r="O219" s="486"/>
      <c r="P219" s="487"/>
      <c r="Q219" s="487"/>
      <c r="R219" s="487"/>
      <c r="S219" s="519"/>
      <c r="T219" s="520"/>
      <c r="U219" s="519"/>
      <c r="V219" s="520"/>
      <c r="W219" s="520"/>
      <c r="X219" s="520"/>
      <c r="Y219" s="474"/>
      <c r="Z219" s="474"/>
      <c r="AA219" s="474"/>
      <c r="AB219" s="475"/>
      <c r="AC219" s="475"/>
      <c r="AD219" s="475"/>
      <c r="AE219" s="990"/>
      <c r="AF219" s="990">
        <v>8.0</v>
      </c>
      <c r="AG219" s="989"/>
      <c r="AH219" s="990">
        <v>8.0</v>
      </c>
      <c r="AI219" s="990"/>
      <c r="AJ219" s="989"/>
      <c r="AK219" s="962"/>
      <c r="AL219" s="962"/>
      <c r="AM219" s="962"/>
      <c r="AN219" s="961"/>
      <c r="AO219" s="962"/>
      <c r="AP219" s="962"/>
      <c r="AQ219" s="961"/>
      <c r="AR219" s="961"/>
      <c r="AS219" s="962"/>
    </row>
    <row r="220">
      <c r="B220" s="266"/>
      <c r="C220" s="269"/>
      <c r="D220" s="984">
        <v>19.0</v>
      </c>
      <c r="E220" s="985">
        <v>36.0</v>
      </c>
      <c r="F220" s="986"/>
      <c r="G220" s="1013"/>
      <c r="H220" s="1021">
        <v>600000.0</v>
      </c>
      <c r="I220" s="486"/>
      <c r="J220" s="519"/>
      <c r="K220" s="474"/>
      <c r="L220" s="990">
        <v>40.0</v>
      </c>
      <c r="M220" s="486"/>
      <c r="N220" s="487"/>
      <c r="O220" s="486"/>
      <c r="P220" s="487"/>
      <c r="Q220" s="487"/>
      <c r="R220" s="487"/>
      <c r="S220" s="519"/>
      <c r="T220" s="520"/>
      <c r="U220" s="519"/>
      <c r="V220" s="520"/>
      <c r="W220" s="520"/>
      <c r="X220" s="520"/>
      <c r="Y220" s="474"/>
      <c r="Z220" s="474"/>
      <c r="AA220" s="474"/>
      <c r="AB220" s="475"/>
      <c r="AC220" s="475"/>
      <c r="AD220" s="475"/>
      <c r="AE220" s="990"/>
      <c r="AF220" s="990">
        <v>10.0</v>
      </c>
      <c r="AG220" s="989"/>
      <c r="AH220" s="990">
        <v>10.0</v>
      </c>
      <c r="AI220" s="990"/>
      <c r="AJ220" s="989"/>
      <c r="AK220" s="962"/>
      <c r="AL220" s="962"/>
      <c r="AM220" s="962"/>
      <c r="AN220" s="961"/>
      <c r="AO220" s="962"/>
      <c r="AP220" s="962"/>
      <c r="AQ220" s="961"/>
      <c r="AR220" s="961"/>
      <c r="AS220" s="962"/>
    </row>
    <row r="221">
      <c r="B221" s="266"/>
      <c r="C221" s="269"/>
      <c r="D221" s="984">
        <v>20.0</v>
      </c>
      <c r="E221" s="985">
        <v>40.0</v>
      </c>
      <c r="F221" s="986"/>
      <c r="G221" s="1013"/>
      <c r="H221" s="1021">
        <v>720000.0</v>
      </c>
      <c r="I221" s="486"/>
      <c r="J221" s="519"/>
      <c r="K221" s="474"/>
      <c r="L221" s="990">
        <v>50.0</v>
      </c>
      <c r="M221" s="486"/>
      <c r="N221" s="487"/>
      <c r="O221" s="486"/>
      <c r="P221" s="487"/>
      <c r="Q221" s="487"/>
      <c r="R221" s="487"/>
      <c r="S221" s="519"/>
      <c r="T221" s="520"/>
      <c r="U221" s="519"/>
      <c r="V221" s="520"/>
      <c r="W221" s="520"/>
      <c r="X221" s="520"/>
      <c r="Y221" s="474"/>
      <c r="Z221" s="474"/>
      <c r="AA221" s="474"/>
      <c r="AB221" s="475"/>
      <c r="AC221" s="475"/>
      <c r="AD221" s="475"/>
      <c r="AE221" s="990"/>
      <c r="AF221" s="990">
        <v>12.0</v>
      </c>
      <c r="AG221" s="989"/>
      <c r="AH221" s="990">
        <v>12.0</v>
      </c>
      <c r="AI221" s="990"/>
      <c r="AJ221" s="989"/>
      <c r="AK221" s="962"/>
      <c r="AL221" s="962"/>
      <c r="AM221" s="962"/>
      <c r="AN221" s="961"/>
      <c r="AO221" s="962"/>
      <c r="AP221" s="962"/>
      <c r="AQ221" s="961"/>
      <c r="AR221" s="961"/>
      <c r="AS221" s="962"/>
    </row>
    <row r="222">
      <c r="A222" s="1022" t="s">
        <v>2698</v>
      </c>
      <c r="B222" s="969" t="s">
        <v>2731</v>
      </c>
      <c r="C222" s="14"/>
      <c r="D222" s="970">
        <v>1.0</v>
      </c>
      <c r="E222" s="971">
        <v>2.0</v>
      </c>
      <c r="F222" s="972">
        <v>2.0</v>
      </c>
      <c r="G222" s="1017"/>
      <c r="H222" s="1023">
        <v>3000.0</v>
      </c>
      <c r="I222" s="979"/>
      <c r="J222" s="980">
        <v>8.0</v>
      </c>
      <c r="K222" s="977"/>
      <c r="L222" s="978"/>
      <c r="M222" s="979"/>
      <c r="N222" s="975"/>
      <c r="O222" s="979"/>
      <c r="P222" s="975"/>
      <c r="Q222" s="975"/>
      <c r="R222" s="975"/>
      <c r="S222" s="976"/>
      <c r="T222" s="980"/>
      <c r="U222" s="976"/>
      <c r="V222" s="980"/>
      <c r="W222" s="980"/>
      <c r="X222" s="980"/>
      <c r="Y222" s="977"/>
      <c r="Z222" s="977"/>
      <c r="AA222" s="977"/>
      <c r="AB222" s="981"/>
      <c r="AC222" s="981"/>
      <c r="AD222" s="981"/>
      <c r="AE222" s="978"/>
      <c r="AF222" s="978"/>
      <c r="AG222" s="978"/>
      <c r="AH222" s="982"/>
      <c r="AI222" s="982"/>
      <c r="AJ222" s="978"/>
      <c r="AK222" s="1024"/>
      <c r="AL222" s="1024"/>
      <c r="AM222" s="1024"/>
      <c r="AN222" s="1025"/>
      <c r="AO222" s="1024"/>
      <c r="AP222" s="1024"/>
      <c r="AQ222" s="1025"/>
      <c r="AR222" s="1025"/>
      <c r="AS222" s="1026"/>
    </row>
    <row r="223">
      <c r="A223" s="266"/>
      <c r="B223" s="266"/>
      <c r="C223" s="269"/>
      <c r="D223" s="984">
        <v>2.0</v>
      </c>
      <c r="E223" s="985">
        <v>3.0</v>
      </c>
      <c r="F223" s="986">
        <v>3.0</v>
      </c>
      <c r="G223" s="1013"/>
      <c r="H223" s="1021">
        <v>4500.0</v>
      </c>
      <c r="I223" s="486"/>
      <c r="J223" s="520">
        <v>10.0</v>
      </c>
      <c r="K223" s="474"/>
      <c r="L223" s="989"/>
      <c r="M223" s="486"/>
      <c r="N223" s="487"/>
      <c r="O223" s="486"/>
      <c r="P223" s="487"/>
      <c r="Q223" s="487"/>
      <c r="R223" s="487"/>
      <c r="S223" s="520"/>
      <c r="T223" s="520">
        <v>8.0</v>
      </c>
      <c r="U223" s="519"/>
      <c r="V223" s="520"/>
      <c r="W223" s="520"/>
      <c r="X223" s="520"/>
      <c r="Y223" s="474"/>
      <c r="Z223" s="474"/>
      <c r="AA223" s="474"/>
      <c r="AB223" s="475"/>
      <c r="AC223" s="475"/>
      <c r="AD223" s="475"/>
      <c r="AE223" s="989"/>
      <c r="AF223" s="989"/>
      <c r="AG223" s="989"/>
      <c r="AH223" s="990"/>
      <c r="AI223" s="990"/>
      <c r="AJ223" s="989"/>
      <c r="AK223" s="962"/>
      <c r="AL223" s="962"/>
      <c r="AM223" s="962"/>
      <c r="AN223" s="961"/>
      <c r="AO223" s="962"/>
      <c r="AP223" s="962"/>
      <c r="AQ223" s="961"/>
      <c r="AR223" s="961"/>
      <c r="AS223" s="1027"/>
    </row>
    <row r="224">
      <c r="A224" s="266"/>
      <c r="B224" s="266"/>
      <c r="C224" s="269"/>
      <c r="D224" s="984">
        <v>3.0</v>
      </c>
      <c r="E224" s="985">
        <v>4.0</v>
      </c>
      <c r="F224" s="986">
        <v>4.0</v>
      </c>
      <c r="G224" s="1013"/>
      <c r="H224" s="1021">
        <v>6800.0</v>
      </c>
      <c r="I224" s="486"/>
      <c r="J224" s="520">
        <v>12.0</v>
      </c>
      <c r="K224" s="474"/>
      <c r="L224" s="989"/>
      <c r="M224" s="486"/>
      <c r="N224" s="487"/>
      <c r="O224" s="486"/>
      <c r="P224" s="487"/>
      <c r="Q224" s="487"/>
      <c r="R224" s="487"/>
      <c r="S224" s="520"/>
      <c r="T224" s="520">
        <v>10.0</v>
      </c>
      <c r="U224" s="519"/>
      <c r="V224" s="520"/>
      <c r="W224" s="520"/>
      <c r="X224" s="520"/>
      <c r="Y224" s="474"/>
      <c r="Z224" s="474"/>
      <c r="AA224" s="474"/>
      <c r="AB224" s="475"/>
      <c r="AC224" s="475"/>
      <c r="AD224" s="475"/>
      <c r="AE224" s="989"/>
      <c r="AF224" s="989"/>
      <c r="AG224" s="989"/>
      <c r="AH224" s="990"/>
      <c r="AI224" s="990"/>
      <c r="AJ224" s="989"/>
      <c r="AK224" s="962"/>
      <c r="AL224" s="962"/>
      <c r="AM224" s="962"/>
      <c r="AN224" s="961"/>
      <c r="AO224" s="962"/>
      <c r="AP224" s="962"/>
      <c r="AQ224" s="961"/>
      <c r="AR224" s="961"/>
      <c r="AS224" s="1027"/>
    </row>
    <row r="225">
      <c r="A225" s="266"/>
      <c r="B225" s="266"/>
      <c r="C225" s="269"/>
      <c r="D225" s="984">
        <v>4.0</v>
      </c>
      <c r="E225" s="985">
        <v>5.0</v>
      </c>
      <c r="F225" s="986">
        <v>5.0</v>
      </c>
      <c r="G225" s="1013"/>
      <c r="H225" s="1021">
        <v>10000.0</v>
      </c>
      <c r="I225" s="486"/>
      <c r="J225" s="519"/>
      <c r="K225" s="475">
        <v>3.0</v>
      </c>
      <c r="L225" s="989"/>
      <c r="M225" s="486"/>
      <c r="N225" s="487"/>
      <c r="O225" s="486"/>
      <c r="P225" s="487"/>
      <c r="Q225" s="487"/>
      <c r="R225" s="487"/>
      <c r="S225" s="520"/>
      <c r="T225" s="520">
        <v>12.0</v>
      </c>
      <c r="U225" s="519"/>
      <c r="V225" s="520"/>
      <c r="W225" s="520"/>
      <c r="X225" s="520"/>
      <c r="Y225" s="474"/>
      <c r="Z225" s="474"/>
      <c r="AA225" s="474"/>
      <c r="AB225" s="475"/>
      <c r="AC225" s="475"/>
      <c r="AD225" s="475"/>
      <c r="AE225" s="989"/>
      <c r="AF225" s="989"/>
      <c r="AG225" s="989"/>
      <c r="AH225" s="990"/>
      <c r="AI225" s="990"/>
      <c r="AJ225" s="989"/>
      <c r="AK225" s="962"/>
      <c r="AL225" s="962"/>
      <c r="AM225" s="962"/>
      <c r="AN225" s="961"/>
      <c r="AO225" s="962"/>
      <c r="AP225" s="962"/>
      <c r="AQ225" s="961"/>
      <c r="AR225" s="961"/>
      <c r="AS225" s="1027"/>
    </row>
    <row r="226">
      <c r="A226" s="266"/>
      <c r="B226" s="266"/>
      <c r="C226" s="269"/>
      <c r="D226" s="984">
        <v>5.0</v>
      </c>
      <c r="E226" s="985">
        <v>6.0</v>
      </c>
      <c r="F226" s="986">
        <v>6.0</v>
      </c>
      <c r="G226" s="1013"/>
      <c r="H226" s="1021">
        <v>15000.0</v>
      </c>
      <c r="I226" s="486"/>
      <c r="J226" s="519"/>
      <c r="K226" s="475">
        <v>5.0</v>
      </c>
      <c r="L226" s="989"/>
      <c r="M226" s="486"/>
      <c r="N226" s="487"/>
      <c r="O226" s="486"/>
      <c r="P226" s="487"/>
      <c r="Q226" s="487"/>
      <c r="R226" s="487"/>
      <c r="S226" s="519"/>
      <c r="T226" s="520"/>
      <c r="U226" s="519"/>
      <c r="V226" s="520"/>
      <c r="W226" s="520"/>
      <c r="X226" s="520"/>
      <c r="Y226" s="475"/>
      <c r="Z226" s="475">
        <v>3.0</v>
      </c>
      <c r="AA226" s="474"/>
      <c r="AB226" s="475"/>
      <c r="AC226" s="475"/>
      <c r="AD226" s="475"/>
      <c r="AE226" s="989"/>
      <c r="AF226" s="989"/>
      <c r="AG226" s="989"/>
      <c r="AH226" s="990"/>
      <c r="AI226" s="990"/>
      <c r="AJ226" s="989"/>
      <c r="AK226" s="962"/>
      <c r="AL226" s="962"/>
      <c r="AM226" s="962"/>
      <c r="AN226" s="961"/>
      <c r="AO226" s="962"/>
      <c r="AP226" s="962"/>
      <c r="AQ226" s="961"/>
      <c r="AR226" s="961"/>
      <c r="AS226" s="1027"/>
    </row>
    <row r="227">
      <c r="A227" s="266"/>
      <c r="B227" s="266"/>
      <c r="C227" s="269"/>
      <c r="D227" s="984">
        <v>6.0</v>
      </c>
      <c r="E227" s="985">
        <v>8.0</v>
      </c>
      <c r="F227" s="986">
        <v>8.0</v>
      </c>
      <c r="G227" s="1013"/>
      <c r="H227" s="1021">
        <v>23000.0</v>
      </c>
      <c r="I227" s="486"/>
      <c r="J227" s="519"/>
      <c r="K227" s="475">
        <v>10.0</v>
      </c>
      <c r="L227" s="989"/>
      <c r="M227" s="486"/>
      <c r="N227" s="487"/>
      <c r="O227" s="486"/>
      <c r="P227" s="487"/>
      <c r="Q227" s="487"/>
      <c r="R227" s="487"/>
      <c r="S227" s="519"/>
      <c r="T227" s="520"/>
      <c r="U227" s="519"/>
      <c r="V227" s="520"/>
      <c r="W227" s="520"/>
      <c r="X227" s="520"/>
      <c r="Y227" s="475"/>
      <c r="Z227" s="475">
        <v>5.0</v>
      </c>
      <c r="AA227" s="474"/>
      <c r="AB227" s="475">
        <v>3.0</v>
      </c>
      <c r="AC227" s="475"/>
      <c r="AD227" s="475"/>
      <c r="AE227" s="989"/>
      <c r="AF227" s="989"/>
      <c r="AG227" s="989"/>
      <c r="AH227" s="990"/>
      <c r="AI227" s="990"/>
      <c r="AJ227" s="989"/>
      <c r="AK227" s="962"/>
      <c r="AL227" s="962"/>
      <c r="AM227" s="962"/>
      <c r="AN227" s="961"/>
      <c r="AO227" s="962"/>
      <c r="AP227" s="962"/>
      <c r="AQ227" s="961"/>
      <c r="AR227" s="961"/>
      <c r="AS227" s="1027"/>
    </row>
    <row r="228">
      <c r="A228" s="266"/>
      <c r="B228" s="266"/>
      <c r="C228" s="269"/>
      <c r="D228" s="984">
        <v>7.0</v>
      </c>
      <c r="E228" s="985">
        <v>10.0</v>
      </c>
      <c r="F228" s="986">
        <v>10.0</v>
      </c>
      <c r="G228" s="1013"/>
      <c r="H228" s="1021">
        <v>35000.0</v>
      </c>
      <c r="I228" s="486"/>
      <c r="J228" s="519"/>
      <c r="K228" s="475">
        <v>15.0</v>
      </c>
      <c r="L228" s="989"/>
      <c r="M228" s="486"/>
      <c r="N228" s="487"/>
      <c r="O228" s="486"/>
      <c r="P228" s="487"/>
      <c r="Q228" s="487"/>
      <c r="R228" s="487"/>
      <c r="S228" s="519"/>
      <c r="T228" s="520"/>
      <c r="U228" s="519"/>
      <c r="V228" s="520"/>
      <c r="W228" s="520"/>
      <c r="X228" s="520"/>
      <c r="Y228" s="475"/>
      <c r="Z228" s="475">
        <v>8.0</v>
      </c>
      <c r="AA228" s="474"/>
      <c r="AB228" s="475">
        <v>4.0</v>
      </c>
      <c r="AC228" s="475"/>
      <c r="AD228" s="475"/>
      <c r="AE228" s="989"/>
      <c r="AF228" s="989"/>
      <c r="AG228" s="989"/>
      <c r="AH228" s="990"/>
      <c r="AI228" s="990"/>
      <c r="AJ228" s="989"/>
      <c r="AK228" s="962"/>
      <c r="AL228" s="962"/>
      <c r="AM228" s="962"/>
      <c r="AN228" s="961"/>
      <c r="AO228" s="962"/>
      <c r="AP228" s="962"/>
      <c r="AQ228" s="961"/>
      <c r="AR228" s="961"/>
      <c r="AS228" s="1027"/>
    </row>
    <row r="229">
      <c r="A229" s="266"/>
      <c r="B229" s="266"/>
      <c r="C229" s="269"/>
      <c r="D229" s="984">
        <v>8.0</v>
      </c>
      <c r="E229" s="985">
        <v>12.0</v>
      </c>
      <c r="F229" s="986">
        <v>12.0</v>
      </c>
      <c r="G229" s="1013"/>
      <c r="H229" s="1021">
        <v>53000.0</v>
      </c>
      <c r="I229" s="486"/>
      <c r="J229" s="519"/>
      <c r="K229" s="475">
        <v>20.0</v>
      </c>
      <c r="L229" s="989"/>
      <c r="M229" s="486"/>
      <c r="N229" s="487"/>
      <c r="O229" s="486"/>
      <c r="P229" s="487"/>
      <c r="Q229" s="487"/>
      <c r="R229" s="487"/>
      <c r="S229" s="519"/>
      <c r="T229" s="520"/>
      <c r="U229" s="519"/>
      <c r="V229" s="520"/>
      <c r="W229" s="520"/>
      <c r="X229" s="520"/>
      <c r="Y229" s="475"/>
      <c r="Z229" s="475">
        <v>10.0</v>
      </c>
      <c r="AA229" s="474"/>
      <c r="AB229" s="475">
        <v>5.0</v>
      </c>
      <c r="AC229" s="475"/>
      <c r="AD229" s="475"/>
      <c r="AE229" s="989"/>
      <c r="AF229" s="989"/>
      <c r="AG229" s="989"/>
      <c r="AH229" s="990"/>
      <c r="AI229" s="990"/>
      <c r="AJ229" s="989"/>
      <c r="AK229" s="962"/>
      <c r="AL229" s="962"/>
      <c r="AM229" s="962"/>
      <c r="AN229" s="961"/>
      <c r="AO229" s="962"/>
      <c r="AP229" s="962"/>
      <c r="AQ229" s="961"/>
      <c r="AR229" s="961"/>
      <c r="AS229" s="1027"/>
    </row>
    <row r="230">
      <c r="A230" s="266"/>
      <c r="B230" s="266"/>
      <c r="C230" s="269"/>
      <c r="D230" s="984">
        <v>9.0</v>
      </c>
      <c r="E230" s="985">
        <v>14.0</v>
      </c>
      <c r="F230" s="986">
        <v>14.0</v>
      </c>
      <c r="G230" s="1013"/>
      <c r="H230" s="1021">
        <v>80000.0</v>
      </c>
      <c r="I230" s="486"/>
      <c r="J230" s="519"/>
      <c r="K230" s="475">
        <v>30.0</v>
      </c>
      <c r="L230" s="989"/>
      <c r="M230" s="486"/>
      <c r="N230" s="487"/>
      <c r="O230" s="486"/>
      <c r="P230" s="487"/>
      <c r="Q230" s="487"/>
      <c r="R230" s="487"/>
      <c r="S230" s="519"/>
      <c r="T230" s="520"/>
      <c r="U230" s="519"/>
      <c r="V230" s="520"/>
      <c r="W230" s="520"/>
      <c r="X230" s="520"/>
      <c r="Y230" s="475"/>
      <c r="Z230" s="475">
        <v>12.0</v>
      </c>
      <c r="AA230" s="474"/>
      <c r="AB230" s="475">
        <v>6.0</v>
      </c>
      <c r="AC230" s="475"/>
      <c r="AD230" s="475"/>
      <c r="AE230" s="989"/>
      <c r="AF230" s="989"/>
      <c r="AG230" s="989"/>
      <c r="AH230" s="990"/>
      <c r="AI230" s="990"/>
      <c r="AJ230" s="989"/>
      <c r="AK230" s="962"/>
      <c r="AL230" s="962"/>
      <c r="AM230" s="962"/>
      <c r="AN230" s="961"/>
      <c r="AO230" s="962"/>
      <c r="AP230" s="962"/>
      <c r="AQ230" s="961"/>
      <c r="AR230" s="961"/>
      <c r="AS230" s="1027"/>
    </row>
    <row r="231">
      <c r="A231" s="266"/>
      <c r="B231" s="266"/>
      <c r="C231" s="269"/>
      <c r="D231" s="984">
        <v>10.0</v>
      </c>
      <c r="E231" s="985">
        <v>16.0</v>
      </c>
      <c r="F231" s="986">
        <v>16.0</v>
      </c>
      <c r="G231" s="1013"/>
      <c r="H231" s="1021">
        <v>120000.0</v>
      </c>
      <c r="I231" s="486"/>
      <c r="J231" s="519"/>
      <c r="K231" s="475">
        <v>40.0</v>
      </c>
      <c r="L231" s="989"/>
      <c r="M231" s="486"/>
      <c r="N231" s="487"/>
      <c r="O231" s="486"/>
      <c r="P231" s="487"/>
      <c r="Q231" s="487"/>
      <c r="R231" s="487"/>
      <c r="S231" s="519"/>
      <c r="T231" s="520"/>
      <c r="U231" s="519"/>
      <c r="V231" s="520"/>
      <c r="W231" s="520"/>
      <c r="X231" s="520"/>
      <c r="Y231" s="475"/>
      <c r="Z231" s="475">
        <v>15.0</v>
      </c>
      <c r="AA231" s="474"/>
      <c r="AB231" s="475">
        <v>7.0</v>
      </c>
      <c r="AC231" s="475"/>
      <c r="AD231" s="475"/>
      <c r="AE231" s="989"/>
      <c r="AF231" s="989"/>
      <c r="AG231" s="989"/>
      <c r="AH231" s="990"/>
      <c r="AI231" s="990"/>
      <c r="AJ231" s="989"/>
      <c r="AK231" s="962"/>
      <c r="AL231" s="962"/>
      <c r="AM231" s="962"/>
      <c r="AN231" s="961"/>
      <c r="AO231" s="962"/>
      <c r="AP231" s="962"/>
      <c r="AQ231" s="961"/>
      <c r="AR231" s="961"/>
      <c r="AS231" s="1027"/>
    </row>
    <row r="232">
      <c r="A232" s="266"/>
      <c r="B232" s="266"/>
      <c r="C232" s="269"/>
      <c r="D232" s="984">
        <v>11.0</v>
      </c>
      <c r="E232" s="985">
        <v>18.0</v>
      </c>
      <c r="F232" s="986">
        <v>18.0</v>
      </c>
      <c r="G232" s="1013"/>
      <c r="H232" s="1021">
        <v>140000.0</v>
      </c>
      <c r="I232" s="486"/>
      <c r="J232" s="519"/>
      <c r="K232" s="475">
        <v>50.0</v>
      </c>
      <c r="L232" s="989"/>
      <c r="M232" s="486"/>
      <c r="N232" s="487"/>
      <c r="O232" s="486"/>
      <c r="P232" s="487"/>
      <c r="Q232" s="487"/>
      <c r="R232" s="487"/>
      <c r="S232" s="519"/>
      <c r="T232" s="520"/>
      <c r="U232" s="519"/>
      <c r="V232" s="520"/>
      <c r="W232" s="520"/>
      <c r="X232" s="520"/>
      <c r="Y232" s="475"/>
      <c r="Z232" s="475">
        <v>18.0</v>
      </c>
      <c r="AA232" s="474"/>
      <c r="AB232" s="475">
        <v>8.0</v>
      </c>
      <c r="AC232" s="475"/>
      <c r="AD232" s="475"/>
      <c r="AE232" s="989"/>
      <c r="AF232" s="989"/>
      <c r="AG232" s="989"/>
      <c r="AH232" s="990"/>
      <c r="AI232" s="990"/>
      <c r="AJ232" s="989"/>
      <c r="AK232" s="962"/>
      <c r="AL232" s="962"/>
      <c r="AM232" s="962"/>
      <c r="AN232" s="961"/>
      <c r="AO232" s="962"/>
      <c r="AP232" s="962"/>
      <c r="AQ232" s="961"/>
      <c r="AR232" s="961"/>
      <c r="AS232" s="1027"/>
    </row>
    <row r="233">
      <c r="A233" s="266"/>
      <c r="B233" s="266"/>
      <c r="C233" s="269"/>
      <c r="D233" s="984">
        <v>12.0</v>
      </c>
      <c r="E233" s="985">
        <v>20.0</v>
      </c>
      <c r="F233" s="986">
        <v>20.0</v>
      </c>
      <c r="G233" s="1013"/>
      <c r="H233" s="1021">
        <v>170000.0</v>
      </c>
      <c r="I233" s="486"/>
      <c r="J233" s="519"/>
      <c r="K233" s="475">
        <v>60.0</v>
      </c>
      <c r="L233" s="989"/>
      <c r="M233" s="486"/>
      <c r="N233" s="487"/>
      <c r="O233" s="486"/>
      <c r="P233" s="487"/>
      <c r="Q233" s="487"/>
      <c r="R233" s="487"/>
      <c r="S233" s="519"/>
      <c r="T233" s="520"/>
      <c r="U233" s="519"/>
      <c r="V233" s="520"/>
      <c r="W233" s="520"/>
      <c r="X233" s="520"/>
      <c r="Y233" s="475"/>
      <c r="Z233" s="475">
        <v>22.0</v>
      </c>
      <c r="AA233" s="474"/>
      <c r="AB233" s="475">
        <v>9.0</v>
      </c>
      <c r="AC233" s="475"/>
      <c r="AD233" s="475"/>
      <c r="AE233" s="989"/>
      <c r="AF233" s="989"/>
      <c r="AG233" s="989"/>
      <c r="AH233" s="990"/>
      <c r="AI233" s="990"/>
      <c r="AJ233" s="989"/>
      <c r="AK233" s="962"/>
      <c r="AL233" s="962"/>
      <c r="AM233" s="962"/>
      <c r="AN233" s="961"/>
      <c r="AO233" s="962"/>
      <c r="AP233" s="962"/>
      <c r="AQ233" s="961"/>
      <c r="AR233" s="961"/>
      <c r="AS233" s="1027"/>
    </row>
    <row r="234">
      <c r="A234" s="266"/>
      <c r="B234" s="266"/>
      <c r="C234" s="269"/>
      <c r="D234" s="984">
        <v>13.0</v>
      </c>
      <c r="E234" s="985">
        <v>22.0</v>
      </c>
      <c r="F234" s="986">
        <v>22.0</v>
      </c>
      <c r="G234" s="1013"/>
      <c r="H234" s="1021">
        <v>200000.0</v>
      </c>
      <c r="I234" s="486"/>
      <c r="J234" s="519"/>
      <c r="K234" s="474"/>
      <c r="L234" s="990">
        <v>5.0</v>
      </c>
      <c r="M234" s="486"/>
      <c r="N234" s="487"/>
      <c r="O234" s="486"/>
      <c r="P234" s="487"/>
      <c r="Q234" s="487"/>
      <c r="R234" s="487"/>
      <c r="S234" s="519"/>
      <c r="T234" s="520"/>
      <c r="U234" s="519"/>
      <c r="V234" s="520"/>
      <c r="W234" s="520"/>
      <c r="X234" s="520"/>
      <c r="Y234" s="475"/>
      <c r="Z234" s="475">
        <v>25.0</v>
      </c>
      <c r="AA234" s="474"/>
      <c r="AB234" s="475">
        <v>10.0</v>
      </c>
      <c r="AC234" s="475"/>
      <c r="AD234" s="475"/>
      <c r="AE234" s="989"/>
      <c r="AF234" s="989"/>
      <c r="AG234" s="989"/>
      <c r="AH234" s="990"/>
      <c r="AI234" s="990"/>
      <c r="AJ234" s="989"/>
      <c r="AK234" s="962"/>
      <c r="AL234" s="962"/>
      <c r="AM234" s="962"/>
      <c r="AN234" s="961"/>
      <c r="AO234" s="962"/>
      <c r="AP234" s="962"/>
      <c r="AQ234" s="961"/>
      <c r="AR234" s="961"/>
      <c r="AS234" s="1027"/>
    </row>
    <row r="235">
      <c r="A235" s="266"/>
      <c r="B235" s="266"/>
      <c r="C235" s="269"/>
      <c r="D235" s="984">
        <v>14.0</v>
      </c>
      <c r="E235" s="985">
        <v>24.0</v>
      </c>
      <c r="F235" s="986">
        <v>24.0</v>
      </c>
      <c r="G235" s="1013"/>
      <c r="H235" s="1021">
        <v>240000.0</v>
      </c>
      <c r="I235" s="486"/>
      <c r="J235" s="519"/>
      <c r="K235" s="474"/>
      <c r="L235" s="990">
        <v>10.0</v>
      </c>
      <c r="M235" s="486"/>
      <c r="N235" s="487"/>
      <c r="O235" s="486"/>
      <c r="P235" s="487"/>
      <c r="Q235" s="487"/>
      <c r="R235" s="487"/>
      <c r="S235" s="519"/>
      <c r="T235" s="520"/>
      <c r="U235" s="519"/>
      <c r="V235" s="520"/>
      <c r="W235" s="520"/>
      <c r="X235" s="520"/>
      <c r="Y235" s="475"/>
      <c r="Z235" s="475">
        <v>30.0</v>
      </c>
      <c r="AA235" s="474"/>
      <c r="AB235" s="475">
        <v>12.0</v>
      </c>
      <c r="AC235" s="475"/>
      <c r="AD235" s="475"/>
      <c r="AE235" s="989"/>
      <c r="AF235" s="989"/>
      <c r="AG235" s="989"/>
      <c r="AH235" s="990"/>
      <c r="AI235" s="990"/>
      <c r="AJ235" s="989"/>
      <c r="AK235" s="962"/>
      <c r="AL235" s="962"/>
      <c r="AM235" s="962"/>
      <c r="AN235" s="961"/>
      <c r="AO235" s="962"/>
      <c r="AP235" s="962"/>
      <c r="AQ235" s="961"/>
      <c r="AR235" s="961"/>
      <c r="AS235" s="1027"/>
    </row>
    <row r="236">
      <c r="A236" s="266"/>
      <c r="B236" s="266"/>
      <c r="C236" s="269"/>
      <c r="D236" s="984">
        <v>15.0</v>
      </c>
      <c r="E236" s="985">
        <v>26.0</v>
      </c>
      <c r="F236" s="986">
        <v>26.0</v>
      </c>
      <c r="G236" s="1013"/>
      <c r="H236" s="1021">
        <v>290000.0</v>
      </c>
      <c r="I236" s="486"/>
      <c r="J236" s="519"/>
      <c r="K236" s="474"/>
      <c r="L236" s="990">
        <v>15.0</v>
      </c>
      <c r="M236" s="486"/>
      <c r="N236" s="487"/>
      <c r="O236" s="486"/>
      <c r="P236" s="487"/>
      <c r="Q236" s="487"/>
      <c r="R236" s="487"/>
      <c r="S236" s="519"/>
      <c r="T236" s="520"/>
      <c r="U236" s="519"/>
      <c r="V236" s="520"/>
      <c r="W236" s="520"/>
      <c r="X236" s="520"/>
      <c r="Y236" s="474"/>
      <c r="Z236" s="474"/>
      <c r="AA236" s="474"/>
      <c r="AB236" s="475"/>
      <c r="AC236" s="475"/>
      <c r="AD236" s="475"/>
      <c r="AE236" s="990"/>
      <c r="AF236" s="990">
        <v>5.0</v>
      </c>
      <c r="AG236" s="989"/>
      <c r="AH236" s="990">
        <v>5.0</v>
      </c>
      <c r="AI236" s="990"/>
      <c r="AJ236" s="989"/>
      <c r="AK236" s="962"/>
      <c r="AL236" s="962"/>
      <c r="AM236" s="962"/>
      <c r="AN236" s="961"/>
      <c r="AO236" s="962"/>
      <c r="AP236" s="962"/>
      <c r="AQ236" s="961"/>
      <c r="AR236" s="961"/>
      <c r="AS236" s="1027"/>
    </row>
    <row r="237">
      <c r="A237" s="266"/>
      <c r="B237" s="266"/>
      <c r="C237" s="269"/>
      <c r="D237" s="984">
        <v>16.0</v>
      </c>
      <c r="E237" s="985">
        <v>28.0</v>
      </c>
      <c r="F237" s="986">
        <v>28.0</v>
      </c>
      <c r="G237" s="1013"/>
      <c r="H237" s="1021">
        <v>350000.0</v>
      </c>
      <c r="I237" s="486"/>
      <c r="J237" s="519"/>
      <c r="K237" s="474"/>
      <c r="L237" s="990">
        <v>20.0</v>
      </c>
      <c r="M237" s="486"/>
      <c r="N237" s="487"/>
      <c r="O237" s="486"/>
      <c r="P237" s="487"/>
      <c r="Q237" s="487"/>
      <c r="R237" s="487"/>
      <c r="S237" s="519"/>
      <c r="T237" s="520"/>
      <c r="U237" s="519"/>
      <c r="V237" s="520"/>
      <c r="W237" s="520"/>
      <c r="X237" s="520"/>
      <c r="Y237" s="474"/>
      <c r="Z237" s="474"/>
      <c r="AA237" s="474"/>
      <c r="AB237" s="475"/>
      <c r="AC237" s="475"/>
      <c r="AD237" s="475"/>
      <c r="AE237" s="990"/>
      <c r="AF237" s="990">
        <v>6.0</v>
      </c>
      <c r="AG237" s="989"/>
      <c r="AH237" s="990">
        <v>6.0</v>
      </c>
      <c r="AI237" s="990"/>
      <c r="AJ237" s="989"/>
      <c r="AK237" s="962"/>
      <c r="AL237" s="962"/>
      <c r="AM237" s="962"/>
      <c r="AN237" s="961"/>
      <c r="AO237" s="962"/>
      <c r="AP237" s="962"/>
      <c r="AQ237" s="961"/>
      <c r="AR237" s="961"/>
      <c r="AS237" s="1027"/>
    </row>
    <row r="238">
      <c r="A238" s="266"/>
      <c r="B238" s="266"/>
      <c r="C238" s="269"/>
      <c r="D238" s="984">
        <v>17.0</v>
      </c>
      <c r="E238" s="985">
        <v>30.0</v>
      </c>
      <c r="F238" s="986">
        <v>30.0</v>
      </c>
      <c r="G238" s="1013"/>
      <c r="H238" s="1021">
        <v>420000.0</v>
      </c>
      <c r="I238" s="486"/>
      <c r="J238" s="519"/>
      <c r="K238" s="474"/>
      <c r="L238" s="990">
        <v>25.0</v>
      </c>
      <c r="M238" s="486"/>
      <c r="N238" s="487"/>
      <c r="O238" s="486"/>
      <c r="P238" s="487"/>
      <c r="Q238" s="487"/>
      <c r="R238" s="487"/>
      <c r="S238" s="519"/>
      <c r="T238" s="520"/>
      <c r="U238" s="519"/>
      <c r="V238" s="520"/>
      <c r="W238" s="520"/>
      <c r="X238" s="520"/>
      <c r="Y238" s="474"/>
      <c r="Z238" s="474"/>
      <c r="AA238" s="474"/>
      <c r="AB238" s="475"/>
      <c r="AC238" s="475"/>
      <c r="AD238" s="475"/>
      <c r="AE238" s="990"/>
      <c r="AF238" s="990">
        <v>7.0</v>
      </c>
      <c r="AG238" s="989"/>
      <c r="AH238" s="990">
        <v>7.0</v>
      </c>
      <c r="AI238" s="990"/>
      <c r="AJ238" s="989"/>
      <c r="AK238" s="962"/>
      <c r="AL238" s="962"/>
      <c r="AM238" s="962"/>
      <c r="AN238" s="961"/>
      <c r="AO238" s="962"/>
      <c r="AP238" s="962"/>
      <c r="AQ238" s="961"/>
      <c r="AR238" s="961"/>
      <c r="AS238" s="1027"/>
    </row>
    <row r="239">
      <c r="A239" s="266"/>
      <c r="B239" s="266"/>
      <c r="C239" s="269"/>
      <c r="D239" s="984">
        <v>18.0</v>
      </c>
      <c r="E239" s="985">
        <v>33.0</v>
      </c>
      <c r="F239" s="986">
        <v>33.0</v>
      </c>
      <c r="G239" s="1013"/>
      <c r="H239" s="1021">
        <v>500000.0</v>
      </c>
      <c r="I239" s="486"/>
      <c r="J239" s="519"/>
      <c r="K239" s="474"/>
      <c r="L239" s="990">
        <v>30.0</v>
      </c>
      <c r="M239" s="486"/>
      <c r="N239" s="487"/>
      <c r="O239" s="486"/>
      <c r="P239" s="487"/>
      <c r="Q239" s="487"/>
      <c r="R239" s="487"/>
      <c r="S239" s="519"/>
      <c r="T239" s="520"/>
      <c r="U239" s="519"/>
      <c r="V239" s="520"/>
      <c r="W239" s="520"/>
      <c r="X239" s="520"/>
      <c r="Y239" s="474"/>
      <c r="Z239" s="474"/>
      <c r="AA239" s="474"/>
      <c r="AB239" s="475"/>
      <c r="AC239" s="475"/>
      <c r="AD239" s="475"/>
      <c r="AE239" s="990"/>
      <c r="AF239" s="990">
        <v>8.0</v>
      </c>
      <c r="AG239" s="989"/>
      <c r="AH239" s="990">
        <v>8.0</v>
      </c>
      <c r="AI239" s="990"/>
      <c r="AJ239" s="989"/>
      <c r="AK239" s="962"/>
      <c r="AL239" s="962"/>
      <c r="AM239" s="962"/>
      <c r="AN239" s="961"/>
      <c r="AO239" s="962"/>
      <c r="AP239" s="962"/>
      <c r="AQ239" s="961"/>
      <c r="AR239" s="961"/>
      <c r="AS239" s="1027"/>
    </row>
    <row r="240">
      <c r="A240" s="266"/>
      <c r="B240" s="266"/>
      <c r="C240" s="269"/>
      <c r="D240" s="984">
        <v>19.0</v>
      </c>
      <c r="E240" s="985">
        <v>36.0</v>
      </c>
      <c r="F240" s="986">
        <v>36.0</v>
      </c>
      <c r="G240" s="1013"/>
      <c r="H240" s="1021">
        <v>600000.0</v>
      </c>
      <c r="I240" s="486"/>
      <c r="J240" s="519"/>
      <c r="K240" s="474"/>
      <c r="L240" s="990">
        <v>40.0</v>
      </c>
      <c r="M240" s="486"/>
      <c r="N240" s="487"/>
      <c r="O240" s="486"/>
      <c r="P240" s="487"/>
      <c r="Q240" s="487"/>
      <c r="R240" s="487"/>
      <c r="S240" s="519"/>
      <c r="T240" s="520"/>
      <c r="U240" s="519"/>
      <c r="V240" s="520"/>
      <c r="W240" s="520"/>
      <c r="X240" s="520"/>
      <c r="Y240" s="474"/>
      <c r="Z240" s="474"/>
      <c r="AA240" s="474"/>
      <c r="AB240" s="475"/>
      <c r="AC240" s="475"/>
      <c r="AD240" s="475"/>
      <c r="AE240" s="990"/>
      <c r="AF240" s="990">
        <v>10.0</v>
      </c>
      <c r="AG240" s="989"/>
      <c r="AH240" s="990">
        <v>10.0</v>
      </c>
      <c r="AI240" s="990"/>
      <c r="AJ240" s="989"/>
      <c r="AK240" s="962"/>
      <c r="AL240" s="962"/>
      <c r="AM240" s="962"/>
      <c r="AN240" s="961"/>
      <c r="AO240" s="962"/>
      <c r="AP240" s="962"/>
      <c r="AQ240" s="961"/>
      <c r="AR240" s="961"/>
      <c r="AS240" s="1027"/>
    </row>
    <row r="241">
      <c r="A241" s="275"/>
      <c r="B241" s="275"/>
      <c r="C241" s="917"/>
      <c r="D241" s="992">
        <v>20.0</v>
      </c>
      <c r="E241" s="993">
        <v>40.0</v>
      </c>
      <c r="F241" s="994">
        <v>40.0</v>
      </c>
      <c r="G241" s="1015"/>
      <c r="H241" s="1028">
        <v>720000.0</v>
      </c>
      <c r="I241" s="1001"/>
      <c r="J241" s="998"/>
      <c r="K241" s="999"/>
      <c r="L241" s="1004">
        <v>50.0</v>
      </c>
      <c r="M241" s="1001"/>
      <c r="N241" s="997"/>
      <c r="O241" s="1001"/>
      <c r="P241" s="997"/>
      <c r="Q241" s="997"/>
      <c r="R241" s="997"/>
      <c r="S241" s="998"/>
      <c r="T241" s="1002"/>
      <c r="U241" s="998"/>
      <c r="V241" s="1002"/>
      <c r="W241" s="1002"/>
      <c r="X241" s="1002"/>
      <c r="Y241" s="999"/>
      <c r="Z241" s="999"/>
      <c r="AA241" s="999"/>
      <c r="AB241" s="1003"/>
      <c r="AC241" s="1003"/>
      <c r="AD241" s="1003"/>
      <c r="AE241" s="1004"/>
      <c r="AF241" s="1004">
        <v>12.0</v>
      </c>
      <c r="AG241" s="1000"/>
      <c r="AH241" s="1004">
        <v>12.0</v>
      </c>
      <c r="AI241" s="1004"/>
      <c r="AJ241" s="1000"/>
      <c r="AK241" s="1029"/>
      <c r="AL241" s="1029"/>
      <c r="AM241" s="1029"/>
      <c r="AN241" s="1030"/>
      <c r="AO241" s="1029"/>
      <c r="AP241" s="1029"/>
      <c r="AQ241" s="1030"/>
      <c r="AR241" s="1030"/>
      <c r="AS241" s="1031"/>
    </row>
    <row r="242">
      <c r="A242" s="387" t="s">
        <v>2699</v>
      </c>
      <c r="B242" s="1035" t="s">
        <v>2732</v>
      </c>
      <c r="C242" s="269"/>
      <c r="D242" s="984">
        <v>1.0</v>
      </c>
      <c r="E242" s="1008">
        <v>5.0</v>
      </c>
      <c r="F242" s="1036"/>
      <c r="G242" s="1037"/>
      <c r="H242" s="1038">
        <v>8000.0</v>
      </c>
      <c r="I242" s="486"/>
      <c r="J242" s="520"/>
      <c r="K242" s="475">
        <v>3.0</v>
      </c>
      <c r="L242" s="989"/>
      <c r="M242" s="486"/>
      <c r="N242" s="487"/>
      <c r="O242" s="486"/>
      <c r="P242" s="487"/>
      <c r="Q242" s="487"/>
      <c r="R242" s="487"/>
      <c r="S242" s="520"/>
      <c r="T242" s="520"/>
      <c r="U242" s="519"/>
      <c r="V242" s="520"/>
      <c r="W242" s="520"/>
      <c r="X242" s="520"/>
      <c r="Y242" s="475">
        <v>3.0</v>
      </c>
      <c r="Z242" s="474"/>
      <c r="AA242" s="474"/>
      <c r="AB242" s="475"/>
      <c r="AC242" s="475"/>
      <c r="AD242" s="475"/>
      <c r="AE242" s="989"/>
      <c r="AF242" s="989"/>
      <c r="AG242" s="989"/>
      <c r="AH242" s="990"/>
      <c r="AI242" s="990"/>
      <c r="AJ242" s="989"/>
      <c r="AK242" s="962"/>
      <c r="AL242" s="962"/>
      <c r="AM242" s="962"/>
      <c r="AN242" s="961"/>
      <c r="AO242" s="962"/>
      <c r="AP242" s="962"/>
      <c r="AQ242" s="961"/>
      <c r="AR242" s="961"/>
      <c r="AS242" s="962"/>
    </row>
    <row r="243">
      <c r="B243" s="266"/>
      <c r="C243" s="269"/>
      <c r="D243" s="984">
        <v>2.0</v>
      </c>
      <c r="E243" s="985">
        <v>6.0</v>
      </c>
      <c r="F243" s="1012"/>
      <c r="G243" s="1013"/>
      <c r="H243" s="988">
        <v>12000.0</v>
      </c>
      <c r="I243" s="486"/>
      <c r="J243" s="520"/>
      <c r="K243" s="475">
        <v>5.0</v>
      </c>
      <c r="L243" s="989"/>
      <c r="M243" s="486"/>
      <c r="N243" s="487"/>
      <c r="O243" s="486"/>
      <c r="P243" s="487"/>
      <c r="Q243" s="487"/>
      <c r="R243" s="487"/>
      <c r="S243" s="520"/>
      <c r="T243" s="520"/>
      <c r="U243" s="519"/>
      <c r="V243" s="520"/>
      <c r="W243" s="520"/>
      <c r="X243" s="520"/>
      <c r="Y243" s="475">
        <v>4.0</v>
      </c>
      <c r="Z243" s="474"/>
      <c r="AA243" s="474"/>
      <c r="AB243" s="475"/>
      <c r="AC243" s="475"/>
      <c r="AD243" s="475"/>
      <c r="AE243" s="989"/>
      <c r="AF243" s="989"/>
      <c r="AG243" s="989"/>
      <c r="AH243" s="990"/>
      <c r="AI243" s="990"/>
      <c r="AJ243" s="989"/>
      <c r="AK243" s="962"/>
      <c r="AL243" s="962"/>
      <c r="AM243" s="962"/>
      <c r="AN243" s="961"/>
      <c r="AO243" s="962"/>
      <c r="AP243" s="962"/>
      <c r="AQ243" s="961"/>
      <c r="AR243" s="961"/>
      <c r="AS243" s="962"/>
    </row>
    <row r="244">
      <c r="B244" s="266"/>
      <c r="C244" s="269"/>
      <c r="D244" s="984">
        <v>3.0</v>
      </c>
      <c r="E244" s="985">
        <v>7.0</v>
      </c>
      <c r="F244" s="1012"/>
      <c r="G244" s="1013"/>
      <c r="H244" s="988">
        <v>18000.0</v>
      </c>
      <c r="I244" s="486"/>
      <c r="J244" s="520"/>
      <c r="K244" s="475">
        <v>8.0</v>
      </c>
      <c r="L244" s="989"/>
      <c r="M244" s="486"/>
      <c r="N244" s="487"/>
      <c r="O244" s="486"/>
      <c r="P244" s="487"/>
      <c r="Q244" s="487"/>
      <c r="R244" s="487"/>
      <c r="S244" s="520"/>
      <c r="T244" s="520"/>
      <c r="U244" s="519"/>
      <c r="V244" s="520"/>
      <c r="W244" s="520"/>
      <c r="X244" s="520"/>
      <c r="Y244" s="475">
        <v>6.0</v>
      </c>
      <c r="Z244" s="474"/>
      <c r="AA244" s="474"/>
      <c r="AB244" s="475">
        <v>2.0</v>
      </c>
      <c r="AC244" s="475"/>
      <c r="AD244" s="475"/>
      <c r="AE244" s="989"/>
      <c r="AF244" s="989"/>
      <c r="AG244" s="989"/>
      <c r="AH244" s="990"/>
      <c r="AI244" s="990"/>
      <c r="AJ244" s="989"/>
      <c r="AK244" s="962"/>
      <c r="AL244" s="962"/>
      <c r="AM244" s="962"/>
      <c r="AN244" s="961"/>
      <c r="AO244" s="962"/>
      <c r="AP244" s="962"/>
      <c r="AQ244" s="961"/>
      <c r="AR244" s="961"/>
      <c r="AS244" s="962"/>
    </row>
    <row r="245">
      <c r="B245" s="266"/>
      <c r="C245" s="269"/>
      <c r="D245" s="984">
        <v>4.0</v>
      </c>
      <c r="E245" s="985">
        <v>8.0</v>
      </c>
      <c r="F245" s="1012"/>
      <c r="G245" s="1013"/>
      <c r="H245" s="988">
        <v>27000.0</v>
      </c>
      <c r="I245" s="486"/>
      <c r="J245" s="520"/>
      <c r="K245" s="475">
        <v>12.0</v>
      </c>
      <c r="L245" s="989"/>
      <c r="M245" s="486"/>
      <c r="N245" s="487"/>
      <c r="O245" s="486"/>
      <c r="P245" s="487"/>
      <c r="Q245" s="487"/>
      <c r="R245" s="487"/>
      <c r="S245" s="520"/>
      <c r="T245" s="520"/>
      <c r="U245" s="519"/>
      <c r="V245" s="520"/>
      <c r="W245" s="520"/>
      <c r="X245" s="520"/>
      <c r="Y245" s="475">
        <v>8.0</v>
      </c>
      <c r="Z245" s="474"/>
      <c r="AA245" s="474"/>
      <c r="AB245" s="475">
        <v>4.0</v>
      </c>
      <c r="AC245" s="475"/>
      <c r="AD245" s="475"/>
      <c r="AE245" s="989"/>
      <c r="AF245" s="989"/>
      <c r="AG245" s="989"/>
      <c r="AH245" s="990"/>
      <c r="AI245" s="990"/>
      <c r="AJ245" s="989"/>
      <c r="AK245" s="962"/>
      <c r="AL245" s="962"/>
      <c r="AM245" s="962"/>
      <c r="AN245" s="961"/>
      <c r="AO245" s="962"/>
      <c r="AP245" s="962"/>
      <c r="AQ245" s="961"/>
      <c r="AR245" s="961"/>
      <c r="AS245" s="962"/>
    </row>
    <row r="246">
      <c r="B246" s="266"/>
      <c r="C246" s="269"/>
      <c r="D246" s="984">
        <v>5.0</v>
      </c>
      <c r="E246" s="985">
        <v>9.0</v>
      </c>
      <c r="F246" s="1012"/>
      <c r="G246" s="1013"/>
      <c r="H246" s="988">
        <v>41000.0</v>
      </c>
      <c r="I246" s="486"/>
      <c r="J246" s="520"/>
      <c r="K246" s="475">
        <v>15.0</v>
      </c>
      <c r="L246" s="989"/>
      <c r="M246" s="486"/>
      <c r="N246" s="487"/>
      <c r="O246" s="486"/>
      <c r="P246" s="487"/>
      <c r="Q246" s="487"/>
      <c r="R246" s="487"/>
      <c r="S246" s="520"/>
      <c r="T246" s="520"/>
      <c r="U246" s="519"/>
      <c r="V246" s="520"/>
      <c r="W246" s="520"/>
      <c r="X246" s="520"/>
      <c r="Y246" s="475">
        <v>10.0</v>
      </c>
      <c r="Z246" s="474"/>
      <c r="AA246" s="474"/>
      <c r="AB246" s="475">
        <v>6.0</v>
      </c>
      <c r="AC246" s="475"/>
      <c r="AD246" s="475"/>
      <c r="AE246" s="989"/>
      <c r="AF246" s="989"/>
      <c r="AG246" s="989"/>
      <c r="AH246" s="990"/>
      <c r="AI246" s="990"/>
      <c r="AJ246" s="989"/>
      <c r="AK246" s="962"/>
      <c r="AL246" s="962"/>
      <c r="AM246" s="962"/>
      <c r="AN246" s="961"/>
      <c r="AO246" s="962"/>
      <c r="AP246" s="962"/>
      <c r="AQ246" s="961"/>
      <c r="AR246" s="961"/>
      <c r="AS246" s="962"/>
    </row>
    <row r="247">
      <c r="B247" s="266"/>
      <c r="C247" s="269"/>
      <c r="D247" s="984">
        <v>6.0</v>
      </c>
      <c r="E247" s="985">
        <v>11.0</v>
      </c>
      <c r="F247" s="1012"/>
      <c r="G247" s="1013"/>
      <c r="H247" s="988">
        <v>62000.0</v>
      </c>
      <c r="I247" s="486"/>
      <c r="J247" s="519"/>
      <c r="K247" s="475"/>
      <c r="L247" s="990">
        <v>5.0</v>
      </c>
      <c r="M247" s="486"/>
      <c r="N247" s="487"/>
      <c r="O247" s="486"/>
      <c r="P247" s="487"/>
      <c r="Q247" s="487"/>
      <c r="R247" s="487"/>
      <c r="S247" s="519"/>
      <c r="T247" s="520"/>
      <c r="U247" s="519"/>
      <c r="V247" s="520"/>
      <c r="W247" s="520"/>
      <c r="X247" s="520"/>
      <c r="Y247" s="475"/>
      <c r="Z247" s="474"/>
      <c r="AA247" s="474"/>
      <c r="AB247" s="475"/>
      <c r="AC247" s="475"/>
      <c r="AD247" s="475"/>
      <c r="AE247" s="990">
        <v>2.0</v>
      </c>
      <c r="AF247" s="989"/>
      <c r="AG247" s="989"/>
      <c r="AH247" s="990">
        <v>2.0</v>
      </c>
      <c r="AI247" s="990"/>
      <c r="AJ247" s="989"/>
      <c r="AK247" s="962"/>
      <c r="AL247" s="962"/>
      <c r="AM247" s="962"/>
      <c r="AN247" s="961"/>
      <c r="AO247" s="962"/>
      <c r="AP247" s="962"/>
      <c r="AQ247" s="961"/>
      <c r="AR247" s="961"/>
      <c r="AS247" s="962"/>
    </row>
    <row r="248">
      <c r="B248" s="266"/>
      <c r="C248" s="269"/>
      <c r="D248" s="984">
        <v>7.0</v>
      </c>
      <c r="E248" s="985">
        <v>13.0</v>
      </c>
      <c r="F248" s="1012"/>
      <c r="G248" s="1013"/>
      <c r="H248" s="988">
        <v>93000.0</v>
      </c>
      <c r="I248" s="486"/>
      <c r="J248" s="519"/>
      <c r="K248" s="475"/>
      <c r="L248" s="990">
        <v>10.0</v>
      </c>
      <c r="M248" s="486"/>
      <c r="N248" s="487"/>
      <c r="O248" s="486"/>
      <c r="P248" s="487"/>
      <c r="Q248" s="487"/>
      <c r="R248" s="487"/>
      <c r="S248" s="519"/>
      <c r="T248" s="520"/>
      <c r="U248" s="519"/>
      <c r="V248" s="520"/>
      <c r="W248" s="520"/>
      <c r="X248" s="520"/>
      <c r="Y248" s="475"/>
      <c r="Z248" s="474"/>
      <c r="AA248" s="474"/>
      <c r="AB248" s="475"/>
      <c r="AC248" s="475"/>
      <c r="AD248" s="475"/>
      <c r="AE248" s="990">
        <v>3.0</v>
      </c>
      <c r="AF248" s="989"/>
      <c r="AG248" s="989"/>
      <c r="AH248" s="990">
        <v>3.0</v>
      </c>
      <c r="AI248" s="990"/>
      <c r="AJ248" s="989"/>
      <c r="AK248" s="962"/>
      <c r="AL248" s="962"/>
      <c r="AM248" s="962"/>
      <c r="AN248" s="961"/>
      <c r="AO248" s="962"/>
      <c r="AP248" s="962"/>
      <c r="AQ248" s="961"/>
      <c r="AR248" s="961"/>
      <c r="AS248" s="962"/>
    </row>
    <row r="249">
      <c r="B249" s="266"/>
      <c r="C249" s="269"/>
      <c r="D249" s="984">
        <v>8.0</v>
      </c>
      <c r="E249" s="985">
        <v>15.0</v>
      </c>
      <c r="F249" s="1012"/>
      <c r="G249" s="1013"/>
      <c r="H249" s="988">
        <v>140000.0</v>
      </c>
      <c r="I249" s="486"/>
      <c r="J249" s="519"/>
      <c r="K249" s="475"/>
      <c r="L249" s="990">
        <v>20.0</v>
      </c>
      <c r="M249" s="486"/>
      <c r="N249" s="487"/>
      <c r="O249" s="486"/>
      <c r="P249" s="487"/>
      <c r="Q249" s="487"/>
      <c r="R249" s="487"/>
      <c r="S249" s="519"/>
      <c r="T249" s="520"/>
      <c r="U249" s="519"/>
      <c r="V249" s="520"/>
      <c r="W249" s="520"/>
      <c r="X249" s="520"/>
      <c r="Y249" s="475"/>
      <c r="Z249" s="474"/>
      <c r="AA249" s="474"/>
      <c r="AB249" s="475"/>
      <c r="AC249" s="475"/>
      <c r="AD249" s="475"/>
      <c r="AE249" s="990">
        <v>5.0</v>
      </c>
      <c r="AF249" s="989"/>
      <c r="AG249" s="989"/>
      <c r="AH249" s="990">
        <v>5.0</v>
      </c>
      <c r="AI249" s="990"/>
      <c r="AJ249" s="989"/>
      <c r="AK249" s="962"/>
      <c r="AL249" s="962"/>
      <c r="AM249" s="962"/>
      <c r="AN249" s="961"/>
      <c r="AO249" s="962"/>
      <c r="AP249" s="962"/>
      <c r="AQ249" s="961"/>
      <c r="AR249" s="961"/>
      <c r="AS249" s="962"/>
    </row>
    <row r="250">
      <c r="B250" s="266"/>
      <c r="C250" s="269"/>
      <c r="D250" s="984">
        <v>9.0</v>
      </c>
      <c r="E250" s="985">
        <v>17.0</v>
      </c>
      <c r="F250" s="1012"/>
      <c r="G250" s="1013"/>
      <c r="H250" s="988">
        <v>210000.0</v>
      </c>
      <c r="I250" s="486"/>
      <c r="J250" s="519"/>
      <c r="K250" s="475"/>
      <c r="L250" s="990">
        <v>30.0</v>
      </c>
      <c r="M250" s="486"/>
      <c r="N250" s="487"/>
      <c r="O250" s="486"/>
      <c r="P250" s="487"/>
      <c r="Q250" s="487"/>
      <c r="R250" s="487"/>
      <c r="S250" s="519"/>
      <c r="T250" s="520"/>
      <c r="U250" s="519"/>
      <c r="V250" s="520"/>
      <c r="W250" s="520"/>
      <c r="X250" s="520"/>
      <c r="Y250" s="475"/>
      <c r="Z250" s="474"/>
      <c r="AA250" s="474"/>
      <c r="AB250" s="475"/>
      <c r="AC250" s="475"/>
      <c r="AD250" s="475"/>
      <c r="AE250" s="990">
        <v>7.0</v>
      </c>
      <c r="AF250" s="989"/>
      <c r="AG250" s="989"/>
      <c r="AH250" s="990">
        <v>7.0</v>
      </c>
      <c r="AI250" s="990"/>
      <c r="AJ250" s="989"/>
      <c r="AK250" s="962"/>
      <c r="AL250" s="962"/>
      <c r="AM250" s="962"/>
      <c r="AN250" s="961"/>
      <c r="AO250" s="962"/>
      <c r="AP250" s="962"/>
      <c r="AQ250" s="961"/>
      <c r="AR250" s="961"/>
      <c r="AS250" s="962"/>
    </row>
    <row r="251">
      <c r="B251" s="266"/>
      <c r="C251" s="269"/>
      <c r="D251" s="984">
        <v>10.0</v>
      </c>
      <c r="E251" s="993">
        <v>20.0</v>
      </c>
      <c r="F251" s="1012"/>
      <c r="G251" s="1013"/>
      <c r="H251" s="988">
        <v>320000.0</v>
      </c>
      <c r="I251" s="486"/>
      <c r="J251" s="519"/>
      <c r="K251" s="475"/>
      <c r="L251" s="990">
        <v>40.0</v>
      </c>
      <c r="M251" s="486"/>
      <c r="N251" s="487"/>
      <c r="O251" s="486"/>
      <c r="P251" s="487"/>
      <c r="Q251" s="487"/>
      <c r="R251" s="487"/>
      <c r="S251" s="519"/>
      <c r="T251" s="520"/>
      <c r="U251" s="519"/>
      <c r="V251" s="520"/>
      <c r="W251" s="520"/>
      <c r="X251" s="520"/>
      <c r="Y251" s="475"/>
      <c r="Z251" s="474"/>
      <c r="AA251" s="474"/>
      <c r="AB251" s="475"/>
      <c r="AC251" s="475"/>
      <c r="AD251" s="475"/>
      <c r="AE251" s="990">
        <v>9.0</v>
      </c>
      <c r="AF251" s="989"/>
      <c r="AG251" s="989"/>
      <c r="AH251" s="990">
        <v>9.0</v>
      </c>
      <c r="AI251" s="990"/>
      <c r="AJ251" s="989"/>
      <c r="AK251" s="962"/>
      <c r="AL251" s="962"/>
      <c r="AM251" s="962"/>
      <c r="AN251" s="961"/>
      <c r="AO251" s="962"/>
      <c r="AP251" s="962"/>
      <c r="AQ251" s="961"/>
      <c r="AR251" s="961"/>
      <c r="AS251" s="962"/>
    </row>
    <row r="252">
      <c r="A252" s="968" t="s">
        <v>2700</v>
      </c>
      <c r="B252" s="1007" t="s">
        <v>2733</v>
      </c>
      <c r="C252" s="14"/>
      <c r="D252" s="970">
        <v>1.0</v>
      </c>
      <c r="E252" s="1008">
        <v>5.0</v>
      </c>
      <c r="F252" s="1009"/>
      <c r="G252" s="1010"/>
      <c r="H252" s="1011">
        <v>8000.0</v>
      </c>
      <c r="I252" s="979"/>
      <c r="J252" s="980"/>
      <c r="K252" s="981">
        <v>3.0</v>
      </c>
      <c r="L252" s="978"/>
      <c r="M252" s="979"/>
      <c r="N252" s="975"/>
      <c r="O252" s="979"/>
      <c r="P252" s="975"/>
      <c r="Q252" s="975"/>
      <c r="R252" s="975"/>
      <c r="S252" s="980"/>
      <c r="T252" s="980"/>
      <c r="U252" s="976"/>
      <c r="V252" s="980"/>
      <c r="W252" s="980"/>
      <c r="X252" s="980"/>
      <c r="Y252" s="981"/>
      <c r="Z252" s="981">
        <v>3.0</v>
      </c>
      <c r="AA252" s="977"/>
      <c r="AB252" s="981"/>
      <c r="AC252" s="981"/>
      <c r="AD252" s="981"/>
      <c r="AE252" s="978"/>
      <c r="AF252" s="978"/>
      <c r="AG252" s="978"/>
      <c r="AH252" s="982"/>
      <c r="AI252" s="982"/>
      <c r="AJ252" s="978"/>
      <c r="AK252" s="1024"/>
      <c r="AL252" s="1024"/>
      <c r="AM252" s="1024"/>
      <c r="AN252" s="1025"/>
      <c r="AO252" s="1024"/>
      <c r="AP252" s="1024"/>
      <c r="AQ252" s="1025"/>
      <c r="AR252" s="1025"/>
      <c r="AS252" s="1026"/>
    </row>
    <row r="253">
      <c r="A253" s="266"/>
      <c r="B253" s="266"/>
      <c r="C253" s="269"/>
      <c r="D253" s="984">
        <v>2.0</v>
      </c>
      <c r="E253" s="985">
        <v>6.0</v>
      </c>
      <c r="F253" s="1012"/>
      <c r="G253" s="1013"/>
      <c r="H253" s="988">
        <v>12000.0</v>
      </c>
      <c r="I253" s="486"/>
      <c r="J253" s="520"/>
      <c r="K253" s="475">
        <v>5.0</v>
      </c>
      <c r="L253" s="989"/>
      <c r="M253" s="486"/>
      <c r="N253" s="487"/>
      <c r="O253" s="486"/>
      <c r="P253" s="487"/>
      <c r="Q253" s="487"/>
      <c r="R253" s="487"/>
      <c r="S253" s="520"/>
      <c r="T253" s="520"/>
      <c r="U253" s="519"/>
      <c r="V253" s="520"/>
      <c r="W253" s="520"/>
      <c r="X253" s="520"/>
      <c r="Y253" s="475"/>
      <c r="Z253" s="475">
        <v>4.0</v>
      </c>
      <c r="AA253" s="474"/>
      <c r="AB253" s="475"/>
      <c r="AC253" s="475"/>
      <c r="AD253" s="475"/>
      <c r="AE253" s="989"/>
      <c r="AF253" s="989"/>
      <c r="AG253" s="989"/>
      <c r="AH253" s="990"/>
      <c r="AI253" s="990"/>
      <c r="AJ253" s="989"/>
      <c r="AK253" s="962"/>
      <c r="AL253" s="962"/>
      <c r="AM253" s="962"/>
      <c r="AN253" s="961"/>
      <c r="AO253" s="962"/>
      <c r="AP253" s="962"/>
      <c r="AQ253" s="961"/>
      <c r="AR253" s="961"/>
      <c r="AS253" s="1027"/>
    </row>
    <row r="254">
      <c r="A254" s="266"/>
      <c r="B254" s="266"/>
      <c r="C254" s="269"/>
      <c r="D254" s="984">
        <v>3.0</v>
      </c>
      <c r="E254" s="985">
        <v>7.0</v>
      </c>
      <c r="F254" s="1012"/>
      <c r="G254" s="1013"/>
      <c r="H254" s="988">
        <v>18000.0</v>
      </c>
      <c r="I254" s="486"/>
      <c r="J254" s="520"/>
      <c r="K254" s="475">
        <v>8.0</v>
      </c>
      <c r="L254" s="989"/>
      <c r="M254" s="486"/>
      <c r="N254" s="487"/>
      <c r="O254" s="486"/>
      <c r="P254" s="487"/>
      <c r="Q254" s="487"/>
      <c r="R254" s="487"/>
      <c r="S254" s="520"/>
      <c r="T254" s="520"/>
      <c r="U254" s="519"/>
      <c r="V254" s="520"/>
      <c r="W254" s="520"/>
      <c r="X254" s="520"/>
      <c r="Y254" s="475"/>
      <c r="Z254" s="475">
        <v>6.0</v>
      </c>
      <c r="AA254" s="474"/>
      <c r="AB254" s="475"/>
      <c r="AC254" s="475">
        <v>2.0</v>
      </c>
      <c r="AD254" s="475"/>
      <c r="AE254" s="989"/>
      <c r="AF254" s="989"/>
      <c r="AG254" s="989"/>
      <c r="AH254" s="990"/>
      <c r="AI254" s="990"/>
      <c r="AJ254" s="989"/>
      <c r="AK254" s="962"/>
      <c r="AL254" s="962"/>
      <c r="AM254" s="962"/>
      <c r="AN254" s="961"/>
      <c r="AO254" s="962"/>
      <c r="AP254" s="962"/>
      <c r="AQ254" s="961"/>
      <c r="AR254" s="961"/>
      <c r="AS254" s="1027"/>
    </row>
    <row r="255">
      <c r="A255" s="266"/>
      <c r="B255" s="266"/>
      <c r="C255" s="269"/>
      <c r="D255" s="984">
        <v>4.0</v>
      </c>
      <c r="E255" s="985">
        <v>8.0</v>
      </c>
      <c r="F255" s="1012"/>
      <c r="G255" s="1013"/>
      <c r="H255" s="988">
        <v>27000.0</v>
      </c>
      <c r="I255" s="486"/>
      <c r="J255" s="520"/>
      <c r="K255" s="475">
        <v>12.0</v>
      </c>
      <c r="L255" s="989"/>
      <c r="M255" s="486"/>
      <c r="N255" s="487"/>
      <c r="O255" s="486"/>
      <c r="P255" s="487"/>
      <c r="Q255" s="487"/>
      <c r="R255" s="487"/>
      <c r="S255" s="520"/>
      <c r="T255" s="520"/>
      <c r="U255" s="519"/>
      <c r="V255" s="520"/>
      <c r="W255" s="520"/>
      <c r="X255" s="520"/>
      <c r="Y255" s="475"/>
      <c r="Z255" s="475">
        <v>8.0</v>
      </c>
      <c r="AA255" s="474"/>
      <c r="AB255" s="475"/>
      <c r="AC255" s="475">
        <v>4.0</v>
      </c>
      <c r="AD255" s="475"/>
      <c r="AE255" s="989"/>
      <c r="AF255" s="989"/>
      <c r="AG255" s="989"/>
      <c r="AH255" s="990"/>
      <c r="AI255" s="990"/>
      <c r="AJ255" s="989"/>
      <c r="AK255" s="962"/>
      <c r="AL255" s="962"/>
      <c r="AM255" s="962"/>
      <c r="AN255" s="961"/>
      <c r="AO255" s="962"/>
      <c r="AP255" s="962"/>
      <c r="AQ255" s="961"/>
      <c r="AR255" s="961"/>
      <c r="AS255" s="1027"/>
    </row>
    <row r="256">
      <c r="A256" s="266"/>
      <c r="B256" s="266"/>
      <c r="C256" s="269"/>
      <c r="D256" s="984">
        <v>5.0</v>
      </c>
      <c r="E256" s="985">
        <v>9.0</v>
      </c>
      <c r="F256" s="1012"/>
      <c r="G256" s="1013"/>
      <c r="H256" s="988">
        <v>41000.0</v>
      </c>
      <c r="I256" s="486"/>
      <c r="J256" s="520"/>
      <c r="K256" s="475">
        <v>15.0</v>
      </c>
      <c r="L256" s="989"/>
      <c r="M256" s="486"/>
      <c r="N256" s="487"/>
      <c r="O256" s="486"/>
      <c r="P256" s="487"/>
      <c r="Q256" s="487"/>
      <c r="R256" s="487"/>
      <c r="S256" s="520"/>
      <c r="T256" s="520"/>
      <c r="U256" s="519"/>
      <c r="V256" s="520"/>
      <c r="W256" s="520"/>
      <c r="X256" s="520"/>
      <c r="Y256" s="475"/>
      <c r="Z256" s="475">
        <v>10.0</v>
      </c>
      <c r="AA256" s="474"/>
      <c r="AB256" s="475"/>
      <c r="AC256" s="475">
        <v>6.0</v>
      </c>
      <c r="AD256" s="475"/>
      <c r="AE256" s="989"/>
      <c r="AF256" s="989"/>
      <c r="AG256" s="989"/>
      <c r="AH256" s="990"/>
      <c r="AI256" s="990"/>
      <c r="AJ256" s="989"/>
      <c r="AK256" s="962"/>
      <c r="AL256" s="962"/>
      <c r="AM256" s="962"/>
      <c r="AN256" s="961"/>
      <c r="AO256" s="962"/>
      <c r="AP256" s="962"/>
      <c r="AQ256" s="961"/>
      <c r="AR256" s="961"/>
      <c r="AS256" s="1027"/>
    </row>
    <row r="257">
      <c r="A257" s="266"/>
      <c r="B257" s="266"/>
      <c r="C257" s="269"/>
      <c r="D257" s="984">
        <v>6.0</v>
      </c>
      <c r="E257" s="985">
        <v>11.0</v>
      </c>
      <c r="F257" s="1012"/>
      <c r="G257" s="1013"/>
      <c r="H257" s="988">
        <v>62000.0</v>
      </c>
      <c r="I257" s="486"/>
      <c r="J257" s="519"/>
      <c r="K257" s="475"/>
      <c r="L257" s="990">
        <v>5.0</v>
      </c>
      <c r="M257" s="486"/>
      <c r="N257" s="487"/>
      <c r="O257" s="486"/>
      <c r="P257" s="487"/>
      <c r="Q257" s="487"/>
      <c r="R257" s="487"/>
      <c r="S257" s="519"/>
      <c r="T257" s="520"/>
      <c r="U257" s="519"/>
      <c r="V257" s="520"/>
      <c r="W257" s="520"/>
      <c r="X257" s="520"/>
      <c r="Y257" s="475"/>
      <c r="Z257" s="474"/>
      <c r="AA257" s="474"/>
      <c r="AB257" s="475"/>
      <c r="AC257" s="475"/>
      <c r="AD257" s="475"/>
      <c r="AE257" s="990"/>
      <c r="AF257" s="990">
        <v>2.0</v>
      </c>
      <c r="AG257" s="989"/>
      <c r="AH257" s="990"/>
      <c r="AI257" s="990">
        <v>2.0</v>
      </c>
      <c r="AJ257" s="989"/>
      <c r="AK257" s="962"/>
      <c r="AL257" s="962"/>
      <c r="AM257" s="962"/>
      <c r="AN257" s="961"/>
      <c r="AO257" s="962"/>
      <c r="AP257" s="962"/>
      <c r="AQ257" s="961"/>
      <c r="AR257" s="961"/>
      <c r="AS257" s="1027"/>
    </row>
    <row r="258">
      <c r="A258" s="266"/>
      <c r="B258" s="266"/>
      <c r="C258" s="269"/>
      <c r="D258" s="984">
        <v>7.0</v>
      </c>
      <c r="E258" s="985">
        <v>13.0</v>
      </c>
      <c r="F258" s="1012"/>
      <c r="G258" s="1013"/>
      <c r="H258" s="988">
        <v>93000.0</v>
      </c>
      <c r="I258" s="486"/>
      <c r="J258" s="519"/>
      <c r="K258" s="475"/>
      <c r="L258" s="990">
        <v>10.0</v>
      </c>
      <c r="M258" s="486"/>
      <c r="N258" s="487"/>
      <c r="O258" s="486"/>
      <c r="P258" s="487"/>
      <c r="Q258" s="487"/>
      <c r="R258" s="487"/>
      <c r="S258" s="519"/>
      <c r="T258" s="520"/>
      <c r="U258" s="519"/>
      <c r="V258" s="520"/>
      <c r="W258" s="520"/>
      <c r="X258" s="520"/>
      <c r="Y258" s="475"/>
      <c r="Z258" s="474"/>
      <c r="AA258" s="474"/>
      <c r="AB258" s="475"/>
      <c r="AC258" s="475"/>
      <c r="AD258" s="475"/>
      <c r="AE258" s="990"/>
      <c r="AF258" s="990">
        <v>3.0</v>
      </c>
      <c r="AG258" s="989"/>
      <c r="AH258" s="990"/>
      <c r="AI258" s="990">
        <v>3.0</v>
      </c>
      <c r="AJ258" s="989"/>
      <c r="AK258" s="962"/>
      <c r="AL258" s="962"/>
      <c r="AM258" s="962"/>
      <c r="AN258" s="961"/>
      <c r="AO258" s="962"/>
      <c r="AP258" s="962"/>
      <c r="AQ258" s="961"/>
      <c r="AR258" s="961"/>
      <c r="AS258" s="1027"/>
    </row>
    <row r="259">
      <c r="A259" s="266"/>
      <c r="B259" s="266"/>
      <c r="C259" s="269"/>
      <c r="D259" s="984">
        <v>8.0</v>
      </c>
      <c r="E259" s="985">
        <v>15.0</v>
      </c>
      <c r="F259" s="1012"/>
      <c r="G259" s="1013"/>
      <c r="H259" s="988">
        <v>140000.0</v>
      </c>
      <c r="I259" s="486"/>
      <c r="J259" s="519"/>
      <c r="K259" s="475"/>
      <c r="L259" s="990">
        <v>20.0</v>
      </c>
      <c r="M259" s="486"/>
      <c r="N259" s="487"/>
      <c r="O259" s="486"/>
      <c r="P259" s="487"/>
      <c r="Q259" s="487"/>
      <c r="R259" s="487"/>
      <c r="S259" s="519"/>
      <c r="T259" s="520"/>
      <c r="U259" s="519"/>
      <c r="V259" s="520"/>
      <c r="W259" s="520"/>
      <c r="X259" s="520"/>
      <c r="Y259" s="475"/>
      <c r="Z259" s="474"/>
      <c r="AA259" s="474"/>
      <c r="AB259" s="475"/>
      <c r="AC259" s="475"/>
      <c r="AD259" s="475"/>
      <c r="AE259" s="990"/>
      <c r="AF259" s="990">
        <v>5.0</v>
      </c>
      <c r="AG259" s="989"/>
      <c r="AH259" s="990"/>
      <c r="AI259" s="990">
        <v>5.0</v>
      </c>
      <c r="AJ259" s="989"/>
      <c r="AK259" s="962"/>
      <c r="AL259" s="962"/>
      <c r="AM259" s="962"/>
      <c r="AN259" s="961"/>
      <c r="AO259" s="962"/>
      <c r="AP259" s="962"/>
      <c r="AQ259" s="961"/>
      <c r="AR259" s="961"/>
      <c r="AS259" s="1027"/>
    </row>
    <row r="260">
      <c r="A260" s="266"/>
      <c r="B260" s="266"/>
      <c r="C260" s="269"/>
      <c r="D260" s="984">
        <v>9.0</v>
      </c>
      <c r="E260" s="985">
        <v>17.0</v>
      </c>
      <c r="F260" s="1012"/>
      <c r="G260" s="1013"/>
      <c r="H260" s="988">
        <v>210000.0</v>
      </c>
      <c r="I260" s="486"/>
      <c r="J260" s="519"/>
      <c r="K260" s="475"/>
      <c r="L260" s="990">
        <v>30.0</v>
      </c>
      <c r="M260" s="486"/>
      <c r="N260" s="487"/>
      <c r="O260" s="486"/>
      <c r="P260" s="487"/>
      <c r="Q260" s="487"/>
      <c r="R260" s="487"/>
      <c r="S260" s="519"/>
      <c r="T260" s="520"/>
      <c r="U260" s="519"/>
      <c r="V260" s="520"/>
      <c r="W260" s="520"/>
      <c r="X260" s="520"/>
      <c r="Y260" s="475"/>
      <c r="Z260" s="474"/>
      <c r="AA260" s="474"/>
      <c r="AB260" s="475"/>
      <c r="AC260" s="475"/>
      <c r="AD260" s="475"/>
      <c r="AE260" s="990"/>
      <c r="AF260" s="990">
        <v>7.0</v>
      </c>
      <c r="AG260" s="989"/>
      <c r="AH260" s="990"/>
      <c r="AI260" s="990">
        <v>7.0</v>
      </c>
      <c r="AJ260" s="989"/>
      <c r="AK260" s="962"/>
      <c r="AL260" s="962"/>
      <c r="AM260" s="962"/>
      <c r="AN260" s="961"/>
      <c r="AO260" s="962"/>
      <c r="AP260" s="962"/>
      <c r="AQ260" s="961"/>
      <c r="AR260" s="961"/>
      <c r="AS260" s="1027"/>
    </row>
    <row r="261">
      <c r="A261" s="275"/>
      <c r="B261" s="275"/>
      <c r="C261" s="917"/>
      <c r="D261" s="992">
        <v>10.0</v>
      </c>
      <c r="E261" s="993">
        <v>20.0</v>
      </c>
      <c r="F261" s="1014"/>
      <c r="G261" s="1015"/>
      <c r="H261" s="996">
        <v>320000.0</v>
      </c>
      <c r="I261" s="1001"/>
      <c r="J261" s="998"/>
      <c r="K261" s="1003"/>
      <c r="L261" s="1004">
        <v>40.0</v>
      </c>
      <c r="M261" s="1001"/>
      <c r="N261" s="997"/>
      <c r="O261" s="1001"/>
      <c r="P261" s="997"/>
      <c r="Q261" s="997"/>
      <c r="R261" s="997"/>
      <c r="S261" s="998"/>
      <c r="T261" s="1002"/>
      <c r="U261" s="998"/>
      <c r="V261" s="1002"/>
      <c r="W261" s="1002"/>
      <c r="X261" s="1002"/>
      <c r="Y261" s="1003"/>
      <c r="Z261" s="999"/>
      <c r="AA261" s="999"/>
      <c r="AB261" s="1003"/>
      <c r="AC261" s="1003"/>
      <c r="AD261" s="1003"/>
      <c r="AE261" s="1004"/>
      <c r="AF261" s="1004">
        <v>9.0</v>
      </c>
      <c r="AG261" s="1000"/>
      <c r="AH261" s="1004"/>
      <c r="AI261" s="1004">
        <v>9.0</v>
      </c>
      <c r="AJ261" s="1000"/>
      <c r="AK261" s="1029"/>
      <c r="AL261" s="1029"/>
      <c r="AM261" s="1029"/>
      <c r="AN261" s="1030"/>
      <c r="AO261" s="1029"/>
      <c r="AP261" s="1029"/>
      <c r="AQ261" s="1030"/>
      <c r="AR261" s="1030"/>
      <c r="AS261" s="1031"/>
    </row>
    <row r="262">
      <c r="A262" s="387" t="s">
        <v>2489</v>
      </c>
      <c r="B262" s="1018" t="s">
        <v>2734</v>
      </c>
      <c r="C262" s="269"/>
      <c r="D262" s="984">
        <v>1.0</v>
      </c>
      <c r="E262" s="985">
        <v>2.0</v>
      </c>
      <c r="F262" s="986">
        <v>5.0</v>
      </c>
      <c r="G262" s="987">
        <v>10.0</v>
      </c>
      <c r="H262" s="1021">
        <v>10000.0</v>
      </c>
      <c r="I262" s="486"/>
      <c r="J262" s="519"/>
      <c r="K262" s="474"/>
      <c r="L262" s="990">
        <v>1.0</v>
      </c>
      <c r="M262" s="486"/>
      <c r="N262" s="487"/>
      <c r="O262" s="486"/>
      <c r="P262" s="487"/>
      <c r="Q262" s="487"/>
      <c r="R262" s="487"/>
      <c r="S262" s="519"/>
      <c r="T262" s="520"/>
      <c r="U262" s="519"/>
      <c r="V262" s="520"/>
      <c r="W262" s="520"/>
      <c r="X262" s="520"/>
      <c r="Y262" s="474"/>
      <c r="Z262" s="474"/>
      <c r="AA262" s="474"/>
      <c r="AB262" s="475"/>
      <c r="AC262" s="475"/>
      <c r="AD262" s="475"/>
      <c r="AE262" s="989"/>
      <c r="AF262" s="989"/>
      <c r="AG262" s="989"/>
      <c r="AH262" s="990"/>
      <c r="AI262" s="990"/>
      <c r="AJ262" s="989"/>
      <c r="AK262" s="962"/>
      <c r="AL262" s="962"/>
      <c r="AM262" s="962"/>
      <c r="AN262" s="961"/>
      <c r="AO262" s="962"/>
      <c r="AP262" s="962"/>
      <c r="AQ262" s="961"/>
      <c r="AR262" s="961"/>
      <c r="AS262" s="962"/>
    </row>
    <row r="263">
      <c r="B263" s="266"/>
      <c r="C263" s="269"/>
      <c r="D263" s="984">
        <v>2.0</v>
      </c>
      <c r="E263" s="985">
        <v>4.0</v>
      </c>
      <c r="F263" s="986">
        <v>6.0</v>
      </c>
      <c r="G263" s="987">
        <v>12.0</v>
      </c>
      <c r="H263" s="1021">
        <v>15000.0</v>
      </c>
      <c r="I263" s="486"/>
      <c r="J263" s="519"/>
      <c r="K263" s="475">
        <v>5.0</v>
      </c>
      <c r="L263" s="989"/>
      <c r="M263" s="486"/>
      <c r="N263" s="487"/>
      <c r="O263" s="486"/>
      <c r="P263" s="487"/>
      <c r="Q263" s="487"/>
      <c r="R263" s="487"/>
      <c r="S263" s="519"/>
      <c r="T263" s="520"/>
      <c r="U263" s="519"/>
      <c r="V263" s="520"/>
      <c r="W263" s="520"/>
      <c r="X263" s="520"/>
      <c r="Y263" s="475">
        <v>6.0</v>
      </c>
      <c r="Z263" s="474"/>
      <c r="AA263" s="474"/>
      <c r="AB263" s="475"/>
      <c r="AC263" s="475"/>
      <c r="AD263" s="475"/>
      <c r="AE263" s="989"/>
      <c r="AF263" s="989"/>
      <c r="AG263" s="989"/>
      <c r="AH263" s="990"/>
      <c r="AI263" s="990"/>
      <c r="AJ263" s="989"/>
      <c r="AK263" s="962"/>
      <c r="AL263" s="962"/>
      <c r="AM263" s="962"/>
      <c r="AN263" s="961"/>
      <c r="AO263" s="962"/>
      <c r="AP263" s="962"/>
      <c r="AQ263" s="961"/>
      <c r="AR263" s="961"/>
      <c r="AS263" s="962"/>
    </row>
    <row r="264">
      <c r="B264" s="266"/>
      <c r="C264" s="269"/>
      <c r="D264" s="984">
        <v>3.0</v>
      </c>
      <c r="E264" s="985">
        <v>6.0</v>
      </c>
      <c r="F264" s="986">
        <v>7.0</v>
      </c>
      <c r="G264" s="987">
        <v>14.0</v>
      </c>
      <c r="H264" s="1021">
        <v>23000.0</v>
      </c>
      <c r="I264" s="486"/>
      <c r="J264" s="519"/>
      <c r="K264" s="475">
        <v>15.0</v>
      </c>
      <c r="L264" s="989"/>
      <c r="M264" s="486"/>
      <c r="N264" s="487"/>
      <c r="O264" s="486"/>
      <c r="P264" s="487"/>
      <c r="Q264" s="487"/>
      <c r="R264" s="487"/>
      <c r="S264" s="519"/>
      <c r="T264" s="520"/>
      <c r="U264" s="519"/>
      <c r="V264" s="520"/>
      <c r="W264" s="520"/>
      <c r="X264" s="520"/>
      <c r="Y264" s="475">
        <v>10.0</v>
      </c>
      <c r="Z264" s="474"/>
      <c r="AA264" s="474"/>
      <c r="AB264" s="475"/>
      <c r="AC264" s="475">
        <v>6.0</v>
      </c>
      <c r="AD264" s="475"/>
      <c r="AE264" s="989"/>
      <c r="AF264" s="989"/>
      <c r="AG264" s="989"/>
      <c r="AH264" s="990"/>
      <c r="AI264" s="990"/>
      <c r="AJ264" s="989"/>
      <c r="AK264" s="962"/>
      <c r="AL264" s="962"/>
      <c r="AM264" s="962"/>
      <c r="AN264" s="961"/>
      <c r="AO264" s="962"/>
      <c r="AP264" s="962"/>
      <c r="AQ264" s="961"/>
      <c r="AR264" s="961"/>
      <c r="AS264" s="962"/>
    </row>
    <row r="265">
      <c r="B265" s="266"/>
      <c r="C265" s="269"/>
      <c r="D265" s="984">
        <v>4.0</v>
      </c>
      <c r="E265" s="985">
        <v>9.0</v>
      </c>
      <c r="F265" s="986">
        <v>8.0</v>
      </c>
      <c r="G265" s="987">
        <v>16.0</v>
      </c>
      <c r="H265" s="1021">
        <v>35000.0</v>
      </c>
      <c r="I265" s="486"/>
      <c r="J265" s="519"/>
      <c r="K265" s="475">
        <v>25.0</v>
      </c>
      <c r="L265" s="989"/>
      <c r="M265" s="486"/>
      <c r="N265" s="487"/>
      <c r="O265" s="486"/>
      <c r="P265" s="487"/>
      <c r="Q265" s="487"/>
      <c r="R265" s="487"/>
      <c r="S265" s="519"/>
      <c r="T265" s="520"/>
      <c r="U265" s="519"/>
      <c r="V265" s="520"/>
      <c r="W265" s="520"/>
      <c r="X265" s="520"/>
      <c r="Y265" s="475">
        <v>12.0</v>
      </c>
      <c r="Z265" s="474"/>
      <c r="AA265" s="474"/>
      <c r="AB265" s="475"/>
      <c r="AC265" s="475">
        <v>8.0</v>
      </c>
      <c r="AD265" s="475"/>
      <c r="AE265" s="989"/>
      <c r="AF265" s="989"/>
      <c r="AG265" s="989"/>
      <c r="AH265" s="990"/>
      <c r="AI265" s="990"/>
      <c r="AJ265" s="989"/>
      <c r="AK265" s="962"/>
      <c r="AL265" s="962"/>
      <c r="AM265" s="962"/>
      <c r="AN265" s="961"/>
      <c r="AO265" s="962"/>
      <c r="AP265" s="962"/>
      <c r="AQ265" s="961"/>
      <c r="AR265" s="961"/>
      <c r="AS265" s="962"/>
    </row>
    <row r="266">
      <c r="B266" s="266"/>
      <c r="C266" s="269"/>
      <c r="D266" s="984">
        <v>5.0</v>
      </c>
      <c r="E266" s="985">
        <v>12.0</v>
      </c>
      <c r="F266" s="986">
        <v>9.0</v>
      </c>
      <c r="G266" s="987">
        <v>18.0</v>
      </c>
      <c r="H266" s="1021">
        <v>53000.0</v>
      </c>
      <c r="I266" s="486"/>
      <c r="J266" s="519"/>
      <c r="K266" s="474"/>
      <c r="L266" s="990">
        <v>3.0</v>
      </c>
      <c r="M266" s="486"/>
      <c r="N266" s="487"/>
      <c r="O266" s="486"/>
      <c r="P266" s="487"/>
      <c r="Q266" s="487"/>
      <c r="R266" s="487"/>
      <c r="S266" s="519"/>
      <c r="T266" s="520"/>
      <c r="U266" s="519"/>
      <c r="V266" s="520"/>
      <c r="W266" s="520"/>
      <c r="X266" s="520"/>
      <c r="Y266" s="475">
        <v>14.0</v>
      </c>
      <c r="Z266" s="474"/>
      <c r="AA266" s="474"/>
      <c r="AB266" s="475"/>
      <c r="AC266" s="475">
        <v>10.0</v>
      </c>
      <c r="AD266" s="475"/>
      <c r="AE266" s="989"/>
      <c r="AF266" s="989"/>
      <c r="AG266" s="989"/>
      <c r="AH266" s="990"/>
      <c r="AI266" s="990"/>
      <c r="AJ266" s="989"/>
      <c r="AK266" s="962"/>
      <c r="AL266" s="962"/>
      <c r="AM266" s="962"/>
      <c r="AN266" s="961"/>
      <c r="AO266" s="962"/>
      <c r="AP266" s="962"/>
      <c r="AQ266" s="961"/>
      <c r="AR266" s="961"/>
      <c r="AS266" s="962"/>
    </row>
    <row r="267">
      <c r="B267" s="266"/>
      <c r="C267" s="269"/>
      <c r="D267" s="984">
        <v>6.0</v>
      </c>
      <c r="E267" s="985">
        <v>15.0</v>
      </c>
      <c r="F267" s="986">
        <v>10.0</v>
      </c>
      <c r="G267" s="987">
        <v>20.0</v>
      </c>
      <c r="H267" s="1021">
        <v>80000.0</v>
      </c>
      <c r="I267" s="486"/>
      <c r="J267" s="519"/>
      <c r="K267" s="474"/>
      <c r="L267" s="990">
        <v>5.0</v>
      </c>
      <c r="M267" s="486"/>
      <c r="N267" s="487"/>
      <c r="O267" s="486"/>
      <c r="P267" s="487"/>
      <c r="Q267" s="487"/>
      <c r="R267" s="487"/>
      <c r="S267" s="519"/>
      <c r="T267" s="520"/>
      <c r="U267" s="519"/>
      <c r="V267" s="520"/>
      <c r="W267" s="520"/>
      <c r="X267" s="520"/>
      <c r="Y267" s="474"/>
      <c r="Z267" s="474"/>
      <c r="AA267" s="474"/>
      <c r="AB267" s="475"/>
      <c r="AC267" s="475"/>
      <c r="AD267" s="475"/>
      <c r="AE267" s="990">
        <v>2.0</v>
      </c>
      <c r="AF267" s="989"/>
      <c r="AG267" s="989"/>
      <c r="AH267" s="990"/>
      <c r="AI267" s="990">
        <v>2.0</v>
      </c>
      <c r="AJ267" s="990"/>
      <c r="AK267" s="962"/>
      <c r="AL267" s="962"/>
      <c r="AM267" s="962"/>
      <c r="AN267" s="961"/>
      <c r="AO267" s="962"/>
      <c r="AP267" s="962"/>
      <c r="AQ267" s="961"/>
      <c r="AR267" s="961"/>
      <c r="AS267" s="962"/>
    </row>
    <row r="268">
      <c r="B268" s="266"/>
      <c r="C268" s="269"/>
      <c r="D268" s="984">
        <v>7.0</v>
      </c>
      <c r="E268" s="985">
        <v>18.0</v>
      </c>
      <c r="F268" s="986">
        <v>11.0</v>
      </c>
      <c r="G268" s="987">
        <v>22.0</v>
      </c>
      <c r="H268" s="1021">
        <v>120000.0</v>
      </c>
      <c r="I268" s="486"/>
      <c r="J268" s="519"/>
      <c r="K268" s="474"/>
      <c r="L268" s="990">
        <v>10.0</v>
      </c>
      <c r="M268" s="486"/>
      <c r="N268" s="487"/>
      <c r="O268" s="486"/>
      <c r="P268" s="487"/>
      <c r="Q268" s="487"/>
      <c r="R268" s="487"/>
      <c r="S268" s="519"/>
      <c r="T268" s="520"/>
      <c r="U268" s="519"/>
      <c r="V268" s="520"/>
      <c r="W268" s="520"/>
      <c r="X268" s="520"/>
      <c r="Y268" s="474"/>
      <c r="Z268" s="474"/>
      <c r="AA268" s="474"/>
      <c r="AB268" s="475"/>
      <c r="AC268" s="475"/>
      <c r="AD268" s="475"/>
      <c r="AE268" s="990">
        <v>3.0</v>
      </c>
      <c r="AF268" s="989"/>
      <c r="AG268" s="989"/>
      <c r="AH268" s="990"/>
      <c r="AI268" s="990">
        <v>3.0</v>
      </c>
      <c r="AJ268" s="990"/>
      <c r="AK268" s="962"/>
      <c r="AL268" s="962"/>
      <c r="AM268" s="962"/>
      <c r="AN268" s="961"/>
      <c r="AO268" s="962"/>
      <c r="AP268" s="962"/>
      <c r="AQ268" s="961"/>
      <c r="AR268" s="961"/>
      <c r="AS268" s="962"/>
    </row>
    <row r="269">
      <c r="B269" s="266"/>
      <c r="C269" s="269"/>
      <c r="D269" s="984">
        <v>8.0</v>
      </c>
      <c r="E269" s="985">
        <v>22.0</v>
      </c>
      <c r="F269" s="986">
        <v>12.0</v>
      </c>
      <c r="G269" s="987">
        <v>24.0</v>
      </c>
      <c r="H269" s="1021">
        <v>180000.0</v>
      </c>
      <c r="I269" s="486"/>
      <c r="J269" s="519"/>
      <c r="K269" s="474"/>
      <c r="L269" s="990">
        <v>20.0</v>
      </c>
      <c r="M269" s="486"/>
      <c r="N269" s="487"/>
      <c r="O269" s="486"/>
      <c r="P269" s="487"/>
      <c r="Q269" s="487"/>
      <c r="R269" s="487"/>
      <c r="S269" s="519"/>
      <c r="T269" s="520"/>
      <c r="U269" s="519"/>
      <c r="V269" s="520"/>
      <c r="W269" s="520"/>
      <c r="X269" s="520"/>
      <c r="Y269" s="474"/>
      <c r="Z269" s="474"/>
      <c r="AA269" s="474"/>
      <c r="AB269" s="475"/>
      <c r="AC269" s="475"/>
      <c r="AD269" s="475"/>
      <c r="AE269" s="990">
        <v>5.0</v>
      </c>
      <c r="AF269" s="989"/>
      <c r="AG269" s="989"/>
      <c r="AH269" s="990"/>
      <c r="AI269" s="990">
        <v>5.0</v>
      </c>
      <c r="AJ269" s="990"/>
      <c r="AK269" s="962"/>
      <c r="AL269" s="962"/>
      <c r="AM269" s="962"/>
      <c r="AN269" s="961"/>
      <c r="AO269" s="962"/>
      <c r="AP269" s="962"/>
      <c r="AQ269" s="961"/>
      <c r="AR269" s="961"/>
      <c r="AS269" s="962"/>
    </row>
    <row r="270">
      <c r="B270" s="266"/>
      <c r="C270" s="269"/>
      <c r="D270" s="984">
        <v>9.0</v>
      </c>
      <c r="E270" s="985">
        <v>26.0</v>
      </c>
      <c r="F270" s="986">
        <v>13.0</v>
      </c>
      <c r="G270" s="987">
        <v>27.0</v>
      </c>
      <c r="H270" s="1021">
        <v>270000.0</v>
      </c>
      <c r="I270" s="486"/>
      <c r="J270" s="519"/>
      <c r="K270" s="474"/>
      <c r="L270" s="990">
        <v>30.0</v>
      </c>
      <c r="M270" s="486"/>
      <c r="N270" s="487"/>
      <c r="O270" s="486"/>
      <c r="P270" s="487"/>
      <c r="Q270" s="487"/>
      <c r="R270" s="487"/>
      <c r="S270" s="519"/>
      <c r="T270" s="520"/>
      <c r="U270" s="519"/>
      <c r="V270" s="520"/>
      <c r="W270" s="520"/>
      <c r="X270" s="520"/>
      <c r="Y270" s="474"/>
      <c r="Z270" s="474"/>
      <c r="AA270" s="474"/>
      <c r="AB270" s="475"/>
      <c r="AC270" s="475"/>
      <c r="AD270" s="475"/>
      <c r="AE270" s="990">
        <v>7.0</v>
      </c>
      <c r="AF270" s="989"/>
      <c r="AG270" s="989"/>
      <c r="AH270" s="990"/>
      <c r="AI270" s="990">
        <v>7.0</v>
      </c>
      <c r="AJ270" s="990"/>
      <c r="AK270" s="962"/>
      <c r="AL270" s="962"/>
      <c r="AM270" s="962"/>
      <c r="AN270" s="961"/>
      <c r="AO270" s="962"/>
      <c r="AP270" s="962"/>
      <c r="AQ270" s="961"/>
      <c r="AR270" s="961"/>
      <c r="AS270" s="962"/>
    </row>
    <row r="271">
      <c r="B271" s="266"/>
      <c r="C271" s="269"/>
      <c r="D271" s="984">
        <v>10.0</v>
      </c>
      <c r="E271" s="985">
        <v>30.0</v>
      </c>
      <c r="F271" s="986">
        <v>15.0</v>
      </c>
      <c r="G271" s="987">
        <v>30.0</v>
      </c>
      <c r="H271" s="1021">
        <v>410000.0</v>
      </c>
      <c r="I271" s="486"/>
      <c r="J271" s="519"/>
      <c r="K271" s="474"/>
      <c r="L271" s="990">
        <v>40.0</v>
      </c>
      <c r="M271" s="486"/>
      <c r="N271" s="487"/>
      <c r="O271" s="486"/>
      <c r="P271" s="487"/>
      <c r="Q271" s="487"/>
      <c r="R271" s="487"/>
      <c r="S271" s="519"/>
      <c r="T271" s="520"/>
      <c r="U271" s="519"/>
      <c r="V271" s="520"/>
      <c r="W271" s="520"/>
      <c r="X271" s="520"/>
      <c r="Y271" s="474"/>
      <c r="Z271" s="474"/>
      <c r="AA271" s="474"/>
      <c r="AB271" s="475"/>
      <c r="AC271" s="475"/>
      <c r="AD271" s="475"/>
      <c r="AE271" s="990">
        <v>9.0</v>
      </c>
      <c r="AF271" s="989"/>
      <c r="AG271" s="989"/>
      <c r="AH271" s="990"/>
      <c r="AI271" s="990">
        <v>9.0</v>
      </c>
      <c r="AJ271" s="990"/>
      <c r="AK271" s="962"/>
      <c r="AL271" s="962"/>
      <c r="AM271" s="962"/>
      <c r="AN271" s="961"/>
      <c r="AO271" s="962"/>
      <c r="AP271" s="962"/>
      <c r="AQ271" s="961"/>
      <c r="AR271" s="961"/>
      <c r="AS271" s="962"/>
    </row>
    <row r="272">
      <c r="A272" s="968" t="s">
        <v>439</v>
      </c>
      <c r="B272" s="1016" t="s">
        <v>2735</v>
      </c>
      <c r="C272" s="14"/>
      <c r="D272" s="970">
        <v>1.0</v>
      </c>
      <c r="E272" s="971">
        <v>2.0</v>
      </c>
      <c r="F272" s="972">
        <v>15.0</v>
      </c>
      <c r="G272" s="973"/>
      <c r="H272" s="1023">
        <v>8000.0</v>
      </c>
      <c r="I272" s="979"/>
      <c r="J272" s="976"/>
      <c r="K272" s="981">
        <v>3.0</v>
      </c>
      <c r="L272" s="978"/>
      <c r="M272" s="979"/>
      <c r="N272" s="975"/>
      <c r="O272" s="979"/>
      <c r="P272" s="975"/>
      <c r="Q272" s="975"/>
      <c r="R272" s="975"/>
      <c r="S272" s="976"/>
      <c r="T272" s="980"/>
      <c r="U272" s="976"/>
      <c r="V272" s="980"/>
      <c r="W272" s="980"/>
      <c r="X272" s="980"/>
      <c r="Y272" s="977"/>
      <c r="Z272" s="981">
        <v>3.0</v>
      </c>
      <c r="AA272" s="977"/>
      <c r="AB272" s="981"/>
      <c r="AC272" s="981"/>
      <c r="AD272" s="981"/>
      <c r="AE272" s="978"/>
      <c r="AF272" s="978"/>
      <c r="AG272" s="978"/>
      <c r="AH272" s="982"/>
      <c r="AI272" s="982"/>
      <c r="AJ272" s="978"/>
      <c r="AK272" s="1024"/>
      <c r="AL272" s="1024"/>
      <c r="AM272" s="1024"/>
      <c r="AN272" s="1025"/>
      <c r="AO272" s="1024"/>
      <c r="AP272" s="1024"/>
      <c r="AQ272" s="1025"/>
      <c r="AR272" s="1025"/>
      <c r="AS272" s="1026"/>
    </row>
    <row r="273">
      <c r="A273" s="266"/>
      <c r="B273" s="266"/>
      <c r="C273" s="269"/>
      <c r="D273" s="984">
        <v>2.0</v>
      </c>
      <c r="E273" s="985">
        <v>4.0</v>
      </c>
      <c r="F273" s="986">
        <v>18.0</v>
      </c>
      <c r="G273" s="987"/>
      <c r="H273" s="1021">
        <v>12000.0</v>
      </c>
      <c r="I273" s="486"/>
      <c r="J273" s="519"/>
      <c r="K273" s="475">
        <v>5.0</v>
      </c>
      <c r="L273" s="989"/>
      <c r="M273" s="486"/>
      <c r="N273" s="487"/>
      <c r="O273" s="486"/>
      <c r="P273" s="487"/>
      <c r="Q273" s="487"/>
      <c r="R273" s="487"/>
      <c r="S273" s="519"/>
      <c r="T273" s="520"/>
      <c r="U273" s="519"/>
      <c r="V273" s="520"/>
      <c r="W273" s="520"/>
      <c r="X273" s="520"/>
      <c r="Y273" s="474"/>
      <c r="Z273" s="475">
        <v>4.0</v>
      </c>
      <c r="AA273" s="474"/>
      <c r="AB273" s="475"/>
      <c r="AC273" s="475"/>
      <c r="AD273" s="475"/>
      <c r="AE273" s="989"/>
      <c r="AF273" s="989"/>
      <c r="AG273" s="989"/>
      <c r="AH273" s="990"/>
      <c r="AI273" s="990"/>
      <c r="AJ273" s="989"/>
      <c r="AK273" s="962"/>
      <c r="AL273" s="962"/>
      <c r="AM273" s="962"/>
      <c r="AN273" s="961"/>
      <c r="AO273" s="962"/>
      <c r="AP273" s="962"/>
      <c r="AQ273" s="961"/>
      <c r="AR273" s="961"/>
      <c r="AS273" s="1027"/>
    </row>
    <row r="274">
      <c r="A274" s="266"/>
      <c r="B274" s="266"/>
      <c r="C274" s="269"/>
      <c r="D274" s="984">
        <v>3.0</v>
      </c>
      <c r="E274" s="985">
        <v>6.0</v>
      </c>
      <c r="F274" s="986">
        <v>21.0</v>
      </c>
      <c r="G274" s="987"/>
      <c r="H274" s="1021">
        <v>18000.0</v>
      </c>
      <c r="I274" s="486"/>
      <c r="J274" s="519"/>
      <c r="K274" s="475">
        <v>8.0</v>
      </c>
      <c r="L274" s="989"/>
      <c r="M274" s="486"/>
      <c r="N274" s="487"/>
      <c r="O274" s="486"/>
      <c r="P274" s="487"/>
      <c r="Q274" s="487"/>
      <c r="R274" s="487"/>
      <c r="S274" s="519"/>
      <c r="T274" s="520"/>
      <c r="U274" s="519"/>
      <c r="V274" s="520"/>
      <c r="W274" s="520"/>
      <c r="X274" s="520"/>
      <c r="Y274" s="474"/>
      <c r="Z274" s="475">
        <v>6.0</v>
      </c>
      <c r="AA274" s="474"/>
      <c r="AB274" s="475">
        <v>2.0</v>
      </c>
      <c r="AC274" s="475"/>
      <c r="AD274" s="475"/>
      <c r="AE274" s="989"/>
      <c r="AF274" s="989"/>
      <c r="AG274" s="989"/>
      <c r="AH274" s="990"/>
      <c r="AI274" s="990"/>
      <c r="AJ274" s="989"/>
      <c r="AK274" s="962"/>
      <c r="AL274" s="962"/>
      <c r="AM274" s="962"/>
      <c r="AN274" s="961"/>
      <c r="AO274" s="962"/>
      <c r="AP274" s="962"/>
      <c r="AQ274" s="961"/>
      <c r="AR274" s="961"/>
      <c r="AS274" s="1027"/>
    </row>
    <row r="275">
      <c r="A275" s="266"/>
      <c r="B275" s="266"/>
      <c r="C275" s="269"/>
      <c r="D275" s="984">
        <v>4.0</v>
      </c>
      <c r="E275" s="985">
        <v>9.0</v>
      </c>
      <c r="F275" s="986">
        <v>24.0</v>
      </c>
      <c r="G275" s="987"/>
      <c r="H275" s="1021">
        <v>27000.0</v>
      </c>
      <c r="I275" s="486"/>
      <c r="J275" s="519"/>
      <c r="K275" s="475">
        <v>12.0</v>
      </c>
      <c r="L275" s="989"/>
      <c r="M275" s="486"/>
      <c r="N275" s="487"/>
      <c r="O275" s="486"/>
      <c r="P275" s="487"/>
      <c r="Q275" s="487"/>
      <c r="R275" s="487"/>
      <c r="S275" s="519"/>
      <c r="T275" s="520"/>
      <c r="U275" s="519"/>
      <c r="V275" s="520"/>
      <c r="W275" s="520"/>
      <c r="X275" s="520"/>
      <c r="Y275" s="474"/>
      <c r="Z275" s="475">
        <v>8.0</v>
      </c>
      <c r="AA275" s="474"/>
      <c r="AB275" s="475">
        <v>4.0</v>
      </c>
      <c r="AC275" s="475"/>
      <c r="AD275" s="475"/>
      <c r="AE275" s="989"/>
      <c r="AF275" s="989"/>
      <c r="AG275" s="989"/>
      <c r="AH275" s="990"/>
      <c r="AI275" s="990"/>
      <c r="AJ275" s="989"/>
      <c r="AK275" s="962"/>
      <c r="AL275" s="962"/>
      <c r="AM275" s="962"/>
      <c r="AN275" s="961"/>
      <c r="AO275" s="962"/>
      <c r="AP275" s="962"/>
      <c r="AQ275" s="961"/>
      <c r="AR275" s="961"/>
      <c r="AS275" s="1027"/>
    </row>
    <row r="276">
      <c r="A276" s="266"/>
      <c r="B276" s="266"/>
      <c r="C276" s="269"/>
      <c r="D276" s="984">
        <v>5.0</v>
      </c>
      <c r="E276" s="985">
        <v>12.0</v>
      </c>
      <c r="F276" s="986">
        <v>27.0</v>
      </c>
      <c r="G276" s="987"/>
      <c r="H276" s="1021">
        <v>41000.0</v>
      </c>
      <c r="I276" s="486"/>
      <c r="J276" s="519"/>
      <c r="K276" s="475">
        <v>15.0</v>
      </c>
      <c r="L276" s="989"/>
      <c r="M276" s="486"/>
      <c r="N276" s="487"/>
      <c r="O276" s="486"/>
      <c r="P276" s="487"/>
      <c r="Q276" s="487"/>
      <c r="R276" s="487"/>
      <c r="S276" s="519"/>
      <c r="T276" s="520"/>
      <c r="U276" s="519"/>
      <c r="V276" s="520"/>
      <c r="W276" s="520"/>
      <c r="X276" s="520"/>
      <c r="Y276" s="474"/>
      <c r="Z276" s="475">
        <v>10.0</v>
      </c>
      <c r="AA276" s="474"/>
      <c r="AB276" s="475">
        <v>6.0</v>
      </c>
      <c r="AC276" s="475"/>
      <c r="AD276" s="475"/>
      <c r="AE276" s="989"/>
      <c r="AF276" s="989"/>
      <c r="AG276" s="989"/>
      <c r="AH276" s="990"/>
      <c r="AI276" s="990"/>
      <c r="AJ276" s="989"/>
      <c r="AK276" s="962"/>
      <c r="AL276" s="962"/>
      <c r="AM276" s="962"/>
      <c r="AN276" s="961"/>
      <c r="AO276" s="962"/>
      <c r="AP276" s="962"/>
      <c r="AQ276" s="961"/>
      <c r="AR276" s="961"/>
      <c r="AS276" s="1027"/>
    </row>
    <row r="277">
      <c r="A277" s="266"/>
      <c r="B277" s="266"/>
      <c r="C277" s="269"/>
      <c r="D277" s="984">
        <v>6.0</v>
      </c>
      <c r="E277" s="985">
        <v>15.0</v>
      </c>
      <c r="F277" s="986">
        <v>30.0</v>
      </c>
      <c r="G277" s="987"/>
      <c r="H277" s="1021">
        <v>62000.0</v>
      </c>
      <c r="I277" s="486"/>
      <c r="J277" s="519"/>
      <c r="K277" s="474"/>
      <c r="L277" s="990">
        <v>5.0</v>
      </c>
      <c r="M277" s="486"/>
      <c r="N277" s="487"/>
      <c r="O277" s="486"/>
      <c r="P277" s="487"/>
      <c r="Q277" s="487"/>
      <c r="R277" s="487"/>
      <c r="S277" s="519"/>
      <c r="T277" s="520"/>
      <c r="U277" s="519"/>
      <c r="V277" s="520"/>
      <c r="W277" s="520"/>
      <c r="X277" s="520"/>
      <c r="Y277" s="474"/>
      <c r="Z277" s="474"/>
      <c r="AA277" s="474"/>
      <c r="AB277" s="475"/>
      <c r="AC277" s="475"/>
      <c r="AD277" s="475"/>
      <c r="AE277" s="989"/>
      <c r="AF277" s="990">
        <v>2.0</v>
      </c>
      <c r="AG277" s="989"/>
      <c r="AH277" s="990">
        <v>2.0</v>
      </c>
      <c r="AI277" s="990"/>
      <c r="AJ277" s="989"/>
      <c r="AK277" s="962"/>
      <c r="AL277" s="962"/>
      <c r="AM277" s="962"/>
      <c r="AN277" s="961"/>
      <c r="AO277" s="962"/>
      <c r="AP277" s="962"/>
      <c r="AQ277" s="961"/>
      <c r="AR277" s="961"/>
      <c r="AS277" s="1027"/>
    </row>
    <row r="278">
      <c r="A278" s="266"/>
      <c r="B278" s="266"/>
      <c r="C278" s="269"/>
      <c r="D278" s="984">
        <v>7.0</v>
      </c>
      <c r="E278" s="985">
        <v>18.0</v>
      </c>
      <c r="F278" s="986">
        <v>33.0</v>
      </c>
      <c r="G278" s="987"/>
      <c r="H278" s="1021">
        <v>93000.0</v>
      </c>
      <c r="I278" s="486"/>
      <c r="J278" s="519"/>
      <c r="K278" s="474"/>
      <c r="L278" s="990">
        <v>10.0</v>
      </c>
      <c r="M278" s="486"/>
      <c r="N278" s="487"/>
      <c r="O278" s="486"/>
      <c r="P278" s="487"/>
      <c r="Q278" s="487"/>
      <c r="R278" s="487"/>
      <c r="S278" s="519"/>
      <c r="T278" s="520"/>
      <c r="U278" s="519"/>
      <c r="V278" s="520"/>
      <c r="W278" s="520"/>
      <c r="X278" s="520"/>
      <c r="Y278" s="474"/>
      <c r="Z278" s="474"/>
      <c r="AA278" s="474"/>
      <c r="AB278" s="475"/>
      <c r="AC278" s="475"/>
      <c r="AD278" s="475"/>
      <c r="AE278" s="989"/>
      <c r="AF278" s="990">
        <v>3.0</v>
      </c>
      <c r="AG278" s="989"/>
      <c r="AH278" s="990">
        <v>3.0</v>
      </c>
      <c r="AI278" s="990"/>
      <c r="AJ278" s="989"/>
      <c r="AK278" s="962"/>
      <c r="AL278" s="962"/>
      <c r="AM278" s="962"/>
      <c r="AN278" s="961"/>
      <c r="AO278" s="962"/>
      <c r="AP278" s="962"/>
      <c r="AQ278" s="961"/>
      <c r="AR278" s="961"/>
      <c r="AS278" s="1027"/>
    </row>
    <row r="279">
      <c r="A279" s="266"/>
      <c r="B279" s="266"/>
      <c r="C279" s="269"/>
      <c r="D279" s="984">
        <v>8.0</v>
      </c>
      <c r="E279" s="985">
        <v>22.0</v>
      </c>
      <c r="F279" s="986">
        <v>36.0</v>
      </c>
      <c r="G279" s="987"/>
      <c r="H279" s="1021">
        <v>140000.0</v>
      </c>
      <c r="I279" s="486"/>
      <c r="J279" s="519"/>
      <c r="K279" s="474"/>
      <c r="L279" s="990">
        <v>20.0</v>
      </c>
      <c r="M279" s="486"/>
      <c r="N279" s="487"/>
      <c r="O279" s="486"/>
      <c r="P279" s="487"/>
      <c r="Q279" s="487"/>
      <c r="R279" s="487"/>
      <c r="S279" s="519"/>
      <c r="T279" s="520"/>
      <c r="U279" s="519"/>
      <c r="V279" s="520"/>
      <c r="W279" s="520"/>
      <c r="X279" s="520"/>
      <c r="Y279" s="474"/>
      <c r="Z279" s="474"/>
      <c r="AA279" s="474"/>
      <c r="AB279" s="475"/>
      <c r="AC279" s="475"/>
      <c r="AD279" s="475"/>
      <c r="AE279" s="989"/>
      <c r="AF279" s="990">
        <v>5.0</v>
      </c>
      <c r="AG279" s="989"/>
      <c r="AH279" s="990">
        <v>5.0</v>
      </c>
      <c r="AI279" s="990"/>
      <c r="AJ279" s="989"/>
      <c r="AK279" s="962"/>
      <c r="AL279" s="962"/>
      <c r="AM279" s="962"/>
      <c r="AN279" s="961"/>
      <c r="AO279" s="962"/>
      <c r="AP279" s="962"/>
      <c r="AQ279" s="961"/>
      <c r="AR279" s="961"/>
      <c r="AS279" s="1027"/>
    </row>
    <row r="280">
      <c r="A280" s="266"/>
      <c r="B280" s="266"/>
      <c r="C280" s="269"/>
      <c r="D280" s="984">
        <v>9.0</v>
      </c>
      <c r="E280" s="985">
        <v>26.0</v>
      </c>
      <c r="F280" s="986">
        <v>40.0</v>
      </c>
      <c r="G280" s="987"/>
      <c r="H280" s="1021">
        <v>210000.0</v>
      </c>
      <c r="I280" s="486"/>
      <c r="J280" s="519"/>
      <c r="K280" s="474"/>
      <c r="L280" s="990">
        <v>30.0</v>
      </c>
      <c r="M280" s="486"/>
      <c r="N280" s="487"/>
      <c r="O280" s="486"/>
      <c r="P280" s="487"/>
      <c r="Q280" s="487"/>
      <c r="R280" s="487"/>
      <c r="S280" s="519"/>
      <c r="T280" s="520"/>
      <c r="U280" s="519"/>
      <c r="V280" s="520"/>
      <c r="W280" s="520"/>
      <c r="X280" s="520"/>
      <c r="Y280" s="474"/>
      <c r="Z280" s="474"/>
      <c r="AA280" s="474"/>
      <c r="AB280" s="475"/>
      <c r="AC280" s="475"/>
      <c r="AD280" s="475"/>
      <c r="AE280" s="989"/>
      <c r="AF280" s="990">
        <v>7.0</v>
      </c>
      <c r="AG280" s="989"/>
      <c r="AH280" s="990">
        <v>7.0</v>
      </c>
      <c r="AI280" s="990"/>
      <c r="AJ280" s="989"/>
      <c r="AK280" s="962"/>
      <c r="AL280" s="962"/>
      <c r="AM280" s="962"/>
      <c r="AN280" s="961"/>
      <c r="AO280" s="962"/>
      <c r="AP280" s="962"/>
      <c r="AQ280" s="961"/>
      <c r="AR280" s="961"/>
      <c r="AS280" s="1027"/>
    </row>
    <row r="281">
      <c r="A281" s="275"/>
      <c r="B281" s="275"/>
      <c r="C281" s="917"/>
      <c r="D281" s="992">
        <v>10.0</v>
      </c>
      <c r="E281" s="993">
        <v>30.0</v>
      </c>
      <c r="F281" s="994">
        <v>45.0</v>
      </c>
      <c r="G281" s="995"/>
      <c r="H281" s="1028">
        <v>320000.0</v>
      </c>
      <c r="I281" s="1001"/>
      <c r="J281" s="998"/>
      <c r="K281" s="999"/>
      <c r="L281" s="1004">
        <v>40.0</v>
      </c>
      <c r="M281" s="1001"/>
      <c r="N281" s="997"/>
      <c r="O281" s="1001"/>
      <c r="P281" s="997"/>
      <c r="Q281" s="997"/>
      <c r="R281" s="997"/>
      <c r="S281" s="998"/>
      <c r="T281" s="1002"/>
      <c r="U281" s="998"/>
      <c r="V281" s="1002"/>
      <c r="W281" s="1002"/>
      <c r="X281" s="1002"/>
      <c r="Y281" s="999"/>
      <c r="Z281" s="999"/>
      <c r="AA281" s="999"/>
      <c r="AB281" s="1003"/>
      <c r="AC281" s="1003"/>
      <c r="AD281" s="1003"/>
      <c r="AE281" s="1000"/>
      <c r="AF281" s="1004">
        <v>9.0</v>
      </c>
      <c r="AG281" s="1000"/>
      <c r="AH281" s="1004">
        <v>9.0</v>
      </c>
      <c r="AI281" s="1004"/>
      <c r="AJ281" s="1000"/>
      <c r="AK281" s="1029"/>
      <c r="AL281" s="1029"/>
      <c r="AM281" s="1029"/>
      <c r="AN281" s="1030"/>
      <c r="AO281" s="1029"/>
      <c r="AP281" s="1029"/>
      <c r="AQ281" s="1030"/>
      <c r="AR281" s="1030"/>
      <c r="AS281" s="1031"/>
    </row>
    <row r="282">
      <c r="A282" s="387" t="s">
        <v>2487</v>
      </c>
      <c r="B282" s="1018" t="s">
        <v>2736</v>
      </c>
      <c r="C282" s="269"/>
      <c r="D282" s="984">
        <v>1.0</v>
      </c>
      <c r="E282" s="985">
        <v>2.0</v>
      </c>
      <c r="F282" s="986">
        <v>10.0</v>
      </c>
      <c r="G282" s="987"/>
      <c r="H282" s="1021">
        <v>10000.0</v>
      </c>
      <c r="I282" s="486"/>
      <c r="J282" s="519"/>
      <c r="K282" s="474"/>
      <c r="L282" s="990">
        <v>1.0</v>
      </c>
      <c r="M282" s="486"/>
      <c r="N282" s="487"/>
      <c r="O282" s="486"/>
      <c r="P282" s="487"/>
      <c r="Q282" s="487"/>
      <c r="R282" s="487"/>
      <c r="S282" s="519"/>
      <c r="T282" s="520"/>
      <c r="U282" s="519"/>
      <c r="V282" s="520"/>
      <c r="W282" s="520"/>
      <c r="X282" s="520"/>
      <c r="Y282" s="474"/>
      <c r="Z282" s="474"/>
      <c r="AA282" s="474"/>
      <c r="AB282" s="475"/>
      <c r="AC282" s="475"/>
      <c r="AD282" s="475"/>
      <c r="AE282" s="989"/>
      <c r="AF282" s="989"/>
      <c r="AG282" s="989"/>
      <c r="AH282" s="990"/>
      <c r="AI282" s="990"/>
      <c r="AJ282" s="989"/>
      <c r="AK282" s="962"/>
      <c r="AL282" s="962"/>
      <c r="AM282" s="962"/>
      <c r="AN282" s="961"/>
      <c r="AO282" s="962"/>
      <c r="AP282" s="962"/>
      <c r="AQ282" s="961"/>
      <c r="AR282" s="961"/>
      <c r="AS282" s="962"/>
    </row>
    <row r="283">
      <c r="B283" s="266"/>
      <c r="C283" s="269"/>
      <c r="D283" s="984">
        <v>2.0</v>
      </c>
      <c r="E283" s="985">
        <v>4.0</v>
      </c>
      <c r="F283" s="986">
        <v>12.0</v>
      </c>
      <c r="G283" s="987"/>
      <c r="H283" s="1021">
        <v>15000.0</v>
      </c>
      <c r="I283" s="486"/>
      <c r="J283" s="519"/>
      <c r="K283" s="475">
        <v>5.0</v>
      </c>
      <c r="L283" s="989"/>
      <c r="M283" s="486"/>
      <c r="N283" s="487"/>
      <c r="O283" s="486"/>
      <c r="P283" s="487"/>
      <c r="Q283" s="487"/>
      <c r="R283" s="487"/>
      <c r="S283" s="519"/>
      <c r="T283" s="520"/>
      <c r="U283" s="519"/>
      <c r="V283" s="520"/>
      <c r="W283" s="520"/>
      <c r="X283" s="520"/>
      <c r="Y283" s="475">
        <v>6.0</v>
      </c>
      <c r="Z283" s="474"/>
      <c r="AA283" s="474"/>
      <c r="AB283" s="475"/>
      <c r="AC283" s="475"/>
      <c r="AD283" s="475"/>
      <c r="AE283" s="989"/>
      <c r="AF283" s="989"/>
      <c r="AG283" s="989"/>
      <c r="AH283" s="990"/>
      <c r="AI283" s="990"/>
      <c r="AJ283" s="989"/>
      <c r="AK283" s="962"/>
      <c r="AL283" s="962"/>
      <c r="AM283" s="962"/>
      <c r="AN283" s="961"/>
      <c r="AO283" s="962"/>
      <c r="AP283" s="962"/>
      <c r="AQ283" s="961"/>
      <c r="AR283" s="961"/>
      <c r="AS283" s="962"/>
    </row>
    <row r="284">
      <c r="B284" s="266"/>
      <c r="C284" s="269"/>
      <c r="D284" s="984">
        <v>3.0</v>
      </c>
      <c r="E284" s="985">
        <v>6.0</v>
      </c>
      <c r="F284" s="986">
        <v>14.0</v>
      </c>
      <c r="G284" s="987"/>
      <c r="H284" s="1021">
        <v>23000.0</v>
      </c>
      <c r="I284" s="486"/>
      <c r="J284" s="519"/>
      <c r="K284" s="475">
        <v>15.0</v>
      </c>
      <c r="L284" s="989"/>
      <c r="M284" s="486"/>
      <c r="N284" s="487"/>
      <c r="O284" s="486"/>
      <c r="P284" s="487"/>
      <c r="Q284" s="487"/>
      <c r="R284" s="487"/>
      <c r="S284" s="519"/>
      <c r="T284" s="520"/>
      <c r="U284" s="519"/>
      <c r="V284" s="520"/>
      <c r="W284" s="520"/>
      <c r="X284" s="520"/>
      <c r="Y284" s="475">
        <v>10.0</v>
      </c>
      <c r="Z284" s="474"/>
      <c r="AA284" s="474"/>
      <c r="AB284" s="475"/>
      <c r="AC284" s="475"/>
      <c r="AD284" s="475">
        <v>6.0</v>
      </c>
      <c r="AE284" s="989"/>
      <c r="AF284" s="989"/>
      <c r="AG284" s="989"/>
      <c r="AH284" s="990"/>
      <c r="AI284" s="990"/>
      <c r="AJ284" s="989"/>
      <c r="AK284" s="962"/>
      <c r="AL284" s="962"/>
      <c r="AM284" s="962"/>
      <c r="AN284" s="961"/>
      <c r="AO284" s="962"/>
      <c r="AP284" s="962"/>
      <c r="AQ284" s="961"/>
      <c r="AR284" s="961"/>
      <c r="AS284" s="962"/>
    </row>
    <row r="285">
      <c r="B285" s="266"/>
      <c r="C285" s="269"/>
      <c r="D285" s="984">
        <v>4.0</v>
      </c>
      <c r="E285" s="985">
        <v>9.0</v>
      </c>
      <c r="F285" s="986">
        <v>16.0</v>
      </c>
      <c r="G285" s="987"/>
      <c r="H285" s="1021">
        <v>35000.0</v>
      </c>
      <c r="I285" s="486"/>
      <c r="J285" s="519"/>
      <c r="K285" s="475">
        <v>25.0</v>
      </c>
      <c r="L285" s="989"/>
      <c r="M285" s="486"/>
      <c r="N285" s="487"/>
      <c r="O285" s="486"/>
      <c r="P285" s="487"/>
      <c r="Q285" s="487"/>
      <c r="R285" s="487"/>
      <c r="S285" s="519"/>
      <c r="T285" s="520"/>
      <c r="U285" s="519"/>
      <c r="V285" s="520"/>
      <c r="W285" s="520"/>
      <c r="X285" s="520"/>
      <c r="Y285" s="475">
        <v>12.0</v>
      </c>
      <c r="Z285" s="474"/>
      <c r="AA285" s="474"/>
      <c r="AB285" s="475"/>
      <c r="AC285" s="475"/>
      <c r="AD285" s="475">
        <v>8.0</v>
      </c>
      <c r="AE285" s="989"/>
      <c r="AF285" s="989"/>
      <c r="AG285" s="989"/>
      <c r="AH285" s="990"/>
      <c r="AI285" s="990"/>
      <c r="AJ285" s="989"/>
      <c r="AK285" s="962"/>
      <c r="AL285" s="962"/>
      <c r="AM285" s="962"/>
      <c r="AN285" s="961"/>
      <c r="AO285" s="962"/>
      <c r="AP285" s="962"/>
      <c r="AQ285" s="961"/>
      <c r="AR285" s="961"/>
      <c r="AS285" s="962"/>
    </row>
    <row r="286">
      <c r="B286" s="266"/>
      <c r="C286" s="269"/>
      <c r="D286" s="984">
        <v>5.0</v>
      </c>
      <c r="E286" s="985">
        <v>12.0</v>
      </c>
      <c r="F286" s="986">
        <v>18.0</v>
      </c>
      <c r="G286" s="987"/>
      <c r="H286" s="1021">
        <v>53000.0</v>
      </c>
      <c r="I286" s="486"/>
      <c r="J286" s="519"/>
      <c r="K286" s="474"/>
      <c r="L286" s="990">
        <v>3.0</v>
      </c>
      <c r="M286" s="486"/>
      <c r="N286" s="487"/>
      <c r="O286" s="486"/>
      <c r="P286" s="487"/>
      <c r="Q286" s="487"/>
      <c r="R286" s="487"/>
      <c r="S286" s="519"/>
      <c r="T286" s="520"/>
      <c r="U286" s="519"/>
      <c r="V286" s="520"/>
      <c r="W286" s="520"/>
      <c r="X286" s="520"/>
      <c r="Y286" s="475">
        <v>14.0</v>
      </c>
      <c r="Z286" s="474"/>
      <c r="AA286" s="474"/>
      <c r="AB286" s="475"/>
      <c r="AC286" s="475"/>
      <c r="AD286" s="475">
        <v>10.0</v>
      </c>
      <c r="AE286" s="989"/>
      <c r="AF286" s="989"/>
      <c r="AG286" s="989"/>
      <c r="AH286" s="990"/>
      <c r="AI286" s="990"/>
      <c r="AJ286" s="989"/>
      <c r="AK286" s="962"/>
      <c r="AL286" s="962"/>
      <c r="AM286" s="962"/>
      <c r="AN286" s="961"/>
      <c r="AO286" s="962"/>
      <c r="AP286" s="962"/>
      <c r="AQ286" s="961"/>
      <c r="AR286" s="961"/>
      <c r="AS286" s="962"/>
    </row>
    <row r="287">
      <c r="B287" s="266"/>
      <c r="C287" s="269"/>
      <c r="D287" s="984">
        <v>6.0</v>
      </c>
      <c r="E287" s="985">
        <v>15.0</v>
      </c>
      <c r="F287" s="986">
        <v>20.0</v>
      </c>
      <c r="G287" s="987"/>
      <c r="H287" s="1021">
        <v>80000.0</v>
      </c>
      <c r="I287" s="486"/>
      <c r="J287" s="519"/>
      <c r="K287" s="474"/>
      <c r="L287" s="990">
        <v>5.0</v>
      </c>
      <c r="M287" s="486"/>
      <c r="N287" s="487"/>
      <c r="O287" s="486"/>
      <c r="P287" s="487"/>
      <c r="Q287" s="487"/>
      <c r="R287" s="487"/>
      <c r="S287" s="519"/>
      <c r="T287" s="520"/>
      <c r="U287" s="519"/>
      <c r="V287" s="520"/>
      <c r="W287" s="520"/>
      <c r="X287" s="520"/>
      <c r="Y287" s="474"/>
      <c r="Z287" s="474"/>
      <c r="AA287" s="474"/>
      <c r="AB287" s="475"/>
      <c r="AC287" s="475"/>
      <c r="AD287" s="475"/>
      <c r="AE287" s="990">
        <v>2.0</v>
      </c>
      <c r="AF287" s="989"/>
      <c r="AG287" s="989"/>
      <c r="AH287" s="990"/>
      <c r="AI287" s="990"/>
      <c r="AJ287" s="990">
        <v>2.0</v>
      </c>
      <c r="AK287" s="962"/>
      <c r="AL287" s="962"/>
      <c r="AM287" s="962"/>
      <c r="AN287" s="961"/>
      <c r="AO287" s="962"/>
      <c r="AP287" s="962"/>
      <c r="AQ287" s="961"/>
      <c r="AR287" s="961"/>
      <c r="AS287" s="962"/>
    </row>
    <row r="288">
      <c r="B288" s="266"/>
      <c r="C288" s="269"/>
      <c r="D288" s="984">
        <v>7.0</v>
      </c>
      <c r="E288" s="985">
        <v>18.0</v>
      </c>
      <c r="F288" s="986">
        <v>22.0</v>
      </c>
      <c r="G288" s="987"/>
      <c r="H288" s="1021">
        <v>120000.0</v>
      </c>
      <c r="I288" s="486"/>
      <c r="J288" s="519"/>
      <c r="K288" s="474"/>
      <c r="L288" s="990">
        <v>10.0</v>
      </c>
      <c r="M288" s="486"/>
      <c r="N288" s="487"/>
      <c r="O288" s="486"/>
      <c r="P288" s="487"/>
      <c r="Q288" s="487"/>
      <c r="R288" s="487"/>
      <c r="S288" s="519"/>
      <c r="T288" s="520"/>
      <c r="U288" s="519"/>
      <c r="V288" s="520"/>
      <c r="W288" s="520"/>
      <c r="X288" s="520"/>
      <c r="Y288" s="474"/>
      <c r="Z288" s="474"/>
      <c r="AA288" s="474"/>
      <c r="AB288" s="475"/>
      <c r="AC288" s="475"/>
      <c r="AD288" s="475"/>
      <c r="AE288" s="990">
        <v>3.0</v>
      </c>
      <c r="AF288" s="989"/>
      <c r="AG288" s="989"/>
      <c r="AH288" s="990"/>
      <c r="AI288" s="990"/>
      <c r="AJ288" s="990">
        <v>3.0</v>
      </c>
      <c r="AK288" s="962"/>
      <c r="AL288" s="962"/>
      <c r="AM288" s="962"/>
      <c r="AN288" s="961"/>
      <c r="AO288" s="962"/>
      <c r="AP288" s="962"/>
      <c r="AQ288" s="961"/>
      <c r="AR288" s="961"/>
      <c r="AS288" s="962"/>
    </row>
    <row r="289">
      <c r="B289" s="266"/>
      <c r="C289" s="269"/>
      <c r="D289" s="984">
        <v>8.0</v>
      </c>
      <c r="E289" s="985">
        <v>22.0</v>
      </c>
      <c r="F289" s="986">
        <v>24.0</v>
      </c>
      <c r="G289" s="987"/>
      <c r="H289" s="1021">
        <v>180000.0</v>
      </c>
      <c r="I289" s="486"/>
      <c r="J289" s="519"/>
      <c r="K289" s="474"/>
      <c r="L289" s="990">
        <v>20.0</v>
      </c>
      <c r="M289" s="486"/>
      <c r="N289" s="487"/>
      <c r="O289" s="486"/>
      <c r="P289" s="487"/>
      <c r="Q289" s="487"/>
      <c r="R289" s="487"/>
      <c r="S289" s="519"/>
      <c r="T289" s="520"/>
      <c r="U289" s="519"/>
      <c r="V289" s="520"/>
      <c r="W289" s="520"/>
      <c r="X289" s="520"/>
      <c r="Y289" s="474"/>
      <c r="Z289" s="474"/>
      <c r="AA289" s="474"/>
      <c r="AB289" s="475"/>
      <c r="AC289" s="475"/>
      <c r="AD289" s="475"/>
      <c r="AE289" s="990">
        <v>5.0</v>
      </c>
      <c r="AF289" s="989"/>
      <c r="AG289" s="989"/>
      <c r="AH289" s="990"/>
      <c r="AI289" s="990"/>
      <c r="AJ289" s="990">
        <v>5.0</v>
      </c>
      <c r="AK289" s="962"/>
      <c r="AL289" s="962"/>
      <c r="AM289" s="962"/>
      <c r="AN289" s="961"/>
      <c r="AO289" s="962"/>
      <c r="AP289" s="962"/>
      <c r="AQ289" s="961"/>
      <c r="AR289" s="961"/>
      <c r="AS289" s="962"/>
    </row>
    <row r="290">
      <c r="B290" s="266"/>
      <c r="C290" s="269"/>
      <c r="D290" s="984">
        <v>9.0</v>
      </c>
      <c r="E290" s="985">
        <v>26.0</v>
      </c>
      <c r="F290" s="986">
        <v>27.0</v>
      </c>
      <c r="G290" s="987"/>
      <c r="H290" s="1021">
        <v>270000.0</v>
      </c>
      <c r="I290" s="486"/>
      <c r="J290" s="519"/>
      <c r="K290" s="474"/>
      <c r="L290" s="990">
        <v>30.0</v>
      </c>
      <c r="M290" s="486"/>
      <c r="N290" s="487"/>
      <c r="O290" s="486"/>
      <c r="P290" s="487"/>
      <c r="Q290" s="487"/>
      <c r="R290" s="487"/>
      <c r="S290" s="519"/>
      <c r="T290" s="520"/>
      <c r="U290" s="519"/>
      <c r="V290" s="520"/>
      <c r="W290" s="520"/>
      <c r="X290" s="520"/>
      <c r="Y290" s="474"/>
      <c r="Z290" s="474"/>
      <c r="AA290" s="474"/>
      <c r="AB290" s="475"/>
      <c r="AC290" s="475"/>
      <c r="AD290" s="475"/>
      <c r="AE290" s="990">
        <v>7.0</v>
      </c>
      <c r="AF290" s="989"/>
      <c r="AG290" s="989"/>
      <c r="AH290" s="990"/>
      <c r="AI290" s="990"/>
      <c r="AJ290" s="990">
        <v>7.0</v>
      </c>
      <c r="AK290" s="962"/>
      <c r="AL290" s="962"/>
      <c r="AM290" s="962"/>
      <c r="AN290" s="961"/>
      <c r="AO290" s="962"/>
      <c r="AP290" s="962"/>
      <c r="AQ290" s="961"/>
      <c r="AR290" s="961"/>
      <c r="AS290" s="962"/>
    </row>
    <row r="291">
      <c r="B291" s="275"/>
      <c r="C291" s="917"/>
      <c r="D291" s="984">
        <v>10.0</v>
      </c>
      <c r="E291" s="993">
        <v>30.0</v>
      </c>
      <c r="F291" s="994">
        <v>30.0</v>
      </c>
      <c r="G291" s="995"/>
      <c r="H291" s="1021">
        <v>410000.0</v>
      </c>
      <c r="I291" s="486"/>
      <c r="J291" s="519"/>
      <c r="K291" s="474"/>
      <c r="L291" s="990">
        <v>40.0</v>
      </c>
      <c r="M291" s="486"/>
      <c r="N291" s="487"/>
      <c r="O291" s="486"/>
      <c r="P291" s="487"/>
      <c r="Q291" s="487"/>
      <c r="R291" s="487"/>
      <c r="S291" s="519"/>
      <c r="T291" s="520"/>
      <c r="U291" s="519"/>
      <c r="V291" s="520"/>
      <c r="W291" s="520"/>
      <c r="X291" s="520"/>
      <c r="Y291" s="474"/>
      <c r="Z291" s="474"/>
      <c r="AA291" s="474"/>
      <c r="AB291" s="475"/>
      <c r="AC291" s="475"/>
      <c r="AD291" s="475"/>
      <c r="AE291" s="990">
        <v>9.0</v>
      </c>
      <c r="AF291" s="989"/>
      <c r="AG291" s="989"/>
      <c r="AH291" s="990"/>
      <c r="AI291" s="990"/>
      <c r="AJ291" s="990">
        <v>9.0</v>
      </c>
      <c r="AK291" s="962"/>
      <c r="AL291" s="962"/>
      <c r="AM291" s="962"/>
      <c r="AN291" s="961"/>
      <c r="AO291" s="962"/>
      <c r="AP291" s="962"/>
      <c r="AQ291" s="961"/>
      <c r="AR291" s="961"/>
      <c r="AS291" s="962"/>
    </row>
    <row r="292">
      <c r="A292" s="960" t="s">
        <v>2737</v>
      </c>
      <c r="B292" s="1020"/>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033"/>
      <c r="AL292" s="1033"/>
      <c r="AM292" s="1033"/>
      <c r="AN292" s="1034"/>
      <c r="AO292" s="1033"/>
      <c r="AP292" s="1033"/>
      <c r="AQ292" s="1034"/>
      <c r="AR292" s="1034"/>
      <c r="AS292" s="941"/>
    </row>
    <row r="293">
      <c r="A293" s="387" t="s">
        <v>2702</v>
      </c>
      <c r="B293" s="1018" t="s">
        <v>2718</v>
      </c>
      <c r="C293" s="269"/>
      <c r="D293" s="1039">
        <v>1.0</v>
      </c>
      <c r="E293" s="1012">
        <v>2.0</v>
      </c>
      <c r="F293" s="986"/>
      <c r="G293" s="987"/>
      <c r="H293" s="1040">
        <v>15000.0</v>
      </c>
      <c r="I293" s="486"/>
      <c r="J293" s="519"/>
      <c r="K293" s="474"/>
      <c r="L293" s="990">
        <v>5.0</v>
      </c>
      <c r="M293" s="486"/>
      <c r="N293" s="487"/>
      <c r="O293" s="486"/>
      <c r="P293" s="487"/>
      <c r="Q293" s="487"/>
      <c r="R293" s="487"/>
      <c r="S293" s="519"/>
      <c r="T293" s="520"/>
      <c r="U293" s="519"/>
      <c r="V293" s="520"/>
      <c r="W293" s="520"/>
      <c r="X293" s="520"/>
      <c r="Y293" s="475">
        <v>15.0</v>
      </c>
      <c r="Z293" s="474"/>
      <c r="AA293" s="474"/>
      <c r="AB293" s="475">
        <v>10.0</v>
      </c>
      <c r="AC293" s="475"/>
      <c r="AD293" s="475"/>
      <c r="AE293" s="989"/>
      <c r="AF293" s="989"/>
      <c r="AG293" s="989"/>
      <c r="AH293" s="990"/>
      <c r="AI293" s="990"/>
      <c r="AJ293" s="989"/>
      <c r="AK293" s="962"/>
      <c r="AL293" s="962"/>
      <c r="AM293" s="962"/>
      <c r="AN293" s="961"/>
      <c r="AO293" s="962"/>
      <c r="AP293" s="962"/>
      <c r="AQ293" s="961"/>
      <c r="AR293" s="961"/>
      <c r="AS293" s="962"/>
    </row>
    <row r="294">
      <c r="B294" s="266"/>
      <c r="C294" s="269"/>
      <c r="D294" s="1039">
        <v>2.0</v>
      </c>
      <c r="E294" s="1012">
        <v>4.0</v>
      </c>
      <c r="F294" s="986"/>
      <c r="G294" s="987"/>
      <c r="H294" s="1041">
        <v>23000.0</v>
      </c>
      <c r="I294" s="486"/>
      <c r="J294" s="519"/>
      <c r="K294" s="475"/>
      <c r="L294" s="990">
        <v>8.0</v>
      </c>
      <c r="M294" s="486"/>
      <c r="N294" s="487"/>
      <c r="O294" s="486"/>
      <c r="P294" s="487"/>
      <c r="Q294" s="487"/>
      <c r="R294" s="487"/>
      <c r="S294" s="519"/>
      <c r="T294" s="520"/>
      <c r="U294" s="519"/>
      <c r="V294" s="520"/>
      <c r="W294" s="520"/>
      <c r="X294" s="520"/>
      <c r="Y294" s="475">
        <v>20.0</v>
      </c>
      <c r="Z294" s="474"/>
      <c r="AA294" s="474"/>
      <c r="AB294" s="475">
        <v>15.0</v>
      </c>
      <c r="AC294" s="475"/>
      <c r="AD294" s="475"/>
      <c r="AE294" s="989"/>
      <c r="AF294" s="989"/>
      <c r="AG294" s="989"/>
      <c r="AH294" s="990"/>
      <c r="AI294" s="990"/>
      <c r="AJ294" s="989"/>
      <c r="AK294" s="962"/>
      <c r="AL294" s="962"/>
      <c r="AM294" s="962"/>
      <c r="AN294" s="961"/>
      <c r="AO294" s="962"/>
      <c r="AP294" s="962"/>
      <c r="AQ294" s="961"/>
      <c r="AR294" s="961"/>
      <c r="AS294" s="962"/>
    </row>
    <row r="295">
      <c r="B295" s="266"/>
      <c r="C295" s="269"/>
      <c r="D295" s="1039">
        <v>3.0</v>
      </c>
      <c r="E295" s="1012">
        <v>6.0</v>
      </c>
      <c r="F295" s="986"/>
      <c r="G295" s="987"/>
      <c r="H295" s="1041">
        <v>35000.0</v>
      </c>
      <c r="I295" s="486"/>
      <c r="J295" s="519"/>
      <c r="K295" s="475"/>
      <c r="L295" s="990">
        <v>10.0</v>
      </c>
      <c r="M295" s="486"/>
      <c r="N295" s="487"/>
      <c r="O295" s="486"/>
      <c r="P295" s="487"/>
      <c r="Q295" s="487"/>
      <c r="R295" s="487"/>
      <c r="S295" s="519"/>
      <c r="T295" s="520"/>
      <c r="U295" s="519"/>
      <c r="V295" s="520"/>
      <c r="W295" s="520"/>
      <c r="X295" s="520"/>
      <c r="Y295" s="475">
        <v>30.0</v>
      </c>
      <c r="Z295" s="474"/>
      <c r="AA295" s="474"/>
      <c r="AB295" s="475">
        <v>20.0</v>
      </c>
      <c r="AC295" s="475"/>
      <c r="AD295" s="475"/>
      <c r="AE295" s="989"/>
      <c r="AF295" s="989"/>
      <c r="AG295" s="989"/>
      <c r="AH295" s="990"/>
      <c r="AI295" s="990"/>
      <c r="AJ295" s="989"/>
      <c r="AK295" s="962"/>
      <c r="AL295" s="962"/>
      <c r="AM295" s="962"/>
      <c r="AN295" s="961"/>
      <c r="AO295" s="962"/>
      <c r="AP295" s="962"/>
      <c r="AQ295" s="961"/>
      <c r="AR295" s="961"/>
      <c r="AS295" s="962"/>
    </row>
    <row r="296">
      <c r="B296" s="266"/>
      <c r="C296" s="269"/>
      <c r="D296" s="1039">
        <v>4.0</v>
      </c>
      <c r="E296" s="1012">
        <v>8.0</v>
      </c>
      <c r="F296" s="986"/>
      <c r="G296" s="987"/>
      <c r="H296" s="1041">
        <v>53000.0</v>
      </c>
      <c r="I296" s="486"/>
      <c r="J296" s="519"/>
      <c r="K296" s="475"/>
      <c r="L296" s="990">
        <v>15.0</v>
      </c>
      <c r="M296" s="486"/>
      <c r="N296" s="487"/>
      <c r="O296" s="486"/>
      <c r="P296" s="487"/>
      <c r="Q296" s="487"/>
      <c r="R296" s="487"/>
      <c r="S296" s="519"/>
      <c r="T296" s="520"/>
      <c r="U296" s="519"/>
      <c r="V296" s="520"/>
      <c r="W296" s="520"/>
      <c r="X296" s="520"/>
      <c r="Y296" s="475"/>
      <c r="Z296" s="474"/>
      <c r="AA296" s="474"/>
      <c r="AB296" s="475"/>
      <c r="AC296" s="475"/>
      <c r="AD296" s="475"/>
      <c r="AE296" s="1042">
        <v>2.0</v>
      </c>
      <c r="AF296" s="989"/>
      <c r="AG296" s="989"/>
      <c r="AH296" s="1042">
        <v>2.0</v>
      </c>
      <c r="AI296" s="990"/>
      <c r="AJ296" s="989"/>
      <c r="AK296" s="962"/>
      <c r="AL296" s="962"/>
      <c r="AM296" s="962"/>
      <c r="AN296" s="961"/>
      <c r="AO296" s="962"/>
      <c r="AP296" s="962"/>
      <c r="AQ296" s="961"/>
      <c r="AR296" s="961"/>
      <c r="AS296" s="962"/>
    </row>
    <row r="297">
      <c r="B297" s="266"/>
      <c r="C297" s="269"/>
      <c r="D297" s="1039">
        <v>5.0</v>
      </c>
      <c r="E297" s="986">
        <v>10.0</v>
      </c>
      <c r="F297" s="986"/>
      <c r="G297" s="987"/>
      <c r="H297" s="1021">
        <v>80000.0</v>
      </c>
      <c r="I297" s="486"/>
      <c r="J297" s="519"/>
      <c r="K297" s="474"/>
      <c r="L297" s="990">
        <v>20.0</v>
      </c>
      <c r="M297" s="486"/>
      <c r="N297" s="487"/>
      <c r="O297" s="486"/>
      <c r="P297" s="487"/>
      <c r="Q297" s="487"/>
      <c r="R297" s="487"/>
      <c r="S297" s="519"/>
      <c r="T297" s="520"/>
      <c r="U297" s="519"/>
      <c r="V297" s="520"/>
      <c r="W297" s="520"/>
      <c r="X297" s="520"/>
      <c r="Y297" s="475"/>
      <c r="Z297" s="474"/>
      <c r="AA297" s="474"/>
      <c r="AB297" s="475"/>
      <c r="AC297" s="475"/>
      <c r="AD297" s="475"/>
      <c r="AE297" s="1042">
        <v>3.0</v>
      </c>
      <c r="AF297" s="989"/>
      <c r="AG297" s="989"/>
      <c r="AH297" s="1042">
        <v>3.0</v>
      </c>
      <c r="AI297" s="990"/>
      <c r="AJ297" s="989"/>
      <c r="AK297" s="962"/>
      <c r="AL297" s="962"/>
      <c r="AM297" s="962"/>
      <c r="AN297" s="961"/>
      <c r="AO297" s="962"/>
      <c r="AP297" s="962"/>
      <c r="AQ297" s="961"/>
      <c r="AR297" s="961"/>
      <c r="AS297" s="962"/>
    </row>
    <row r="298">
      <c r="B298" s="266"/>
      <c r="C298" s="269"/>
      <c r="D298" s="1039">
        <v>6.0</v>
      </c>
      <c r="E298" s="986">
        <v>12.0</v>
      </c>
      <c r="F298" s="986"/>
      <c r="G298" s="987"/>
      <c r="H298" s="1021">
        <v>120000.0</v>
      </c>
      <c r="I298" s="486"/>
      <c r="J298" s="519"/>
      <c r="K298" s="474"/>
      <c r="L298" s="990">
        <v>25.0</v>
      </c>
      <c r="M298" s="486"/>
      <c r="N298" s="487"/>
      <c r="O298" s="486"/>
      <c r="P298" s="487"/>
      <c r="Q298" s="487"/>
      <c r="R298" s="487"/>
      <c r="S298" s="519"/>
      <c r="T298" s="520"/>
      <c r="U298" s="519"/>
      <c r="V298" s="520"/>
      <c r="W298" s="520"/>
      <c r="X298" s="520"/>
      <c r="Y298" s="474"/>
      <c r="Z298" s="474"/>
      <c r="AA298" s="474"/>
      <c r="AB298" s="475"/>
      <c r="AC298" s="475"/>
      <c r="AD298" s="475"/>
      <c r="AE298" s="1042">
        <v>4.0</v>
      </c>
      <c r="AF298" s="989"/>
      <c r="AG298" s="989"/>
      <c r="AH298" s="1042">
        <v>4.0</v>
      </c>
      <c r="AI298" s="990"/>
      <c r="AJ298" s="990"/>
      <c r="AK298" s="962"/>
      <c r="AL298" s="962"/>
      <c r="AM298" s="962"/>
      <c r="AN298" s="961"/>
      <c r="AO298" s="962"/>
      <c r="AP298" s="962"/>
      <c r="AQ298" s="961"/>
      <c r="AR298" s="961"/>
      <c r="AS298" s="962"/>
    </row>
    <row r="299">
      <c r="B299" s="266"/>
      <c r="C299" s="269"/>
      <c r="D299" s="1039">
        <v>7.0</v>
      </c>
      <c r="E299" s="986">
        <v>14.0</v>
      </c>
      <c r="F299" s="986"/>
      <c r="G299" s="987"/>
      <c r="H299" s="1021">
        <v>180000.0</v>
      </c>
      <c r="I299" s="486"/>
      <c r="J299" s="519"/>
      <c r="K299" s="474"/>
      <c r="L299" s="990">
        <v>30.0</v>
      </c>
      <c r="M299" s="486"/>
      <c r="N299" s="487"/>
      <c r="O299" s="486"/>
      <c r="P299" s="487"/>
      <c r="Q299" s="487"/>
      <c r="R299" s="487"/>
      <c r="S299" s="519"/>
      <c r="T299" s="520"/>
      <c r="U299" s="519"/>
      <c r="V299" s="520"/>
      <c r="W299" s="520"/>
      <c r="X299" s="520"/>
      <c r="Y299" s="474"/>
      <c r="Z299" s="474"/>
      <c r="AA299" s="474"/>
      <c r="AB299" s="475"/>
      <c r="AC299" s="475"/>
      <c r="AD299" s="475"/>
      <c r="AE299" s="1042">
        <v>5.0</v>
      </c>
      <c r="AF299" s="989"/>
      <c r="AG299" s="989"/>
      <c r="AH299" s="1042">
        <v>5.0</v>
      </c>
      <c r="AI299" s="990"/>
      <c r="AJ299" s="990"/>
      <c r="AK299" s="962"/>
      <c r="AL299" s="962"/>
      <c r="AM299" s="962"/>
      <c r="AN299" s="961"/>
      <c r="AO299" s="962"/>
      <c r="AP299" s="962"/>
      <c r="AQ299" s="961"/>
      <c r="AR299" s="961"/>
      <c r="AS299" s="962"/>
    </row>
    <row r="300">
      <c r="B300" s="266"/>
      <c r="C300" s="269"/>
      <c r="D300" s="1039">
        <v>8.0</v>
      </c>
      <c r="E300" s="986">
        <v>16.0</v>
      </c>
      <c r="F300" s="986"/>
      <c r="G300" s="987"/>
      <c r="H300" s="1021">
        <v>270000.0</v>
      </c>
      <c r="I300" s="486"/>
      <c r="J300" s="519"/>
      <c r="K300" s="474"/>
      <c r="L300" s="990">
        <v>35.0</v>
      </c>
      <c r="M300" s="486"/>
      <c r="N300" s="487"/>
      <c r="O300" s="486"/>
      <c r="P300" s="487"/>
      <c r="Q300" s="487"/>
      <c r="R300" s="487"/>
      <c r="S300" s="519"/>
      <c r="T300" s="520"/>
      <c r="U300" s="519"/>
      <c r="V300" s="520"/>
      <c r="W300" s="520"/>
      <c r="X300" s="520"/>
      <c r="Y300" s="474"/>
      <c r="Z300" s="474"/>
      <c r="AA300" s="474"/>
      <c r="AB300" s="475"/>
      <c r="AC300" s="475"/>
      <c r="AD300" s="475"/>
      <c r="AE300" s="1042">
        <v>6.0</v>
      </c>
      <c r="AF300" s="989"/>
      <c r="AG300" s="989"/>
      <c r="AH300" s="1042">
        <v>6.0</v>
      </c>
      <c r="AI300" s="990"/>
      <c r="AJ300" s="990"/>
      <c r="AK300" s="962"/>
      <c r="AL300" s="962"/>
      <c r="AM300" s="962"/>
      <c r="AN300" s="961"/>
      <c r="AO300" s="962"/>
      <c r="AP300" s="962"/>
      <c r="AQ300" s="961"/>
      <c r="AR300" s="961"/>
      <c r="AS300" s="962"/>
    </row>
    <row r="301">
      <c r="B301" s="266"/>
      <c r="C301" s="269"/>
      <c r="D301" s="1039">
        <v>9.0</v>
      </c>
      <c r="E301" s="986">
        <v>18.0</v>
      </c>
      <c r="F301" s="986"/>
      <c r="G301" s="987"/>
      <c r="H301" s="1021">
        <v>410000.0</v>
      </c>
      <c r="I301" s="486"/>
      <c r="J301" s="519"/>
      <c r="K301" s="474"/>
      <c r="L301" s="990">
        <v>40.0</v>
      </c>
      <c r="M301" s="486"/>
      <c r="N301" s="487"/>
      <c r="O301" s="486"/>
      <c r="P301" s="487"/>
      <c r="Q301" s="487"/>
      <c r="R301" s="487"/>
      <c r="S301" s="519"/>
      <c r="T301" s="520"/>
      <c r="U301" s="519"/>
      <c r="V301" s="520"/>
      <c r="W301" s="520"/>
      <c r="X301" s="520"/>
      <c r="Y301" s="474"/>
      <c r="Z301" s="474"/>
      <c r="AA301" s="474"/>
      <c r="AB301" s="475"/>
      <c r="AC301" s="475"/>
      <c r="AD301" s="475"/>
      <c r="AE301" s="1042">
        <v>7.0</v>
      </c>
      <c r="AF301" s="989"/>
      <c r="AG301" s="989"/>
      <c r="AH301" s="1042">
        <v>7.0</v>
      </c>
      <c r="AI301" s="990"/>
      <c r="AJ301" s="990"/>
      <c r="AK301" s="962"/>
      <c r="AL301" s="962"/>
      <c r="AM301" s="962"/>
      <c r="AN301" s="961"/>
      <c r="AO301" s="962"/>
      <c r="AP301" s="962"/>
      <c r="AQ301" s="961"/>
      <c r="AR301" s="961"/>
      <c r="AS301" s="962"/>
    </row>
    <row r="302">
      <c r="A302" s="916"/>
      <c r="B302" s="275"/>
      <c r="C302" s="917"/>
      <c r="D302" s="1043">
        <v>10.0</v>
      </c>
      <c r="E302" s="1044">
        <v>20.0</v>
      </c>
      <c r="F302" s="994"/>
      <c r="G302" s="995"/>
      <c r="H302" s="996">
        <v>620000.0</v>
      </c>
      <c r="I302" s="1001"/>
      <c r="J302" s="998"/>
      <c r="K302" s="999"/>
      <c r="L302" s="1004">
        <v>50.0</v>
      </c>
      <c r="M302" s="1001"/>
      <c r="N302" s="997"/>
      <c r="O302" s="1001"/>
      <c r="P302" s="997"/>
      <c r="Q302" s="997"/>
      <c r="R302" s="997"/>
      <c r="S302" s="998"/>
      <c r="T302" s="1002"/>
      <c r="U302" s="998"/>
      <c r="V302" s="1002"/>
      <c r="W302" s="1002"/>
      <c r="X302" s="1002"/>
      <c r="Y302" s="999"/>
      <c r="Z302" s="999"/>
      <c r="AA302" s="999"/>
      <c r="AB302" s="1003"/>
      <c r="AC302" s="1003"/>
      <c r="AD302" s="1003"/>
      <c r="AE302" s="1045">
        <v>8.0</v>
      </c>
      <c r="AF302" s="1000"/>
      <c r="AG302" s="1000"/>
      <c r="AH302" s="1045">
        <v>8.0</v>
      </c>
      <c r="AI302" s="1004"/>
      <c r="AJ302" s="1004"/>
      <c r="AK302" s="962"/>
      <c r="AL302" s="962"/>
      <c r="AM302" s="962"/>
      <c r="AN302" s="961"/>
      <c r="AO302" s="962"/>
      <c r="AP302" s="962"/>
      <c r="AQ302" s="961"/>
      <c r="AR302" s="961"/>
      <c r="AS302" s="962"/>
    </row>
    <row r="303">
      <c r="A303" s="1046" t="s">
        <v>2703</v>
      </c>
      <c r="B303" s="1047" t="s">
        <v>2738</v>
      </c>
      <c r="C303" s="269"/>
      <c r="D303" s="1048">
        <v>1.0</v>
      </c>
      <c r="E303" s="1012">
        <v>2.0</v>
      </c>
      <c r="F303" s="1049"/>
      <c r="G303" s="1050"/>
      <c r="H303" s="1040">
        <v>15000.0</v>
      </c>
      <c r="I303" s="1051"/>
      <c r="J303" s="1052"/>
      <c r="K303" s="1053"/>
      <c r="L303" s="990">
        <v>5.0</v>
      </c>
      <c r="M303" s="1051"/>
      <c r="N303" s="1054"/>
      <c r="O303" s="1051"/>
      <c r="P303" s="1054"/>
      <c r="Q303" s="1054"/>
      <c r="R303" s="1054"/>
      <c r="S303" s="1052"/>
      <c r="T303" s="1055"/>
      <c r="U303" s="1052"/>
      <c r="V303" s="1055"/>
      <c r="W303" s="1055"/>
      <c r="X303" s="1055"/>
      <c r="Y303" s="1056"/>
      <c r="Z303" s="1056">
        <v>15.0</v>
      </c>
      <c r="AA303" s="1056"/>
      <c r="AB303" s="1056">
        <v>10.0</v>
      </c>
      <c r="AC303" s="1056"/>
      <c r="AD303" s="1057"/>
      <c r="AE303" s="1058"/>
      <c r="AF303" s="1059"/>
      <c r="AG303" s="1058"/>
      <c r="AH303" s="1058"/>
      <c r="AI303" s="1058"/>
      <c r="AJ303" s="1058"/>
      <c r="AK303" s="962"/>
      <c r="AL303" s="962"/>
      <c r="AM303" s="962"/>
      <c r="AN303" s="961"/>
      <c r="AO303" s="962"/>
      <c r="AP303" s="962"/>
      <c r="AQ303" s="961"/>
      <c r="AR303" s="961"/>
      <c r="AS303" s="962"/>
    </row>
    <row r="304">
      <c r="A304" s="269"/>
      <c r="C304" s="269"/>
      <c r="D304" s="1048">
        <v>2.0</v>
      </c>
      <c r="E304" s="1012">
        <v>4.0</v>
      </c>
      <c r="F304" s="1049"/>
      <c r="G304" s="1050"/>
      <c r="H304" s="1041">
        <v>23000.0</v>
      </c>
      <c r="I304" s="1051"/>
      <c r="J304" s="1052"/>
      <c r="K304" s="1053"/>
      <c r="L304" s="990">
        <v>8.0</v>
      </c>
      <c r="M304" s="1051"/>
      <c r="N304" s="1054"/>
      <c r="O304" s="1051"/>
      <c r="P304" s="1054"/>
      <c r="Q304" s="1054"/>
      <c r="R304" s="1054"/>
      <c r="S304" s="1052"/>
      <c r="T304" s="1055"/>
      <c r="U304" s="1052"/>
      <c r="V304" s="1055"/>
      <c r="W304" s="1055"/>
      <c r="X304" s="1055"/>
      <c r="Y304" s="1056"/>
      <c r="Z304" s="1056">
        <v>20.0</v>
      </c>
      <c r="AA304" s="1056"/>
      <c r="AB304" s="1056">
        <v>15.0</v>
      </c>
      <c r="AC304" s="1056"/>
      <c r="AD304" s="1057"/>
      <c r="AE304" s="1058"/>
      <c r="AF304" s="1059"/>
      <c r="AG304" s="1058"/>
      <c r="AH304" s="1058"/>
      <c r="AI304" s="1058"/>
      <c r="AJ304" s="1058"/>
      <c r="AK304" s="962"/>
      <c r="AL304" s="962"/>
      <c r="AM304" s="962"/>
      <c r="AN304" s="961"/>
      <c r="AO304" s="962"/>
      <c r="AP304" s="962"/>
      <c r="AQ304" s="961"/>
      <c r="AR304" s="961"/>
      <c r="AS304" s="962"/>
    </row>
    <row r="305">
      <c r="A305" s="269"/>
      <c r="C305" s="269"/>
      <c r="D305" s="1048">
        <v>3.0</v>
      </c>
      <c r="E305" s="1012">
        <v>6.0</v>
      </c>
      <c r="F305" s="1049"/>
      <c r="G305" s="1050"/>
      <c r="H305" s="1041">
        <v>35000.0</v>
      </c>
      <c r="I305" s="1051"/>
      <c r="J305" s="1052"/>
      <c r="K305" s="1053"/>
      <c r="L305" s="990">
        <v>10.0</v>
      </c>
      <c r="M305" s="1051"/>
      <c r="N305" s="1054"/>
      <c r="O305" s="1051"/>
      <c r="P305" s="1054"/>
      <c r="Q305" s="1054"/>
      <c r="R305" s="1054"/>
      <c r="S305" s="1052"/>
      <c r="T305" s="1055"/>
      <c r="U305" s="1052"/>
      <c r="V305" s="1055"/>
      <c r="W305" s="1055"/>
      <c r="X305" s="1055"/>
      <c r="Y305" s="1056"/>
      <c r="Z305" s="1056">
        <v>30.0</v>
      </c>
      <c r="AA305" s="1056"/>
      <c r="AB305" s="1056">
        <v>20.0</v>
      </c>
      <c r="AC305" s="1056"/>
      <c r="AD305" s="1057"/>
      <c r="AE305" s="1058"/>
      <c r="AF305" s="1059"/>
      <c r="AG305" s="1058"/>
      <c r="AH305" s="1058"/>
      <c r="AI305" s="1058"/>
      <c r="AJ305" s="1058"/>
      <c r="AK305" s="962"/>
      <c r="AL305" s="962"/>
      <c r="AM305" s="962"/>
      <c r="AN305" s="961"/>
      <c r="AO305" s="962"/>
      <c r="AP305" s="962"/>
      <c r="AQ305" s="961"/>
      <c r="AR305" s="961"/>
      <c r="AS305" s="962"/>
    </row>
    <row r="306">
      <c r="A306" s="269"/>
      <c r="C306" s="269"/>
      <c r="D306" s="1048">
        <v>4.0</v>
      </c>
      <c r="E306" s="1012">
        <v>8.0</v>
      </c>
      <c r="F306" s="1049"/>
      <c r="G306" s="1050"/>
      <c r="H306" s="1041">
        <v>53000.0</v>
      </c>
      <c r="I306" s="1051"/>
      <c r="J306" s="1052"/>
      <c r="K306" s="1053"/>
      <c r="L306" s="990">
        <v>15.0</v>
      </c>
      <c r="M306" s="1051"/>
      <c r="N306" s="1054"/>
      <c r="O306" s="1051"/>
      <c r="P306" s="1054"/>
      <c r="Q306" s="1054"/>
      <c r="R306" s="1054"/>
      <c r="S306" s="1052"/>
      <c r="T306" s="1055"/>
      <c r="U306" s="1052"/>
      <c r="V306" s="1055"/>
      <c r="W306" s="1055"/>
      <c r="X306" s="1055"/>
      <c r="Y306" s="1053"/>
      <c r="Z306" s="1053"/>
      <c r="AA306" s="1053"/>
      <c r="AB306" s="1057"/>
      <c r="AC306" s="1057"/>
      <c r="AD306" s="1057"/>
      <c r="AE306" s="1042"/>
      <c r="AF306" s="1042">
        <v>2.0</v>
      </c>
      <c r="AG306" s="1058"/>
      <c r="AH306" s="1042">
        <v>2.0</v>
      </c>
      <c r="AI306" s="1042"/>
      <c r="AJ306" s="1058"/>
      <c r="AK306" s="962"/>
      <c r="AL306" s="962"/>
      <c r="AM306" s="962"/>
      <c r="AN306" s="961"/>
      <c r="AO306" s="962"/>
      <c r="AP306" s="962"/>
      <c r="AQ306" s="961"/>
      <c r="AR306" s="961"/>
      <c r="AS306" s="962"/>
    </row>
    <row r="307">
      <c r="A307" s="269"/>
      <c r="C307" s="269"/>
      <c r="D307" s="1048">
        <v>5.0</v>
      </c>
      <c r="E307" s="986">
        <v>10.0</v>
      </c>
      <c r="F307" s="1049"/>
      <c r="G307" s="1050"/>
      <c r="H307" s="1021">
        <v>80000.0</v>
      </c>
      <c r="I307" s="1051"/>
      <c r="J307" s="1052"/>
      <c r="K307" s="1053"/>
      <c r="L307" s="990">
        <v>20.0</v>
      </c>
      <c r="M307" s="1051"/>
      <c r="N307" s="1054"/>
      <c r="O307" s="1051"/>
      <c r="P307" s="1054"/>
      <c r="Q307" s="1054"/>
      <c r="R307" s="1054"/>
      <c r="S307" s="1052"/>
      <c r="T307" s="1055"/>
      <c r="U307" s="1052"/>
      <c r="V307" s="1055"/>
      <c r="W307" s="1055"/>
      <c r="X307" s="1055"/>
      <c r="Y307" s="1053"/>
      <c r="Z307" s="1053"/>
      <c r="AA307" s="1053"/>
      <c r="AB307" s="1057"/>
      <c r="AC307" s="1057"/>
      <c r="AD307" s="1057"/>
      <c r="AE307" s="1058"/>
      <c r="AF307" s="1042">
        <v>3.0</v>
      </c>
      <c r="AG307" s="1058"/>
      <c r="AH307" s="1042">
        <v>3.0</v>
      </c>
      <c r="AI307" s="1058"/>
      <c r="AJ307" s="1058"/>
      <c r="AK307" s="962"/>
      <c r="AL307" s="962"/>
      <c r="AM307" s="962"/>
      <c r="AN307" s="961"/>
      <c r="AO307" s="962"/>
      <c r="AP307" s="962"/>
      <c r="AQ307" s="961"/>
      <c r="AR307" s="961"/>
      <c r="AS307" s="962"/>
    </row>
    <row r="308">
      <c r="A308" s="269"/>
      <c r="C308" s="269"/>
      <c r="D308" s="1048">
        <v>6.0</v>
      </c>
      <c r="E308" s="986">
        <v>12.0</v>
      </c>
      <c r="F308" s="1049"/>
      <c r="G308" s="1050"/>
      <c r="H308" s="1021">
        <v>120000.0</v>
      </c>
      <c r="I308" s="1051"/>
      <c r="J308" s="1052"/>
      <c r="K308" s="1053"/>
      <c r="L308" s="990">
        <v>25.0</v>
      </c>
      <c r="M308" s="1051"/>
      <c r="N308" s="1054"/>
      <c r="O308" s="1051"/>
      <c r="P308" s="1054"/>
      <c r="Q308" s="1054"/>
      <c r="R308" s="1054"/>
      <c r="S308" s="1052"/>
      <c r="T308" s="1055"/>
      <c r="U308" s="1052"/>
      <c r="V308" s="1055"/>
      <c r="W308" s="1055"/>
      <c r="X308" s="1055"/>
      <c r="Y308" s="1053"/>
      <c r="Z308" s="1053"/>
      <c r="AA308" s="1053"/>
      <c r="AB308" s="1057"/>
      <c r="AC308" s="1057"/>
      <c r="AD308" s="1057"/>
      <c r="AE308" s="1058"/>
      <c r="AF308" s="1042">
        <v>4.0</v>
      </c>
      <c r="AG308" s="1058"/>
      <c r="AH308" s="1042">
        <v>4.0</v>
      </c>
      <c r="AI308" s="1058"/>
      <c r="AJ308" s="1058"/>
      <c r="AK308" s="962"/>
      <c r="AL308" s="962"/>
      <c r="AM308" s="962"/>
      <c r="AN308" s="961"/>
      <c r="AO308" s="962"/>
      <c r="AP308" s="962"/>
      <c r="AQ308" s="961"/>
      <c r="AR308" s="961"/>
      <c r="AS308" s="962"/>
    </row>
    <row r="309">
      <c r="A309" s="269"/>
      <c r="C309" s="269"/>
      <c r="D309" s="1048">
        <v>7.0</v>
      </c>
      <c r="E309" s="986">
        <v>14.0</v>
      </c>
      <c r="F309" s="1049"/>
      <c r="G309" s="1050"/>
      <c r="H309" s="1021">
        <v>180000.0</v>
      </c>
      <c r="I309" s="1051"/>
      <c r="J309" s="1052"/>
      <c r="K309" s="1053"/>
      <c r="L309" s="990">
        <v>30.0</v>
      </c>
      <c r="M309" s="1051"/>
      <c r="N309" s="1054"/>
      <c r="O309" s="1051"/>
      <c r="P309" s="1054"/>
      <c r="Q309" s="1054"/>
      <c r="R309" s="1054"/>
      <c r="S309" s="1052"/>
      <c r="T309" s="1055"/>
      <c r="U309" s="1052"/>
      <c r="V309" s="1055"/>
      <c r="W309" s="1055"/>
      <c r="X309" s="1055"/>
      <c r="Y309" s="1053"/>
      <c r="Z309" s="1053"/>
      <c r="AA309" s="1053"/>
      <c r="AB309" s="1057"/>
      <c r="AC309" s="1057"/>
      <c r="AD309" s="1057"/>
      <c r="AE309" s="1058"/>
      <c r="AF309" s="1042">
        <v>5.0</v>
      </c>
      <c r="AG309" s="1058"/>
      <c r="AH309" s="1042">
        <v>5.0</v>
      </c>
      <c r="AI309" s="1058"/>
      <c r="AJ309" s="1058"/>
      <c r="AK309" s="962"/>
      <c r="AL309" s="962"/>
      <c r="AM309" s="962"/>
      <c r="AN309" s="961"/>
      <c r="AO309" s="962"/>
      <c r="AP309" s="962"/>
      <c r="AQ309" s="961"/>
      <c r="AR309" s="961"/>
      <c r="AS309" s="962"/>
    </row>
    <row r="310">
      <c r="A310" s="269"/>
      <c r="C310" s="269"/>
      <c r="D310" s="1048">
        <v>8.0</v>
      </c>
      <c r="E310" s="986">
        <v>16.0</v>
      </c>
      <c r="F310" s="1049"/>
      <c r="G310" s="1050"/>
      <c r="H310" s="1021">
        <v>270000.0</v>
      </c>
      <c r="I310" s="1051"/>
      <c r="J310" s="1052"/>
      <c r="K310" s="1053"/>
      <c r="L310" s="990">
        <v>35.0</v>
      </c>
      <c r="M310" s="1051"/>
      <c r="N310" s="1054"/>
      <c r="O310" s="1051"/>
      <c r="P310" s="1054"/>
      <c r="Q310" s="1054"/>
      <c r="R310" s="1054"/>
      <c r="S310" s="1052"/>
      <c r="T310" s="1055"/>
      <c r="U310" s="1052"/>
      <c r="V310" s="1055"/>
      <c r="W310" s="1055"/>
      <c r="X310" s="1055"/>
      <c r="Y310" s="1053"/>
      <c r="Z310" s="1053"/>
      <c r="AA310" s="1053"/>
      <c r="AB310" s="1057"/>
      <c r="AC310" s="1057"/>
      <c r="AD310" s="1057"/>
      <c r="AE310" s="1058"/>
      <c r="AF310" s="1042">
        <v>6.0</v>
      </c>
      <c r="AG310" s="1058"/>
      <c r="AH310" s="1042">
        <v>6.0</v>
      </c>
      <c r="AI310" s="1058"/>
      <c r="AJ310" s="1058"/>
      <c r="AK310" s="962"/>
      <c r="AL310" s="962"/>
      <c r="AM310" s="962"/>
      <c r="AN310" s="961"/>
      <c r="AO310" s="962"/>
      <c r="AP310" s="962"/>
      <c r="AQ310" s="961"/>
      <c r="AR310" s="961"/>
      <c r="AS310" s="962"/>
    </row>
    <row r="311">
      <c r="A311" s="269"/>
      <c r="C311" s="269"/>
      <c r="D311" s="1048">
        <v>9.0</v>
      </c>
      <c r="E311" s="986">
        <v>18.0</v>
      </c>
      <c r="F311" s="1049"/>
      <c r="G311" s="1050"/>
      <c r="H311" s="1021">
        <v>410000.0</v>
      </c>
      <c r="I311" s="1051"/>
      <c r="J311" s="1052"/>
      <c r="K311" s="1053"/>
      <c r="L311" s="990">
        <v>40.0</v>
      </c>
      <c r="M311" s="1051"/>
      <c r="N311" s="1054"/>
      <c r="O311" s="1051"/>
      <c r="P311" s="1054"/>
      <c r="Q311" s="1054"/>
      <c r="R311" s="1054"/>
      <c r="S311" s="1052"/>
      <c r="T311" s="1055"/>
      <c r="U311" s="1052"/>
      <c r="V311" s="1055"/>
      <c r="W311" s="1055"/>
      <c r="X311" s="1055"/>
      <c r="Y311" s="1053"/>
      <c r="Z311" s="1053"/>
      <c r="AA311" s="1053"/>
      <c r="AB311" s="1057"/>
      <c r="AC311" s="1057"/>
      <c r="AD311" s="1057"/>
      <c r="AE311" s="1058"/>
      <c r="AF311" s="1042">
        <v>7.0</v>
      </c>
      <c r="AG311" s="1058"/>
      <c r="AH311" s="1042">
        <v>7.0</v>
      </c>
      <c r="AI311" s="1058"/>
      <c r="AJ311" s="1058"/>
      <c r="AK311" s="962"/>
      <c r="AL311" s="962"/>
      <c r="AM311" s="962"/>
      <c r="AN311" s="961"/>
      <c r="AO311" s="962"/>
      <c r="AP311" s="962"/>
      <c r="AQ311" s="961"/>
      <c r="AR311" s="961"/>
      <c r="AS311" s="962"/>
    </row>
    <row r="312">
      <c r="A312" s="917"/>
      <c r="B312" s="916"/>
      <c r="C312" s="917"/>
      <c r="D312" s="1060">
        <v>10.0</v>
      </c>
      <c r="E312" s="1044">
        <v>20.0</v>
      </c>
      <c r="F312" s="1061"/>
      <c r="G312" s="1062"/>
      <c r="H312" s="996">
        <v>620000.0</v>
      </c>
      <c r="I312" s="1063"/>
      <c r="J312" s="1064"/>
      <c r="K312" s="1065"/>
      <c r="L312" s="1004">
        <v>50.0</v>
      </c>
      <c r="M312" s="1063"/>
      <c r="N312" s="1066"/>
      <c r="O312" s="1063"/>
      <c r="P312" s="1066"/>
      <c r="Q312" s="1066"/>
      <c r="R312" s="1066"/>
      <c r="S312" s="1064"/>
      <c r="T312" s="1067"/>
      <c r="U312" s="1064"/>
      <c r="V312" s="1067"/>
      <c r="W312" s="1067"/>
      <c r="X312" s="1067"/>
      <c r="Y312" s="1065"/>
      <c r="Z312" s="1065"/>
      <c r="AA312" s="1065"/>
      <c r="AB312" s="1068"/>
      <c r="AC312" s="1068"/>
      <c r="AD312" s="1068"/>
      <c r="AE312" s="1069"/>
      <c r="AF312" s="1045">
        <v>8.0</v>
      </c>
      <c r="AG312" s="1069"/>
      <c r="AH312" s="1045">
        <v>8.0</v>
      </c>
      <c r="AI312" s="1069"/>
      <c r="AJ312" s="1069"/>
      <c r="AK312" s="962"/>
      <c r="AL312" s="962"/>
      <c r="AM312" s="962"/>
      <c r="AN312" s="961"/>
      <c r="AO312" s="962"/>
      <c r="AP312" s="962"/>
      <c r="AQ312" s="961"/>
      <c r="AR312" s="961"/>
      <c r="AS312" s="962"/>
    </row>
    <row r="313">
      <c r="A313" s="1070" t="s">
        <v>2704</v>
      </c>
      <c r="B313" s="1047" t="s">
        <v>2739</v>
      </c>
      <c r="C313" s="269"/>
      <c r="D313" s="1048">
        <v>1.0</v>
      </c>
      <c r="E313" s="1012">
        <v>2.0</v>
      </c>
      <c r="F313" s="1049"/>
      <c r="G313" s="1050"/>
      <c r="H313" s="1040">
        <v>15000.0</v>
      </c>
      <c r="I313" s="1051"/>
      <c r="J313" s="1052"/>
      <c r="K313" s="1053"/>
      <c r="L313" s="990">
        <v>5.0</v>
      </c>
      <c r="M313" s="1051"/>
      <c r="N313" s="1054"/>
      <c r="O313" s="1051"/>
      <c r="P313" s="1054"/>
      <c r="Q313" s="1054"/>
      <c r="R313" s="1054"/>
      <c r="S313" s="1052"/>
      <c r="T313" s="1055"/>
      <c r="U313" s="1052"/>
      <c r="V313" s="1055"/>
      <c r="W313" s="1055"/>
      <c r="X313" s="1055"/>
      <c r="Y313" s="1056">
        <v>15.0</v>
      </c>
      <c r="Z313" s="1053"/>
      <c r="AA313" s="1056"/>
      <c r="AB313" s="1056">
        <v>10.0</v>
      </c>
      <c r="AC313" s="1056"/>
      <c r="AD313" s="1057"/>
      <c r="AE313" s="1058"/>
      <c r="AF313" s="1059"/>
      <c r="AG313" s="1058"/>
      <c r="AH313" s="1058"/>
      <c r="AI313" s="1058"/>
      <c r="AJ313" s="1058"/>
      <c r="AK313" s="962"/>
      <c r="AL313" s="962"/>
      <c r="AM313" s="962"/>
      <c r="AN313" s="961"/>
      <c r="AO313" s="962"/>
      <c r="AP313" s="962"/>
      <c r="AQ313" s="961"/>
      <c r="AR313" s="961"/>
      <c r="AS313" s="962"/>
    </row>
    <row r="314">
      <c r="A314" s="269"/>
      <c r="C314" s="269"/>
      <c r="D314" s="1048">
        <v>2.0</v>
      </c>
      <c r="E314" s="1012">
        <v>4.0</v>
      </c>
      <c r="F314" s="1049"/>
      <c r="G314" s="1050"/>
      <c r="H314" s="1041">
        <v>23000.0</v>
      </c>
      <c r="I314" s="1051"/>
      <c r="J314" s="1052"/>
      <c r="K314" s="1053"/>
      <c r="L314" s="990">
        <v>8.0</v>
      </c>
      <c r="M314" s="1051"/>
      <c r="N314" s="1054"/>
      <c r="O314" s="1051"/>
      <c r="P314" s="1054"/>
      <c r="Q314" s="1054"/>
      <c r="R314" s="1054"/>
      <c r="S314" s="1052"/>
      <c r="T314" s="1055"/>
      <c r="U314" s="1052"/>
      <c r="V314" s="1055"/>
      <c r="W314" s="1055"/>
      <c r="X314" s="1055"/>
      <c r="Y314" s="1056">
        <v>20.0</v>
      </c>
      <c r="Z314" s="1053"/>
      <c r="AA314" s="1056"/>
      <c r="AB314" s="1056">
        <v>15.0</v>
      </c>
      <c r="AC314" s="1056"/>
      <c r="AD314" s="1057"/>
      <c r="AE314" s="1058"/>
      <c r="AF314" s="1059"/>
      <c r="AG314" s="1058"/>
      <c r="AH314" s="1058"/>
      <c r="AI314" s="1058"/>
      <c r="AJ314" s="1058"/>
      <c r="AK314" s="962"/>
      <c r="AL314" s="962"/>
      <c r="AM314" s="962"/>
      <c r="AN314" s="961"/>
      <c r="AO314" s="962"/>
      <c r="AP314" s="962"/>
      <c r="AQ314" s="961"/>
      <c r="AR314" s="961"/>
      <c r="AS314" s="962"/>
    </row>
    <row r="315">
      <c r="A315" s="269"/>
      <c r="C315" s="269"/>
      <c r="D315" s="1048">
        <v>3.0</v>
      </c>
      <c r="E315" s="1012">
        <v>6.0</v>
      </c>
      <c r="F315" s="1049"/>
      <c r="G315" s="1050"/>
      <c r="H315" s="1041">
        <v>35000.0</v>
      </c>
      <c r="I315" s="1051"/>
      <c r="J315" s="1052"/>
      <c r="K315" s="1053"/>
      <c r="L315" s="990">
        <v>10.0</v>
      </c>
      <c r="M315" s="1051"/>
      <c r="N315" s="1054"/>
      <c r="O315" s="1051"/>
      <c r="P315" s="1054"/>
      <c r="Q315" s="1054"/>
      <c r="R315" s="1054"/>
      <c r="S315" s="1052"/>
      <c r="T315" s="1055"/>
      <c r="U315" s="1052"/>
      <c r="V315" s="1055"/>
      <c r="W315" s="1055"/>
      <c r="X315" s="1055"/>
      <c r="Y315" s="1056">
        <v>30.0</v>
      </c>
      <c r="Z315" s="1053"/>
      <c r="AA315" s="1056"/>
      <c r="AB315" s="1056">
        <v>20.0</v>
      </c>
      <c r="AC315" s="1056"/>
      <c r="AD315" s="1057"/>
      <c r="AE315" s="1058"/>
      <c r="AF315" s="1059"/>
      <c r="AG315" s="1058"/>
      <c r="AH315" s="1058"/>
      <c r="AI315" s="1058"/>
      <c r="AJ315" s="1058"/>
      <c r="AK315" s="962"/>
      <c r="AL315" s="962"/>
      <c r="AM315" s="962"/>
      <c r="AN315" s="961"/>
      <c r="AO315" s="962"/>
      <c r="AP315" s="962"/>
      <c r="AQ315" s="961"/>
      <c r="AR315" s="961"/>
      <c r="AS315" s="962"/>
    </row>
    <row r="316">
      <c r="A316" s="269"/>
      <c r="C316" s="269"/>
      <c r="D316" s="1048">
        <v>4.0</v>
      </c>
      <c r="E316" s="1012">
        <v>8.0</v>
      </c>
      <c r="F316" s="1049"/>
      <c r="G316" s="1050"/>
      <c r="H316" s="1041">
        <v>53000.0</v>
      </c>
      <c r="I316" s="1051"/>
      <c r="J316" s="1052"/>
      <c r="K316" s="1053"/>
      <c r="L316" s="990">
        <v>15.0</v>
      </c>
      <c r="M316" s="1051"/>
      <c r="N316" s="1054"/>
      <c r="O316" s="1051"/>
      <c r="P316" s="1054"/>
      <c r="Q316" s="1054"/>
      <c r="R316" s="1054"/>
      <c r="S316" s="1052"/>
      <c r="T316" s="1055"/>
      <c r="U316" s="1052"/>
      <c r="V316" s="1055"/>
      <c r="W316" s="1055"/>
      <c r="X316" s="1055"/>
      <c r="Y316" s="1053"/>
      <c r="Z316" s="1053"/>
      <c r="AA316" s="1053"/>
      <c r="AB316" s="1057"/>
      <c r="AC316" s="1057"/>
      <c r="AD316" s="1057"/>
      <c r="AE316" s="1042">
        <v>2.0</v>
      </c>
      <c r="AF316" s="1059"/>
      <c r="AG316" s="1058"/>
      <c r="AH316" s="1042">
        <v>2.0</v>
      </c>
      <c r="AI316" s="1042"/>
      <c r="AJ316" s="1058"/>
      <c r="AK316" s="962"/>
      <c r="AL316" s="962"/>
      <c r="AM316" s="962"/>
      <c r="AN316" s="961"/>
      <c r="AO316" s="962"/>
      <c r="AP316" s="962"/>
      <c r="AQ316" s="961"/>
      <c r="AR316" s="961"/>
      <c r="AS316" s="962"/>
    </row>
    <row r="317">
      <c r="A317" s="269"/>
      <c r="C317" s="269"/>
      <c r="D317" s="1048">
        <v>5.0</v>
      </c>
      <c r="E317" s="986">
        <v>10.0</v>
      </c>
      <c r="F317" s="1049"/>
      <c r="G317" s="1050"/>
      <c r="H317" s="1021">
        <v>80000.0</v>
      </c>
      <c r="I317" s="1051"/>
      <c r="J317" s="1052"/>
      <c r="K317" s="1053"/>
      <c r="L317" s="990">
        <v>20.0</v>
      </c>
      <c r="M317" s="1051"/>
      <c r="N317" s="1054"/>
      <c r="O317" s="1051"/>
      <c r="P317" s="1054"/>
      <c r="Q317" s="1054"/>
      <c r="R317" s="1054"/>
      <c r="S317" s="1052"/>
      <c r="T317" s="1055"/>
      <c r="U317" s="1052"/>
      <c r="V317" s="1055"/>
      <c r="W317" s="1055"/>
      <c r="X317" s="1055"/>
      <c r="Y317" s="1053"/>
      <c r="Z317" s="1053"/>
      <c r="AA317" s="1053"/>
      <c r="AB317" s="1057"/>
      <c r="AC317" s="1057"/>
      <c r="AD317" s="1057"/>
      <c r="AE317" s="1042">
        <v>3.0</v>
      </c>
      <c r="AF317" s="1059"/>
      <c r="AG317" s="1058"/>
      <c r="AH317" s="1042">
        <v>3.0</v>
      </c>
      <c r="AI317" s="1058"/>
      <c r="AJ317" s="1058"/>
      <c r="AK317" s="962"/>
      <c r="AL317" s="962"/>
      <c r="AM317" s="962"/>
      <c r="AN317" s="961"/>
      <c r="AO317" s="962"/>
      <c r="AP317" s="962"/>
      <c r="AQ317" s="961"/>
      <c r="AR317" s="961"/>
      <c r="AS317" s="962"/>
    </row>
    <row r="318">
      <c r="A318" s="269"/>
      <c r="C318" s="269"/>
      <c r="D318" s="1048">
        <v>6.0</v>
      </c>
      <c r="E318" s="986">
        <v>12.0</v>
      </c>
      <c r="F318" s="1049"/>
      <c r="G318" s="1050"/>
      <c r="H318" s="1021">
        <v>120000.0</v>
      </c>
      <c r="I318" s="1051"/>
      <c r="J318" s="1052"/>
      <c r="K318" s="1053"/>
      <c r="L318" s="990">
        <v>25.0</v>
      </c>
      <c r="M318" s="1051"/>
      <c r="N318" s="1054"/>
      <c r="O318" s="1051"/>
      <c r="P318" s="1054"/>
      <c r="Q318" s="1054"/>
      <c r="R318" s="1054"/>
      <c r="S318" s="1052"/>
      <c r="T318" s="1055"/>
      <c r="U318" s="1052"/>
      <c r="V318" s="1055"/>
      <c r="W318" s="1055"/>
      <c r="X318" s="1055"/>
      <c r="Y318" s="1053"/>
      <c r="Z318" s="1053"/>
      <c r="AA318" s="1053"/>
      <c r="AB318" s="1057"/>
      <c r="AC318" s="1057"/>
      <c r="AD318" s="1057"/>
      <c r="AE318" s="1042">
        <v>4.0</v>
      </c>
      <c r="AF318" s="1059"/>
      <c r="AG318" s="1058"/>
      <c r="AH318" s="1042">
        <v>4.0</v>
      </c>
      <c r="AI318" s="1058"/>
      <c r="AJ318" s="1058"/>
      <c r="AK318" s="962"/>
      <c r="AL318" s="962"/>
      <c r="AM318" s="962"/>
      <c r="AN318" s="961"/>
      <c r="AO318" s="962"/>
      <c r="AP318" s="962"/>
      <c r="AQ318" s="961"/>
      <c r="AR318" s="961"/>
      <c r="AS318" s="962"/>
    </row>
    <row r="319">
      <c r="A319" s="269"/>
      <c r="C319" s="269"/>
      <c r="D319" s="1048">
        <v>7.0</v>
      </c>
      <c r="E319" s="986">
        <v>14.0</v>
      </c>
      <c r="F319" s="1049"/>
      <c r="G319" s="1050"/>
      <c r="H319" s="1021">
        <v>180000.0</v>
      </c>
      <c r="I319" s="1051"/>
      <c r="J319" s="1052"/>
      <c r="K319" s="1053"/>
      <c r="L319" s="990">
        <v>30.0</v>
      </c>
      <c r="M319" s="1051"/>
      <c r="N319" s="1054"/>
      <c r="O319" s="1051"/>
      <c r="P319" s="1054"/>
      <c r="Q319" s="1054"/>
      <c r="R319" s="1054"/>
      <c r="S319" s="1052"/>
      <c r="T319" s="1055"/>
      <c r="U319" s="1052"/>
      <c r="V319" s="1055"/>
      <c r="W319" s="1055"/>
      <c r="X319" s="1055"/>
      <c r="Y319" s="1053"/>
      <c r="Z319" s="1053"/>
      <c r="AA319" s="1053"/>
      <c r="AB319" s="1057"/>
      <c r="AC319" s="1057"/>
      <c r="AD319" s="1057"/>
      <c r="AE319" s="1042">
        <v>5.0</v>
      </c>
      <c r="AF319" s="1059"/>
      <c r="AG319" s="1058"/>
      <c r="AH319" s="1042">
        <v>5.0</v>
      </c>
      <c r="AI319" s="1058"/>
      <c r="AJ319" s="1058"/>
      <c r="AK319" s="962"/>
      <c r="AL319" s="962"/>
      <c r="AM319" s="962"/>
      <c r="AN319" s="961"/>
      <c r="AO319" s="962"/>
      <c r="AP319" s="962"/>
      <c r="AQ319" s="961"/>
      <c r="AR319" s="961"/>
      <c r="AS319" s="962"/>
    </row>
    <row r="320">
      <c r="A320" s="269"/>
      <c r="C320" s="269"/>
      <c r="D320" s="1048">
        <v>8.0</v>
      </c>
      <c r="E320" s="986">
        <v>16.0</v>
      </c>
      <c r="F320" s="1049"/>
      <c r="G320" s="1050"/>
      <c r="H320" s="1021">
        <v>270000.0</v>
      </c>
      <c r="I320" s="1051"/>
      <c r="J320" s="1052"/>
      <c r="K320" s="1053"/>
      <c r="L320" s="990">
        <v>35.0</v>
      </c>
      <c r="M320" s="1051"/>
      <c r="N320" s="1054"/>
      <c r="O320" s="1051"/>
      <c r="P320" s="1054"/>
      <c r="Q320" s="1054"/>
      <c r="R320" s="1054"/>
      <c r="S320" s="1052"/>
      <c r="T320" s="1055"/>
      <c r="U320" s="1052"/>
      <c r="V320" s="1055"/>
      <c r="W320" s="1055"/>
      <c r="X320" s="1055"/>
      <c r="Y320" s="1053"/>
      <c r="Z320" s="1053"/>
      <c r="AA320" s="1053"/>
      <c r="AB320" s="1057"/>
      <c r="AC320" s="1057"/>
      <c r="AD320" s="1057"/>
      <c r="AE320" s="1042">
        <v>6.0</v>
      </c>
      <c r="AF320" s="1059"/>
      <c r="AG320" s="1058"/>
      <c r="AH320" s="1042">
        <v>6.0</v>
      </c>
      <c r="AI320" s="1058"/>
      <c r="AJ320" s="1058"/>
      <c r="AK320" s="962"/>
      <c r="AL320" s="962"/>
      <c r="AM320" s="962"/>
      <c r="AN320" s="961"/>
      <c r="AO320" s="962"/>
      <c r="AP320" s="962"/>
      <c r="AQ320" s="961"/>
      <c r="AR320" s="961"/>
      <c r="AS320" s="962"/>
    </row>
    <row r="321">
      <c r="A321" s="269"/>
      <c r="C321" s="269"/>
      <c r="D321" s="1048">
        <v>9.0</v>
      </c>
      <c r="E321" s="986">
        <v>18.0</v>
      </c>
      <c r="F321" s="1049"/>
      <c r="G321" s="1050"/>
      <c r="H321" s="1021">
        <v>410000.0</v>
      </c>
      <c r="I321" s="1051"/>
      <c r="J321" s="1052"/>
      <c r="K321" s="1053"/>
      <c r="L321" s="990">
        <v>40.0</v>
      </c>
      <c r="M321" s="1051"/>
      <c r="N321" s="1054"/>
      <c r="O321" s="1051"/>
      <c r="P321" s="1054"/>
      <c r="Q321" s="1054"/>
      <c r="R321" s="1054"/>
      <c r="S321" s="1052"/>
      <c r="T321" s="1055"/>
      <c r="U321" s="1052"/>
      <c r="V321" s="1055"/>
      <c r="W321" s="1055"/>
      <c r="X321" s="1055"/>
      <c r="Y321" s="1053"/>
      <c r="Z321" s="1053"/>
      <c r="AA321" s="1053"/>
      <c r="AB321" s="1057"/>
      <c r="AC321" s="1057"/>
      <c r="AD321" s="1057"/>
      <c r="AE321" s="1042">
        <v>7.0</v>
      </c>
      <c r="AF321" s="1059"/>
      <c r="AG321" s="1058"/>
      <c r="AH321" s="1042">
        <v>7.0</v>
      </c>
      <c r="AI321" s="1058"/>
      <c r="AJ321" s="1058"/>
      <c r="AK321" s="962"/>
      <c r="AL321" s="962"/>
      <c r="AM321" s="962"/>
      <c r="AN321" s="961"/>
      <c r="AO321" s="962"/>
      <c r="AP321" s="962"/>
      <c r="AQ321" s="961"/>
      <c r="AR321" s="961"/>
      <c r="AS321" s="962"/>
    </row>
    <row r="322">
      <c r="A322" s="917"/>
      <c r="B322" s="916"/>
      <c r="C322" s="917"/>
      <c r="D322" s="1060">
        <v>10.0</v>
      </c>
      <c r="E322" s="1044">
        <v>20.0</v>
      </c>
      <c r="F322" s="1061"/>
      <c r="G322" s="1062"/>
      <c r="H322" s="996">
        <v>620000.0</v>
      </c>
      <c r="I322" s="1063"/>
      <c r="J322" s="1064"/>
      <c r="K322" s="1065"/>
      <c r="L322" s="1004">
        <v>50.0</v>
      </c>
      <c r="M322" s="1063"/>
      <c r="N322" s="1066"/>
      <c r="O322" s="1063"/>
      <c r="P322" s="1066"/>
      <c r="Q322" s="1066"/>
      <c r="R322" s="1066"/>
      <c r="S322" s="1064"/>
      <c r="T322" s="1067"/>
      <c r="U322" s="1064"/>
      <c r="V322" s="1067"/>
      <c r="W322" s="1067"/>
      <c r="X322" s="1067"/>
      <c r="Y322" s="1065"/>
      <c r="Z322" s="1065"/>
      <c r="AA322" s="1065"/>
      <c r="AB322" s="1068"/>
      <c r="AC322" s="1068"/>
      <c r="AD322" s="1068"/>
      <c r="AE322" s="1045">
        <v>8.0</v>
      </c>
      <c r="AF322" s="1071"/>
      <c r="AG322" s="1069"/>
      <c r="AH322" s="1045">
        <v>8.0</v>
      </c>
      <c r="AI322" s="1069"/>
      <c r="AJ322" s="1069"/>
      <c r="AK322" s="962"/>
      <c r="AL322" s="962"/>
      <c r="AM322" s="962"/>
      <c r="AN322" s="961"/>
      <c r="AO322" s="962"/>
      <c r="AP322" s="962"/>
      <c r="AQ322" s="961"/>
      <c r="AR322" s="961"/>
      <c r="AS322" s="962"/>
    </row>
    <row r="323">
      <c r="A323" s="1072" t="s">
        <v>2705</v>
      </c>
      <c r="B323" s="1073" t="s">
        <v>2740</v>
      </c>
      <c r="C323" s="14"/>
      <c r="D323" s="1074">
        <v>1.0</v>
      </c>
      <c r="E323" s="1075">
        <v>5.0</v>
      </c>
      <c r="F323" s="1076"/>
      <c r="G323" s="1077"/>
      <c r="H323" s="1040">
        <v>15000.0</v>
      </c>
      <c r="I323" s="1078"/>
      <c r="J323" s="1079"/>
      <c r="K323" s="1080"/>
      <c r="L323" s="990">
        <v>5.0</v>
      </c>
      <c r="M323" s="1081"/>
      <c r="N323" s="1082"/>
      <c r="O323" s="1081"/>
      <c r="P323" s="1082"/>
      <c r="Q323" s="1082"/>
      <c r="R323" s="1082"/>
      <c r="S323" s="1083"/>
      <c r="T323" s="1084"/>
      <c r="U323" s="1083"/>
      <c r="V323" s="1084"/>
      <c r="W323" s="1084"/>
      <c r="X323" s="1084"/>
      <c r="Y323" s="1085"/>
      <c r="Z323" s="1086">
        <v>15.0</v>
      </c>
      <c r="AA323" s="1087"/>
      <c r="AB323" s="1088"/>
      <c r="AC323" s="1089"/>
      <c r="AD323" s="1089">
        <v>10.0</v>
      </c>
      <c r="AE323" s="1090"/>
      <c r="AF323" s="1091"/>
      <c r="AG323" s="1091"/>
      <c r="AH323" s="1090"/>
      <c r="AI323" s="1090"/>
      <c r="AJ323" s="1090"/>
      <c r="AK323" s="962"/>
      <c r="AL323" s="962"/>
      <c r="AM323" s="962"/>
      <c r="AN323" s="961"/>
      <c r="AO323" s="962"/>
      <c r="AP323" s="962"/>
      <c r="AQ323" s="961"/>
      <c r="AR323" s="961"/>
      <c r="AS323" s="962"/>
    </row>
    <row r="324">
      <c r="A324" s="269"/>
      <c r="C324" s="269"/>
      <c r="D324" s="1048">
        <v>2.0</v>
      </c>
      <c r="E324" s="985">
        <v>7.0</v>
      </c>
      <c r="F324" s="1092"/>
      <c r="G324" s="1093"/>
      <c r="H324" s="1041">
        <v>23000.0</v>
      </c>
      <c r="I324" s="1094"/>
      <c r="J324" s="1095"/>
      <c r="K324" s="1096"/>
      <c r="L324" s="990">
        <v>8.0</v>
      </c>
      <c r="M324" s="1097"/>
      <c r="N324" s="1098"/>
      <c r="O324" s="1097"/>
      <c r="P324" s="1098"/>
      <c r="Q324" s="1098"/>
      <c r="R324" s="1098"/>
      <c r="S324" s="1099"/>
      <c r="T324" s="1100"/>
      <c r="U324" s="1099"/>
      <c r="V324" s="1100"/>
      <c r="W324" s="1100"/>
      <c r="X324" s="1100"/>
      <c r="Y324" s="1101"/>
      <c r="Z324" s="1102">
        <v>20.0</v>
      </c>
      <c r="AA324" s="1053"/>
      <c r="AB324" s="1103"/>
      <c r="AC324" s="1057"/>
      <c r="AD324" s="1057">
        <v>15.0</v>
      </c>
      <c r="AE324" s="1058"/>
      <c r="AF324" s="1059"/>
      <c r="AG324" s="1059"/>
      <c r="AH324" s="1058"/>
      <c r="AI324" s="1058"/>
      <c r="AJ324" s="1058"/>
      <c r="AK324" s="962"/>
      <c r="AL324" s="962"/>
      <c r="AM324" s="962"/>
      <c r="AN324" s="961"/>
      <c r="AO324" s="962"/>
      <c r="AP324" s="962"/>
      <c r="AQ324" s="961"/>
      <c r="AR324" s="961"/>
      <c r="AS324" s="962"/>
    </row>
    <row r="325">
      <c r="A325" s="269"/>
      <c r="C325" s="269"/>
      <c r="D325" s="1048">
        <v>3.0</v>
      </c>
      <c r="E325" s="985">
        <v>9.0</v>
      </c>
      <c r="F325" s="1092"/>
      <c r="G325" s="1093"/>
      <c r="H325" s="1041">
        <v>35000.0</v>
      </c>
      <c r="I325" s="1094"/>
      <c r="J325" s="1095"/>
      <c r="K325" s="1096"/>
      <c r="L325" s="990">
        <v>10.0</v>
      </c>
      <c r="M325" s="1097"/>
      <c r="N325" s="1098"/>
      <c r="O325" s="1097"/>
      <c r="P325" s="1098"/>
      <c r="Q325" s="1098"/>
      <c r="R325" s="1098"/>
      <c r="S325" s="1099"/>
      <c r="T325" s="1100"/>
      <c r="U325" s="1099"/>
      <c r="V325" s="1100"/>
      <c r="W325" s="1100"/>
      <c r="X325" s="1100"/>
      <c r="Y325" s="1101"/>
      <c r="Z325" s="1102">
        <v>30.0</v>
      </c>
      <c r="AA325" s="1053"/>
      <c r="AB325" s="1057"/>
      <c r="AC325" s="1057"/>
      <c r="AD325" s="1057">
        <v>20.0</v>
      </c>
      <c r="AE325" s="1058"/>
      <c r="AF325" s="1059"/>
      <c r="AG325" s="1059"/>
      <c r="AH325" s="1058"/>
      <c r="AI325" s="1058"/>
      <c r="AJ325" s="1058"/>
      <c r="AK325" s="962"/>
      <c r="AL325" s="962"/>
      <c r="AM325" s="962"/>
      <c r="AN325" s="961"/>
      <c r="AO325" s="962"/>
      <c r="AP325" s="962"/>
      <c r="AQ325" s="961"/>
      <c r="AR325" s="961"/>
      <c r="AS325" s="962"/>
    </row>
    <row r="326">
      <c r="A326" s="269"/>
      <c r="C326" s="269"/>
      <c r="D326" s="1048">
        <v>4.0</v>
      </c>
      <c r="E326" s="985">
        <v>11.0</v>
      </c>
      <c r="F326" s="1092"/>
      <c r="G326" s="1093"/>
      <c r="H326" s="1041">
        <v>53000.0</v>
      </c>
      <c r="I326" s="1094"/>
      <c r="J326" s="1095"/>
      <c r="K326" s="1096"/>
      <c r="L326" s="990">
        <v>15.0</v>
      </c>
      <c r="M326" s="1097"/>
      <c r="N326" s="1098"/>
      <c r="O326" s="1097"/>
      <c r="P326" s="1098"/>
      <c r="Q326" s="1098"/>
      <c r="R326" s="1098"/>
      <c r="S326" s="1099"/>
      <c r="T326" s="1100"/>
      <c r="U326" s="1099"/>
      <c r="V326" s="1100"/>
      <c r="W326" s="1100"/>
      <c r="X326" s="1100"/>
      <c r="Y326" s="1101"/>
      <c r="Z326" s="1101"/>
      <c r="AA326" s="1101"/>
      <c r="AB326" s="1103"/>
      <c r="AC326" s="1103"/>
      <c r="AD326" s="1103"/>
      <c r="AE326" s="1058"/>
      <c r="AF326" s="1042">
        <v>2.0</v>
      </c>
      <c r="AG326" s="1059"/>
      <c r="AH326" s="1058"/>
      <c r="AI326" s="1058"/>
      <c r="AJ326" s="1058">
        <v>2.0</v>
      </c>
      <c r="AK326" s="962"/>
      <c r="AL326" s="962"/>
      <c r="AM326" s="962"/>
      <c r="AN326" s="961"/>
      <c r="AO326" s="962"/>
      <c r="AP326" s="962"/>
      <c r="AQ326" s="961"/>
      <c r="AR326" s="961"/>
      <c r="AS326" s="962"/>
    </row>
    <row r="327">
      <c r="A327" s="269"/>
      <c r="C327" s="269"/>
      <c r="D327" s="1048">
        <v>5.0</v>
      </c>
      <c r="E327" s="985">
        <v>13.0</v>
      </c>
      <c r="F327" s="1092"/>
      <c r="G327" s="1093"/>
      <c r="H327" s="1021">
        <v>80000.0</v>
      </c>
      <c r="I327" s="1094"/>
      <c r="J327" s="1095"/>
      <c r="K327" s="1096"/>
      <c r="L327" s="990">
        <v>20.0</v>
      </c>
      <c r="M327" s="1097"/>
      <c r="N327" s="1098"/>
      <c r="O327" s="1097"/>
      <c r="P327" s="1098"/>
      <c r="Q327" s="1098"/>
      <c r="R327" s="1098"/>
      <c r="S327" s="1099"/>
      <c r="T327" s="1100"/>
      <c r="U327" s="1099"/>
      <c r="V327" s="1100"/>
      <c r="W327" s="1100"/>
      <c r="X327" s="1100"/>
      <c r="Y327" s="1101"/>
      <c r="Z327" s="1101"/>
      <c r="AA327" s="1101"/>
      <c r="AB327" s="1103"/>
      <c r="AC327" s="1103"/>
      <c r="AD327" s="1103"/>
      <c r="AE327" s="1058"/>
      <c r="AF327" s="1042">
        <v>3.0</v>
      </c>
      <c r="AG327" s="1059"/>
      <c r="AH327" s="1058"/>
      <c r="AI327" s="1058"/>
      <c r="AJ327" s="1042">
        <v>3.0</v>
      </c>
      <c r="AK327" s="962"/>
      <c r="AL327" s="962"/>
      <c r="AM327" s="962"/>
      <c r="AN327" s="961"/>
      <c r="AO327" s="962"/>
      <c r="AP327" s="962"/>
      <c r="AQ327" s="961"/>
      <c r="AR327" s="961"/>
      <c r="AS327" s="962"/>
    </row>
    <row r="328">
      <c r="A328" s="269"/>
      <c r="C328" s="269"/>
      <c r="D328" s="1048">
        <v>6.0</v>
      </c>
      <c r="E328" s="985">
        <v>16.0</v>
      </c>
      <c r="F328" s="1092"/>
      <c r="G328" s="1093"/>
      <c r="H328" s="1021">
        <v>120000.0</v>
      </c>
      <c r="I328" s="1094"/>
      <c r="J328" s="1095"/>
      <c r="K328" s="1096"/>
      <c r="L328" s="990">
        <v>25.0</v>
      </c>
      <c r="M328" s="1097"/>
      <c r="N328" s="1098"/>
      <c r="O328" s="1097"/>
      <c r="P328" s="1098"/>
      <c r="Q328" s="1098"/>
      <c r="R328" s="1098"/>
      <c r="S328" s="1099"/>
      <c r="T328" s="1100"/>
      <c r="U328" s="1099"/>
      <c r="V328" s="1100"/>
      <c r="W328" s="1100"/>
      <c r="X328" s="1100"/>
      <c r="Y328" s="1101"/>
      <c r="Z328" s="1101"/>
      <c r="AA328" s="1101"/>
      <c r="AB328" s="1103"/>
      <c r="AC328" s="1103"/>
      <c r="AD328" s="1103"/>
      <c r="AE328" s="1058"/>
      <c r="AF328" s="1042">
        <v>4.0</v>
      </c>
      <c r="AG328" s="1059"/>
      <c r="AH328" s="1058"/>
      <c r="AI328" s="1058"/>
      <c r="AJ328" s="1042">
        <v>4.0</v>
      </c>
      <c r="AK328" s="962"/>
      <c r="AL328" s="962"/>
      <c r="AM328" s="962"/>
      <c r="AN328" s="961"/>
      <c r="AO328" s="962"/>
      <c r="AP328" s="962"/>
      <c r="AQ328" s="961"/>
      <c r="AR328" s="961"/>
      <c r="AS328" s="962"/>
    </row>
    <row r="329">
      <c r="A329" s="269"/>
      <c r="C329" s="269"/>
      <c r="D329" s="1048">
        <v>7.0</v>
      </c>
      <c r="E329" s="985">
        <v>19.0</v>
      </c>
      <c r="F329" s="1092"/>
      <c r="G329" s="1093"/>
      <c r="H329" s="1021">
        <v>180000.0</v>
      </c>
      <c r="I329" s="1094"/>
      <c r="J329" s="1095"/>
      <c r="K329" s="1096"/>
      <c r="L329" s="990">
        <v>30.0</v>
      </c>
      <c r="M329" s="1097"/>
      <c r="N329" s="1098"/>
      <c r="O329" s="1097"/>
      <c r="P329" s="1098"/>
      <c r="Q329" s="1098"/>
      <c r="R329" s="1098"/>
      <c r="S329" s="1099"/>
      <c r="T329" s="1100"/>
      <c r="U329" s="1099"/>
      <c r="V329" s="1100"/>
      <c r="W329" s="1100"/>
      <c r="X329" s="1100"/>
      <c r="Y329" s="1101"/>
      <c r="Z329" s="1101"/>
      <c r="AA329" s="1101"/>
      <c r="AB329" s="1103"/>
      <c r="AC329" s="1103"/>
      <c r="AD329" s="1103"/>
      <c r="AE329" s="1058"/>
      <c r="AF329" s="1042">
        <v>5.0</v>
      </c>
      <c r="AG329" s="1059"/>
      <c r="AH329" s="1058"/>
      <c r="AI329" s="1058"/>
      <c r="AJ329" s="1042">
        <v>5.0</v>
      </c>
      <c r="AK329" s="962"/>
      <c r="AL329" s="962"/>
      <c r="AM329" s="962"/>
      <c r="AN329" s="961"/>
      <c r="AO329" s="962"/>
      <c r="AP329" s="962"/>
      <c r="AQ329" s="961"/>
      <c r="AR329" s="961"/>
      <c r="AS329" s="962"/>
    </row>
    <row r="330">
      <c r="A330" s="269"/>
      <c r="C330" s="269"/>
      <c r="D330" s="1048">
        <v>8.0</v>
      </c>
      <c r="E330" s="985">
        <v>22.0</v>
      </c>
      <c r="F330" s="1092"/>
      <c r="G330" s="1093"/>
      <c r="H330" s="1021">
        <v>270000.0</v>
      </c>
      <c r="I330" s="1094"/>
      <c r="J330" s="1095"/>
      <c r="K330" s="1096"/>
      <c r="L330" s="990">
        <v>35.0</v>
      </c>
      <c r="M330" s="1097"/>
      <c r="N330" s="1098"/>
      <c r="O330" s="1097"/>
      <c r="P330" s="1098"/>
      <c r="Q330" s="1098"/>
      <c r="R330" s="1098"/>
      <c r="S330" s="1099"/>
      <c r="T330" s="1100"/>
      <c r="U330" s="1099"/>
      <c r="V330" s="1100"/>
      <c r="W330" s="1100"/>
      <c r="X330" s="1100"/>
      <c r="Y330" s="1101"/>
      <c r="Z330" s="1101"/>
      <c r="AA330" s="1101"/>
      <c r="AB330" s="1103"/>
      <c r="AC330" s="1103"/>
      <c r="AD330" s="1103"/>
      <c r="AE330" s="1058"/>
      <c r="AF330" s="1042">
        <v>6.0</v>
      </c>
      <c r="AG330" s="1059"/>
      <c r="AH330" s="1058"/>
      <c r="AI330" s="1058"/>
      <c r="AJ330" s="1042">
        <v>6.0</v>
      </c>
      <c r="AK330" s="962"/>
      <c r="AL330" s="962"/>
      <c r="AM330" s="962"/>
      <c r="AN330" s="961"/>
      <c r="AO330" s="962"/>
      <c r="AP330" s="962"/>
      <c r="AQ330" s="961"/>
      <c r="AR330" s="961"/>
      <c r="AS330" s="962"/>
    </row>
    <row r="331">
      <c r="A331" s="269"/>
      <c r="C331" s="269"/>
      <c r="D331" s="1048">
        <v>9.0</v>
      </c>
      <c r="E331" s="985">
        <v>25.0</v>
      </c>
      <c r="F331" s="1092"/>
      <c r="G331" s="1093"/>
      <c r="H331" s="1021">
        <v>410000.0</v>
      </c>
      <c r="I331" s="1094"/>
      <c r="J331" s="1095"/>
      <c r="K331" s="1096"/>
      <c r="L331" s="990">
        <v>40.0</v>
      </c>
      <c r="M331" s="1097"/>
      <c r="N331" s="1098"/>
      <c r="O331" s="1097"/>
      <c r="P331" s="1098"/>
      <c r="Q331" s="1098"/>
      <c r="R331" s="1098"/>
      <c r="S331" s="1099"/>
      <c r="T331" s="1100"/>
      <c r="U331" s="1099"/>
      <c r="V331" s="1100"/>
      <c r="W331" s="1100"/>
      <c r="X331" s="1100"/>
      <c r="Y331" s="1101"/>
      <c r="Z331" s="1101"/>
      <c r="AA331" s="1101"/>
      <c r="AB331" s="1103"/>
      <c r="AC331" s="1103"/>
      <c r="AD331" s="1103"/>
      <c r="AE331" s="1058"/>
      <c r="AF331" s="1042">
        <v>7.0</v>
      </c>
      <c r="AG331" s="1059"/>
      <c r="AH331" s="1058"/>
      <c r="AI331" s="1058"/>
      <c r="AJ331" s="1042">
        <v>7.0</v>
      </c>
      <c r="AK331" s="962"/>
      <c r="AL331" s="962"/>
      <c r="AM331" s="962"/>
      <c r="AN331" s="961"/>
      <c r="AO331" s="962"/>
      <c r="AP331" s="962"/>
      <c r="AQ331" s="961"/>
      <c r="AR331" s="961"/>
      <c r="AS331" s="962"/>
    </row>
    <row r="332">
      <c r="A332" s="917"/>
      <c r="B332" s="916"/>
      <c r="C332" s="917"/>
      <c r="D332" s="1060">
        <v>10.0</v>
      </c>
      <c r="E332" s="985">
        <v>30.0</v>
      </c>
      <c r="F332" s="1104"/>
      <c r="G332" s="1105"/>
      <c r="H332" s="996">
        <v>620000.0</v>
      </c>
      <c r="I332" s="1106"/>
      <c r="J332" s="1107"/>
      <c r="K332" s="1108"/>
      <c r="L332" s="1004">
        <v>50.0</v>
      </c>
      <c r="M332" s="1109"/>
      <c r="N332" s="1110"/>
      <c r="O332" s="1109"/>
      <c r="P332" s="1110"/>
      <c r="Q332" s="1110"/>
      <c r="R332" s="1110"/>
      <c r="S332" s="1111"/>
      <c r="T332" s="1112"/>
      <c r="U332" s="1111"/>
      <c r="V332" s="1112"/>
      <c r="W332" s="1112"/>
      <c r="X332" s="1112"/>
      <c r="Y332" s="1113"/>
      <c r="Z332" s="1113"/>
      <c r="AA332" s="1113"/>
      <c r="AB332" s="1114"/>
      <c r="AC332" s="1114"/>
      <c r="AD332" s="1114"/>
      <c r="AE332" s="1069"/>
      <c r="AF332" s="1045">
        <v>8.0</v>
      </c>
      <c r="AG332" s="1071"/>
      <c r="AH332" s="1069"/>
      <c r="AI332" s="1069"/>
      <c r="AJ332" s="1045">
        <v>8.0</v>
      </c>
      <c r="AK332" s="962"/>
      <c r="AL332" s="962"/>
      <c r="AM332" s="962"/>
      <c r="AN332" s="961"/>
      <c r="AO332" s="962"/>
      <c r="AP332" s="962"/>
      <c r="AQ332" s="961"/>
      <c r="AR332" s="961"/>
      <c r="AS332" s="962"/>
    </row>
    <row r="333">
      <c r="A333" s="1072" t="s">
        <v>2706</v>
      </c>
      <c r="B333" s="1073" t="s">
        <v>2741</v>
      </c>
      <c r="C333" s="14"/>
      <c r="D333" s="1074">
        <v>1.0</v>
      </c>
      <c r="E333" s="1008">
        <v>5.0</v>
      </c>
      <c r="F333" s="1076"/>
      <c r="G333" s="1077"/>
      <c r="H333" s="1040">
        <v>15000.0</v>
      </c>
      <c r="I333" s="1078"/>
      <c r="J333" s="1079"/>
      <c r="K333" s="1080"/>
      <c r="L333" s="990">
        <v>5.0</v>
      </c>
      <c r="M333" s="1081"/>
      <c r="N333" s="1082"/>
      <c r="O333" s="1081"/>
      <c r="P333" s="1082"/>
      <c r="Q333" s="1082"/>
      <c r="R333" s="1082"/>
      <c r="S333" s="1083"/>
      <c r="T333" s="1084"/>
      <c r="U333" s="1083"/>
      <c r="V333" s="1084"/>
      <c r="W333" s="1084"/>
      <c r="X333" s="1084"/>
      <c r="Y333" s="1086">
        <v>15.0</v>
      </c>
      <c r="Z333" s="1086"/>
      <c r="AA333" s="1087"/>
      <c r="AB333" s="1088"/>
      <c r="AC333" s="1115">
        <v>10.0</v>
      </c>
      <c r="AD333" s="1089"/>
      <c r="AE333" s="1090"/>
      <c r="AF333" s="1091"/>
      <c r="AG333" s="1091"/>
      <c r="AH333" s="1090"/>
      <c r="AI333" s="1090"/>
      <c r="AJ333" s="1090"/>
      <c r="AK333" s="962"/>
      <c r="AL333" s="962"/>
      <c r="AM333" s="962"/>
      <c r="AN333" s="961"/>
      <c r="AO333" s="962"/>
      <c r="AP333" s="962"/>
      <c r="AQ333" s="961"/>
      <c r="AR333" s="961"/>
      <c r="AS333" s="962"/>
    </row>
    <row r="334">
      <c r="A334" s="269"/>
      <c r="C334" s="269"/>
      <c r="D334" s="1048">
        <v>2.0</v>
      </c>
      <c r="E334" s="985">
        <v>6.0</v>
      </c>
      <c r="F334" s="1092"/>
      <c r="G334" s="1093"/>
      <c r="H334" s="1041">
        <v>23000.0</v>
      </c>
      <c r="I334" s="1094"/>
      <c r="J334" s="1095"/>
      <c r="K334" s="1096"/>
      <c r="L334" s="990">
        <v>8.0</v>
      </c>
      <c r="M334" s="1097"/>
      <c r="N334" s="1098"/>
      <c r="O334" s="1097"/>
      <c r="P334" s="1098"/>
      <c r="Q334" s="1098"/>
      <c r="R334" s="1098"/>
      <c r="S334" s="1099"/>
      <c r="T334" s="1100"/>
      <c r="U334" s="1099"/>
      <c r="V334" s="1100"/>
      <c r="W334" s="1100"/>
      <c r="X334" s="1100"/>
      <c r="Y334" s="1102">
        <v>20.0</v>
      </c>
      <c r="Z334" s="1102"/>
      <c r="AA334" s="1053"/>
      <c r="AB334" s="1103"/>
      <c r="AC334" s="1056">
        <v>15.0</v>
      </c>
      <c r="AD334" s="1057"/>
      <c r="AE334" s="1058"/>
      <c r="AF334" s="1059"/>
      <c r="AG334" s="1059"/>
      <c r="AH334" s="1058"/>
      <c r="AI334" s="1058"/>
      <c r="AJ334" s="1058"/>
      <c r="AK334" s="962"/>
      <c r="AL334" s="962"/>
      <c r="AM334" s="962"/>
      <c r="AN334" s="961"/>
      <c r="AO334" s="962"/>
      <c r="AP334" s="962"/>
      <c r="AQ334" s="961"/>
      <c r="AR334" s="961"/>
      <c r="AS334" s="962"/>
    </row>
    <row r="335">
      <c r="A335" s="269"/>
      <c r="C335" s="269"/>
      <c r="D335" s="1048">
        <v>3.0</v>
      </c>
      <c r="E335" s="985">
        <v>7.0</v>
      </c>
      <c r="F335" s="1092"/>
      <c r="G335" s="1093"/>
      <c r="H335" s="1041">
        <v>35000.0</v>
      </c>
      <c r="I335" s="1094"/>
      <c r="J335" s="1095"/>
      <c r="K335" s="1096"/>
      <c r="L335" s="990">
        <v>10.0</v>
      </c>
      <c r="M335" s="1097"/>
      <c r="N335" s="1098"/>
      <c r="O335" s="1097"/>
      <c r="P335" s="1098"/>
      <c r="Q335" s="1098"/>
      <c r="R335" s="1098"/>
      <c r="S335" s="1099"/>
      <c r="T335" s="1100"/>
      <c r="U335" s="1099"/>
      <c r="V335" s="1100"/>
      <c r="W335" s="1100"/>
      <c r="X335" s="1100"/>
      <c r="Y335" s="1102">
        <v>30.0</v>
      </c>
      <c r="Z335" s="1102"/>
      <c r="AA335" s="1053"/>
      <c r="AB335" s="1057"/>
      <c r="AC335" s="1056">
        <v>20.0</v>
      </c>
      <c r="AD335" s="1057"/>
      <c r="AE335" s="1058"/>
      <c r="AF335" s="1059"/>
      <c r="AG335" s="1059"/>
      <c r="AH335" s="1058"/>
      <c r="AI335" s="1058"/>
      <c r="AJ335" s="1058"/>
      <c r="AK335" s="962"/>
      <c r="AL335" s="962"/>
      <c r="AM335" s="962"/>
      <c r="AN335" s="961"/>
      <c r="AO335" s="962"/>
      <c r="AP335" s="962"/>
      <c r="AQ335" s="961"/>
      <c r="AR335" s="961"/>
      <c r="AS335" s="962"/>
    </row>
    <row r="336">
      <c r="A336" s="269"/>
      <c r="C336" s="269"/>
      <c r="D336" s="1048">
        <v>4.0</v>
      </c>
      <c r="E336" s="985">
        <v>8.0</v>
      </c>
      <c r="F336" s="1092"/>
      <c r="G336" s="1093"/>
      <c r="H336" s="1041">
        <v>53000.0</v>
      </c>
      <c r="I336" s="1094"/>
      <c r="J336" s="1095"/>
      <c r="K336" s="1096"/>
      <c r="L336" s="990">
        <v>15.0</v>
      </c>
      <c r="M336" s="1097"/>
      <c r="N336" s="1098"/>
      <c r="O336" s="1097"/>
      <c r="P336" s="1098"/>
      <c r="Q336" s="1098"/>
      <c r="R336" s="1098"/>
      <c r="S336" s="1099"/>
      <c r="T336" s="1100"/>
      <c r="U336" s="1099"/>
      <c r="V336" s="1100"/>
      <c r="W336" s="1100"/>
      <c r="X336" s="1100"/>
      <c r="Y336" s="1101"/>
      <c r="Z336" s="1101"/>
      <c r="AA336" s="1101"/>
      <c r="AB336" s="1103"/>
      <c r="AC336" s="1103"/>
      <c r="AD336" s="1103"/>
      <c r="AE336" s="1042">
        <v>2.0</v>
      </c>
      <c r="AF336" s="1042"/>
      <c r="AG336" s="1059"/>
      <c r="AH336" s="1058"/>
      <c r="AI336" s="1042">
        <v>2.0</v>
      </c>
      <c r="AJ336" s="1058"/>
      <c r="AK336" s="962"/>
      <c r="AL336" s="962"/>
      <c r="AM336" s="962"/>
      <c r="AN336" s="961"/>
      <c r="AO336" s="962"/>
      <c r="AP336" s="962"/>
      <c r="AQ336" s="961"/>
      <c r="AR336" s="961"/>
      <c r="AS336" s="962"/>
    </row>
    <row r="337">
      <c r="A337" s="269"/>
      <c r="C337" s="269"/>
      <c r="D337" s="1048">
        <v>5.0</v>
      </c>
      <c r="E337" s="985">
        <v>9.0</v>
      </c>
      <c r="F337" s="1092"/>
      <c r="G337" s="1093"/>
      <c r="H337" s="1021">
        <v>80000.0</v>
      </c>
      <c r="I337" s="1094"/>
      <c r="J337" s="1095"/>
      <c r="K337" s="1096"/>
      <c r="L337" s="990">
        <v>20.0</v>
      </c>
      <c r="M337" s="1097"/>
      <c r="N337" s="1098"/>
      <c r="O337" s="1097"/>
      <c r="P337" s="1098"/>
      <c r="Q337" s="1098"/>
      <c r="R337" s="1098"/>
      <c r="S337" s="1099"/>
      <c r="T337" s="1100"/>
      <c r="U337" s="1099"/>
      <c r="V337" s="1100"/>
      <c r="W337" s="1100"/>
      <c r="X337" s="1100"/>
      <c r="Y337" s="1101"/>
      <c r="Z337" s="1101"/>
      <c r="AA337" s="1101"/>
      <c r="AB337" s="1103"/>
      <c r="AC337" s="1103"/>
      <c r="AD337" s="1103"/>
      <c r="AE337" s="1042">
        <v>3.0</v>
      </c>
      <c r="AF337" s="1059"/>
      <c r="AG337" s="1059"/>
      <c r="AH337" s="1058"/>
      <c r="AI337" s="1042">
        <v>3.0</v>
      </c>
      <c r="AJ337" s="1058"/>
      <c r="AK337" s="962"/>
      <c r="AL337" s="962"/>
      <c r="AM337" s="962"/>
      <c r="AN337" s="961"/>
      <c r="AO337" s="962"/>
      <c r="AP337" s="962"/>
      <c r="AQ337" s="961"/>
      <c r="AR337" s="961"/>
      <c r="AS337" s="962"/>
    </row>
    <row r="338">
      <c r="A338" s="269"/>
      <c r="C338" s="269"/>
      <c r="D338" s="1048">
        <v>6.0</v>
      </c>
      <c r="E338" s="985">
        <v>11.0</v>
      </c>
      <c r="F338" s="1092"/>
      <c r="G338" s="1093"/>
      <c r="H338" s="1021">
        <v>120000.0</v>
      </c>
      <c r="I338" s="1094"/>
      <c r="J338" s="1095"/>
      <c r="K338" s="1096"/>
      <c r="L338" s="990">
        <v>25.0</v>
      </c>
      <c r="M338" s="1097"/>
      <c r="N338" s="1098"/>
      <c r="O338" s="1097"/>
      <c r="P338" s="1098"/>
      <c r="Q338" s="1098"/>
      <c r="R338" s="1098"/>
      <c r="S338" s="1099"/>
      <c r="T338" s="1100"/>
      <c r="U338" s="1099"/>
      <c r="V338" s="1100"/>
      <c r="W338" s="1100"/>
      <c r="X338" s="1100"/>
      <c r="Y338" s="1101"/>
      <c r="Z338" s="1101"/>
      <c r="AA338" s="1101"/>
      <c r="AB338" s="1103"/>
      <c r="AC338" s="1103"/>
      <c r="AD338" s="1103"/>
      <c r="AE338" s="1042">
        <v>4.0</v>
      </c>
      <c r="AF338" s="1059"/>
      <c r="AG338" s="1059"/>
      <c r="AH338" s="1058"/>
      <c r="AI338" s="1042">
        <v>4.0</v>
      </c>
      <c r="AJ338" s="1058"/>
      <c r="AK338" s="962"/>
      <c r="AL338" s="962"/>
      <c r="AM338" s="962"/>
      <c r="AN338" s="961"/>
      <c r="AO338" s="962"/>
      <c r="AP338" s="962"/>
      <c r="AQ338" s="961"/>
      <c r="AR338" s="961"/>
      <c r="AS338" s="962"/>
    </row>
    <row r="339">
      <c r="A339" s="269"/>
      <c r="C339" s="269"/>
      <c r="D339" s="1048">
        <v>7.0</v>
      </c>
      <c r="E339" s="985">
        <v>13.0</v>
      </c>
      <c r="F339" s="1092"/>
      <c r="G339" s="1093"/>
      <c r="H339" s="1021">
        <v>180000.0</v>
      </c>
      <c r="I339" s="1094"/>
      <c r="J339" s="1095"/>
      <c r="K339" s="1096"/>
      <c r="L339" s="990">
        <v>30.0</v>
      </c>
      <c r="M339" s="1097"/>
      <c r="N339" s="1098"/>
      <c r="O339" s="1097"/>
      <c r="P339" s="1098"/>
      <c r="Q339" s="1098"/>
      <c r="R339" s="1098"/>
      <c r="S339" s="1099"/>
      <c r="T339" s="1100"/>
      <c r="U339" s="1099"/>
      <c r="V339" s="1100"/>
      <c r="W339" s="1100"/>
      <c r="X339" s="1100"/>
      <c r="Y339" s="1101"/>
      <c r="Z339" s="1101"/>
      <c r="AA339" s="1101"/>
      <c r="AB339" s="1103"/>
      <c r="AC339" s="1103"/>
      <c r="AD339" s="1103"/>
      <c r="AE339" s="1042">
        <v>5.0</v>
      </c>
      <c r="AF339" s="1059"/>
      <c r="AG339" s="1059"/>
      <c r="AH339" s="1058"/>
      <c r="AI339" s="1042">
        <v>5.0</v>
      </c>
      <c r="AJ339" s="1058"/>
      <c r="AK339" s="962"/>
      <c r="AL339" s="962"/>
      <c r="AM339" s="962"/>
      <c r="AN339" s="961"/>
      <c r="AO339" s="962"/>
      <c r="AP339" s="962"/>
      <c r="AQ339" s="961"/>
      <c r="AR339" s="961"/>
      <c r="AS339" s="962"/>
    </row>
    <row r="340">
      <c r="A340" s="269"/>
      <c r="C340" s="269"/>
      <c r="D340" s="1048">
        <v>8.0</v>
      </c>
      <c r="E340" s="985">
        <v>15.0</v>
      </c>
      <c r="F340" s="1092"/>
      <c r="G340" s="1093"/>
      <c r="H340" s="1021">
        <v>270000.0</v>
      </c>
      <c r="I340" s="1094"/>
      <c r="J340" s="1095"/>
      <c r="K340" s="1096"/>
      <c r="L340" s="990">
        <v>35.0</v>
      </c>
      <c r="M340" s="1097"/>
      <c r="N340" s="1098"/>
      <c r="O340" s="1097"/>
      <c r="P340" s="1098"/>
      <c r="Q340" s="1098"/>
      <c r="R340" s="1098"/>
      <c r="S340" s="1099"/>
      <c r="T340" s="1100"/>
      <c r="U340" s="1099"/>
      <c r="V340" s="1100"/>
      <c r="W340" s="1100"/>
      <c r="X340" s="1100"/>
      <c r="Y340" s="1101"/>
      <c r="Z340" s="1101"/>
      <c r="AA340" s="1101"/>
      <c r="AB340" s="1103"/>
      <c r="AC340" s="1103"/>
      <c r="AD340" s="1103"/>
      <c r="AE340" s="1042">
        <v>6.0</v>
      </c>
      <c r="AF340" s="1059"/>
      <c r="AG340" s="1059"/>
      <c r="AH340" s="1058"/>
      <c r="AI340" s="1042">
        <v>6.0</v>
      </c>
      <c r="AJ340" s="1058"/>
      <c r="AK340" s="962"/>
      <c r="AL340" s="962"/>
      <c r="AM340" s="962"/>
      <c r="AN340" s="961"/>
      <c r="AO340" s="962"/>
      <c r="AP340" s="962"/>
      <c r="AQ340" s="961"/>
      <c r="AR340" s="961"/>
      <c r="AS340" s="962"/>
    </row>
    <row r="341">
      <c r="A341" s="269"/>
      <c r="C341" s="269"/>
      <c r="D341" s="1048">
        <v>9.0</v>
      </c>
      <c r="E341" s="985">
        <v>17.0</v>
      </c>
      <c r="F341" s="1092"/>
      <c r="G341" s="1093"/>
      <c r="H341" s="1021">
        <v>410000.0</v>
      </c>
      <c r="I341" s="1094"/>
      <c r="J341" s="1095"/>
      <c r="K341" s="1096"/>
      <c r="L341" s="990">
        <v>40.0</v>
      </c>
      <c r="M341" s="1097"/>
      <c r="N341" s="1098"/>
      <c r="O341" s="1097"/>
      <c r="P341" s="1098"/>
      <c r="Q341" s="1098"/>
      <c r="R341" s="1098"/>
      <c r="S341" s="1099"/>
      <c r="T341" s="1100"/>
      <c r="U341" s="1099"/>
      <c r="V341" s="1100"/>
      <c r="W341" s="1100"/>
      <c r="X341" s="1100"/>
      <c r="Y341" s="1101"/>
      <c r="Z341" s="1101"/>
      <c r="AA341" s="1101"/>
      <c r="AB341" s="1103"/>
      <c r="AC341" s="1103"/>
      <c r="AD341" s="1103"/>
      <c r="AE341" s="1042">
        <v>7.0</v>
      </c>
      <c r="AF341" s="1059"/>
      <c r="AG341" s="1059"/>
      <c r="AH341" s="1058"/>
      <c r="AI341" s="1042">
        <v>7.0</v>
      </c>
      <c r="AJ341" s="1058"/>
      <c r="AK341" s="962"/>
      <c r="AL341" s="962"/>
      <c r="AM341" s="962"/>
      <c r="AN341" s="961"/>
      <c r="AO341" s="962"/>
      <c r="AP341" s="962"/>
      <c r="AQ341" s="961"/>
      <c r="AR341" s="961"/>
      <c r="AS341" s="962"/>
    </row>
    <row r="342">
      <c r="A342" s="917"/>
      <c r="B342" s="916"/>
      <c r="C342" s="917"/>
      <c r="D342" s="1060">
        <v>10.0</v>
      </c>
      <c r="E342" s="993">
        <v>20.0</v>
      </c>
      <c r="F342" s="1104"/>
      <c r="G342" s="1105"/>
      <c r="H342" s="996">
        <v>620000.0</v>
      </c>
      <c r="I342" s="1106"/>
      <c r="J342" s="1107"/>
      <c r="K342" s="1108"/>
      <c r="L342" s="1004">
        <v>50.0</v>
      </c>
      <c r="M342" s="1109"/>
      <c r="N342" s="1110"/>
      <c r="O342" s="1109"/>
      <c r="P342" s="1110"/>
      <c r="Q342" s="1110"/>
      <c r="R342" s="1110"/>
      <c r="S342" s="1111"/>
      <c r="T342" s="1112"/>
      <c r="U342" s="1111"/>
      <c r="V342" s="1112"/>
      <c r="W342" s="1112"/>
      <c r="X342" s="1112"/>
      <c r="Y342" s="1113"/>
      <c r="Z342" s="1113"/>
      <c r="AA342" s="1113"/>
      <c r="AB342" s="1114"/>
      <c r="AC342" s="1114"/>
      <c r="AD342" s="1114"/>
      <c r="AE342" s="1045">
        <v>8.0</v>
      </c>
      <c r="AF342" s="1071"/>
      <c r="AG342" s="1071"/>
      <c r="AH342" s="1069"/>
      <c r="AI342" s="1045">
        <v>8.0</v>
      </c>
      <c r="AJ342" s="1069"/>
      <c r="AK342" s="962"/>
      <c r="AL342" s="962"/>
      <c r="AM342" s="962"/>
      <c r="AN342" s="961"/>
      <c r="AO342" s="962"/>
      <c r="AP342" s="962"/>
      <c r="AQ342" s="961"/>
      <c r="AR342" s="961"/>
      <c r="AS342" s="962"/>
    </row>
    <row r="343">
      <c r="A343" s="387" t="s">
        <v>2485</v>
      </c>
      <c r="B343" s="1018" t="s">
        <v>2742</v>
      </c>
      <c r="C343" s="269"/>
      <c r="D343" s="984">
        <v>1.0</v>
      </c>
      <c r="E343" s="985">
        <v>2.0</v>
      </c>
      <c r="F343" s="986">
        <v>10.0</v>
      </c>
      <c r="G343" s="987"/>
      <c r="H343" s="1021">
        <v>10000.0</v>
      </c>
      <c r="I343" s="486"/>
      <c r="J343" s="519"/>
      <c r="K343" s="474"/>
      <c r="L343" s="990">
        <v>1.0</v>
      </c>
      <c r="M343" s="486"/>
      <c r="N343" s="487"/>
      <c r="O343" s="486"/>
      <c r="P343" s="487"/>
      <c r="Q343" s="487"/>
      <c r="R343" s="487"/>
      <c r="S343" s="519"/>
      <c r="T343" s="520"/>
      <c r="U343" s="519"/>
      <c r="V343" s="520"/>
      <c r="W343" s="520"/>
      <c r="X343" s="520"/>
      <c r="Y343" s="474"/>
      <c r="Z343" s="474"/>
      <c r="AA343" s="474"/>
      <c r="AB343" s="475"/>
      <c r="AC343" s="475"/>
      <c r="AD343" s="475"/>
      <c r="AE343" s="989"/>
      <c r="AF343" s="989"/>
      <c r="AG343" s="989"/>
      <c r="AH343" s="990"/>
      <c r="AI343" s="990"/>
      <c r="AJ343" s="989"/>
      <c r="AK343" s="962"/>
      <c r="AL343" s="962"/>
      <c r="AM343" s="962"/>
      <c r="AN343" s="961"/>
      <c r="AO343" s="962"/>
      <c r="AP343" s="962"/>
      <c r="AQ343" s="961"/>
      <c r="AR343" s="961"/>
      <c r="AS343" s="962"/>
    </row>
    <row r="344">
      <c r="B344" s="266"/>
      <c r="C344" s="269"/>
      <c r="D344" s="984">
        <v>2.0</v>
      </c>
      <c r="E344" s="985">
        <v>4.0</v>
      </c>
      <c r="F344" s="986">
        <v>12.0</v>
      </c>
      <c r="G344" s="987"/>
      <c r="H344" s="1021">
        <v>15000.0</v>
      </c>
      <c r="I344" s="486"/>
      <c r="J344" s="519"/>
      <c r="K344" s="475">
        <v>5.0</v>
      </c>
      <c r="L344" s="989"/>
      <c r="M344" s="486"/>
      <c r="N344" s="487"/>
      <c r="O344" s="486"/>
      <c r="P344" s="487"/>
      <c r="Q344" s="487"/>
      <c r="R344" s="487"/>
      <c r="S344" s="519"/>
      <c r="T344" s="520"/>
      <c r="U344" s="519"/>
      <c r="V344" s="520"/>
      <c r="W344" s="520"/>
      <c r="X344" s="520"/>
      <c r="Y344" s="475"/>
      <c r="Z344" s="475">
        <v>6.0</v>
      </c>
      <c r="AA344" s="474"/>
      <c r="AB344" s="475"/>
      <c r="AC344" s="475"/>
      <c r="AD344" s="475"/>
      <c r="AE344" s="989"/>
      <c r="AF344" s="989"/>
      <c r="AG344" s="989"/>
      <c r="AH344" s="990"/>
      <c r="AI344" s="990"/>
      <c r="AJ344" s="989"/>
      <c r="AK344" s="962"/>
      <c r="AL344" s="962"/>
      <c r="AM344" s="962"/>
      <c r="AN344" s="961"/>
      <c r="AO344" s="962"/>
      <c r="AP344" s="962"/>
      <c r="AQ344" s="961"/>
      <c r="AR344" s="961"/>
      <c r="AS344" s="962"/>
    </row>
    <row r="345">
      <c r="B345" s="266"/>
      <c r="C345" s="269"/>
      <c r="D345" s="984">
        <v>3.0</v>
      </c>
      <c r="E345" s="985">
        <v>6.0</v>
      </c>
      <c r="F345" s="986">
        <v>14.0</v>
      </c>
      <c r="G345" s="987"/>
      <c r="H345" s="1021">
        <v>23000.0</v>
      </c>
      <c r="I345" s="486"/>
      <c r="J345" s="519"/>
      <c r="K345" s="475">
        <v>15.0</v>
      </c>
      <c r="L345" s="989"/>
      <c r="M345" s="486"/>
      <c r="N345" s="487"/>
      <c r="O345" s="486"/>
      <c r="P345" s="487"/>
      <c r="Q345" s="487"/>
      <c r="R345" s="487"/>
      <c r="S345" s="519"/>
      <c r="T345" s="520"/>
      <c r="U345" s="519"/>
      <c r="V345" s="520"/>
      <c r="W345" s="520"/>
      <c r="X345" s="520"/>
      <c r="Y345" s="475"/>
      <c r="Z345" s="475">
        <v>10.0</v>
      </c>
      <c r="AA345" s="474"/>
      <c r="AB345" s="475"/>
      <c r="AC345" s="475"/>
      <c r="AD345" s="475">
        <v>6.0</v>
      </c>
      <c r="AE345" s="989"/>
      <c r="AF345" s="989"/>
      <c r="AG345" s="989"/>
      <c r="AH345" s="990"/>
      <c r="AI345" s="990"/>
      <c r="AJ345" s="989"/>
      <c r="AK345" s="962"/>
      <c r="AL345" s="962"/>
      <c r="AM345" s="962"/>
      <c r="AN345" s="961"/>
      <c r="AO345" s="962"/>
      <c r="AP345" s="962"/>
      <c r="AQ345" s="961"/>
      <c r="AR345" s="961"/>
      <c r="AS345" s="962"/>
    </row>
    <row r="346">
      <c r="B346" s="266"/>
      <c r="C346" s="269"/>
      <c r="D346" s="984">
        <v>4.0</v>
      </c>
      <c r="E346" s="985">
        <v>9.0</v>
      </c>
      <c r="F346" s="986">
        <v>16.0</v>
      </c>
      <c r="G346" s="987"/>
      <c r="H346" s="1021">
        <v>35000.0</v>
      </c>
      <c r="I346" s="486"/>
      <c r="J346" s="519"/>
      <c r="K346" s="475">
        <v>25.0</v>
      </c>
      <c r="L346" s="989"/>
      <c r="M346" s="486"/>
      <c r="N346" s="487"/>
      <c r="O346" s="486"/>
      <c r="P346" s="487"/>
      <c r="Q346" s="487"/>
      <c r="R346" s="487"/>
      <c r="S346" s="519"/>
      <c r="T346" s="520"/>
      <c r="U346" s="519"/>
      <c r="V346" s="520"/>
      <c r="W346" s="520"/>
      <c r="X346" s="520"/>
      <c r="Y346" s="475"/>
      <c r="Z346" s="475">
        <v>12.0</v>
      </c>
      <c r="AA346" s="474"/>
      <c r="AB346" s="475"/>
      <c r="AC346" s="475"/>
      <c r="AD346" s="475">
        <v>8.0</v>
      </c>
      <c r="AE346" s="989"/>
      <c r="AF346" s="989"/>
      <c r="AG346" s="989"/>
      <c r="AH346" s="990"/>
      <c r="AI346" s="990"/>
      <c r="AJ346" s="989"/>
      <c r="AK346" s="962"/>
      <c r="AL346" s="962"/>
      <c r="AM346" s="962"/>
      <c r="AN346" s="961"/>
      <c r="AO346" s="962"/>
      <c r="AP346" s="962"/>
      <c r="AQ346" s="961"/>
      <c r="AR346" s="961"/>
      <c r="AS346" s="962"/>
    </row>
    <row r="347">
      <c r="B347" s="266"/>
      <c r="C347" s="269"/>
      <c r="D347" s="984">
        <v>5.0</v>
      </c>
      <c r="E347" s="985">
        <v>12.0</v>
      </c>
      <c r="F347" s="986">
        <v>18.0</v>
      </c>
      <c r="G347" s="987"/>
      <c r="H347" s="1021">
        <v>53000.0</v>
      </c>
      <c r="I347" s="486"/>
      <c r="J347" s="519"/>
      <c r="K347" s="474"/>
      <c r="L347" s="990">
        <v>3.0</v>
      </c>
      <c r="M347" s="486"/>
      <c r="N347" s="487"/>
      <c r="O347" s="486"/>
      <c r="P347" s="487"/>
      <c r="Q347" s="487"/>
      <c r="R347" s="487"/>
      <c r="S347" s="519"/>
      <c r="T347" s="520"/>
      <c r="U347" s="519"/>
      <c r="V347" s="520"/>
      <c r="W347" s="520"/>
      <c r="X347" s="520"/>
      <c r="Y347" s="475"/>
      <c r="Z347" s="475">
        <v>14.0</v>
      </c>
      <c r="AA347" s="474"/>
      <c r="AB347" s="475"/>
      <c r="AC347" s="475"/>
      <c r="AD347" s="475">
        <v>10.0</v>
      </c>
      <c r="AE347" s="989"/>
      <c r="AF347" s="989"/>
      <c r="AG347" s="989"/>
      <c r="AH347" s="990"/>
      <c r="AI347" s="990"/>
      <c r="AJ347" s="989"/>
      <c r="AK347" s="962"/>
      <c r="AL347" s="962"/>
      <c r="AM347" s="962"/>
      <c r="AN347" s="961"/>
      <c r="AO347" s="962"/>
      <c r="AP347" s="962"/>
      <c r="AQ347" s="961"/>
      <c r="AR347" s="961"/>
      <c r="AS347" s="962"/>
    </row>
    <row r="348">
      <c r="B348" s="266"/>
      <c r="C348" s="269"/>
      <c r="D348" s="984">
        <v>6.0</v>
      </c>
      <c r="E348" s="985">
        <v>15.0</v>
      </c>
      <c r="F348" s="986">
        <v>20.0</v>
      </c>
      <c r="G348" s="987"/>
      <c r="H348" s="1021">
        <v>80000.0</v>
      </c>
      <c r="I348" s="486"/>
      <c r="J348" s="519"/>
      <c r="K348" s="474"/>
      <c r="L348" s="990">
        <v>5.0</v>
      </c>
      <c r="M348" s="486"/>
      <c r="N348" s="487"/>
      <c r="O348" s="486"/>
      <c r="P348" s="487"/>
      <c r="Q348" s="487"/>
      <c r="R348" s="487"/>
      <c r="S348" s="519"/>
      <c r="T348" s="520"/>
      <c r="U348" s="519"/>
      <c r="V348" s="520"/>
      <c r="W348" s="520"/>
      <c r="X348" s="520"/>
      <c r="Y348" s="474"/>
      <c r="Z348" s="474"/>
      <c r="AA348" s="474"/>
      <c r="AB348" s="475"/>
      <c r="AC348" s="475"/>
      <c r="AD348" s="475"/>
      <c r="AE348" s="990"/>
      <c r="AF348" s="990">
        <v>2.0</v>
      </c>
      <c r="AG348" s="989"/>
      <c r="AH348" s="990"/>
      <c r="AI348" s="990"/>
      <c r="AJ348" s="990">
        <v>2.0</v>
      </c>
      <c r="AK348" s="962"/>
      <c r="AL348" s="962"/>
      <c r="AM348" s="962"/>
      <c r="AN348" s="961"/>
      <c r="AO348" s="962"/>
      <c r="AP348" s="962"/>
      <c r="AQ348" s="961"/>
      <c r="AR348" s="961"/>
      <c r="AS348" s="962"/>
    </row>
    <row r="349">
      <c r="B349" s="266"/>
      <c r="C349" s="269"/>
      <c r="D349" s="984">
        <v>7.0</v>
      </c>
      <c r="E349" s="985">
        <v>18.0</v>
      </c>
      <c r="F349" s="986">
        <v>22.0</v>
      </c>
      <c r="G349" s="987"/>
      <c r="H349" s="1021">
        <v>120000.0</v>
      </c>
      <c r="I349" s="486"/>
      <c r="J349" s="519"/>
      <c r="K349" s="474"/>
      <c r="L349" s="990">
        <v>10.0</v>
      </c>
      <c r="M349" s="486"/>
      <c r="N349" s="487"/>
      <c r="O349" s="486"/>
      <c r="P349" s="487"/>
      <c r="Q349" s="487"/>
      <c r="R349" s="487"/>
      <c r="S349" s="519"/>
      <c r="T349" s="520"/>
      <c r="U349" s="519"/>
      <c r="V349" s="520"/>
      <c r="W349" s="520"/>
      <c r="X349" s="520"/>
      <c r="Y349" s="474"/>
      <c r="Z349" s="474"/>
      <c r="AA349" s="474"/>
      <c r="AB349" s="475"/>
      <c r="AC349" s="475"/>
      <c r="AD349" s="475"/>
      <c r="AE349" s="990"/>
      <c r="AF349" s="990">
        <v>3.0</v>
      </c>
      <c r="AG349" s="989"/>
      <c r="AH349" s="990"/>
      <c r="AI349" s="990"/>
      <c r="AJ349" s="990">
        <v>3.0</v>
      </c>
      <c r="AK349" s="962"/>
      <c r="AL349" s="962"/>
      <c r="AM349" s="962"/>
      <c r="AN349" s="961"/>
      <c r="AO349" s="962"/>
      <c r="AP349" s="962"/>
      <c r="AQ349" s="961"/>
      <c r="AR349" s="961"/>
      <c r="AS349" s="962"/>
    </row>
    <row r="350">
      <c r="B350" s="266"/>
      <c r="C350" s="269"/>
      <c r="D350" s="984">
        <v>8.0</v>
      </c>
      <c r="E350" s="985">
        <v>22.0</v>
      </c>
      <c r="F350" s="986">
        <v>24.0</v>
      </c>
      <c r="G350" s="987"/>
      <c r="H350" s="1021">
        <v>180000.0</v>
      </c>
      <c r="I350" s="486"/>
      <c r="J350" s="519"/>
      <c r="K350" s="474"/>
      <c r="L350" s="990">
        <v>20.0</v>
      </c>
      <c r="M350" s="486"/>
      <c r="N350" s="487"/>
      <c r="O350" s="486"/>
      <c r="P350" s="487"/>
      <c r="Q350" s="487"/>
      <c r="R350" s="487"/>
      <c r="S350" s="519"/>
      <c r="T350" s="520"/>
      <c r="U350" s="519"/>
      <c r="V350" s="520"/>
      <c r="W350" s="520"/>
      <c r="X350" s="520"/>
      <c r="Y350" s="474"/>
      <c r="Z350" s="474"/>
      <c r="AA350" s="474"/>
      <c r="AB350" s="475"/>
      <c r="AC350" s="475"/>
      <c r="AD350" s="475"/>
      <c r="AE350" s="990"/>
      <c r="AF350" s="990">
        <v>5.0</v>
      </c>
      <c r="AG350" s="989"/>
      <c r="AH350" s="990"/>
      <c r="AI350" s="990"/>
      <c r="AJ350" s="990">
        <v>5.0</v>
      </c>
      <c r="AK350" s="962"/>
      <c r="AL350" s="962"/>
      <c r="AM350" s="962"/>
      <c r="AN350" s="961"/>
      <c r="AO350" s="962"/>
      <c r="AP350" s="962"/>
      <c r="AQ350" s="961"/>
      <c r="AR350" s="961"/>
      <c r="AS350" s="962"/>
    </row>
    <row r="351">
      <c r="B351" s="266"/>
      <c r="C351" s="269"/>
      <c r="D351" s="984">
        <v>9.0</v>
      </c>
      <c r="E351" s="985">
        <v>26.0</v>
      </c>
      <c r="F351" s="986">
        <v>27.0</v>
      </c>
      <c r="G351" s="987"/>
      <c r="H351" s="1021">
        <v>270000.0</v>
      </c>
      <c r="I351" s="486"/>
      <c r="J351" s="519"/>
      <c r="K351" s="474"/>
      <c r="L351" s="990">
        <v>30.0</v>
      </c>
      <c r="M351" s="486"/>
      <c r="N351" s="487"/>
      <c r="O351" s="486"/>
      <c r="P351" s="487"/>
      <c r="Q351" s="487"/>
      <c r="R351" s="487"/>
      <c r="S351" s="519"/>
      <c r="T351" s="520"/>
      <c r="U351" s="519"/>
      <c r="V351" s="520"/>
      <c r="W351" s="520"/>
      <c r="X351" s="520"/>
      <c r="Y351" s="474"/>
      <c r="Z351" s="474"/>
      <c r="AA351" s="474"/>
      <c r="AB351" s="475"/>
      <c r="AC351" s="475"/>
      <c r="AD351" s="475"/>
      <c r="AE351" s="990"/>
      <c r="AF351" s="990">
        <v>7.0</v>
      </c>
      <c r="AG351" s="989"/>
      <c r="AH351" s="990"/>
      <c r="AI351" s="990"/>
      <c r="AJ351" s="990">
        <v>7.0</v>
      </c>
      <c r="AK351" s="962"/>
      <c r="AL351" s="962"/>
      <c r="AM351" s="962"/>
      <c r="AN351" s="961"/>
      <c r="AO351" s="962"/>
      <c r="AP351" s="962"/>
      <c r="AQ351" s="961"/>
      <c r="AR351" s="961"/>
      <c r="AS351" s="962"/>
    </row>
    <row r="352">
      <c r="A352" s="916"/>
      <c r="B352" s="275"/>
      <c r="C352" s="917"/>
      <c r="D352" s="992">
        <v>10.0</v>
      </c>
      <c r="E352" s="993">
        <v>30.0</v>
      </c>
      <c r="F352" s="994">
        <v>30.0</v>
      </c>
      <c r="G352" s="995"/>
      <c r="H352" s="1028">
        <v>410000.0</v>
      </c>
      <c r="I352" s="1001"/>
      <c r="J352" s="998"/>
      <c r="K352" s="999"/>
      <c r="L352" s="1004">
        <v>40.0</v>
      </c>
      <c r="M352" s="1001"/>
      <c r="N352" s="997"/>
      <c r="O352" s="1001"/>
      <c r="P352" s="997"/>
      <c r="Q352" s="997"/>
      <c r="R352" s="997"/>
      <c r="S352" s="998"/>
      <c r="T352" s="1002"/>
      <c r="U352" s="998"/>
      <c r="V352" s="1002"/>
      <c r="W352" s="1002"/>
      <c r="X352" s="1002"/>
      <c r="Y352" s="999"/>
      <c r="Z352" s="999"/>
      <c r="AA352" s="999"/>
      <c r="AB352" s="1003"/>
      <c r="AC352" s="1003"/>
      <c r="AD352" s="1003"/>
      <c r="AE352" s="1004"/>
      <c r="AF352" s="1004">
        <v>9.0</v>
      </c>
      <c r="AG352" s="1000"/>
      <c r="AH352" s="1004"/>
      <c r="AI352" s="1004"/>
      <c r="AJ352" s="1004">
        <v>9.0</v>
      </c>
      <c r="AK352" s="962"/>
      <c r="AL352" s="962"/>
      <c r="AM352" s="962"/>
      <c r="AN352" s="961"/>
      <c r="AO352" s="962"/>
      <c r="AP352" s="962"/>
      <c r="AQ352" s="961"/>
      <c r="AR352" s="961"/>
      <c r="AS352" s="962"/>
    </row>
    <row r="353">
      <c r="A353" s="1116" t="s">
        <v>2491</v>
      </c>
      <c r="B353" s="1018" t="s">
        <v>2743</v>
      </c>
      <c r="C353" s="269"/>
      <c r="D353" s="984">
        <v>1.0</v>
      </c>
      <c r="E353" s="985">
        <v>2.0</v>
      </c>
      <c r="F353" s="986">
        <v>10.0</v>
      </c>
      <c r="G353" s="987">
        <v>10.0</v>
      </c>
      <c r="H353" s="1021">
        <v>10000.0</v>
      </c>
      <c r="I353" s="486"/>
      <c r="J353" s="519"/>
      <c r="K353" s="474"/>
      <c r="L353" s="990">
        <v>1.0</v>
      </c>
      <c r="M353" s="486"/>
      <c r="N353" s="487"/>
      <c r="O353" s="486"/>
      <c r="P353" s="487"/>
      <c r="Q353" s="487"/>
      <c r="R353" s="487"/>
      <c r="S353" s="519"/>
      <c r="T353" s="520"/>
      <c r="U353" s="519"/>
      <c r="V353" s="520"/>
      <c r="W353" s="520"/>
      <c r="X353" s="520"/>
      <c r="Y353" s="474"/>
      <c r="Z353" s="474"/>
      <c r="AA353" s="474"/>
      <c r="AB353" s="475"/>
      <c r="AC353" s="475"/>
      <c r="AD353" s="475"/>
      <c r="AE353" s="989"/>
      <c r="AF353" s="989"/>
      <c r="AG353" s="989"/>
      <c r="AH353" s="990"/>
      <c r="AI353" s="990"/>
      <c r="AJ353" s="989"/>
      <c r="AK353" s="962"/>
      <c r="AL353" s="962"/>
      <c r="AM353" s="962"/>
      <c r="AN353" s="961"/>
      <c r="AO353" s="962"/>
      <c r="AP353" s="962"/>
      <c r="AQ353" s="961"/>
      <c r="AR353" s="961"/>
      <c r="AS353" s="962"/>
    </row>
    <row r="354">
      <c r="B354" s="266"/>
      <c r="C354" s="269"/>
      <c r="D354" s="984">
        <v>2.0</v>
      </c>
      <c r="E354" s="985">
        <v>4.0</v>
      </c>
      <c r="F354" s="986">
        <v>12.0</v>
      </c>
      <c r="G354" s="987">
        <v>12.0</v>
      </c>
      <c r="H354" s="1021">
        <v>15000.0</v>
      </c>
      <c r="I354" s="486"/>
      <c r="J354" s="519"/>
      <c r="K354" s="475">
        <v>5.0</v>
      </c>
      <c r="L354" s="989"/>
      <c r="M354" s="486"/>
      <c r="N354" s="487"/>
      <c r="O354" s="486"/>
      <c r="P354" s="487"/>
      <c r="Q354" s="487"/>
      <c r="R354" s="487"/>
      <c r="S354" s="519"/>
      <c r="T354" s="520"/>
      <c r="U354" s="519"/>
      <c r="V354" s="520"/>
      <c r="W354" s="520"/>
      <c r="X354" s="520"/>
      <c r="Y354" s="475">
        <v>6.0</v>
      </c>
      <c r="Z354" s="474"/>
      <c r="AA354" s="474"/>
      <c r="AB354" s="475"/>
      <c r="AC354" s="475"/>
      <c r="AD354" s="475"/>
      <c r="AE354" s="989"/>
      <c r="AF354" s="989"/>
      <c r="AG354" s="989"/>
      <c r="AH354" s="990"/>
      <c r="AI354" s="990"/>
      <c r="AJ354" s="989"/>
      <c r="AK354" s="962"/>
      <c r="AL354" s="962"/>
      <c r="AM354" s="962"/>
      <c r="AN354" s="961"/>
      <c r="AO354" s="962"/>
      <c r="AP354" s="962"/>
      <c r="AQ354" s="961"/>
      <c r="AR354" s="961"/>
      <c r="AS354" s="962"/>
    </row>
    <row r="355">
      <c r="B355" s="266"/>
      <c r="C355" s="269"/>
      <c r="D355" s="984">
        <v>3.0</v>
      </c>
      <c r="E355" s="985">
        <v>6.0</v>
      </c>
      <c r="F355" s="986">
        <v>14.0</v>
      </c>
      <c r="G355" s="987">
        <v>14.0</v>
      </c>
      <c r="H355" s="1021">
        <v>23000.0</v>
      </c>
      <c r="I355" s="486"/>
      <c r="J355" s="519"/>
      <c r="K355" s="475">
        <v>15.0</v>
      </c>
      <c r="L355" s="989"/>
      <c r="M355" s="486"/>
      <c r="N355" s="487"/>
      <c r="O355" s="486"/>
      <c r="P355" s="487"/>
      <c r="Q355" s="487"/>
      <c r="R355" s="487"/>
      <c r="S355" s="519"/>
      <c r="T355" s="520"/>
      <c r="U355" s="519"/>
      <c r="V355" s="520"/>
      <c r="W355" s="520"/>
      <c r="X355" s="520"/>
      <c r="Y355" s="475">
        <v>10.0</v>
      </c>
      <c r="Z355" s="474"/>
      <c r="AA355" s="474"/>
      <c r="AB355" s="475"/>
      <c r="AC355" s="475">
        <v>6.0</v>
      </c>
      <c r="AD355" s="475"/>
      <c r="AE355" s="989"/>
      <c r="AF355" s="989"/>
      <c r="AG355" s="989"/>
      <c r="AH355" s="990"/>
      <c r="AI355" s="990"/>
      <c r="AJ355" s="989"/>
      <c r="AK355" s="962"/>
      <c r="AL355" s="962"/>
      <c r="AM355" s="962"/>
      <c r="AN355" s="961"/>
      <c r="AO355" s="962"/>
      <c r="AP355" s="962"/>
      <c r="AQ355" s="961"/>
      <c r="AR355" s="961"/>
      <c r="AS355" s="962"/>
    </row>
    <row r="356">
      <c r="B356" s="266"/>
      <c r="C356" s="269"/>
      <c r="D356" s="984">
        <v>4.0</v>
      </c>
      <c r="E356" s="985">
        <v>9.0</v>
      </c>
      <c r="F356" s="986">
        <v>16.0</v>
      </c>
      <c r="G356" s="987">
        <v>16.0</v>
      </c>
      <c r="H356" s="1021">
        <v>35000.0</v>
      </c>
      <c r="I356" s="486"/>
      <c r="J356" s="519"/>
      <c r="K356" s="475">
        <v>25.0</v>
      </c>
      <c r="L356" s="989"/>
      <c r="M356" s="486"/>
      <c r="N356" s="487"/>
      <c r="O356" s="486"/>
      <c r="P356" s="487"/>
      <c r="Q356" s="487"/>
      <c r="R356" s="487"/>
      <c r="S356" s="519"/>
      <c r="T356" s="520"/>
      <c r="U356" s="519"/>
      <c r="V356" s="520"/>
      <c r="W356" s="520"/>
      <c r="X356" s="520"/>
      <c r="Y356" s="475">
        <v>12.0</v>
      </c>
      <c r="Z356" s="474"/>
      <c r="AA356" s="474"/>
      <c r="AB356" s="475"/>
      <c r="AC356" s="475">
        <v>8.0</v>
      </c>
      <c r="AD356" s="475"/>
      <c r="AE356" s="989"/>
      <c r="AF356" s="989"/>
      <c r="AG356" s="989"/>
      <c r="AH356" s="990"/>
      <c r="AI356" s="990"/>
      <c r="AJ356" s="989"/>
      <c r="AK356" s="962"/>
      <c r="AL356" s="962"/>
      <c r="AM356" s="962"/>
      <c r="AN356" s="961"/>
      <c r="AO356" s="962"/>
      <c r="AP356" s="962"/>
      <c r="AQ356" s="961"/>
      <c r="AR356" s="961"/>
      <c r="AS356" s="962"/>
    </row>
    <row r="357">
      <c r="B357" s="266"/>
      <c r="C357" s="269"/>
      <c r="D357" s="984">
        <v>5.0</v>
      </c>
      <c r="E357" s="985">
        <v>12.0</v>
      </c>
      <c r="F357" s="986">
        <v>18.0</v>
      </c>
      <c r="G357" s="987">
        <v>18.0</v>
      </c>
      <c r="H357" s="1021">
        <v>53000.0</v>
      </c>
      <c r="I357" s="486"/>
      <c r="J357" s="519"/>
      <c r="K357" s="474"/>
      <c r="L357" s="990">
        <v>3.0</v>
      </c>
      <c r="M357" s="486"/>
      <c r="N357" s="487"/>
      <c r="O357" s="486"/>
      <c r="P357" s="487"/>
      <c r="Q357" s="487"/>
      <c r="R357" s="487"/>
      <c r="S357" s="519"/>
      <c r="T357" s="520"/>
      <c r="U357" s="519"/>
      <c r="V357" s="520"/>
      <c r="W357" s="520"/>
      <c r="X357" s="520"/>
      <c r="Y357" s="475">
        <v>14.0</v>
      </c>
      <c r="Z357" s="474"/>
      <c r="AA357" s="474"/>
      <c r="AB357" s="475"/>
      <c r="AC357" s="475">
        <v>10.0</v>
      </c>
      <c r="AD357" s="475"/>
      <c r="AE357" s="989"/>
      <c r="AF357" s="989"/>
      <c r="AG357" s="989"/>
      <c r="AH357" s="990"/>
      <c r="AI357" s="990"/>
      <c r="AJ357" s="989"/>
      <c r="AK357" s="962"/>
      <c r="AL357" s="962"/>
      <c r="AM357" s="962"/>
      <c r="AN357" s="961"/>
      <c r="AO357" s="962"/>
      <c r="AP357" s="962"/>
      <c r="AQ357" s="961"/>
      <c r="AR357" s="961"/>
      <c r="AS357" s="962"/>
    </row>
    <row r="358">
      <c r="B358" s="266"/>
      <c r="C358" s="269"/>
      <c r="D358" s="984">
        <v>6.0</v>
      </c>
      <c r="E358" s="985">
        <v>15.0</v>
      </c>
      <c r="F358" s="986">
        <v>20.0</v>
      </c>
      <c r="G358" s="987">
        <v>20.0</v>
      </c>
      <c r="H358" s="1021">
        <v>80000.0</v>
      </c>
      <c r="I358" s="486"/>
      <c r="J358" s="519"/>
      <c r="K358" s="474"/>
      <c r="L358" s="990">
        <v>5.0</v>
      </c>
      <c r="M358" s="486"/>
      <c r="N358" s="487"/>
      <c r="O358" s="486"/>
      <c r="P358" s="487"/>
      <c r="Q358" s="487"/>
      <c r="R358" s="487"/>
      <c r="S358" s="519"/>
      <c r="T358" s="520"/>
      <c r="U358" s="519"/>
      <c r="V358" s="520"/>
      <c r="W358" s="520"/>
      <c r="X358" s="520"/>
      <c r="Y358" s="474"/>
      <c r="Z358" s="474"/>
      <c r="AA358" s="474"/>
      <c r="AB358" s="475"/>
      <c r="AC358" s="475"/>
      <c r="AD358" s="475"/>
      <c r="AE358" s="990">
        <v>2.0</v>
      </c>
      <c r="AF358" s="989"/>
      <c r="AG358" s="989"/>
      <c r="AH358" s="990"/>
      <c r="AI358" s="990">
        <v>2.0</v>
      </c>
      <c r="AJ358" s="990"/>
      <c r="AK358" s="962"/>
      <c r="AL358" s="962"/>
      <c r="AM358" s="962"/>
      <c r="AN358" s="961"/>
      <c r="AO358" s="962"/>
      <c r="AP358" s="962"/>
      <c r="AQ358" s="961"/>
      <c r="AR358" s="961"/>
      <c r="AS358" s="962"/>
    </row>
    <row r="359">
      <c r="B359" s="266"/>
      <c r="C359" s="269"/>
      <c r="D359" s="984">
        <v>7.0</v>
      </c>
      <c r="E359" s="985">
        <v>18.0</v>
      </c>
      <c r="F359" s="986">
        <v>22.0</v>
      </c>
      <c r="G359" s="987">
        <v>22.0</v>
      </c>
      <c r="H359" s="1021">
        <v>120000.0</v>
      </c>
      <c r="I359" s="486"/>
      <c r="J359" s="519"/>
      <c r="K359" s="474"/>
      <c r="L359" s="990">
        <v>10.0</v>
      </c>
      <c r="M359" s="486"/>
      <c r="N359" s="487"/>
      <c r="O359" s="486"/>
      <c r="P359" s="487"/>
      <c r="Q359" s="487"/>
      <c r="R359" s="487"/>
      <c r="S359" s="519"/>
      <c r="T359" s="520"/>
      <c r="U359" s="519"/>
      <c r="V359" s="520"/>
      <c r="W359" s="520"/>
      <c r="X359" s="520"/>
      <c r="Y359" s="474"/>
      <c r="Z359" s="474"/>
      <c r="AA359" s="474"/>
      <c r="AB359" s="475"/>
      <c r="AC359" s="475"/>
      <c r="AD359" s="475"/>
      <c r="AE359" s="990">
        <v>3.0</v>
      </c>
      <c r="AF359" s="989"/>
      <c r="AG359" s="989"/>
      <c r="AH359" s="990"/>
      <c r="AI359" s="990">
        <v>3.0</v>
      </c>
      <c r="AJ359" s="990"/>
      <c r="AK359" s="962"/>
      <c r="AL359" s="962"/>
      <c r="AM359" s="962"/>
      <c r="AN359" s="961"/>
      <c r="AO359" s="962"/>
      <c r="AP359" s="962"/>
      <c r="AQ359" s="961"/>
      <c r="AR359" s="961"/>
      <c r="AS359" s="962"/>
    </row>
    <row r="360">
      <c r="B360" s="266"/>
      <c r="C360" s="269"/>
      <c r="D360" s="984">
        <v>8.0</v>
      </c>
      <c r="E360" s="985">
        <v>22.0</v>
      </c>
      <c r="F360" s="986">
        <v>24.0</v>
      </c>
      <c r="G360" s="987">
        <v>24.0</v>
      </c>
      <c r="H360" s="1021">
        <v>180000.0</v>
      </c>
      <c r="I360" s="486"/>
      <c r="J360" s="519"/>
      <c r="K360" s="474"/>
      <c r="L360" s="990">
        <v>20.0</v>
      </c>
      <c r="M360" s="486"/>
      <c r="N360" s="487"/>
      <c r="O360" s="486"/>
      <c r="P360" s="487"/>
      <c r="Q360" s="487"/>
      <c r="R360" s="487"/>
      <c r="S360" s="519"/>
      <c r="T360" s="520"/>
      <c r="U360" s="519"/>
      <c r="V360" s="520"/>
      <c r="W360" s="520"/>
      <c r="X360" s="520"/>
      <c r="Y360" s="474"/>
      <c r="Z360" s="474"/>
      <c r="AA360" s="474"/>
      <c r="AB360" s="475"/>
      <c r="AC360" s="475"/>
      <c r="AD360" s="475"/>
      <c r="AE360" s="990">
        <v>5.0</v>
      </c>
      <c r="AF360" s="989"/>
      <c r="AG360" s="989"/>
      <c r="AH360" s="990"/>
      <c r="AI360" s="990">
        <v>5.0</v>
      </c>
      <c r="AJ360" s="990"/>
      <c r="AK360" s="962"/>
      <c r="AL360" s="962"/>
      <c r="AM360" s="962"/>
      <c r="AN360" s="961"/>
      <c r="AO360" s="962"/>
      <c r="AP360" s="962"/>
      <c r="AQ360" s="961"/>
      <c r="AR360" s="961"/>
      <c r="AS360" s="962"/>
    </row>
    <row r="361">
      <c r="B361" s="266"/>
      <c r="C361" s="269"/>
      <c r="D361" s="984">
        <v>9.0</v>
      </c>
      <c r="E361" s="985">
        <v>26.0</v>
      </c>
      <c r="F361" s="986">
        <v>27.0</v>
      </c>
      <c r="G361" s="987">
        <v>27.0</v>
      </c>
      <c r="H361" s="1021">
        <v>270000.0</v>
      </c>
      <c r="I361" s="486"/>
      <c r="J361" s="519"/>
      <c r="K361" s="474"/>
      <c r="L361" s="990">
        <v>30.0</v>
      </c>
      <c r="M361" s="486"/>
      <c r="N361" s="487"/>
      <c r="O361" s="486"/>
      <c r="P361" s="487"/>
      <c r="Q361" s="487"/>
      <c r="R361" s="487"/>
      <c r="S361" s="519"/>
      <c r="T361" s="520"/>
      <c r="U361" s="519"/>
      <c r="V361" s="520"/>
      <c r="W361" s="520"/>
      <c r="X361" s="520"/>
      <c r="Y361" s="474"/>
      <c r="Z361" s="474"/>
      <c r="AA361" s="474"/>
      <c r="AB361" s="475"/>
      <c r="AC361" s="475"/>
      <c r="AD361" s="475"/>
      <c r="AE361" s="990">
        <v>7.0</v>
      </c>
      <c r="AF361" s="989"/>
      <c r="AG361" s="989"/>
      <c r="AH361" s="990"/>
      <c r="AI361" s="990">
        <v>7.0</v>
      </c>
      <c r="AJ361" s="990"/>
      <c r="AK361" s="962"/>
      <c r="AL361" s="962"/>
      <c r="AM361" s="962"/>
      <c r="AN361" s="961"/>
      <c r="AO361" s="962"/>
      <c r="AP361" s="962"/>
      <c r="AQ361" s="961"/>
      <c r="AR361" s="961"/>
      <c r="AS361" s="962"/>
    </row>
    <row r="362">
      <c r="B362" s="275"/>
      <c r="C362" s="917"/>
      <c r="D362" s="984">
        <v>10.0</v>
      </c>
      <c r="E362" s="993">
        <v>30.0</v>
      </c>
      <c r="F362" s="994">
        <v>30.0</v>
      </c>
      <c r="G362" s="995">
        <v>30.0</v>
      </c>
      <c r="H362" s="1028">
        <v>410000.0</v>
      </c>
      <c r="I362" s="486"/>
      <c r="J362" s="519"/>
      <c r="K362" s="474"/>
      <c r="L362" s="990">
        <v>40.0</v>
      </c>
      <c r="M362" s="486"/>
      <c r="N362" s="487"/>
      <c r="O362" s="486"/>
      <c r="P362" s="487"/>
      <c r="Q362" s="487"/>
      <c r="R362" s="487"/>
      <c r="S362" s="519"/>
      <c r="T362" s="520"/>
      <c r="U362" s="519"/>
      <c r="V362" s="520"/>
      <c r="W362" s="520"/>
      <c r="X362" s="520"/>
      <c r="Y362" s="474"/>
      <c r="Z362" s="474"/>
      <c r="AA362" s="474"/>
      <c r="AB362" s="475"/>
      <c r="AC362" s="475"/>
      <c r="AD362" s="475"/>
      <c r="AE362" s="1004">
        <v>9.0</v>
      </c>
      <c r="AF362" s="989"/>
      <c r="AG362" s="989"/>
      <c r="AH362" s="990"/>
      <c r="AI362" s="1004">
        <v>9.0</v>
      </c>
      <c r="AJ362" s="990"/>
      <c r="AK362" s="962"/>
      <c r="AL362" s="962"/>
      <c r="AM362" s="962"/>
      <c r="AN362" s="961"/>
      <c r="AO362" s="962"/>
      <c r="AP362" s="962"/>
      <c r="AQ362" s="961"/>
      <c r="AR362" s="961"/>
      <c r="AS362" s="962"/>
    </row>
    <row r="363">
      <c r="A363" s="1117" t="s">
        <v>2744</v>
      </c>
      <c r="B363" s="1016" t="s">
        <v>2745</v>
      </c>
      <c r="C363" s="14"/>
      <c r="D363" s="970">
        <v>1.0</v>
      </c>
      <c r="E363" s="971">
        <v>1.0</v>
      </c>
      <c r="F363" s="972"/>
      <c r="G363" s="973"/>
      <c r="H363" s="1023">
        <v>250000.0</v>
      </c>
      <c r="I363" s="979"/>
      <c r="J363" s="976"/>
      <c r="K363" s="977"/>
      <c r="L363" s="982">
        <v>35.0</v>
      </c>
      <c r="M363" s="979"/>
      <c r="N363" s="975"/>
      <c r="O363" s="979"/>
      <c r="P363" s="975"/>
      <c r="Q363" s="975"/>
      <c r="R363" s="975"/>
      <c r="S363" s="976"/>
      <c r="T363" s="980"/>
      <c r="U363" s="976"/>
      <c r="V363" s="980"/>
      <c r="W363" s="980"/>
      <c r="X363" s="980"/>
      <c r="Y363" s="977"/>
      <c r="Z363" s="977"/>
      <c r="AA363" s="977"/>
      <c r="AB363" s="981"/>
      <c r="AC363" s="981"/>
      <c r="AD363" s="981"/>
      <c r="AE363" s="982">
        <v>6.0</v>
      </c>
      <c r="AF363" s="978"/>
      <c r="AG363" s="978"/>
      <c r="AH363" s="982">
        <v>6.0</v>
      </c>
      <c r="AI363" s="982"/>
      <c r="AJ363" s="978"/>
      <c r="AK363" s="1024"/>
      <c r="AL363" s="1024"/>
      <c r="AM363" s="1024"/>
      <c r="AN363" s="1025"/>
      <c r="AO363" s="1024"/>
      <c r="AP363" s="1024"/>
      <c r="AQ363" s="1025"/>
      <c r="AR363" s="1025"/>
      <c r="AS363" s="1024"/>
    </row>
    <row r="364">
      <c r="B364" s="266"/>
      <c r="C364" s="269"/>
      <c r="D364" s="984">
        <v>2.0</v>
      </c>
      <c r="E364" s="985">
        <v>2.0</v>
      </c>
      <c r="F364" s="986"/>
      <c r="G364" s="987"/>
      <c r="H364" s="1021">
        <v>290000.0</v>
      </c>
      <c r="I364" s="486"/>
      <c r="J364" s="519"/>
      <c r="K364" s="475"/>
      <c r="L364" s="990">
        <v>40.0</v>
      </c>
      <c r="M364" s="486"/>
      <c r="N364" s="487"/>
      <c r="O364" s="486"/>
      <c r="P364" s="487"/>
      <c r="Q364" s="487"/>
      <c r="R364" s="487"/>
      <c r="S364" s="519"/>
      <c r="T364" s="520"/>
      <c r="U364" s="519"/>
      <c r="V364" s="520"/>
      <c r="W364" s="520"/>
      <c r="X364" s="520"/>
      <c r="Y364" s="475"/>
      <c r="Z364" s="474"/>
      <c r="AA364" s="474"/>
      <c r="AB364" s="475"/>
      <c r="AC364" s="475"/>
      <c r="AD364" s="475"/>
      <c r="AE364" s="990">
        <v>6.0</v>
      </c>
      <c r="AF364" s="989"/>
      <c r="AG364" s="989"/>
      <c r="AH364" s="990">
        <v>6.0</v>
      </c>
      <c r="AI364" s="990"/>
      <c r="AJ364" s="989"/>
      <c r="AK364" s="962"/>
      <c r="AL364" s="962"/>
      <c r="AM364" s="962"/>
      <c r="AN364" s="961"/>
      <c r="AO364" s="962"/>
      <c r="AP364" s="962"/>
      <c r="AQ364" s="961"/>
      <c r="AR364" s="961"/>
      <c r="AS364" s="962"/>
    </row>
    <row r="365">
      <c r="B365" s="266"/>
      <c r="C365" s="269"/>
      <c r="D365" s="984">
        <v>3.0</v>
      </c>
      <c r="E365" s="985">
        <v>3.0</v>
      </c>
      <c r="F365" s="986"/>
      <c r="G365" s="987"/>
      <c r="H365" s="1021">
        <v>330000.0</v>
      </c>
      <c r="I365" s="486"/>
      <c r="J365" s="519"/>
      <c r="K365" s="475"/>
      <c r="L365" s="990">
        <v>45.0</v>
      </c>
      <c r="M365" s="486"/>
      <c r="N365" s="487"/>
      <c r="O365" s="486"/>
      <c r="P365" s="487"/>
      <c r="Q365" s="487"/>
      <c r="R365" s="487"/>
      <c r="S365" s="519"/>
      <c r="T365" s="520"/>
      <c r="U365" s="519"/>
      <c r="V365" s="520"/>
      <c r="W365" s="520"/>
      <c r="X365" s="520"/>
      <c r="Y365" s="475"/>
      <c r="Z365" s="474"/>
      <c r="AA365" s="474"/>
      <c r="AB365" s="475"/>
      <c r="AC365" s="475"/>
      <c r="AD365" s="475"/>
      <c r="AE365" s="990">
        <v>7.0</v>
      </c>
      <c r="AF365" s="989"/>
      <c r="AG365" s="989"/>
      <c r="AH365" s="990">
        <v>7.0</v>
      </c>
      <c r="AI365" s="990"/>
      <c r="AJ365" s="989"/>
      <c r="AK365" s="962"/>
      <c r="AL365" s="962"/>
      <c r="AM365" s="962"/>
      <c r="AN365" s="961"/>
      <c r="AO365" s="962"/>
      <c r="AP365" s="962"/>
      <c r="AQ365" s="961"/>
      <c r="AR365" s="961"/>
      <c r="AS365" s="962"/>
    </row>
    <row r="366">
      <c r="B366" s="266"/>
      <c r="C366" s="269"/>
      <c r="D366" s="984">
        <v>4.0</v>
      </c>
      <c r="E366" s="985">
        <v>4.0</v>
      </c>
      <c r="F366" s="986"/>
      <c r="G366" s="987"/>
      <c r="H366" s="1021">
        <v>380000.0</v>
      </c>
      <c r="I366" s="486"/>
      <c r="J366" s="519"/>
      <c r="K366" s="475"/>
      <c r="L366" s="990">
        <v>50.0</v>
      </c>
      <c r="M366" s="486"/>
      <c r="N366" s="487"/>
      <c r="O366" s="486"/>
      <c r="P366" s="487"/>
      <c r="Q366" s="487"/>
      <c r="R366" s="487"/>
      <c r="S366" s="519"/>
      <c r="T366" s="520"/>
      <c r="U366" s="519"/>
      <c r="V366" s="520"/>
      <c r="W366" s="520"/>
      <c r="X366" s="520"/>
      <c r="Y366" s="475"/>
      <c r="Z366" s="474"/>
      <c r="AA366" s="474"/>
      <c r="AB366" s="475"/>
      <c r="AC366" s="475"/>
      <c r="AD366" s="475"/>
      <c r="AE366" s="990">
        <v>7.0</v>
      </c>
      <c r="AF366" s="989"/>
      <c r="AG366" s="989"/>
      <c r="AH366" s="990">
        <v>7.0</v>
      </c>
      <c r="AI366" s="990"/>
      <c r="AJ366" s="989"/>
      <c r="AK366" s="962"/>
      <c r="AL366" s="962"/>
      <c r="AM366" s="962"/>
      <c r="AN366" s="961"/>
      <c r="AO366" s="962"/>
      <c r="AP366" s="962"/>
      <c r="AQ366" s="961"/>
      <c r="AR366" s="961"/>
      <c r="AS366" s="962"/>
    </row>
    <row r="367">
      <c r="B367" s="266"/>
      <c r="C367" s="269"/>
      <c r="D367" s="984">
        <v>5.0</v>
      </c>
      <c r="E367" s="985">
        <v>5.0</v>
      </c>
      <c r="F367" s="986"/>
      <c r="G367" s="987"/>
      <c r="H367" s="1021">
        <v>440000.0</v>
      </c>
      <c r="I367" s="486"/>
      <c r="J367" s="519"/>
      <c r="K367" s="474"/>
      <c r="L367" s="990">
        <v>55.0</v>
      </c>
      <c r="M367" s="486"/>
      <c r="N367" s="487"/>
      <c r="O367" s="486"/>
      <c r="P367" s="487"/>
      <c r="Q367" s="487"/>
      <c r="R367" s="487"/>
      <c r="S367" s="519"/>
      <c r="T367" s="520"/>
      <c r="U367" s="519"/>
      <c r="V367" s="520"/>
      <c r="W367" s="520"/>
      <c r="X367" s="520"/>
      <c r="Y367" s="475"/>
      <c r="Z367" s="474"/>
      <c r="AA367" s="474"/>
      <c r="AB367" s="475"/>
      <c r="AC367" s="475"/>
      <c r="AD367" s="475"/>
      <c r="AE367" s="990">
        <v>8.0</v>
      </c>
      <c r="AF367" s="989"/>
      <c r="AG367" s="989"/>
      <c r="AH367" s="990">
        <v>8.0</v>
      </c>
      <c r="AI367" s="990"/>
      <c r="AJ367" s="989"/>
      <c r="AK367" s="962"/>
      <c r="AL367" s="962"/>
      <c r="AM367" s="962"/>
      <c r="AN367" s="961"/>
      <c r="AO367" s="962"/>
      <c r="AP367" s="962"/>
      <c r="AQ367" s="961"/>
      <c r="AR367" s="961"/>
      <c r="AS367" s="962"/>
    </row>
    <row r="368">
      <c r="B368" s="266"/>
      <c r="C368" s="269"/>
      <c r="D368" s="984">
        <v>6.0</v>
      </c>
      <c r="E368" s="985">
        <v>6.0</v>
      </c>
      <c r="F368" s="986"/>
      <c r="G368" s="987"/>
      <c r="H368" s="1021">
        <v>510000.0</v>
      </c>
      <c r="I368" s="486"/>
      <c r="J368" s="519"/>
      <c r="K368" s="474"/>
      <c r="L368" s="990">
        <v>60.0</v>
      </c>
      <c r="M368" s="486"/>
      <c r="N368" s="487"/>
      <c r="O368" s="486"/>
      <c r="P368" s="487"/>
      <c r="Q368" s="487"/>
      <c r="R368" s="487"/>
      <c r="S368" s="519"/>
      <c r="T368" s="520"/>
      <c r="U368" s="519"/>
      <c r="V368" s="520"/>
      <c r="W368" s="520"/>
      <c r="X368" s="520"/>
      <c r="Y368" s="474"/>
      <c r="Z368" s="474"/>
      <c r="AA368" s="474"/>
      <c r="AB368" s="475"/>
      <c r="AC368" s="475"/>
      <c r="AD368" s="475"/>
      <c r="AE368" s="990">
        <v>8.0</v>
      </c>
      <c r="AF368" s="989"/>
      <c r="AG368" s="989"/>
      <c r="AH368" s="990">
        <v>8.0</v>
      </c>
      <c r="AI368" s="990"/>
      <c r="AJ368" s="990"/>
      <c r="AK368" s="962"/>
      <c r="AL368" s="962"/>
      <c r="AM368" s="962"/>
      <c r="AN368" s="961"/>
      <c r="AO368" s="962"/>
      <c r="AP368" s="962"/>
      <c r="AQ368" s="961"/>
      <c r="AR368" s="961"/>
      <c r="AS368" s="962"/>
    </row>
    <row r="369">
      <c r="B369" s="266"/>
      <c r="C369" s="269"/>
      <c r="D369" s="984">
        <v>7.0</v>
      </c>
      <c r="E369" s="985">
        <v>7.0</v>
      </c>
      <c r="F369" s="986"/>
      <c r="G369" s="987"/>
      <c r="H369" s="1021">
        <v>590000.0</v>
      </c>
      <c r="I369" s="486"/>
      <c r="J369" s="519"/>
      <c r="K369" s="474"/>
      <c r="L369" s="990">
        <v>65.0</v>
      </c>
      <c r="M369" s="486"/>
      <c r="N369" s="487"/>
      <c r="O369" s="486"/>
      <c r="P369" s="487"/>
      <c r="Q369" s="487"/>
      <c r="R369" s="487"/>
      <c r="S369" s="519"/>
      <c r="T369" s="520"/>
      <c r="U369" s="519"/>
      <c r="V369" s="520"/>
      <c r="W369" s="520"/>
      <c r="X369" s="520"/>
      <c r="Y369" s="474"/>
      <c r="Z369" s="474"/>
      <c r="AA369" s="474"/>
      <c r="AB369" s="475"/>
      <c r="AC369" s="475"/>
      <c r="AD369" s="475"/>
      <c r="AE369" s="990">
        <v>9.0</v>
      </c>
      <c r="AF369" s="989"/>
      <c r="AG369" s="989"/>
      <c r="AH369" s="990">
        <v>9.0</v>
      </c>
      <c r="AI369" s="990"/>
      <c r="AJ369" s="990"/>
      <c r="AK369" s="962"/>
      <c r="AL369" s="962"/>
      <c r="AM369" s="962"/>
      <c r="AN369" s="961"/>
      <c r="AO369" s="962"/>
      <c r="AP369" s="962"/>
      <c r="AQ369" s="961"/>
      <c r="AR369" s="961"/>
      <c r="AS369" s="962"/>
    </row>
    <row r="370">
      <c r="B370" s="266"/>
      <c r="C370" s="269"/>
      <c r="D370" s="984">
        <v>8.0</v>
      </c>
      <c r="E370" s="985">
        <v>8.0</v>
      </c>
      <c r="F370" s="986"/>
      <c r="G370" s="987"/>
      <c r="H370" s="1021">
        <v>680000.0</v>
      </c>
      <c r="I370" s="486"/>
      <c r="J370" s="519"/>
      <c r="K370" s="474"/>
      <c r="L370" s="990">
        <v>70.0</v>
      </c>
      <c r="M370" s="486"/>
      <c r="N370" s="487"/>
      <c r="O370" s="486"/>
      <c r="P370" s="487"/>
      <c r="Q370" s="487"/>
      <c r="R370" s="487"/>
      <c r="S370" s="519"/>
      <c r="T370" s="520"/>
      <c r="U370" s="519"/>
      <c r="V370" s="520"/>
      <c r="W370" s="520"/>
      <c r="X370" s="520"/>
      <c r="Y370" s="474"/>
      <c r="Z370" s="474"/>
      <c r="AA370" s="474"/>
      <c r="AB370" s="475"/>
      <c r="AC370" s="475"/>
      <c r="AD370" s="475"/>
      <c r="AE370" s="990">
        <v>9.0</v>
      </c>
      <c r="AF370" s="989"/>
      <c r="AG370" s="989"/>
      <c r="AH370" s="990">
        <v>9.0</v>
      </c>
      <c r="AI370" s="990"/>
      <c r="AJ370" s="990"/>
      <c r="AK370" s="962"/>
      <c r="AL370" s="962"/>
      <c r="AM370" s="962"/>
      <c r="AN370" s="961"/>
      <c r="AO370" s="962"/>
      <c r="AP370" s="962"/>
      <c r="AQ370" s="961"/>
      <c r="AR370" s="961"/>
      <c r="AS370" s="962"/>
    </row>
    <row r="371">
      <c r="B371" s="266"/>
      <c r="C371" s="269"/>
      <c r="D371" s="984">
        <v>9.0</v>
      </c>
      <c r="E371" s="985">
        <v>9.0</v>
      </c>
      <c r="F371" s="986"/>
      <c r="G371" s="987"/>
      <c r="H371" s="1021">
        <v>800000.0</v>
      </c>
      <c r="I371" s="486"/>
      <c r="J371" s="519"/>
      <c r="K371" s="474"/>
      <c r="L371" s="990">
        <v>75.0</v>
      </c>
      <c r="M371" s="486"/>
      <c r="N371" s="487"/>
      <c r="O371" s="486"/>
      <c r="P371" s="487"/>
      <c r="Q371" s="487"/>
      <c r="R371" s="487"/>
      <c r="S371" s="519"/>
      <c r="T371" s="520"/>
      <c r="U371" s="519"/>
      <c r="V371" s="520"/>
      <c r="W371" s="520"/>
      <c r="X371" s="520"/>
      <c r="Y371" s="474"/>
      <c r="Z371" s="474"/>
      <c r="AA371" s="474"/>
      <c r="AB371" s="475"/>
      <c r="AC371" s="475"/>
      <c r="AD371" s="475"/>
      <c r="AE371" s="990">
        <v>10.0</v>
      </c>
      <c r="AF371" s="989"/>
      <c r="AG371" s="989"/>
      <c r="AH371" s="990">
        <v>10.0</v>
      </c>
      <c r="AI371" s="990"/>
      <c r="AJ371" s="990"/>
      <c r="AK371" s="962"/>
      <c r="AL371" s="962"/>
      <c r="AM371" s="962"/>
      <c r="AN371" s="961"/>
      <c r="AO371" s="962"/>
      <c r="AP371" s="962"/>
      <c r="AQ371" s="961"/>
      <c r="AR371" s="961"/>
      <c r="AS371" s="962"/>
    </row>
    <row r="372">
      <c r="B372" s="275"/>
      <c r="C372" s="917"/>
      <c r="D372" s="984">
        <v>10.0</v>
      </c>
      <c r="E372" s="993">
        <v>10.0</v>
      </c>
      <c r="F372" s="994"/>
      <c r="G372" s="995"/>
      <c r="H372" s="1028">
        <v>900000.0</v>
      </c>
      <c r="I372" s="486"/>
      <c r="J372" s="519"/>
      <c r="K372" s="474"/>
      <c r="L372" s="990">
        <v>80.0</v>
      </c>
      <c r="M372" s="486"/>
      <c r="N372" s="487"/>
      <c r="O372" s="486"/>
      <c r="P372" s="487"/>
      <c r="Q372" s="487"/>
      <c r="R372" s="487"/>
      <c r="S372" s="519"/>
      <c r="T372" s="520"/>
      <c r="U372" s="519"/>
      <c r="V372" s="520"/>
      <c r="W372" s="520"/>
      <c r="X372" s="520"/>
      <c r="Y372" s="474"/>
      <c r="Z372" s="474"/>
      <c r="AA372" s="474"/>
      <c r="AB372" s="475"/>
      <c r="AC372" s="475"/>
      <c r="AD372" s="475"/>
      <c r="AE372" s="990">
        <v>10.0</v>
      </c>
      <c r="AF372" s="989"/>
      <c r="AG372" s="989"/>
      <c r="AH372" s="990">
        <v>10.0</v>
      </c>
      <c r="AI372" s="1004"/>
      <c r="AJ372" s="990"/>
      <c r="AK372" s="962"/>
      <c r="AL372" s="962"/>
      <c r="AM372" s="962"/>
      <c r="AN372" s="961"/>
      <c r="AO372" s="962"/>
      <c r="AP372" s="962"/>
      <c r="AQ372" s="961"/>
      <c r="AR372" s="961"/>
      <c r="AS372" s="962"/>
    </row>
    <row r="373">
      <c r="A373" s="1118" t="s">
        <v>2746</v>
      </c>
      <c r="B373" s="1119"/>
      <c r="C373" s="17"/>
      <c r="D373" s="17"/>
      <c r="E373" s="17"/>
      <c r="F373" s="17"/>
      <c r="G373" s="17"/>
      <c r="H373" s="17"/>
      <c r="I373" s="17"/>
      <c r="J373" s="17"/>
      <c r="K373" s="17"/>
      <c r="L373" s="17"/>
      <c r="M373" s="17"/>
      <c r="N373" s="17"/>
      <c r="O373" s="17"/>
      <c r="P373" s="17"/>
      <c r="Q373" s="17"/>
      <c r="R373" s="17"/>
      <c r="S373" s="17"/>
      <c r="T373" s="1120"/>
      <c r="U373" s="1120"/>
      <c r="V373" s="1120"/>
      <c r="W373" s="1034"/>
      <c r="X373" s="1034"/>
      <c r="Y373" s="1034"/>
      <c r="Z373" s="1034"/>
      <c r="AA373" s="1034"/>
      <c r="AB373" s="1034"/>
      <c r="AC373" s="1034"/>
      <c r="AD373" s="1034"/>
      <c r="AE373" s="1034"/>
      <c r="AF373" s="1034"/>
      <c r="AG373" s="1034"/>
      <c r="AH373" s="1034"/>
      <c r="AI373" s="1034"/>
      <c r="AJ373" s="1034"/>
      <c r="AK373" s="1033"/>
      <c r="AL373" s="1033"/>
      <c r="AM373" s="1033"/>
      <c r="AN373" s="1034"/>
      <c r="AO373" s="1033"/>
      <c r="AP373" s="1033"/>
      <c r="AQ373" s="1034"/>
      <c r="AR373" s="1034"/>
      <c r="AS373" s="941"/>
    </row>
    <row r="374">
      <c r="A374" s="1121" t="s">
        <v>2684</v>
      </c>
      <c r="B374" s="1122" t="s">
        <v>2685</v>
      </c>
      <c r="C374" s="1122" t="s">
        <v>2686</v>
      </c>
      <c r="D374" s="1122" t="s">
        <v>2687</v>
      </c>
      <c r="F374" s="1122" t="s">
        <v>2498</v>
      </c>
      <c r="H374" s="1122" t="s">
        <v>2747</v>
      </c>
      <c r="K374" s="1122" t="s">
        <v>2689</v>
      </c>
      <c r="N374" s="1122" t="s">
        <v>106</v>
      </c>
      <c r="Q374" s="1122" t="s">
        <v>307</v>
      </c>
      <c r="T374" s="1123"/>
      <c r="U374" s="1123"/>
      <c r="V374" s="1123"/>
      <c r="W374" s="961"/>
      <c r="X374" s="961"/>
      <c r="Y374" s="961"/>
      <c r="Z374" s="961"/>
      <c r="AA374" s="961"/>
      <c r="AB374" s="961"/>
      <c r="AC374" s="961"/>
      <c r="AD374" s="961"/>
      <c r="AE374" s="961"/>
      <c r="AF374" s="961"/>
      <c r="AG374" s="961"/>
      <c r="AH374" s="961"/>
      <c r="AI374" s="961"/>
      <c r="AJ374" s="961"/>
      <c r="AK374" s="962"/>
      <c r="AL374" s="962"/>
      <c r="AM374" s="962"/>
      <c r="AN374" s="961"/>
      <c r="AO374" s="962"/>
      <c r="AP374" s="962"/>
      <c r="AQ374" s="961"/>
      <c r="AR374" s="961"/>
      <c r="AS374" s="962"/>
    </row>
    <row r="375">
      <c r="A375" s="1121" t="s">
        <v>2690</v>
      </c>
      <c r="B375" s="1122" t="s">
        <v>2691</v>
      </c>
      <c r="C375" s="1122" t="s">
        <v>2693</v>
      </c>
      <c r="D375" s="1122" t="s">
        <v>2692</v>
      </c>
      <c r="F375" s="1122" t="s">
        <v>2497</v>
      </c>
      <c r="H375" s="1122" t="s">
        <v>2500</v>
      </c>
      <c r="K375" s="1122" t="s">
        <v>400</v>
      </c>
      <c r="N375" s="1122" t="s">
        <v>2513</v>
      </c>
      <c r="Q375" s="1122" t="s">
        <v>133</v>
      </c>
      <c r="T375" s="1124"/>
      <c r="U375" s="1124"/>
      <c r="V375" s="1124"/>
      <c r="W375" s="961"/>
      <c r="X375" s="961"/>
      <c r="Y375" s="961"/>
      <c r="Z375" s="961"/>
      <c r="AA375" s="961"/>
      <c r="AB375" s="961"/>
      <c r="AC375" s="961"/>
      <c r="AD375" s="961"/>
      <c r="AE375" s="961"/>
      <c r="AF375" s="961"/>
      <c r="AG375" s="961"/>
      <c r="AH375" s="961"/>
      <c r="AI375" s="961"/>
      <c r="AJ375" s="961"/>
      <c r="AK375" s="962"/>
      <c r="AL375" s="962"/>
      <c r="AM375" s="962"/>
      <c r="AN375" s="961"/>
      <c r="AO375" s="962"/>
      <c r="AP375" s="962"/>
      <c r="AQ375" s="961"/>
      <c r="AR375" s="961"/>
      <c r="AS375" s="962"/>
    </row>
    <row r="376">
      <c r="A376" s="1121" t="s">
        <v>2694</v>
      </c>
      <c r="B376" s="1122" t="s">
        <v>2695</v>
      </c>
      <c r="C376" s="1122" t="s">
        <v>2697</v>
      </c>
      <c r="D376" s="1122" t="s">
        <v>2696</v>
      </c>
      <c r="F376" s="1122" t="s">
        <v>2698</v>
      </c>
      <c r="H376" s="1122" t="s">
        <v>2748</v>
      </c>
      <c r="K376" s="1125" t="s">
        <v>2749</v>
      </c>
      <c r="N376" s="1122" t="s">
        <v>228</v>
      </c>
      <c r="Q376" s="1122" t="s">
        <v>2508</v>
      </c>
      <c r="T376" s="1124"/>
      <c r="U376" s="1124"/>
      <c r="V376" s="1124"/>
      <c r="W376" s="961"/>
      <c r="X376" s="961"/>
      <c r="Y376" s="961"/>
      <c r="Z376" s="961"/>
      <c r="AA376" s="961"/>
      <c r="AB376" s="961"/>
      <c r="AC376" s="961"/>
      <c r="AD376" s="961"/>
      <c r="AE376" s="961"/>
      <c r="AF376" s="961"/>
      <c r="AG376" s="961"/>
      <c r="AH376" s="961"/>
      <c r="AI376" s="961"/>
      <c r="AJ376" s="961"/>
      <c r="AK376" s="962"/>
      <c r="AL376" s="962"/>
      <c r="AM376" s="962"/>
      <c r="AN376" s="961"/>
      <c r="AO376" s="962"/>
      <c r="AP376" s="962"/>
      <c r="AQ376" s="961"/>
      <c r="AR376" s="961"/>
      <c r="AS376" s="962"/>
    </row>
    <row r="377">
      <c r="A377" s="1121" t="s">
        <v>2701</v>
      </c>
      <c r="B377" s="1122" t="s">
        <v>2704</v>
      </c>
      <c r="C377" s="1122" t="s">
        <v>2702</v>
      </c>
      <c r="D377" s="1122" t="s">
        <v>2703</v>
      </c>
      <c r="F377" s="1126" t="s">
        <v>2750</v>
      </c>
      <c r="H377" s="1122" t="s">
        <v>2751</v>
      </c>
      <c r="K377" s="1125" t="s">
        <v>2506</v>
      </c>
      <c r="N377" s="1122" t="s">
        <v>2511</v>
      </c>
      <c r="Q377" s="1127"/>
      <c r="T377" s="1124"/>
      <c r="U377" s="1124"/>
      <c r="V377" s="1124"/>
      <c r="W377" s="961"/>
      <c r="X377" s="961"/>
      <c r="Y377" s="961"/>
      <c r="Z377" s="961"/>
      <c r="AA377" s="961"/>
      <c r="AB377" s="961"/>
      <c r="AC377" s="961"/>
      <c r="AD377" s="961"/>
      <c r="AE377" s="961"/>
      <c r="AF377" s="961"/>
      <c r="AG377" s="961"/>
      <c r="AH377" s="961"/>
      <c r="AI377" s="961"/>
      <c r="AJ377" s="961"/>
      <c r="AK377" s="962"/>
      <c r="AL377" s="962"/>
      <c r="AM377" s="962"/>
      <c r="AN377" s="961"/>
      <c r="AO377" s="962"/>
      <c r="AP377" s="962"/>
      <c r="AQ377" s="961"/>
      <c r="AR377" s="961"/>
      <c r="AS377" s="962"/>
    </row>
    <row r="378">
      <c r="A378" s="1118" t="s">
        <v>2708</v>
      </c>
      <c r="B378" s="1119"/>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033"/>
      <c r="AL378" s="1033"/>
      <c r="AM378" s="1033"/>
      <c r="AN378" s="1034"/>
      <c r="AO378" s="1033"/>
      <c r="AP378" s="1033"/>
      <c r="AQ378" s="1034"/>
      <c r="AR378" s="1034"/>
      <c r="AS378" s="941"/>
    </row>
    <row r="379">
      <c r="A379" s="387" t="s">
        <v>2685</v>
      </c>
      <c r="B379" s="969" t="s">
        <v>2752</v>
      </c>
      <c r="C379" s="14"/>
      <c r="D379" s="984">
        <v>1.0</v>
      </c>
      <c r="E379" s="971">
        <v>2.0</v>
      </c>
      <c r="F379" s="972">
        <v>2.0</v>
      </c>
      <c r="G379" s="973"/>
      <c r="H379" s="988">
        <v>500.0</v>
      </c>
      <c r="I379" s="487">
        <v>1.0</v>
      </c>
      <c r="J379" s="519"/>
      <c r="K379" s="474"/>
      <c r="L379" s="989"/>
      <c r="M379" s="486"/>
      <c r="N379" s="487"/>
      <c r="O379" s="486"/>
      <c r="P379" s="487"/>
      <c r="Q379" s="487"/>
      <c r="R379" s="487"/>
      <c r="S379" s="519"/>
      <c r="T379" s="520"/>
      <c r="U379" s="519"/>
      <c r="V379" s="520"/>
      <c r="W379" s="520"/>
      <c r="X379" s="520"/>
      <c r="Y379" s="474"/>
      <c r="Z379" s="474"/>
      <c r="AA379" s="474"/>
      <c r="AB379" s="475"/>
      <c r="AC379" s="475"/>
      <c r="AD379" s="475"/>
      <c r="AE379" s="989"/>
      <c r="AF379" s="989"/>
      <c r="AG379" s="989"/>
      <c r="AH379" s="990"/>
      <c r="AI379" s="990"/>
      <c r="AJ379" s="989"/>
      <c r="AK379" s="962"/>
      <c r="AL379" s="962"/>
      <c r="AM379" s="962"/>
      <c r="AN379" s="961"/>
      <c r="AO379" s="962"/>
      <c r="AP379" s="962"/>
      <c r="AQ379" s="961"/>
      <c r="AR379" s="961"/>
      <c r="AS379" s="962"/>
    </row>
    <row r="380">
      <c r="B380" s="266"/>
      <c r="C380" s="269"/>
      <c r="D380" s="984">
        <v>2.0</v>
      </c>
      <c r="E380" s="985">
        <v>4.0</v>
      </c>
      <c r="F380" s="986">
        <v>4.0</v>
      </c>
      <c r="G380" s="987"/>
      <c r="H380" s="988">
        <v>750.0</v>
      </c>
      <c r="I380" s="487">
        <v>2.0</v>
      </c>
      <c r="J380" s="519"/>
      <c r="K380" s="474"/>
      <c r="L380" s="989"/>
      <c r="M380" s="487"/>
      <c r="N380" s="487">
        <v>1.0</v>
      </c>
      <c r="O380" s="486"/>
      <c r="P380" s="487"/>
      <c r="Q380" s="487"/>
      <c r="R380" s="487"/>
      <c r="S380" s="519"/>
      <c r="T380" s="520"/>
      <c r="U380" s="519"/>
      <c r="V380" s="520"/>
      <c r="W380" s="520"/>
      <c r="X380" s="520"/>
      <c r="Y380" s="474"/>
      <c r="Z380" s="474"/>
      <c r="AA380" s="474"/>
      <c r="AB380" s="475"/>
      <c r="AC380" s="475"/>
      <c r="AD380" s="475"/>
      <c r="AE380" s="989"/>
      <c r="AF380" s="989"/>
      <c r="AG380" s="989"/>
      <c r="AH380" s="990"/>
      <c r="AI380" s="990"/>
      <c r="AJ380" s="989"/>
      <c r="AK380" s="962"/>
      <c r="AL380" s="962"/>
      <c r="AM380" s="962"/>
      <c r="AN380" s="961"/>
      <c r="AO380" s="962"/>
      <c r="AP380" s="962"/>
      <c r="AQ380" s="961"/>
      <c r="AR380" s="961"/>
      <c r="AS380" s="962"/>
    </row>
    <row r="381">
      <c r="B381" s="266"/>
      <c r="C381" s="269"/>
      <c r="D381" s="984">
        <v>3.0</v>
      </c>
      <c r="E381" s="985">
        <v>6.0</v>
      </c>
      <c r="F381" s="986">
        <v>6.0</v>
      </c>
      <c r="G381" s="987"/>
      <c r="H381" s="988">
        <v>1100.0</v>
      </c>
      <c r="I381" s="487">
        <v>2.0</v>
      </c>
      <c r="J381" s="519"/>
      <c r="K381" s="474"/>
      <c r="L381" s="989"/>
      <c r="M381" s="487"/>
      <c r="N381" s="487">
        <v>2.0</v>
      </c>
      <c r="O381" s="486"/>
      <c r="P381" s="487"/>
      <c r="Q381" s="487"/>
      <c r="R381" s="487"/>
      <c r="S381" s="519"/>
      <c r="T381" s="520"/>
      <c r="U381" s="519"/>
      <c r="V381" s="520"/>
      <c r="W381" s="520"/>
      <c r="X381" s="520"/>
      <c r="Y381" s="474"/>
      <c r="Z381" s="474"/>
      <c r="AA381" s="474"/>
      <c r="AB381" s="475"/>
      <c r="AC381" s="475"/>
      <c r="AD381" s="475"/>
      <c r="AE381" s="989"/>
      <c r="AF381" s="989"/>
      <c r="AG381" s="989"/>
      <c r="AH381" s="990"/>
      <c r="AI381" s="990"/>
      <c r="AJ381" s="989"/>
      <c r="AK381" s="962"/>
      <c r="AL381" s="962"/>
      <c r="AM381" s="962"/>
      <c r="AN381" s="961"/>
      <c r="AO381" s="962"/>
      <c r="AP381" s="962"/>
      <c r="AQ381" s="961"/>
      <c r="AR381" s="961"/>
      <c r="AS381" s="962"/>
    </row>
    <row r="382">
      <c r="B382" s="266"/>
      <c r="C382" s="269"/>
      <c r="D382" s="984">
        <v>4.0</v>
      </c>
      <c r="E382" s="985">
        <v>8.0</v>
      </c>
      <c r="F382" s="986">
        <v>8.0</v>
      </c>
      <c r="G382" s="987"/>
      <c r="H382" s="988">
        <v>1700.0</v>
      </c>
      <c r="I382" s="487">
        <v>3.0</v>
      </c>
      <c r="J382" s="519"/>
      <c r="K382" s="474"/>
      <c r="L382" s="989"/>
      <c r="M382" s="487"/>
      <c r="N382" s="487">
        <v>3.0</v>
      </c>
      <c r="O382" s="486"/>
      <c r="P382" s="487"/>
      <c r="Q382" s="487"/>
      <c r="R382" s="487"/>
      <c r="S382" s="519"/>
      <c r="T382" s="520"/>
      <c r="U382" s="519"/>
      <c r="V382" s="520"/>
      <c r="W382" s="520"/>
      <c r="X382" s="520"/>
      <c r="Y382" s="474"/>
      <c r="Z382" s="474"/>
      <c r="AA382" s="474"/>
      <c r="AB382" s="475"/>
      <c r="AC382" s="475"/>
      <c r="AD382" s="475"/>
      <c r="AE382" s="989"/>
      <c r="AF382" s="989"/>
      <c r="AG382" s="989"/>
      <c r="AH382" s="990"/>
      <c r="AI382" s="990"/>
      <c r="AJ382" s="989"/>
      <c r="AK382" s="962"/>
      <c r="AL382" s="962"/>
      <c r="AM382" s="962"/>
      <c r="AN382" s="961"/>
      <c r="AO382" s="962"/>
      <c r="AP382" s="962"/>
      <c r="AQ382" s="961"/>
      <c r="AR382" s="961"/>
      <c r="AS382" s="962"/>
    </row>
    <row r="383">
      <c r="B383" s="266"/>
      <c r="C383" s="269"/>
      <c r="D383" s="984">
        <v>5.0</v>
      </c>
      <c r="E383" s="985">
        <v>10.0</v>
      </c>
      <c r="F383" s="986">
        <v>10.0</v>
      </c>
      <c r="G383" s="987"/>
      <c r="H383" s="988">
        <v>2600.0</v>
      </c>
      <c r="I383" s="487">
        <v>3.0</v>
      </c>
      <c r="J383" s="519"/>
      <c r="K383" s="474"/>
      <c r="L383" s="989"/>
      <c r="M383" s="487"/>
      <c r="N383" s="487">
        <v>4.0</v>
      </c>
      <c r="O383" s="486"/>
      <c r="P383" s="487"/>
      <c r="Q383" s="487"/>
      <c r="R383" s="487"/>
      <c r="S383" s="519"/>
      <c r="T383" s="520"/>
      <c r="U383" s="519"/>
      <c r="V383" s="520"/>
      <c r="W383" s="520"/>
      <c r="X383" s="520"/>
      <c r="Y383" s="474"/>
      <c r="Z383" s="474"/>
      <c r="AA383" s="474"/>
      <c r="AB383" s="475"/>
      <c r="AC383" s="475"/>
      <c r="AD383" s="475"/>
      <c r="AE383" s="989"/>
      <c r="AF383" s="989"/>
      <c r="AG383" s="989"/>
      <c r="AH383" s="990"/>
      <c r="AI383" s="990"/>
      <c r="AJ383" s="989"/>
      <c r="AK383" s="962"/>
      <c r="AL383" s="962"/>
      <c r="AM383" s="962"/>
      <c r="AN383" s="961"/>
      <c r="AO383" s="962"/>
      <c r="AP383" s="962"/>
      <c r="AQ383" s="961"/>
      <c r="AR383" s="961"/>
      <c r="AS383" s="962"/>
    </row>
    <row r="384">
      <c r="A384" s="968" t="s">
        <v>2686</v>
      </c>
      <c r="B384" s="969" t="s">
        <v>2753</v>
      </c>
      <c r="C384" s="14"/>
      <c r="D384" s="970">
        <v>1.0</v>
      </c>
      <c r="E384" s="971">
        <v>1.0</v>
      </c>
      <c r="F384" s="972">
        <v>1.0</v>
      </c>
      <c r="G384" s="973"/>
      <c r="H384" s="974">
        <v>500.0</v>
      </c>
      <c r="I384" s="975">
        <v>1.0</v>
      </c>
      <c r="J384" s="976"/>
      <c r="K384" s="977"/>
      <c r="L384" s="978"/>
      <c r="M384" s="979"/>
      <c r="N384" s="975"/>
      <c r="O384" s="979"/>
      <c r="P384" s="975"/>
      <c r="Q384" s="975"/>
      <c r="R384" s="975"/>
      <c r="S384" s="976"/>
      <c r="T384" s="980"/>
      <c r="U384" s="976"/>
      <c r="V384" s="980"/>
      <c r="W384" s="980"/>
      <c r="X384" s="980"/>
      <c r="Y384" s="977"/>
      <c r="Z384" s="977"/>
      <c r="AA384" s="977"/>
      <c r="AB384" s="981"/>
      <c r="AC384" s="981"/>
      <c r="AD384" s="981"/>
      <c r="AE384" s="978"/>
      <c r="AF384" s="978"/>
      <c r="AG384" s="978"/>
      <c r="AH384" s="982"/>
      <c r="AI384" s="982"/>
      <c r="AJ384" s="978"/>
      <c r="AK384" s="1024"/>
      <c r="AL384" s="1024"/>
      <c r="AM384" s="1024"/>
      <c r="AN384" s="1025"/>
      <c r="AO384" s="1024"/>
      <c r="AP384" s="1024"/>
      <c r="AQ384" s="1025"/>
      <c r="AR384" s="1025"/>
      <c r="AS384" s="1026"/>
    </row>
    <row r="385">
      <c r="A385" s="266"/>
      <c r="B385" s="266"/>
      <c r="C385" s="269"/>
      <c r="D385" s="984">
        <v>2.0</v>
      </c>
      <c r="E385" s="985">
        <v>2.0</v>
      </c>
      <c r="F385" s="986">
        <v>2.0</v>
      </c>
      <c r="G385" s="987"/>
      <c r="H385" s="988">
        <v>750.0</v>
      </c>
      <c r="I385" s="487">
        <v>2.0</v>
      </c>
      <c r="J385" s="519"/>
      <c r="K385" s="474"/>
      <c r="L385" s="989"/>
      <c r="M385" s="486"/>
      <c r="N385" s="487"/>
      <c r="O385" s="487">
        <v>1.0</v>
      </c>
      <c r="P385" s="487"/>
      <c r="Q385" s="487"/>
      <c r="R385" s="487"/>
      <c r="S385" s="519"/>
      <c r="T385" s="520"/>
      <c r="U385" s="519"/>
      <c r="V385" s="520"/>
      <c r="W385" s="520"/>
      <c r="X385" s="520"/>
      <c r="Y385" s="474"/>
      <c r="Z385" s="474"/>
      <c r="AA385" s="474"/>
      <c r="AB385" s="475"/>
      <c r="AC385" s="475"/>
      <c r="AD385" s="475"/>
      <c r="AE385" s="989"/>
      <c r="AF385" s="989"/>
      <c r="AG385" s="989"/>
      <c r="AH385" s="990"/>
      <c r="AI385" s="990"/>
      <c r="AJ385" s="989"/>
      <c r="AK385" s="962"/>
      <c r="AL385" s="962"/>
      <c r="AM385" s="962"/>
      <c r="AN385" s="961"/>
      <c r="AO385" s="962"/>
      <c r="AP385" s="962"/>
      <c r="AQ385" s="961"/>
      <c r="AR385" s="961"/>
      <c r="AS385" s="1027"/>
    </row>
    <row r="386">
      <c r="A386" s="266"/>
      <c r="B386" s="266"/>
      <c r="C386" s="269"/>
      <c r="D386" s="984">
        <v>3.0</v>
      </c>
      <c r="E386" s="985">
        <v>3.0</v>
      </c>
      <c r="F386" s="986">
        <v>3.0</v>
      </c>
      <c r="G386" s="987"/>
      <c r="H386" s="988">
        <v>1100.0</v>
      </c>
      <c r="I386" s="487">
        <v>2.0</v>
      </c>
      <c r="J386" s="519"/>
      <c r="K386" s="474"/>
      <c r="L386" s="989"/>
      <c r="M386" s="486"/>
      <c r="N386" s="487"/>
      <c r="O386" s="487">
        <v>2.0</v>
      </c>
      <c r="P386" s="487"/>
      <c r="Q386" s="487"/>
      <c r="R386" s="487"/>
      <c r="S386" s="519"/>
      <c r="T386" s="520"/>
      <c r="U386" s="519"/>
      <c r="V386" s="520"/>
      <c r="W386" s="520"/>
      <c r="X386" s="520"/>
      <c r="Y386" s="474"/>
      <c r="Z386" s="474"/>
      <c r="AA386" s="474"/>
      <c r="AB386" s="475"/>
      <c r="AC386" s="475"/>
      <c r="AD386" s="475"/>
      <c r="AE386" s="989"/>
      <c r="AF386" s="989"/>
      <c r="AG386" s="989"/>
      <c r="AH386" s="990"/>
      <c r="AI386" s="990"/>
      <c r="AJ386" s="989"/>
      <c r="AK386" s="962"/>
      <c r="AL386" s="962"/>
      <c r="AM386" s="962"/>
      <c r="AN386" s="961"/>
      <c r="AO386" s="962"/>
      <c r="AP386" s="962"/>
      <c r="AQ386" s="961"/>
      <c r="AR386" s="961"/>
      <c r="AS386" s="1027"/>
    </row>
    <row r="387">
      <c r="A387" s="266"/>
      <c r="B387" s="266"/>
      <c r="C387" s="269"/>
      <c r="D387" s="984">
        <v>4.0</v>
      </c>
      <c r="E387" s="985">
        <v>4.0</v>
      </c>
      <c r="F387" s="986">
        <v>4.0</v>
      </c>
      <c r="G387" s="987"/>
      <c r="H387" s="988">
        <v>1700.0</v>
      </c>
      <c r="I387" s="487">
        <v>3.0</v>
      </c>
      <c r="J387" s="519"/>
      <c r="K387" s="474"/>
      <c r="L387" s="989"/>
      <c r="M387" s="486"/>
      <c r="N387" s="487"/>
      <c r="O387" s="487">
        <v>3.0</v>
      </c>
      <c r="P387" s="487"/>
      <c r="Q387" s="487"/>
      <c r="R387" s="487"/>
      <c r="S387" s="519"/>
      <c r="T387" s="520"/>
      <c r="U387" s="519"/>
      <c r="V387" s="520"/>
      <c r="W387" s="520"/>
      <c r="X387" s="520"/>
      <c r="Y387" s="474"/>
      <c r="Z387" s="474"/>
      <c r="AA387" s="474"/>
      <c r="AB387" s="475"/>
      <c r="AC387" s="475"/>
      <c r="AD387" s="475"/>
      <c r="AE387" s="989"/>
      <c r="AF387" s="989"/>
      <c r="AG387" s="989"/>
      <c r="AH387" s="990"/>
      <c r="AI387" s="990"/>
      <c r="AJ387" s="989"/>
      <c r="AK387" s="962"/>
      <c r="AL387" s="962"/>
      <c r="AM387" s="962"/>
      <c r="AN387" s="961"/>
      <c r="AO387" s="962"/>
      <c r="AP387" s="962"/>
      <c r="AQ387" s="961"/>
      <c r="AR387" s="961"/>
      <c r="AS387" s="1027"/>
    </row>
    <row r="388">
      <c r="A388" s="275"/>
      <c r="B388" s="275"/>
      <c r="C388" s="917"/>
      <c r="D388" s="992">
        <v>5.0</v>
      </c>
      <c r="E388" s="993">
        <v>6.0</v>
      </c>
      <c r="F388" s="994">
        <v>6.0</v>
      </c>
      <c r="G388" s="995"/>
      <c r="H388" s="996">
        <v>2600.0</v>
      </c>
      <c r="I388" s="997">
        <v>3.0</v>
      </c>
      <c r="J388" s="998"/>
      <c r="K388" s="999"/>
      <c r="L388" s="1000"/>
      <c r="M388" s="1001"/>
      <c r="N388" s="997"/>
      <c r="O388" s="997">
        <v>4.0</v>
      </c>
      <c r="P388" s="997"/>
      <c r="Q388" s="997"/>
      <c r="R388" s="997"/>
      <c r="S388" s="998"/>
      <c r="T388" s="1002"/>
      <c r="U388" s="998"/>
      <c r="V388" s="1002"/>
      <c r="W388" s="1002"/>
      <c r="X388" s="1002"/>
      <c r="Y388" s="999"/>
      <c r="Z388" s="999"/>
      <c r="AA388" s="999"/>
      <c r="AB388" s="1003"/>
      <c r="AC388" s="1003"/>
      <c r="AD388" s="1003"/>
      <c r="AE388" s="1000"/>
      <c r="AF388" s="1000"/>
      <c r="AG388" s="1000"/>
      <c r="AH388" s="1004"/>
      <c r="AI388" s="1004"/>
      <c r="AJ388" s="1000"/>
      <c r="AK388" s="1029"/>
      <c r="AL388" s="1029"/>
      <c r="AM388" s="1029"/>
      <c r="AN388" s="1030"/>
      <c r="AO388" s="1029"/>
      <c r="AP388" s="1029"/>
      <c r="AQ388" s="1030"/>
      <c r="AR388" s="1030"/>
      <c r="AS388" s="1031"/>
    </row>
    <row r="389">
      <c r="A389" s="387" t="s">
        <v>2687</v>
      </c>
      <c r="B389" s="1006" t="s">
        <v>2754</v>
      </c>
      <c r="C389" s="269"/>
      <c r="D389" s="984">
        <v>1.0</v>
      </c>
      <c r="E389" s="985">
        <v>1.0</v>
      </c>
      <c r="F389" s="986">
        <v>1.0</v>
      </c>
      <c r="G389" s="987"/>
      <c r="H389" s="988">
        <v>800.0</v>
      </c>
      <c r="I389" s="487">
        <v>3.0</v>
      </c>
      <c r="J389" s="519"/>
      <c r="K389" s="474"/>
      <c r="L389" s="989"/>
      <c r="M389" s="486"/>
      <c r="N389" s="487">
        <v>3.0</v>
      </c>
      <c r="O389" s="486"/>
      <c r="P389" s="487"/>
      <c r="Q389" s="487"/>
      <c r="R389" s="487"/>
      <c r="S389" s="519"/>
      <c r="T389" s="520"/>
      <c r="U389" s="519"/>
      <c r="V389" s="520"/>
      <c r="W389" s="520"/>
      <c r="X389" s="520"/>
      <c r="Y389" s="474"/>
      <c r="Z389" s="474"/>
      <c r="AA389" s="474"/>
      <c r="AB389" s="475"/>
      <c r="AC389" s="475"/>
      <c r="AD389" s="475"/>
      <c r="AE389" s="989"/>
      <c r="AF389" s="989"/>
      <c r="AG389" s="989"/>
      <c r="AH389" s="990"/>
      <c r="AI389" s="990"/>
      <c r="AJ389" s="989"/>
      <c r="AK389" s="962"/>
      <c r="AL389" s="962"/>
      <c r="AM389" s="962"/>
      <c r="AN389" s="961"/>
      <c r="AO389" s="962"/>
      <c r="AP389" s="962"/>
      <c r="AQ389" s="961"/>
      <c r="AR389" s="961"/>
      <c r="AS389" s="962"/>
    </row>
    <row r="390">
      <c r="B390" s="266"/>
      <c r="C390" s="269"/>
      <c r="D390" s="984">
        <v>2.0</v>
      </c>
      <c r="E390" s="985">
        <v>2.0</v>
      </c>
      <c r="F390" s="986">
        <v>2.0</v>
      </c>
      <c r="G390" s="987"/>
      <c r="H390" s="988">
        <v>1200.0</v>
      </c>
      <c r="I390" s="487">
        <v>3.0</v>
      </c>
      <c r="J390" s="519"/>
      <c r="K390" s="474"/>
      <c r="L390" s="989"/>
      <c r="M390" s="487"/>
      <c r="N390" s="487">
        <v>3.0</v>
      </c>
      <c r="O390" s="486"/>
      <c r="P390" s="487"/>
      <c r="Q390" s="487"/>
      <c r="R390" s="487"/>
      <c r="S390" s="519"/>
      <c r="T390" s="520"/>
      <c r="U390" s="519"/>
      <c r="V390" s="520"/>
      <c r="W390" s="520"/>
      <c r="X390" s="520"/>
      <c r="Y390" s="474"/>
      <c r="Z390" s="474"/>
      <c r="AA390" s="474"/>
      <c r="AB390" s="475"/>
      <c r="AC390" s="475"/>
      <c r="AD390" s="475"/>
      <c r="AE390" s="989"/>
      <c r="AF390" s="989"/>
      <c r="AG390" s="989"/>
      <c r="AH390" s="990"/>
      <c r="AI390" s="990"/>
      <c r="AJ390" s="989"/>
      <c r="AK390" s="962"/>
      <c r="AL390" s="962"/>
      <c r="AM390" s="962"/>
      <c r="AN390" s="961"/>
      <c r="AO390" s="962"/>
      <c r="AP390" s="962"/>
      <c r="AQ390" s="961"/>
      <c r="AR390" s="961"/>
      <c r="AS390" s="962"/>
    </row>
    <row r="391">
      <c r="B391" s="266"/>
      <c r="C391" s="269"/>
      <c r="D391" s="984">
        <v>3.0</v>
      </c>
      <c r="E391" s="985">
        <v>3.0</v>
      </c>
      <c r="F391" s="986">
        <v>3.0</v>
      </c>
      <c r="G391" s="987"/>
      <c r="H391" s="988">
        <v>1800.0</v>
      </c>
      <c r="I391" s="487">
        <v>4.0</v>
      </c>
      <c r="J391" s="519"/>
      <c r="K391" s="474"/>
      <c r="L391" s="989"/>
      <c r="M391" s="487"/>
      <c r="N391" s="487">
        <v>4.0</v>
      </c>
      <c r="O391" s="486"/>
      <c r="P391" s="487"/>
      <c r="Q391" s="487"/>
      <c r="R391" s="487"/>
      <c r="S391" s="519"/>
      <c r="T391" s="520"/>
      <c r="U391" s="519"/>
      <c r="V391" s="520"/>
      <c r="W391" s="520"/>
      <c r="X391" s="520"/>
      <c r="Y391" s="474"/>
      <c r="Z391" s="474"/>
      <c r="AA391" s="474"/>
      <c r="AB391" s="475"/>
      <c r="AC391" s="475"/>
      <c r="AD391" s="475"/>
      <c r="AE391" s="989"/>
      <c r="AF391" s="989"/>
      <c r="AG391" s="989"/>
      <c r="AH391" s="990"/>
      <c r="AI391" s="990"/>
      <c r="AJ391" s="989"/>
      <c r="AK391" s="962"/>
      <c r="AL391" s="962"/>
      <c r="AM391" s="962"/>
      <c r="AN391" s="961"/>
      <c r="AO391" s="962"/>
      <c r="AP391" s="962"/>
      <c r="AQ391" s="961"/>
      <c r="AR391" s="961"/>
      <c r="AS391" s="962"/>
    </row>
    <row r="392">
      <c r="B392" s="266"/>
      <c r="C392" s="269"/>
      <c r="D392" s="984">
        <v>4.0</v>
      </c>
      <c r="E392" s="985">
        <v>4.0</v>
      </c>
      <c r="F392" s="986">
        <v>4.0</v>
      </c>
      <c r="G392" s="987"/>
      <c r="H392" s="988">
        <v>2700.0</v>
      </c>
      <c r="I392" s="487">
        <v>5.0</v>
      </c>
      <c r="J392" s="519"/>
      <c r="K392" s="474"/>
      <c r="L392" s="989"/>
      <c r="M392" s="487"/>
      <c r="N392" s="487">
        <v>5.0</v>
      </c>
      <c r="O392" s="486"/>
      <c r="P392" s="487"/>
      <c r="Q392" s="487"/>
      <c r="R392" s="487"/>
      <c r="S392" s="519"/>
      <c r="T392" s="520"/>
      <c r="U392" s="519"/>
      <c r="V392" s="520"/>
      <c r="W392" s="520"/>
      <c r="X392" s="520"/>
      <c r="Y392" s="474"/>
      <c r="Z392" s="474"/>
      <c r="AA392" s="474"/>
      <c r="AB392" s="475"/>
      <c r="AC392" s="475"/>
      <c r="AD392" s="475"/>
      <c r="AE392" s="989"/>
      <c r="AF392" s="989"/>
      <c r="AG392" s="989"/>
      <c r="AH392" s="990"/>
      <c r="AI392" s="990"/>
      <c r="AJ392" s="989"/>
      <c r="AK392" s="962"/>
      <c r="AL392" s="962"/>
      <c r="AM392" s="962"/>
      <c r="AN392" s="961"/>
      <c r="AO392" s="962"/>
      <c r="AP392" s="962"/>
      <c r="AQ392" s="961"/>
      <c r="AR392" s="961"/>
      <c r="AS392" s="962"/>
    </row>
    <row r="393">
      <c r="B393" s="266"/>
      <c r="C393" s="269"/>
      <c r="D393" s="984">
        <v>5.0</v>
      </c>
      <c r="E393" s="985">
        <v>5.0</v>
      </c>
      <c r="F393" s="986">
        <v>5.0</v>
      </c>
      <c r="G393" s="987"/>
      <c r="H393" s="988">
        <v>4100.0</v>
      </c>
      <c r="I393" s="487">
        <v>5.0</v>
      </c>
      <c r="J393" s="519"/>
      <c r="K393" s="474"/>
      <c r="L393" s="989"/>
      <c r="M393" s="487"/>
      <c r="N393" s="487">
        <v>5.0</v>
      </c>
      <c r="O393" s="486"/>
      <c r="P393" s="487"/>
      <c r="Q393" s="487"/>
      <c r="R393" s="487"/>
      <c r="S393" s="519"/>
      <c r="T393" s="520"/>
      <c r="U393" s="519"/>
      <c r="V393" s="520"/>
      <c r="W393" s="520"/>
      <c r="X393" s="520"/>
      <c r="Y393" s="474"/>
      <c r="Z393" s="474"/>
      <c r="AA393" s="474"/>
      <c r="AB393" s="475"/>
      <c r="AC393" s="475"/>
      <c r="AD393" s="475"/>
      <c r="AE393" s="989"/>
      <c r="AF393" s="989"/>
      <c r="AG393" s="989"/>
      <c r="AH393" s="990"/>
      <c r="AI393" s="990"/>
      <c r="AJ393" s="989"/>
      <c r="AK393" s="962"/>
      <c r="AL393" s="962"/>
      <c r="AM393" s="962"/>
      <c r="AN393" s="961"/>
      <c r="AO393" s="962"/>
      <c r="AP393" s="962"/>
      <c r="AQ393" s="961"/>
      <c r="AR393" s="961"/>
      <c r="AS393" s="962"/>
    </row>
    <row r="394">
      <c r="B394" s="266"/>
      <c r="C394" s="269"/>
      <c r="D394" s="984">
        <v>6.0</v>
      </c>
      <c r="E394" s="985">
        <v>6.0</v>
      </c>
      <c r="F394" s="986">
        <v>6.0</v>
      </c>
      <c r="G394" s="987"/>
      <c r="H394" s="988">
        <v>6200.0</v>
      </c>
      <c r="I394" s="486"/>
      <c r="J394" s="520">
        <v>3.0</v>
      </c>
      <c r="K394" s="474"/>
      <c r="L394" s="989"/>
      <c r="M394" s="487"/>
      <c r="N394" s="487"/>
      <c r="O394" s="486"/>
      <c r="P394" s="487"/>
      <c r="Q394" s="487"/>
      <c r="R394" s="487"/>
      <c r="S394" s="519"/>
      <c r="T394" s="520"/>
      <c r="U394" s="519"/>
      <c r="V394" s="520"/>
      <c r="W394" s="520"/>
      <c r="X394" s="520"/>
      <c r="Y394" s="474"/>
      <c r="Z394" s="474"/>
      <c r="AA394" s="474"/>
      <c r="AB394" s="475"/>
      <c r="AC394" s="475"/>
      <c r="AD394" s="475"/>
      <c r="AE394" s="989"/>
      <c r="AF394" s="989"/>
      <c r="AG394" s="989"/>
      <c r="AH394" s="990"/>
      <c r="AI394" s="990"/>
      <c r="AJ394" s="989"/>
      <c r="AK394" s="962"/>
      <c r="AL394" s="962"/>
      <c r="AM394" s="962"/>
      <c r="AN394" s="961"/>
      <c r="AO394" s="962"/>
      <c r="AP394" s="962"/>
      <c r="AQ394" s="961"/>
      <c r="AR394" s="961"/>
      <c r="AS394" s="962"/>
    </row>
    <row r="395">
      <c r="B395" s="266"/>
      <c r="C395" s="269"/>
      <c r="D395" s="984">
        <v>7.0</v>
      </c>
      <c r="E395" s="985">
        <v>7.0</v>
      </c>
      <c r="F395" s="986">
        <v>7.0</v>
      </c>
      <c r="G395" s="987"/>
      <c r="H395" s="988">
        <v>9300.0</v>
      </c>
      <c r="I395" s="486"/>
      <c r="J395" s="520">
        <v>4.0</v>
      </c>
      <c r="K395" s="474"/>
      <c r="L395" s="989"/>
      <c r="M395" s="486"/>
      <c r="N395" s="487"/>
      <c r="O395" s="486"/>
      <c r="P395" s="487"/>
      <c r="Q395" s="487"/>
      <c r="R395" s="487"/>
      <c r="S395" s="520"/>
      <c r="T395" s="520">
        <v>3.0</v>
      </c>
      <c r="U395" s="519"/>
      <c r="V395" s="520"/>
      <c r="W395" s="520"/>
      <c r="X395" s="520"/>
      <c r="Y395" s="474"/>
      <c r="Z395" s="474"/>
      <c r="AA395" s="474"/>
      <c r="AB395" s="475"/>
      <c r="AC395" s="475"/>
      <c r="AD395" s="475"/>
      <c r="AE395" s="989"/>
      <c r="AF395" s="989"/>
      <c r="AG395" s="989"/>
      <c r="AH395" s="990"/>
      <c r="AI395" s="990"/>
      <c r="AJ395" s="989"/>
      <c r="AK395" s="962"/>
      <c r="AL395" s="962"/>
      <c r="AM395" s="962"/>
      <c r="AN395" s="961"/>
      <c r="AO395" s="962"/>
      <c r="AP395" s="962"/>
      <c r="AQ395" s="961"/>
      <c r="AR395" s="961"/>
      <c r="AS395" s="962"/>
    </row>
    <row r="396">
      <c r="B396" s="266"/>
      <c r="C396" s="269"/>
      <c r="D396" s="984">
        <v>8.0</v>
      </c>
      <c r="E396" s="985">
        <v>8.0</v>
      </c>
      <c r="F396" s="986">
        <v>8.0</v>
      </c>
      <c r="G396" s="987"/>
      <c r="H396" s="988">
        <v>14000.0</v>
      </c>
      <c r="I396" s="486"/>
      <c r="J396" s="520">
        <v>5.0</v>
      </c>
      <c r="K396" s="474"/>
      <c r="L396" s="989"/>
      <c r="M396" s="486"/>
      <c r="N396" s="487"/>
      <c r="O396" s="486"/>
      <c r="P396" s="487"/>
      <c r="Q396" s="487"/>
      <c r="R396" s="487"/>
      <c r="S396" s="520"/>
      <c r="T396" s="520">
        <v>5.0</v>
      </c>
      <c r="U396" s="519"/>
      <c r="V396" s="520"/>
      <c r="W396" s="520"/>
      <c r="X396" s="520"/>
      <c r="Y396" s="474"/>
      <c r="Z396" s="474"/>
      <c r="AA396" s="474"/>
      <c r="AB396" s="475"/>
      <c r="AC396" s="475"/>
      <c r="AD396" s="475"/>
      <c r="AE396" s="989"/>
      <c r="AF396" s="989"/>
      <c r="AG396" s="989"/>
      <c r="AH396" s="990"/>
      <c r="AI396" s="990"/>
      <c r="AJ396" s="989"/>
      <c r="AK396" s="962"/>
      <c r="AL396" s="962"/>
      <c r="AM396" s="962"/>
      <c r="AN396" s="961"/>
      <c r="AO396" s="962"/>
      <c r="AP396" s="962"/>
      <c r="AQ396" s="961"/>
      <c r="AR396" s="961"/>
      <c r="AS396" s="962"/>
    </row>
    <row r="397">
      <c r="B397" s="266"/>
      <c r="C397" s="269"/>
      <c r="D397" s="984">
        <v>9.0</v>
      </c>
      <c r="E397" s="985">
        <v>9.0</v>
      </c>
      <c r="F397" s="986">
        <v>9.0</v>
      </c>
      <c r="G397" s="987"/>
      <c r="H397" s="988">
        <v>21000.0</v>
      </c>
      <c r="I397" s="486"/>
      <c r="J397" s="520">
        <v>6.0</v>
      </c>
      <c r="K397" s="474"/>
      <c r="L397" s="989"/>
      <c r="M397" s="486"/>
      <c r="N397" s="487"/>
      <c r="O397" s="486"/>
      <c r="P397" s="487"/>
      <c r="Q397" s="487"/>
      <c r="R397" s="487"/>
      <c r="S397" s="520"/>
      <c r="T397" s="520">
        <v>6.0</v>
      </c>
      <c r="U397" s="519"/>
      <c r="V397" s="520"/>
      <c r="W397" s="520"/>
      <c r="X397" s="520"/>
      <c r="Y397" s="474"/>
      <c r="Z397" s="474"/>
      <c r="AA397" s="474"/>
      <c r="AB397" s="475"/>
      <c r="AC397" s="475"/>
      <c r="AD397" s="475"/>
      <c r="AE397" s="989"/>
      <c r="AF397" s="989"/>
      <c r="AG397" s="989"/>
      <c r="AH397" s="990"/>
      <c r="AI397" s="990"/>
      <c r="AJ397" s="989"/>
      <c r="AK397" s="962"/>
      <c r="AL397" s="962"/>
      <c r="AM397" s="962"/>
      <c r="AN397" s="961"/>
      <c r="AO397" s="962"/>
      <c r="AP397" s="962"/>
      <c r="AQ397" s="961"/>
      <c r="AR397" s="961"/>
      <c r="AS397" s="962"/>
    </row>
    <row r="398">
      <c r="B398" s="266"/>
      <c r="C398" s="269"/>
      <c r="D398" s="984">
        <v>10.0</v>
      </c>
      <c r="E398" s="985">
        <v>10.0</v>
      </c>
      <c r="F398" s="986">
        <v>10.0</v>
      </c>
      <c r="G398" s="987"/>
      <c r="H398" s="988">
        <v>32000.0</v>
      </c>
      <c r="I398" s="486"/>
      <c r="J398" s="520">
        <v>8.0</v>
      </c>
      <c r="K398" s="474"/>
      <c r="L398" s="989"/>
      <c r="M398" s="486"/>
      <c r="N398" s="487"/>
      <c r="O398" s="486"/>
      <c r="P398" s="487"/>
      <c r="Q398" s="487"/>
      <c r="R398" s="487"/>
      <c r="S398" s="520"/>
      <c r="T398" s="520">
        <v>8.0</v>
      </c>
      <c r="U398" s="519"/>
      <c r="V398" s="520"/>
      <c r="W398" s="520"/>
      <c r="X398" s="520"/>
      <c r="Y398" s="474"/>
      <c r="Z398" s="474"/>
      <c r="AA398" s="474"/>
      <c r="AB398" s="475"/>
      <c r="AC398" s="475"/>
      <c r="AD398" s="475"/>
      <c r="AE398" s="989"/>
      <c r="AF398" s="989"/>
      <c r="AG398" s="989"/>
      <c r="AH398" s="990"/>
      <c r="AI398" s="990"/>
      <c r="AJ398" s="989"/>
      <c r="AK398" s="962"/>
      <c r="AL398" s="962"/>
      <c r="AM398" s="962"/>
      <c r="AN398" s="961"/>
      <c r="AO398" s="962"/>
      <c r="AP398" s="962"/>
      <c r="AQ398" s="961"/>
      <c r="AR398" s="961"/>
      <c r="AS398" s="962"/>
    </row>
    <row r="399">
      <c r="A399" s="968" t="s">
        <v>2498</v>
      </c>
      <c r="B399" s="1016" t="s">
        <v>2755</v>
      </c>
      <c r="C399" s="14"/>
      <c r="D399" s="970">
        <v>1.0</v>
      </c>
      <c r="E399" s="971">
        <v>1.0</v>
      </c>
      <c r="F399" s="972">
        <v>10.0</v>
      </c>
      <c r="G399" s="1017"/>
      <c r="H399" s="974">
        <v>1500.0</v>
      </c>
      <c r="I399" s="979"/>
      <c r="J399" s="980">
        <v>1.0</v>
      </c>
      <c r="K399" s="977"/>
      <c r="L399" s="978"/>
      <c r="M399" s="979"/>
      <c r="N399" s="975"/>
      <c r="O399" s="979"/>
      <c r="P399" s="975"/>
      <c r="Q399" s="975"/>
      <c r="R399" s="975"/>
      <c r="S399" s="980"/>
      <c r="T399" s="980">
        <v>2.0</v>
      </c>
      <c r="U399" s="976"/>
      <c r="V399" s="980"/>
      <c r="W399" s="980"/>
      <c r="X399" s="980"/>
      <c r="Y399" s="977"/>
      <c r="Z399" s="977"/>
      <c r="AA399" s="977"/>
      <c r="AB399" s="981"/>
      <c r="AC399" s="981"/>
      <c r="AD399" s="981"/>
      <c r="AE399" s="978"/>
      <c r="AF399" s="978"/>
      <c r="AG399" s="978"/>
      <c r="AH399" s="982"/>
      <c r="AI399" s="982"/>
      <c r="AJ399" s="978"/>
      <c r="AK399" s="1024"/>
      <c r="AL399" s="1024"/>
      <c r="AM399" s="1024"/>
      <c r="AN399" s="1025"/>
      <c r="AO399" s="1024"/>
      <c r="AP399" s="1024"/>
      <c r="AQ399" s="1025"/>
      <c r="AR399" s="1025"/>
      <c r="AS399" s="1026"/>
    </row>
    <row r="400">
      <c r="A400" s="266"/>
      <c r="B400" s="266"/>
      <c r="C400" s="269"/>
      <c r="D400" s="984">
        <v>2.0</v>
      </c>
      <c r="E400" s="985">
        <v>2.0</v>
      </c>
      <c r="F400" s="986">
        <v>12.0</v>
      </c>
      <c r="G400" s="1013"/>
      <c r="H400" s="988">
        <v>2300.0</v>
      </c>
      <c r="I400" s="486"/>
      <c r="J400" s="520">
        <v>2.0</v>
      </c>
      <c r="K400" s="474"/>
      <c r="L400" s="989"/>
      <c r="M400" s="486"/>
      <c r="N400" s="487"/>
      <c r="O400" s="486"/>
      <c r="P400" s="487"/>
      <c r="Q400" s="487"/>
      <c r="R400" s="487"/>
      <c r="S400" s="520"/>
      <c r="T400" s="520">
        <v>3.0</v>
      </c>
      <c r="U400" s="519"/>
      <c r="V400" s="520"/>
      <c r="W400" s="520"/>
      <c r="X400" s="520"/>
      <c r="Y400" s="474"/>
      <c r="Z400" s="474"/>
      <c r="AA400" s="474"/>
      <c r="AB400" s="475"/>
      <c r="AC400" s="475"/>
      <c r="AD400" s="475"/>
      <c r="AE400" s="989"/>
      <c r="AF400" s="989"/>
      <c r="AG400" s="989"/>
      <c r="AH400" s="990"/>
      <c r="AI400" s="990"/>
      <c r="AJ400" s="989"/>
      <c r="AK400" s="962"/>
      <c r="AL400" s="962"/>
      <c r="AM400" s="962"/>
      <c r="AN400" s="961"/>
      <c r="AO400" s="962"/>
      <c r="AP400" s="962"/>
      <c r="AQ400" s="961"/>
      <c r="AR400" s="961"/>
      <c r="AS400" s="1027"/>
    </row>
    <row r="401">
      <c r="A401" s="266"/>
      <c r="B401" s="266"/>
      <c r="C401" s="269"/>
      <c r="D401" s="984">
        <v>3.0</v>
      </c>
      <c r="E401" s="985">
        <v>3.0</v>
      </c>
      <c r="F401" s="986">
        <v>14.0</v>
      </c>
      <c r="G401" s="1013"/>
      <c r="H401" s="988">
        <v>3500.0</v>
      </c>
      <c r="I401" s="486"/>
      <c r="J401" s="520">
        <v>4.0</v>
      </c>
      <c r="K401" s="474"/>
      <c r="L401" s="989"/>
      <c r="M401" s="486"/>
      <c r="N401" s="487"/>
      <c r="O401" s="486"/>
      <c r="P401" s="487"/>
      <c r="Q401" s="487"/>
      <c r="R401" s="487"/>
      <c r="S401" s="520"/>
      <c r="T401" s="520">
        <v>4.0</v>
      </c>
      <c r="U401" s="519"/>
      <c r="V401" s="520"/>
      <c r="W401" s="520"/>
      <c r="X401" s="520"/>
      <c r="Y401" s="474"/>
      <c r="Z401" s="474"/>
      <c r="AA401" s="474"/>
      <c r="AB401" s="475"/>
      <c r="AC401" s="475"/>
      <c r="AD401" s="475"/>
      <c r="AE401" s="989"/>
      <c r="AF401" s="989"/>
      <c r="AG401" s="989"/>
      <c r="AH401" s="990"/>
      <c r="AI401" s="990"/>
      <c r="AJ401" s="989"/>
      <c r="AK401" s="962"/>
      <c r="AL401" s="962"/>
      <c r="AM401" s="962"/>
      <c r="AN401" s="961"/>
      <c r="AO401" s="962"/>
      <c r="AP401" s="962"/>
      <c r="AQ401" s="961"/>
      <c r="AR401" s="961"/>
      <c r="AS401" s="1027"/>
    </row>
    <row r="402">
      <c r="A402" s="266"/>
      <c r="B402" s="266"/>
      <c r="C402" s="269"/>
      <c r="D402" s="984">
        <v>4.0</v>
      </c>
      <c r="E402" s="985">
        <v>4.0</v>
      </c>
      <c r="F402" s="986">
        <v>17.0</v>
      </c>
      <c r="G402" s="1013"/>
      <c r="H402" s="988">
        <v>5300.0</v>
      </c>
      <c r="I402" s="486"/>
      <c r="J402" s="520">
        <v>6.0</v>
      </c>
      <c r="K402" s="474"/>
      <c r="L402" s="989"/>
      <c r="M402" s="486"/>
      <c r="N402" s="487"/>
      <c r="O402" s="486"/>
      <c r="P402" s="487"/>
      <c r="Q402" s="487"/>
      <c r="R402" s="487"/>
      <c r="S402" s="520"/>
      <c r="T402" s="520">
        <v>5.0</v>
      </c>
      <c r="U402" s="519"/>
      <c r="V402" s="520"/>
      <c r="W402" s="520"/>
      <c r="X402" s="520"/>
      <c r="Y402" s="474"/>
      <c r="Z402" s="474"/>
      <c r="AA402" s="474"/>
      <c r="AB402" s="475"/>
      <c r="AC402" s="475"/>
      <c r="AD402" s="475"/>
      <c r="AE402" s="989"/>
      <c r="AF402" s="989"/>
      <c r="AG402" s="989"/>
      <c r="AH402" s="990"/>
      <c r="AI402" s="990"/>
      <c r="AJ402" s="989"/>
      <c r="AK402" s="962"/>
      <c r="AL402" s="962"/>
      <c r="AM402" s="962"/>
      <c r="AN402" s="961"/>
      <c r="AO402" s="962"/>
      <c r="AP402" s="962"/>
      <c r="AQ402" s="961"/>
      <c r="AR402" s="961"/>
      <c r="AS402" s="1027"/>
    </row>
    <row r="403">
      <c r="A403" s="275"/>
      <c r="B403" s="275"/>
      <c r="C403" s="917"/>
      <c r="D403" s="992">
        <v>5.0</v>
      </c>
      <c r="E403" s="993">
        <v>5.0</v>
      </c>
      <c r="F403" s="994">
        <v>20.0</v>
      </c>
      <c r="G403" s="1015"/>
      <c r="H403" s="996">
        <v>8000.0</v>
      </c>
      <c r="I403" s="1001"/>
      <c r="J403" s="1002">
        <v>8.0</v>
      </c>
      <c r="K403" s="999"/>
      <c r="L403" s="1000"/>
      <c r="M403" s="1001"/>
      <c r="N403" s="997"/>
      <c r="O403" s="1001"/>
      <c r="P403" s="997"/>
      <c r="Q403" s="997"/>
      <c r="R403" s="997"/>
      <c r="S403" s="1002"/>
      <c r="T403" s="1002">
        <v>6.0</v>
      </c>
      <c r="U403" s="998"/>
      <c r="V403" s="1002"/>
      <c r="W403" s="1002"/>
      <c r="X403" s="1002"/>
      <c r="Y403" s="999"/>
      <c r="Z403" s="999"/>
      <c r="AA403" s="999"/>
      <c r="AB403" s="1003"/>
      <c r="AC403" s="1003"/>
      <c r="AD403" s="1003"/>
      <c r="AE403" s="1000"/>
      <c r="AF403" s="1000"/>
      <c r="AG403" s="1000"/>
      <c r="AH403" s="1004"/>
      <c r="AI403" s="1004"/>
      <c r="AJ403" s="1000"/>
      <c r="AK403" s="1029"/>
      <c r="AL403" s="1029"/>
      <c r="AM403" s="1029"/>
      <c r="AN403" s="1030"/>
      <c r="AO403" s="1029"/>
      <c r="AP403" s="1029"/>
      <c r="AQ403" s="1030"/>
      <c r="AR403" s="1030"/>
      <c r="AS403" s="1031"/>
    </row>
    <row r="404">
      <c r="A404" s="387" t="s">
        <v>2747</v>
      </c>
      <c r="B404" s="1035" t="s">
        <v>2756</v>
      </c>
      <c r="C404" s="269"/>
      <c r="D404" s="984">
        <v>1.0</v>
      </c>
      <c r="E404" s="1075">
        <v>5.0</v>
      </c>
      <c r="F404" s="1036"/>
      <c r="G404" s="1037"/>
      <c r="H404" s="1038">
        <v>1500.0</v>
      </c>
      <c r="I404" s="486"/>
      <c r="J404" s="520">
        <v>1.0</v>
      </c>
      <c r="K404" s="474"/>
      <c r="L404" s="989"/>
      <c r="M404" s="486"/>
      <c r="N404" s="487"/>
      <c r="O404" s="486"/>
      <c r="P404" s="487"/>
      <c r="Q404" s="487"/>
      <c r="R404" s="487"/>
      <c r="S404" s="520"/>
      <c r="T404" s="520"/>
      <c r="U404" s="520">
        <v>2.0</v>
      </c>
      <c r="V404" s="520"/>
      <c r="W404" s="520"/>
      <c r="X404" s="520"/>
      <c r="Y404" s="474"/>
      <c r="Z404" s="474"/>
      <c r="AA404" s="474"/>
      <c r="AB404" s="475"/>
      <c r="AC404" s="475"/>
      <c r="AD404" s="475"/>
      <c r="AE404" s="989"/>
      <c r="AF404" s="989"/>
      <c r="AG404" s="989"/>
      <c r="AH404" s="990"/>
      <c r="AI404" s="990"/>
      <c r="AJ404" s="989"/>
      <c r="AK404" s="962"/>
      <c r="AL404" s="962"/>
      <c r="AM404" s="962"/>
      <c r="AN404" s="961"/>
      <c r="AO404" s="962"/>
      <c r="AP404" s="962"/>
      <c r="AQ404" s="961"/>
      <c r="AR404" s="961"/>
      <c r="AS404" s="962"/>
    </row>
    <row r="405">
      <c r="B405" s="266"/>
      <c r="C405" s="269"/>
      <c r="D405" s="984">
        <v>2.0</v>
      </c>
      <c r="E405" s="985">
        <v>7.0</v>
      </c>
      <c r="F405" s="1012"/>
      <c r="G405" s="1013"/>
      <c r="H405" s="988">
        <v>2300.0</v>
      </c>
      <c r="I405" s="486"/>
      <c r="J405" s="520">
        <v>2.0</v>
      </c>
      <c r="K405" s="474"/>
      <c r="L405" s="989"/>
      <c r="M405" s="486"/>
      <c r="N405" s="487"/>
      <c r="O405" s="486"/>
      <c r="P405" s="487"/>
      <c r="Q405" s="487"/>
      <c r="R405" s="487"/>
      <c r="S405" s="520"/>
      <c r="T405" s="520"/>
      <c r="U405" s="520">
        <v>3.0</v>
      </c>
      <c r="V405" s="520"/>
      <c r="W405" s="520"/>
      <c r="X405" s="520"/>
      <c r="Y405" s="474"/>
      <c r="Z405" s="474"/>
      <c r="AA405" s="474"/>
      <c r="AB405" s="475"/>
      <c r="AC405" s="475"/>
      <c r="AD405" s="475"/>
      <c r="AE405" s="989"/>
      <c r="AF405" s="989"/>
      <c r="AG405" s="989"/>
      <c r="AH405" s="990"/>
      <c r="AI405" s="990"/>
      <c r="AJ405" s="989"/>
      <c r="AK405" s="962"/>
      <c r="AL405" s="962"/>
      <c r="AM405" s="962"/>
      <c r="AN405" s="961"/>
      <c r="AO405" s="962"/>
      <c r="AP405" s="962"/>
      <c r="AQ405" s="961"/>
      <c r="AR405" s="961"/>
      <c r="AS405" s="962"/>
    </row>
    <row r="406">
      <c r="B406" s="266"/>
      <c r="C406" s="269"/>
      <c r="D406" s="984">
        <v>3.0</v>
      </c>
      <c r="E406" s="985">
        <v>9.0</v>
      </c>
      <c r="F406" s="1012"/>
      <c r="G406" s="1013"/>
      <c r="H406" s="988">
        <v>3500.0</v>
      </c>
      <c r="I406" s="486"/>
      <c r="J406" s="520">
        <v>4.0</v>
      </c>
      <c r="K406" s="474"/>
      <c r="L406" s="989"/>
      <c r="M406" s="486"/>
      <c r="N406" s="487"/>
      <c r="O406" s="486"/>
      <c r="P406" s="487"/>
      <c r="Q406" s="487"/>
      <c r="R406" s="487"/>
      <c r="S406" s="520"/>
      <c r="T406" s="520"/>
      <c r="U406" s="520">
        <v>4.0</v>
      </c>
      <c r="V406" s="520"/>
      <c r="W406" s="520"/>
      <c r="X406" s="520"/>
      <c r="Y406" s="474"/>
      <c r="Z406" s="474"/>
      <c r="AA406" s="474"/>
      <c r="AB406" s="475"/>
      <c r="AC406" s="475"/>
      <c r="AD406" s="475"/>
      <c r="AE406" s="989"/>
      <c r="AF406" s="989"/>
      <c r="AG406" s="989"/>
      <c r="AH406" s="990"/>
      <c r="AI406" s="990"/>
      <c r="AJ406" s="989"/>
      <c r="AK406" s="962"/>
      <c r="AL406" s="962"/>
      <c r="AM406" s="962"/>
      <c r="AN406" s="961"/>
      <c r="AO406" s="962"/>
      <c r="AP406" s="962"/>
      <c r="AQ406" s="961"/>
      <c r="AR406" s="961"/>
      <c r="AS406" s="962"/>
    </row>
    <row r="407">
      <c r="B407" s="266"/>
      <c r="C407" s="269"/>
      <c r="D407" s="984">
        <v>4.0</v>
      </c>
      <c r="E407" s="985">
        <v>11.0</v>
      </c>
      <c r="F407" s="1012"/>
      <c r="G407" s="1013"/>
      <c r="H407" s="988">
        <v>5300.0</v>
      </c>
      <c r="I407" s="486"/>
      <c r="J407" s="520">
        <v>6.0</v>
      </c>
      <c r="K407" s="474"/>
      <c r="L407" s="989"/>
      <c r="M407" s="486"/>
      <c r="N407" s="487"/>
      <c r="O407" s="486"/>
      <c r="P407" s="487"/>
      <c r="Q407" s="487"/>
      <c r="R407" s="487"/>
      <c r="S407" s="520"/>
      <c r="T407" s="520"/>
      <c r="U407" s="520">
        <v>5.0</v>
      </c>
      <c r="V407" s="520"/>
      <c r="W407" s="520"/>
      <c r="X407" s="520"/>
      <c r="Y407" s="474"/>
      <c r="Z407" s="474"/>
      <c r="AA407" s="474"/>
      <c r="AB407" s="475"/>
      <c r="AC407" s="475"/>
      <c r="AD407" s="475"/>
      <c r="AE407" s="989"/>
      <c r="AF407" s="989"/>
      <c r="AG407" s="989"/>
      <c r="AH407" s="990"/>
      <c r="AI407" s="990"/>
      <c r="AJ407" s="989"/>
      <c r="AK407" s="962"/>
      <c r="AL407" s="962"/>
      <c r="AM407" s="962"/>
      <c r="AN407" s="961"/>
      <c r="AO407" s="962"/>
      <c r="AP407" s="962"/>
      <c r="AQ407" s="961"/>
      <c r="AR407" s="961"/>
      <c r="AS407" s="962"/>
    </row>
    <row r="408">
      <c r="B408" s="266"/>
      <c r="C408" s="269"/>
      <c r="D408" s="984">
        <v>5.0</v>
      </c>
      <c r="E408" s="985">
        <v>13.0</v>
      </c>
      <c r="F408" s="1012"/>
      <c r="G408" s="1013"/>
      <c r="H408" s="988">
        <v>8000.0</v>
      </c>
      <c r="I408" s="486"/>
      <c r="J408" s="520">
        <v>8.0</v>
      </c>
      <c r="K408" s="474"/>
      <c r="L408" s="989"/>
      <c r="M408" s="486"/>
      <c r="N408" s="487"/>
      <c r="O408" s="486"/>
      <c r="P408" s="487"/>
      <c r="Q408" s="487"/>
      <c r="R408" s="487"/>
      <c r="S408" s="520"/>
      <c r="T408" s="520"/>
      <c r="U408" s="520">
        <v>6.0</v>
      </c>
      <c r="V408" s="520"/>
      <c r="W408" s="520"/>
      <c r="X408" s="520"/>
      <c r="Y408" s="474"/>
      <c r="Z408" s="474"/>
      <c r="AA408" s="474"/>
      <c r="AB408" s="475"/>
      <c r="AC408" s="475"/>
      <c r="AD408" s="475"/>
      <c r="AE408" s="989"/>
      <c r="AF408" s="989"/>
      <c r="AG408" s="989"/>
      <c r="AH408" s="990"/>
      <c r="AI408" s="990"/>
      <c r="AJ408" s="989"/>
      <c r="AK408" s="962"/>
      <c r="AL408" s="962"/>
      <c r="AM408" s="962"/>
      <c r="AN408" s="961"/>
      <c r="AO408" s="962"/>
      <c r="AP408" s="962"/>
      <c r="AQ408" s="961"/>
      <c r="AR408" s="961"/>
      <c r="AS408" s="962"/>
    </row>
    <row r="409">
      <c r="B409" s="266"/>
      <c r="C409" s="269"/>
      <c r="D409" s="984">
        <v>6.0</v>
      </c>
      <c r="E409" s="985">
        <v>16.0</v>
      </c>
      <c r="F409" s="1012"/>
      <c r="G409" s="1013"/>
      <c r="H409" s="988">
        <v>12000.0</v>
      </c>
      <c r="I409" s="486"/>
      <c r="J409" s="519"/>
      <c r="K409" s="475">
        <v>3.0</v>
      </c>
      <c r="L409" s="989"/>
      <c r="M409" s="486"/>
      <c r="N409" s="487"/>
      <c r="O409" s="486"/>
      <c r="P409" s="487"/>
      <c r="Q409" s="487"/>
      <c r="R409" s="487"/>
      <c r="S409" s="519"/>
      <c r="T409" s="520"/>
      <c r="U409" s="519"/>
      <c r="V409" s="520"/>
      <c r="W409" s="520"/>
      <c r="X409" s="520"/>
      <c r="Y409" s="475"/>
      <c r="Z409" s="474"/>
      <c r="AA409" s="475">
        <v>2.0</v>
      </c>
      <c r="AB409" s="475"/>
      <c r="AC409" s="475"/>
      <c r="AD409" s="475"/>
      <c r="AE409" s="989"/>
      <c r="AF409" s="989"/>
      <c r="AG409" s="989"/>
      <c r="AH409" s="990"/>
      <c r="AI409" s="990"/>
      <c r="AJ409" s="989"/>
      <c r="AK409" s="962"/>
      <c r="AL409" s="962"/>
      <c r="AM409" s="962"/>
      <c r="AN409" s="961"/>
      <c r="AO409" s="962"/>
      <c r="AP409" s="962"/>
      <c r="AQ409" s="961"/>
      <c r="AR409" s="961"/>
      <c r="AS409" s="962"/>
    </row>
    <row r="410">
      <c r="B410" s="266"/>
      <c r="C410" s="269"/>
      <c r="D410" s="984">
        <v>7.0</v>
      </c>
      <c r="E410" s="985">
        <v>19.0</v>
      </c>
      <c r="F410" s="1012"/>
      <c r="G410" s="1013"/>
      <c r="H410" s="988">
        <v>18000.0</v>
      </c>
      <c r="I410" s="486"/>
      <c r="J410" s="519"/>
      <c r="K410" s="475">
        <v>5.0</v>
      </c>
      <c r="L410" s="989"/>
      <c r="M410" s="486"/>
      <c r="N410" s="487"/>
      <c r="O410" s="486"/>
      <c r="P410" s="487"/>
      <c r="Q410" s="487"/>
      <c r="R410" s="487"/>
      <c r="S410" s="519"/>
      <c r="T410" s="520"/>
      <c r="U410" s="519"/>
      <c r="V410" s="520"/>
      <c r="W410" s="520"/>
      <c r="X410" s="520"/>
      <c r="Y410" s="475"/>
      <c r="Z410" s="474"/>
      <c r="AA410" s="475">
        <v>4.0</v>
      </c>
      <c r="AB410" s="475"/>
      <c r="AC410" s="475"/>
      <c r="AD410" s="475"/>
      <c r="AE410" s="989"/>
      <c r="AF410" s="989"/>
      <c r="AG410" s="989"/>
      <c r="AH410" s="990"/>
      <c r="AI410" s="990"/>
      <c r="AJ410" s="989"/>
      <c r="AK410" s="962"/>
      <c r="AL410" s="962"/>
      <c r="AM410" s="962"/>
      <c r="AN410" s="961"/>
      <c r="AO410" s="962"/>
      <c r="AP410" s="962"/>
      <c r="AQ410" s="961"/>
      <c r="AR410" s="961"/>
      <c r="AS410" s="962"/>
    </row>
    <row r="411">
      <c r="B411" s="266"/>
      <c r="C411" s="269"/>
      <c r="D411" s="984">
        <v>8.0</v>
      </c>
      <c r="E411" s="985">
        <v>22.0</v>
      </c>
      <c r="F411" s="1012"/>
      <c r="G411" s="1013"/>
      <c r="H411" s="988">
        <v>27000.0</v>
      </c>
      <c r="I411" s="486"/>
      <c r="J411" s="519"/>
      <c r="K411" s="475">
        <v>8.0</v>
      </c>
      <c r="L411" s="989"/>
      <c r="M411" s="486"/>
      <c r="N411" s="487"/>
      <c r="O411" s="486"/>
      <c r="P411" s="487"/>
      <c r="Q411" s="487"/>
      <c r="R411" s="487"/>
      <c r="S411" s="519"/>
      <c r="T411" s="520"/>
      <c r="U411" s="519"/>
      <c r="V411" s="520"/>
      <c r="W411" s="520"/>
      <c r="X411" s="520"/>
      <c r="Y411" s="475"/>
      <c r="Z411" s="474"/>
      <c r="AA411" s="475">
        <v>6.0</v>
      </c>
      <c r="AB411" s="475"/>
      <c r="AC411" s="475"/>
      <c r="AD411" s="475">
        <v>2.0</v>
      </c>
      <c r="AE411" s="989"/>
      <c r="AF411" s="989"/>
      <c r="AG411" s="989"/>
      <c r="AH411" s="990"/>
      <c r="AI411" s="990"/>
      <c r="AJ411" s="989"/>
      <c r="AK411" s="962"/>
      <c r="AL411" s="962"/>
      <c r="AM411" s="962"/>
      <c r="AN411" s="961"/>
      <c r="AO411" s="962"/>
      <c r="AP411" s="962"/>
      <c r="AQ411" s="961"/>
      <c r="AR411" s="961"/>
      <c r="AS411" s="962"/>
    </row>
    <row r="412">
      <c r="B412" s="266"/>
      <c r="C412" s="269"/>
      <c r="D412" s="984">
        <v>9.0</v>
      </c>
      <c r="E412" s="985">
        <v>25.0</v>
      </c>
      <c r="F412" s="1012"/>
      <c r="G412" s="1013"/>
      <c r="H412" s="988">
        <v>41000.0</v>
      </c>
      <c r="I412" s="486"/>
      <c r="J412" s="519"/>
      <c r="K412" s="475">
        <v>12.0</v>
      </c>
      <c r="L412" s="989"/>
      <c r="M412" s="486"/>
      <c r="N412" s="487"/>
      <c r="O412" s="486"/>
      <c r="P412" s="487"/>
      <c r="Q412" s="487"/>
      <c r="R412" s="487"/>
      <c r="S412" s="519"/>
      <c r="T412" s="520"/>
      <c r="U412" s="519"/>
      <c r="V412" s="520"/>
      <c r="W412" s="520"/>
      <c r="X412" s="520"/>
      <c r="Y412" s="475"/>
      <c r="Z412" s="474"/>
      <c r="AA412" s="475">
        <v>8.0</v>
      </c>
      <c r="AB412" s="475"/>
      <c r="AC412" s="475"/>
      <c r="AD412" s="475">
        <v>3.0</v>
      </c>
      <c r="AE412" s="989"/>
      <c r="AF412" s="989"/>
      <c r="AG412" s="989"/>
      <c r="AH412" s="990"/>
      <c r="AI412" s="990"/>
      <c r="AJ412" s="989"/>
      <c r="AK412" s="962"/>
      <c r="AL412" s="962"/>
      <c r="AM412" s="962"/>
      <c r="AN412" s="961"/>
      <c r="AO412" s="962"/>
      <c r="AP412" s="962"/>
      <c r="AQ412" s="961"/>
      <c r="AR412" s="961"/>
      <c r="AS412" s="962"/>
    </row>
    <row r="413">
      <c r="B413" s="266"/>
      <c r="C413" s="269"/>
      <c r="D413" s="984">
        <v>10.0</v>
      </c>
      <c r="E413" s="985">
        <v>30.0</v>
      </c>
      <c r="F413" s="1012"/>
      <c r="G413" s="1013"/>
      <c r="H413" s="988">
        <v>62000.0</v>
      </c>
      <c r="I413" s="486"/>
      <c r="J413" s="519"/>
      <c r="K413" s="475">
        <v>16.0</v>
      </c>
      <c r="L413" s="989"/>
      <c r="M413" s="486"/>
      <c r="N413" s="487"/>
      <c r="O413" s="486"/>
      <c r="P413" s="487"/>
      <c r="Q413" s="487"/>
      <c r="R413" s="487"/>
      <c r="S413" s="519"/>
      <c r="T413" s="520"/>
      <c r="U413" s="519"/>
      <c r="V413" s="520"/>
      <c r="W413" s="520"/>
      <c r="X413" s="520"/>
      <c r="Y413" s="475"/>
      <c r="Z413" s="474"/>
      <c r="AA413" s="475">
        <v>10.0</v>
      </c>
      <c r="AB413" s="475"/>
      <c r="AC413" s="475"/>
      <c r="AD413" s="475">
        <v>4.0</v>
      </c>
      <c r="AE413" s="989"/>
      <c r="AF413" s="989"/>
      <c r="AG413" s="989"/>
      <c r="AH413" s="990"/>
      <c r="AI413" s="990"/>
      <c r="AJ413" s="989"/>
      <c r="AK413" s="962"/>
      <c r="AL413" s="962"/>
      <c r="AM413" s="962"/>
      <c r="AN413" s="961"/>
      <c r="AO413" s="962"/>
      <c r="AP413" s="962"/>
      <c r="AQ413" s="961"/>
      <c r="AR413" s="961"/>
      <c r="AS413" s="962"/>
    </row>
    <row r="414">
      <c r="A414" s="968" t="s">
        <v>2689</v>
      </c>
      <c r="B414" s="969" t="s">
        <v>2757</v>
      </c>
      <c r="C414" s="14"/>
      <c r="D414" s="970">
        <v>1.0</v>
      </c>
      <c r="E414" s="971">
        <v>1.0</v>
      </c>
      <c r="F414" s="972">
        <v>1.0</v>
      </c>
      <c r="G414" s="973"/>
      <c r="H414" s="974">
        <v>800.0</v>
      </c>
      <c r="I414" s="975">
        <v>3.0</v>
      </c>
      <c r="J414" s="976"/>
      <c r="K414" s="977"/>
      <c r="L414" s="978"/>
      <c r="M414" s="979"/>
      <c r="N414" s="975"/>
      <c r="O414" s="979"/>
      <c r="P414" s="975"/>
      <c r="Q414" s="975"/>
      <c r="R414" s="975"/>
      <c r="S414" s="976"/>
      <c r="T414" s="980"/>
      <c r="U414" s="976"/>
      <c r="V414" s="980"/>
      <c r="W414" s="980"/>
      <c r="X414" s="980"/>
      <c r="Y414" s="977"/>
      <c r="Z414" s="977"/>
      <c r="AA414" s="977"/>
      <c r="AB414" s="981"/>
      <c r="AC414" s="981"/>
      <c r="AD414" s="981"/>
      <c r="AE414" s="978"/>
      <c r="AF414" s="978"/>
      <c r="AG414" s="978"/>
      <c r="AH414" s="982"/>
      <c r="AI414" s="982"/>
      <c r="AJ414" s="978"/>
      <c r="AK414" s="1024"/>
      <c r="AL414" s="1024"/>
      <c r="AM414" s="1024"/>
      <c r="AN414" s="1025"/>
      <c r="AO414" s="1024"/>
      <c r="AP414" s="1024"/>
      <c r="AQ414" s="1025"/>
      <c r="AR414" s="1025"/>
      <c r="AS414" s="1026"/>
    </row>
    <row r="415">
      <c r="A415" s="266"/>
      <c r="B415" s="266"/>
      <c r="C415" s="269"/>
      <c r="D415" s="984">
        <v>2.0</v>
      </c>
      <c r="E415" s="985">
        <v>2.0</v>
      </c>
      <c r="F415" s="986">
        <v>2.0</v>
      </c>
      <c r="G415" s="987"/>
      <c r="H415" s="988">
        <v>1200.0</v>
      </c>
      <c r="I415" s="487">
        <v>3.0</v>
      </c>
      <c r="J415" s="519"/>
      <c r="K415" s="474"/>
      <c r="L415" s="989"/>
      <c r="M415" s="486"/>
      <c r="N415" s="487">
        <v>3.0</v>
      </c>
      <c r="O415" s="486"/>
      <c r="P415" s="487"/>
      <c r="Q415" s="487"/>
      <c r="R415" s="487"/>
      <c r="S415" s="519"/>
      <c r="T415" s="520"/>
      <c r="U415" s="519"/>
      <c r="V415" s="520"/>
      <c r="W415" s="520"/>
      <c r="X415" s="520"/>
      <c r="Y415" s="474"/>
      <c r="Z415" s="474"/>
      <c r="AA415" s="474"/>
      <c r="AB415" s="475"/>
      <c r="AC415" s="475"/>
      <c r="AD415" s="475"/>
      <c r="AE415" s="989"/>
      <c r="AF415" s="989"/>
      <c r="AG415" s="989"/>
      <c r="AH415" s="990"/>
      <c r="AI415" s="990"/>
      <c r="AJ415" s="989"/>
      <c r="AK415" s="962"/>
      <c r="AL415" s="962"/>
      <c r="AM415" s="962"/>
      <c r="AN415" s="961"/>
      <c r="AO415" s="962"/>
      <c r="AP415" s="962"/>
      <c r="AQ415" s="961"/>
      <c r="AR415" s="961"/>
      <c r="AS415" s="1027"/>
    </row>
    <row r="416">
      <c r="A416" s="266"/>
      <c r="B416" s="266"/>
      <c r="C416" s="269"/>
      <c r="D416" s="984">
        <v>3.0</v>
      </c>
      <c r="E416" s="985">
        <v>3.0</v>
      </c>
      <c r="F416" s="986">
        <v>3.0</v>
      </c>
      <c r="G416" s="987"/>
      <c r="H416" s="988">
        <v>1800.0</v>
      </c>
      <c r="I416" s="487">
        <v>4.0</v>
      </c>
      <c r="J416" s="519"/>
      <c r="K416" s="474"/>
      <c r="L416" s="989"/>
      <c r="M416" s="486"/>
      <c r="N416" s="487">
        <v>3.0</v>
      </c>
      <c r="O416" s="486"/>
      <c r="P416" s="487"/>
      <c r="Q416" s="487"/>
      <c r="R416" s="487"/>
      <c r="S416" s="519"/>
      <c r="T416" s="520"/>
      <c r="U416" s="519"/>
      <c r="V416" s="520"/>
      <c r="W416" s="520"/>
      <c r="X416" s="520"/>
      <c r="Y416" s="474"/>
      <c r="Z416" s="474"/>
      <c r="AA416" s="474"/>
      <c r="AB416" s="475"/>
      <c r="AC416" s="475"/>
      <c r="AD416" s="475"/>
      <c r="AE416" s="989"/>
      <c r="AF416" s="989"/>
      <c r="AG416" s="989"/>
      <c r="AH416" s="990"/>
      <c r="AI416" s="990"/>
      <c r="AJ416" s="989"/>
      <c r="AK416" s="962"/>
      <c r="AL416" s="962"/>
      <c r="AM416" s="962"/>
      <c r="AN416" s="961"/>
      <c r="AO416" s="962"/>
      <c r="AP416" s="962"/>
      <c r="AQ416" s="961"/>
      <c r="AR416" s="961"/>
      <c r="AS416" s="1027"/>
    </row>
    <row r="417">
      <c r="A417" s="266"/>
      <c r="B417" s="266"/>
      <c r="C417" s="269"/>
      <c r="D417" s="984">
        <v>4.0</v>
      </c>
      <c r="E417" s="985">
        <v>4.0</v>
      </c>
      <c r="F417" s="986">
        <v>4.0</v>
      </c>
      <c r="G417" s="987"/>
      <c r="H417" s="988">
        <v>2700.0</v>
      </c>
      <c r="I417" s="487">
        <v>5.0</v>
      </c>
      <c r="J417" s="519"/>
      <c r="K417" s="474"/>
      <c r="L417" s="989"/>
      <c r="M417" s="486"/>
      <c r="N417" s="487">
        <v>4.0</v>
      </c>
      <c r="O417" s="486"/>
      <c r="P417" s="487"/>
      <c r="Q417" s="487"/>
      <c r="R417" s="487"/>
      <c r="S417" s="519"/>
      <c r="T417" s="520"/>
      <c r="U417" s="519"/>
      <c r="V417" s="520"/>
      <c r="W417" s="520"/>
      <c r="X417" s="520"/>
      <c r="Y417" s="474"/>
      <c r="Z417" s="474"/>
      <c r="AA417" s="474"/>
      <c r="AB417" s="475"/>
      <c r="AC417" s="475"/>
      <c r="AD417" s="475"/>
      <c r="AE417" s="989"/>
      <c r="AF417" s="989"/>
      <c r="AG417" s="989"/>
      <c r="AH417" s="990"/>
      <c r="AI417" s="990"/>
      <c r="AJ417" s="989"/>
      <c r="AK417" s="962"/>
      <c r="AL417" s="962"/>
      <c r="AM417" s="962"/>
      <c r="AN417" s="961"/>
      <c r="AO417" s="962"/>
      <c r="AP417" s="962"/>
      <c r="AQ417" s="961"/>
      <c r="AR417" s="961"/>
      <c r="AS417" s="1027"/>
    </row>
    <row r="418">
      <c r="A418" s="266"/>
      <c r="B418" s="266"/>
      <c r="C418" s="269"/>
      <c r="D418" s="984">
        <v>5.0</v>
      </c>
      <c r="E418" s="985">
        <v>5.0</v>
      </c>
      <c r="F418" s="986">
        <v>5.0</v>
      </c>
      <c r="G418" s="987"/>
      <c r="H418" s="988">
        <v>4100.0</v>
      </c>
      <c r="I418" s="487">
        <v>5.0</v>
      </c>
      <c r="J418" s="519"/>
      <c r="K418" s="474"/>
      <c r="L418" s="989"/>
      <c r="M418" s="486"/>
      <c r="N418" s="487">
        <v>5.0</v>
      </c>
      <c r="O418" s="486"/>
      <c r="P418" s="487"/>
      <c r="Q418" s="487"/>
      <c r="R418" s="487"/>
      <c r="S418" s="519"/>
      <c r="T418" s="520"/>
      <c r="U418" s="519"/>
      <c r="V418" s="520"/>
      <c r="W418" s="520"/>
      <c r="X418" s="520"/>
      <c r="Y418" s="474"/>
      <c r="Z418" s="474"/>
      <c r="AA418" s="474"/>
      <c r="AB418" s="475"/>
      <c r="AC418" s="475"/>
      <c r="AD418" s="475"/>
      <c r="AE418" s="989"/>
      <c r="AF418" s="989"/>
      <c r="AG418" s="989"/>
      <c r="AH418" s="990"/>
      <c r="AI418" s="990"/>
      <c r="AJ418" s="989"/>
      <c r="AK418" s="962"/>
      <c r="AL418" s="962"/>
      <c r="AM418" s="962"/>
      <c r="AN418" s="961"/>
      <c r="AO418" s="962"/>
      <c r="AP418" s="962"/>
      <c r="AQ418" s="961"/>
      <c r="AR418" s="961"/>
      <c r="AS418" s="1027"/>
    </row>
    <row r="419">
      <c r="A419" s="266"/>
      <c r="B419" s="266"/>
      <c r="C419" s="269"/>
      <c r="D419" s="984">
        <v>6.0</v>
      </c>
      <c r="E419" s="985">
        <v>6.0</v>
      </c>
      <c r="F419" s="986">
        <v>6.0</v>
      </c>
      <c r="G419" s="987"/>
      <c r="H419" s="988">
        <v>6200.0</v>
      </c>
      <c r="I419" s="486"/>
      <c r="J419" s="520">
        <v>3.0</v>
      </c>
      <c r="K419" s="474"/>
      <c r="L419" s="989"/>
      <c r="M419" s="486"/>
      <c r="N419" s="487">
        <v>5.0</v>
      </c>
      <c r="O419" s="486"/>
      <c r="P419" s="487"/>
      <c r="Q419" s="487"/>
      <c r="R419" s="487"/>
      <c r="S419" s="519"/>
      <c r="T419" s="520"/>
      <c r="U419" s="519"/>
      <c r="V419" s="520"/>
      <c r="W419" s="520"/>
      <c r="X419" s="520"/>
      <c r="Y419" s="474"/>
      <c r="Z419" s="474"/>
      <c r="AA419" s="474"/>
      <c r="AB419" s="475"/>
      <c r="AC419" s="475"/>
      <c r="AD419" s="475"/>
      <c r="AE419" s="989"/>
      <c r="AF419" s="989"/>
      <c r="AG419" s="989"/>
      <c r="AH419" s="990"/>
      <c r="AI419" s="990"/>
      <c r="AJ419" s="989"/>
      <c r="AK419" s="962"/>
      <c r="AL419" s="962"/>
      <c r="AM419" s="962"/>
      <c r="AN419" s="961"/>
      <c r="AO419" s="962"/>
      <c r="AP419" s="962"/>
      <c r="AQ419" s="961"/>
      <c r="AR419" s="961"/>
      <c r="AS419" s="1027"/>
    </row>
    <row r="420">
      <c r="A420" s="266"/>
      <c r="B420" s="266"/>
      <c r="C420" s="269"/>
      <c r="D420" s="984">
        <v>7.0</v>
      </c>
      <c r="E420" s="985">
        <v>7.0</v>
      </c>
      <c r="F420" s="986">
        <v>7.0</v>
      </c>
      <c r="G420" s="987"/>
      <c r="H420" s="988">
        <v>9300.0</v>
      </c>
      <c r="I420" s="486"/>
      <c r="J420" s="520">
        <v>4.0</v>
      </c>
      <c r="K420" s="474"/>
      <c r="L420" s="989"/>
      <c r="M420" s="486"/>
      <c r="N420" s="487"/>
      <c r="O420" s="486"/>
      <c r="P420" s="487"/>
      <c r="Q420" s="487"/>
      <c r="R420" s="487"/>
      <c r="S420" s="519"/>
      <c r="T420" s="520">
        <v>3.0</v>
      </c>
      <c r="U420" s="519"/>
      <c r="V420" s="520"/>
      <c r="W420" s="520"/>
      <c r="X420" s="520"/>
      <c r="Y420" s="474"/>
      <c r="Z420" s="474"/>
      <c r="AA420" s="474"/>
      <c r="AB420" s="475"/>
      <c r="AC420" s="475"/>
      <c r="AD420" s="475"/>
      <c r="AE420" s="989"/>
      <c r="AF420" s="989"/>
      <c r="AG420" s="989"/>
      <c r="AH420" s="990"/>
      <c r="AI420" s="990"/>
      <c r="AJ420" s="989"/>
      <c r="AK420" s="962"/>
      <c r="AL420" s="962"/>
      <c r="AM420" s="962"/>
      <c r="AN420" s="961"/>
      <c r="AO420" s="962"/>
      <c r="AP420" s="962"/>
      <c r="AQ420" s="961"/>
      <c r="AR420" s="961"/>
      <c r="AS420" s="1027"/>
    </row>
    <row r="421">
      <c r="A421" s="266"/>
      <c r="B421" s="266"/>
      <c r="C421" s="269"/>
      <c r="D421" s="984">
        <v>8.0</v>
      </c>
      <c r="E421" s="985">
        <v>8.0</v>
      </c>
      <c r="F421" s="986">
        <v>8.0</v>
      </c>
      <c r="G421" s="987"/>
      <c r="H421" s="988">
        <v>14000.0</v>
      </c>
      <c r="I421" s="486"/>
      <c r="J421" s="520">
        <v>5.0</v>
      </c>
      <c r="K421" s="474"/>
      <c r="L421" s="989"/>
      <c r="M421" s="486"/>
      <c r="N421" s="487"/>
      <c r="O421" s="486"/>
      <c r="P421" s="487"/>
      <c r="Q421" s="487"/>
      <c r="R421" s="487"/>
      <c r="S421" s="519"/>
      <c r="T421" s="520">
        <v>5.0</v>
      </c>
      <c r="U421" s="519"/>
      <c r="V421" s="520"/>
      <c r="W421" s="520"/>
      <c r="X421" s="520"/>
      <c r="Y421" s="474"/>
      <c r="Z421" s="474"/>
      <c r="AA421" s="474"/>
      <c r="AB421" s="475"/>
      <c r="AC421" s="475"/>
      <c r="AD421" s="475"/>
      <c r="AE421" s="989"/>
      <c r="AF421" s="989"/>
      <c r="AG421" s="989"/>
      <c r="AH421" s="990"/>
      <c r="AI421" s="990"/>
      <c r="AJ421" s="989"/>
      <c r="AK421" s="962"/>
      <c r="AL421" s="962"/>
      <c r="AM421" s="962"/>
      <c r="AN421" s="961"/>
      <c r="AO421" s="962"/>
      <c r="AP421" s="962"/>
      <c r="AQ421" s="961"/>
      <c r="AR421" s="961"/>
      <c r="AS421" s="1027"/>
    </row>
    <row r="422">
      <c r="A422" s="266"/>
      <c r="B422" s="266"/>
      <c r="C422" s="269"/>
      <c r="D422" s="984">
        <v>9.0</v>
      </c>
      <c r="E422" s="985">
        <v>9.0</v>
      </c>
      <c r="F422" s="986">
        <v>9.0</v>
      </c>
      <c r="G422" s="987"/>
      <c r="H422" s="988">
        <v>21000.0</v>
      </c>
      <c r="I422" s="486"/>
      <c r="J422" s="520">
        <v>6.0</v>
      </c>
      <c r="K422" s="474"/>
      <c r="L422" s="989"/>
      <c r="M422" s="486"/>
      <c r="N422" s="487"/>
      <c r="O422" s="486"/>
      <c r="P422" s="487"/>
      <c r="Q422" s="487"/>
      <c r="R422" s="487"/>
      <c r="S422" s="519"/>
      <c r="T422" s="520">
        <v>6.0</v>
      </c>
      <c r="U422" s="519"/>
      <c r="V422" s="520"/>
      <c r="W422" s="520"/>
      <c r="X422" s="520"/>
      <c r="Y422" s="474"/>
      <c r="Z422" s="474"/>
      <c r="AA422" s="474"/>
      <c r="AB422" s="475"/>
      <c r="AC422" s="475"/>
      <c r="AD422" s="475"/>
      <c r="AE422" s="989"/>
      <c r="AF422" s="989"/>
      <c r="AG422" s="989"/>
      <c r="AH422" s="990"/>
      <c r="AI422" s="990"/>
      <c r="AJ422" s="989"/>
      <c r="AK422" s="962"/>
      <c r="AL422" s="962"/>
      <c r="AM422" s="962"/>
      <c r="AN422" s="961"/>
      <c r="AO422" s="962"/>
      <c r="AP422" s="962"/>
      <c r="AQ422" s="961"/>
      <c r="AR422" s="961"/>
      <c r="AS422" s="1027"/>
    </row>
    <row r="423">
      <c r="A423" s="275"/>
      <c r="B423" s="275"/>
      <c r="C423" s="917"/>
      <c r="D423" s="992">
        <v>10.0</v>
      </c>
      <c r="E423" s="993">
        <v>10.0</v>
      </c>
      <c r="F423" s="994">
        <v>10.0</v>
      </c>
      <c r="G423" s="995"/>
      <c r="H423" s="996">
        <v>32000.0</v>
      </c>
      <c r="I423" s="1001"/>
      <c r="J423" s="1002">
        <v>8.0</v>
      </c>
      <c r="K423" s="999"/>
      <c r="L423" s="1000"/>
      <c r="M423" s="1001"/>
      <c r="N423" s="997"/>
      <c r="O423" s="1001"/>
      <c r="P423" s="997"/>
      <c r="Q423" s="997"/>
      <c r="R423" s="997"/>
      <c r="S423" s="998"/>
      <c r="T423" s="1002">
        <v>8.0</v>
      </c>
      <c r="U423" s="998"/>
      <c r="V423" s="1002"/>
      <c r="W423" s="1002"/>
      <c r="X423" s="1002"/>
      <c r="Y423" s="999"/>
      <c r="Z423" s="999"/>
      <c r="AA423" s="999"/>
      <c r="AB423" s="1003"/>
      <c r="AC423" s="1003"/>
      <c r="AD423" s="1003"/>
      <c r="AE423" s="1000"/>
      <c r="AF423" s="1000"/>
      <c r="AG423" s="1000"/>
      <c r="AH423" s="1004"/>
      <c r="AI423" s="1004"/>
      <c r="AJ423" s="1000"/>
      <c r="AK423" s="1029"/>
      <c r="AL423" s="1029"/>
      <c r="AM423" s="1029"/>
      <c r="AN423" s="1030"/>
      <c r="AO423" s="1029"/>
      <c r="AP423" s="1029"/>
      <c r="AQ423" s="1030"/>
      <c r="AR423" s="1030"/>
      <c r="AS423" s="1031"/>
    </row>
    <row r="424">
      <c r="A424" s="387" t="s">
        <v>106</v>
      </c>
      <c r="B424" s="1018" t="s">
        <v>2758</v>
      </c>
      <c r="C424" s="269"/>
      <c r="D424" s="984">
        <v>1.0</v>
      </c>
      <c r="E424" s="985">
        <v>2.0</v>
      </c>
      <c r="F424" s="986">
        <v>10.0</v>
      </c>
      <c r="G424" s="987"/>
      <c r="H424" s="988">
        <v>8000.0</v>
      </c>
      <c r="I424" s="486"/>
      <c r="J424" s="519"/>
      <c r="K424" s="475">
        <v>3.0</v>
      </c>
      <c r="L424" s="989"/>
      <c r="M424" s="486"/>
      <c r="N424" s="487"/>
      <c r="O424" s="486"/>
      <c r="P424" s="487"/>
      <c r="Q424" s="487"/>
      <c r="R424" s="487"/>
      <c r="S424" s="519"/>
      <c r="T424" s="520"/>
      <c r="U424" s="519"/>
      <c r="V424" s="520"/>
      <c r="W424" s="520"/>
      <c r="X424" s="520"/>
      <c r="Y424" s="474"/>
      <c r="Z424" s="475">
        <v>3.0</v>
      </c>
      <c r="AA424" s="474"/>
      <c r="AB424" s="475"/>
      <c r="AC424" s="475"/>
      <c r="AD424" s="475"/>
      <c r="AE424" s="989"/>
      <c r="AF424" s="989"/>
      <c r="AG424" s="989"/>
      <c r="AH424" s="990"/>
      <c r="AI424" s="990"/>
      <c r="AJ424" s="989"/>
      <c r="AK424" s="962"/>
      <c r="AL424" s="962"/>
      <c r="AM424" s="962"/>
      <c r="AN424" s="961"/>
      <c r="AO424" s="962"/>
      <c r="AP424" s="962"/>
      <c r="AQ424" s="961"/>
      <c r="AR424" s="961"/>
      <c r="AS424" s="962"/>
    </row>
    <row r="425">
      <c r="B425" s="266"/>
      <c r="C425" s="269"/>
      <c r="D425" s="984">
        <v>2.0</v>
      </c>
      <c r="E425" s="985">
        <v>4.0</v>
      </c>
      <c r="F425" s="986">
        <v>12.0</v>
      </c>
      <c r="G425" s="987"/>
      <c r="H425" s="988">
        <v>12000.0</v>
      </c>
      <c r="I425" s="486"/>
      <c r="J425" s="519"/>
      <c r="K425" s="475">
        <v>5.0</v>
      </c>
      <c r="L425" s="989"/>
      <c r="M425" s="486"/>
      <c r="N425" s="487"/>
      <c r="O425" s="486"/>
      <c r="P425" s="487"/>
      <c r="Q425" s="487"/>
      <c r="R425" s="487"/>
      <c r="S425" s="519"/>
      <c r="T425" s="520"/>
      <c r="U425" s="519"/>
      <c r="V425" s="520"/>
      <c r="W425" s="520"/>
      <c r="X425" s="520"/>
      <c r="Y425" s="474"/>
      <c r="Z425" s="475">
        <v>4.0</v>
      </c>
      <c r="AA425" s="474"/>
      <c r="AB425" s="475"/>
      <c r="AC425" s="475"/>
      <c r="AD425" s="475"/>
      <c r="AE425" s="989"/>
      <c r="AF425" s="989"/>
      <c r="AG425" s="989"/>
      <c r="AH425" s="990"/>
      <c r="AI425" s="990"/>
      <c r="AJ425" s="989"/>
      <c r="AK425" s="962"/>
      <c r="AL425" s="962"/>
      <c r="AM425" s="962"/>
      <c r="AN425" s="961"/>
      <c r="AO425" s="962"/>
      <c r="AP425" s="962"/>
      <c r="AQ425" s="961"/>
      <c r="AR425" s="961"/>
      <c r="AS425" s="962"/>
    </row>
    <row r="426">
      <c r="B426" s="266"/>
      <c r="C426" s="269"/>
      <c r="D426" s="984">
        <v>3.0</v>
      </c>
      <c r="E426" s="985">
        <v>6.0</v>
      </c>
      <c r="F426" s="986">
        <v>14.0</v>
      </c>
      <c r="G426" s="987"/>
      <c r="H426" s="988">
        <v>18000.0</v>
      </c>
      <c r="I426" s="486"/>
      <c r="J426" s="519"/>
      <c r="K426" s="475">
        <v>8.0</v>
      </c>
      <c r="L426" s="989"/>
      <c r="M426" s="486"/>
      <c r="N426" s="487"/>
      <c r="O426" s="486"/>
      <c r="P426" s="487"/>
      <c r="Q426" s="487"/>
      <c r="R426" s="487"/>
      <c r="S426" s="519"/>
      <c r="T426" s="520"/>
      <c r="U426" s="519"/>
      <c r="V426" s="520"/>
      <c r="W426" s="520"/>
      <c r="X426" s="520"/>
      <c r="Y426" s="474"/>
      <c r="Z426" s="475">
        <v>6.0</v>
      </c>
      <c r="AA426" s="474"/>
      <c r="AB426" s="475"/>
      <c r="AC426" s="475"/>
      <c r="AD426" s="475">
        <v>2.0</v>
      </c>
      <c r="AE426" s="989"/>
      <c r="AF426" s="989"/>
      <c r="AG426" s="989"/>
      <c r="AH426" s="990"/>
      <c r="AI426" s="990"/>
      <c r="AJ426" s="989"/>
      <c r="AK426" s="962"/>
      <c r="AL426" s="962"/>
      <c r="AM426" s="962"/>
      <c r="AN426" s="961"/>
      <c r="AO426" s="962"/>
      <c r="AP426" s="962"/>
      <c r="AQ426" s="961"/>
      <c r="AR426" s="961"/>
      <c r="AS426" s="962"/>
    </row>
    <row r="427">
      <c r="B427" s="266"/>
      <c r="C427" s="269"/>
      <c r="D427" s="984">
        <v>4.0</v>
      </c>
      <c r="E427" s="985">
        <v>9.0</v>
      </c>
      <c r="F427" s="986">
        <v>16.0</v>
      </c>
      <c r="G427" s="987"/>
      <c r="H427" s="988">
        <v>27000.0</v>
      </c>
      <c r="I427" s="486"/>
      <c r="J427" s="519"/>
      <c r="K427" s="475">
        <v>12.0</v>
      </c>
      <c r="L427" s="989"/>
      <c r="M427" s="486"/>
      <c r="N427" s="487"/>
      <c r="O427" s="486"/>
      <c r="P427" s="487"/>
      <c r="Q427" s="487"/>
      <c r="R427" s="487"/>
      <c r="S427" s="519"/>
      <c r="T427" s="520"/>
      <c r="U427" s="519"/>
      <c r="V427" s="520"/>
      <c r="W427" s="520"/>
      <c r="X427" s="520"/>
      <c r="Y427" s="474"/>
      <c r="Z427" s="475">
        <v>8.0</v>
      </c>
      <c r="AA427" s="474"/>
      <c r="AB427" s="475"/>
      <c r="AC427" s="475"/>
      <c r="AD427" s="475">
        <v>4.0</v>
      </c>
      <c r="AE427" s="989"/>
      <c r="AF427" s="989"/>
      <c r="AG427" s="989"/>
      <c r="AH427" s="990"/>
      <c r="AI427" s="990"/>
      <c r="AJ427" s="989"/>
      <c r="AK427" s="962"/>
      <c r="AL427" s="962"/>
      <c r="AM427" s="962"/>
      <c r="AN427" s="961"/>
      <c r="AO427" s="962"/>
      <c r="AP427" s="962"/>
      <c r="AQ427" s="961"/>
      <c r="AR427" s="961"/>
      <c r="AS427" s="962"/>
    </row>
    <row r="428">
      <c r="B428" s="266"/>
      <c r="C428" s="269"/>
      <c r="D428" s="984">
        <v>5.0</v>
      </c>
      <c r="E428" s="985">
        <v>12.0</v>
      </c>
      <c r="F428" s="986">
        <v>18.0</v>
      </c>
      <c r="G428" s="987"/>
      <c r="H428" s="988">
        <v>41000.0</v>
      </c>
      <c r="I428" s="486"/>
      <c r="J428" s="519"/>
      <c r="K428" s="475">
        <v>15.0</v>
      </c>
      <c r="L428" s="989"/>
      <c r="M428" s="486"/>
      <c r="N428" s="487"/>
      <c r="O428" s="486"/>
      <c r="P428" s="487"/>
      <c r="Q428" s="487"/>
      <c r="R428" s="487"/>
      <c r="S428" s="519"/>
      <c r="T428" s="520"/>
      <c r="U428" s="519"/>
      <c r="V428" s="520"/>
      <c r="W428" s="520"/>
      <c r="X428" s="520"/>
      <c r="Y428" s="474"/>
      <c r="Z428" s="475">
        <v>10.0</v>
      </c>
      <c r="AA428" s="474"/>
      <c r="AB428" s="475"/>
      <c r="AC428" s="475"/>
      <c r="AD428" s="475">
        <v>6.0</v>
      </c>
      <c r="AE428" s="989"/>
      <c r="AF428" s="989"/>
      <c r="AG428" s="989"/>
      <c r="AH428" s="990"/>
      <c r="AI428" s="990"/>
      <c r="AJ428" s="989"/>
      <c r="AK428" s="962"/>
      <c r="AL428" s="962"/>
      <c r="AM428" s="962"/>
      <c r="AN428" s="961"/>
      <c r="AO428" s="962"/>
      <c r="AP428" s="962"/>
      <c r="AQ428" s="961"/>
      <c r="AR428" s="961"/>
      <c r="AS428" s="962"/>
    </row>
    <row r="429">
      <c r="B429" s="266"/>
      <c r="C429" s="269"/>
      <c r="D429" s="984">
        <v>6.0</v>
      </c>
      <c r="E429" s="985">
        <v>15.0</v>
      </c>
      <c r="F429" s="986">
        <v>20.0</v>
      </c>
      <c r="G429" s="987"/>
      <c r="H429" s="988">
        <v>62000.0</v>
      </c>
      <c r="I429" s="486"/>
      <c r="J429" s="519"/>
      <c r="K429" s="474"/>
      <c r="L429" s="990">
        <v>5.0</v>
      </c>
      <c r="M429" s="486"/>
      <c r="N429" s="487"/>
      <c r="O429" s="486"/>
      <c r="P429" s="487"/>
      <c r="Q429" s="487"/>
      <c r="R429" s="487"/>
      <c r="S429" s="519"/>
      <c r="T429" s="520"/>
      <c r="U429" s="519"/>
      <c r="V429" s="520"/>
      <c r="W429" s="520"/>
      <c r="X429" s="520"/>
      <c r="Y429" s="474"/>
      <c r="Z429" s="474"/>
      <c r="AA429" s="474"/>
      <c r="AB429" s="475"/>
      <c r="AC429" s="475"/>
      <c r="AD429" s="475"/>
      <c r="AE429" s="989"/>
      <c r="AF429" s="990">
        <v>2.0</v>
      </c>
      <c r="AG429" s="989"/>
      <c r="AH429" s="990"/>
      <c r="AI429" s="990"/>
      <c r="AJ429" s="990">
        <v>2.0</v>
      </c>
      <c r="AK429" s="962"/>
      <c r="AL429" s="962"/>
      <c r="AM429" s="962"/>
      <c r="AN429" s="961"/>
      <c r="AO429" s="962"/>
      <c r="AP429" s="962"/>
      <c r="AQ429" s="961"/>
      <c r="AR429" s="961"/>
      <c r="AS429" s="962"/>
    </row>
    <row r="430">
      <c r="B430" s="266"/>
      <c r="C430" s="269"/>
      <c r="D430" s="984">
        <v>7.0</v>
      </c>
      <c r="E430" s="985">
        <v>18.0</v>
      </c>
      <c r="F430" s="986">
        <v>22.0</v>
      </c>
      <c r="G430" s="987"/>
      <c r="H430" s="988">
        <v>93000.0</v>
      </c>
      <c r="I430" s="486"/>
      <c r="J430" s="519"/>
      <c r="K430" s="474"/>
      <c r="L430" s="990">
        <v>10.0</v>
      </c>
      <c r="M430" s="486"/>
      <c r="N430" s="487"/>
      <c r="O430" s="486"/>
      <c r="P430" s="487"/>
      <c r="Q430" s="487"/>
      <c r="R430" s="487"/>
      <c r="S430" s="519"/>
      <c r="T430" s="520"/>
      <c r="U430" s="519"/>
      <c r="V430" s="520"/>
      <c r="W430" s="520"/>
      <c r="X430" s="520"/>
      <c r="Y430" s="474"/>
      <c r="Z430" s="474"/>
      <c r="AA430" s="474"/>
      <c r="AB430" s="475"/>
      <c r="AC430" s="475"/>
      <c r="AD430" s="475"/>
      <c r="AE430" s="989"/>
      <c r="AF430" s="990">
        <v>3.0</v>
      </c>
      <c r="AG430" s="989"/>
      <c r="AH430" s="990"/>
      <c r="AI430" s="990"/>
      <c r="AJ430" s="990">
        <v>3.0</v>
      </c>
      <c r="AK430" s="962"/>
      <c r="AL430" s="962"/>
      <c r="AM430" s="962"/>
      <c r="AN430" s="961"/>
      <c r="AO430" s="962"/>
      <c r="AP430" s="962"/>
      <c r="AQ430" s="961"/>
      <c r="AR430" s="961"/>
      <c r="AS430" s="962"/>
    </row>
    <row r="431">
      <c r="B431" s="266"/>
      <c r="C431" s="269"/>
      <c r="D431" s="984">
        <v>8.0</v>
      </c>
      <c r="E431" s="985">
        <v>22.0</v>
      </c>
      <c r="F431" s="986">
        <v>24.0</v>
      </c>
      <c r="G431" s="987"/>
      <c r="H431" s="988">
        <v>140000.0</v>
      </c>
      <c r="I431" s="486"/>
      <c r="J431" s="519"/>
      <c r="K431" s="474"/>
      <c r="L431" s="990">
        <v>20.0</v>
      </c>
      <c r="M431" s="486"/>
      <c r="N431" s="487"/>
      <c r="O431" s="486"/>
      <c r="P431" s="487"/>
      <c r="Q431" s="487"/>
      <c r="R431" s="487"/>
      <c r="S431" s="519"/>
      <c r="T431" s="520"/>
      <c r="U431" s="519"/>
      <c r="V431" s="520"/>
      <c r="W431" s="520"/>
      <c r="X431" s="520"/>
      <c r="Y431" s="474"/>
      <c r="Z431" s="474"/>
      <c r="AA431" s="474"/>
      <c r="AB431" s="475"/>
      <c r="AC431" s="475"/>
      <c r="AD431" s="475"/>
      <c r="AE431" s="989"/>
      <c r="AF431" s="990">
        <v>5.0</v>
      </c>
      <c r="AG431" s="989"/>
      <c r="AH431" s="990"/>
      <c r="AI431" s="990"/>
      <c r="AJ431" s="990">
        <v>5.0</v>
      </c>
      <c r="AK431" s="962"/>
      <c r="AL431" s="962"/>
      <c r="AM431" s="962"/>
      <c r="AN431" s="961"/>
      <c r="AO431" s="962"/>
      <c r="AP431" s="962"/>
      <c r="AQ431" s="961"/>
      <c r="AR431" s="961"/>
      <c r="AS431" s="962"/>
    </row>
    <row r="432">
      <c r="B432" s="266"/>
      <c r="C432" s="269"/>
      <c r="D432" s="984">
        <v>9.0</v>
      </c>
      <c r="E432" s="985">
        <v>26.0</v>
      </c>
      <c r="F432" s="986">
        <v>27.0</v>
      </c>
      <c r="G432" s="987"/>
      <c r="H432" s="988">
        <v>210000.0</v>
      </c>
      <c r="I432" s="486"/>
      <c r="J432" s="519"/>
      <c r="K432" s="474"/>
      <c r="L432" s="990">
        <v>30.0</v>
      </c>
      <c r="M432" s="486"/>
      <c r="N432" s="487"/>
      <c r="O432" s="486"/>
      <c r="P432" s="487"/>
      <c r="Q432" s="487"/>
      <c r="R432" s="487"/>
      <c r="S432" s="519"/>
      <c r="T432" s="520"/>
      <c r="U432" s="519"/>
      <c r="V432" s="520"/>
      <c r="W432" s="520"/>
      <c r="X432" s="520"/>
      <c r="Y432" s="474"/>
      <c r="Z432" s="474"/>
      <c r="AA432" s="474"/>
      <c r="AB432" s="475"/>
      <c r="AC432" s="475"/>
      <c r="AD432" s="475"/>
      <c r="AE432" s="989"/>
      <c r="AF432" s="990">
        <v>7.0</v>
      </c>
      <c r="AG432" s="989"/>
      <c r="AH432" s="990"/>
      <c r="AI432" s="990"/>
      <c r="AJ432" s="990">
        <v>7.0</v>
      </c>
      <c r="AK432" s="962"/>
      <c r="AL432" s="962"/>
      <c r="AM432" s="962"/>
      <c r="AN432" s="961"/>
      <c r="AO432" s="962"/>
      <c r="AP432" s="962"/>
      <c r="AQ432" s="961"/>
      <c r="AR432" s="961"/>
      <c r="AS432" s="962"/>
    </row>
    <row r="433">
      <c r="B433" s="266"/>
      <c r="C433" s="269"/>
      <c r="D433" s="984">
        <v>10.0</v>
      </c>
      <c r="E433" s="985">
        <v>30.0</v>
      </c>
      <c r="F433" s="986">
        <v>30.0</v>
      </c>
      <c r="G433" s="987"/>
      <c r="H433" s="988">
        <v>320000.0</v>
      </c>
      <c r="I433" s="486"/>
      <c r="J433" s="519"/>
      <c r="K433" s="474"/>
      <c r="L433" s="990">
        <v>40.0</v>
      </c>
      <c r="M433" s="486"/>
      <c r="N433" s="487"/>
      <c r="O433" s="486"/>
      <c r="P433" s="487"/>
      <c r="Q433" s="487"/>
      <c r="R433" s="487"/>
      <c r="S433" s="519"/>
      <c r="T433" s="520"/>
      <c r="U433" s="519"/>
      <c r="V433" s="520"/>
      <c r="W433" s="520"/>
      <c r="X433" s="520"/>
      <c r="Y433" s="474"/>
      <c r="Z433" s="474"/>
      <c r="AA433" s="474"/>
      <c r="AB433" s="475"/>
      <c r="AC433" s="475"/>
      <c r="AD433" s="475"/>
      <c r="AE433" s="989"/>
      <c r="AF433" s="990">
        <v>9.0</v>
      </c>
      <c r="AG433" s="989"/>
      <c r="AH433" s="990"/>
      <c r="AI433" s="990"/>
      <c r="AJ433" s="990">
        <v>9.0</v>
      </c>
      <c r="AK433" s="962"/>
      <c r="AL433" s="962"/>
      <c r="AM433" s="962"/>
      <c r="AN433" s="961"/>
      <c r="AO433" s="962"/>
      <c r="AP433" s="962"/>
      <c r="AQ433" s="961"/>
      <c r="AR433" s="961"/>
      <c r="AS433" s="962"/>
    </row>
    <row r="434">
      <c r="A434" s="968" t="s">
        <v>307</v>
      </c>
      <c r="B434" s="1016" t="s">
        <v>2759</v>
      </c>
      <c r="C434" s="14"/>
      <c r="D434" s="970">
        <v>1.0</v>
      </c>
      <c r="E434" s="971">
        <v>2.0</v>
      </c>
      <c r="F434" s="972">
        <v>10.0</v>
      </c>
      <c r="G434" s="973"/>
      <c r="H434" s="974">
        <v>10000.0</v>
      </c>
      <c r="I434" s="979"/>
      <c r="J434" s="976"/>
      <c r="K434" s="977"/>
      <c r="L434" s="982">
        <v>1.0</v>
      </c>
      <c r="M434" s="979"/>
      <c r="N434" s="975"/>
      <c r="O434" s="979"/>
      <c r="P434" s="975"/>
      <c r="Q434" s="975"/>
      <c r="R434" s="975"/>
      <c r="S434" s="976"/>
      <c r="T434" s="980"/>
      <c r="U434" s="976"/>
      <c r="V434" s="980"/>
      <c r="W434" s="980"/>
      <c r="X434" s="980"/>
      <c r="Y434" s="977"/>
      <c r="Z434" s="977"/>
      <c r="AA434" s="977"/>
      <c r="AB434" s="981"/>
      <c r="AC434" s="981"/>
      <c r="AD434" s="981"/>
      <c r="AE434" s="978"/>
      <c r="AF434" s="978"/>
      <c r="AG434" s="978"/>
      <c r="AH434" s="982"/>
      <c r="AI434" s="982"/>
      <c r="AJ434" s="978"/>
      <c r="AK434" s="1024"/>
      <c r="AL434" s="1024"/>
      <c r="AM434" s="1024"/>
      <c r="AN434" s="1025"/>
      <c r="AO434" s="1024"/>
      <c r="AP434" s="1024"/>
      <c r="AQ434" s="1025"/>
      <c r="AR434" s="1025"/>
      <c r="AS434" s="1026"/>
    </row>
    <row r="435">
      <c r="A435" s="266"/>
      <c r="B435" s="266"/>
      <c r="C435" s="269"/>
      <c r="D435" s="984">
        <v>2.0</v>
      </c>
      <c r="E435" s="985">
        <v>4.0</v>
      </c>
      <c r="F435" s="986">
        <v>12.0</v>
      </c>
      <c r="G435" s="987"/>
      <c r="H435" s="988">
        <v>15000.0</v>
      </c>
      <c r="I435" s="486"/>
      <c r="J435" s="519"/>
      <c r="K435" s="475">
        <v>5.0</v>
      </c>
      <c r="L435" s="989"/>
      <c r="M435" s="486"/>
      <c r="N435" s="487"/>
      <c r="O435" s="486"/>
      <c r="P435" s="487"/>
      <c r="Q435" s="487"/>
      <c r="R435" s="487"/>
      <c r="S435" s="519"/>
      <c r="T435" s="520"/>
      <c r="U435" s="519"/>
      <c r="V435" s="520"/>
      <c r="W435" s="520"/>
      <c r="X435" s="520"/>
      <c r="Y435" s="475"/>
      <c r="Z435" s="475">
        <v>6.0</v>
      </c>
      <c r="AA435" s="474"/>
      <c r="AB435" s="475"/>
      <c r="AC435" s="475"/>
      <c r="AD435" s="475"/>
      <c r="AE435" s="989"/>
      <c r="AF435" s="989"/>
      <c r="AG435" s="989"/>
      <c r="AH435" s="990"/>
      <c r="AI435" s="990"/>
      <c r="AJ435" s="989"/>
      <c r="AK435" s="962"/>
      <c r="AL435" s="962"/>
      <c r="AM435" s="962"/>
      <c r="AN435" s="961"/>
      <c r="AO435" s="962"/>
      <c r="AP435" s="962"/>
      <c r="AQ435" s="961"/>
      <c r="AR435" s="961"/>
      <c r="AS435" s="1027"/>
    </row>
    <row r="436">
      <c r="A436" s="266"/>
      <c r="B436" s="266"/>
      <c r="C436" s="269"/>
      <c r="D436" s="984">
        <v>3.0</v>
      </c>
      <c r="E436" s="985">
        <v>6.0</v>
      </c>
      <c r="F436" s="986">
        <v>14.0</v>
      </c>
      <c r="G436" s="987"/>
      <c r="H436" s="988">
        <v>23000.0</v>
      </c>
      <c r="I436" s="486"/>
      <c r="J436" s="519"/>
      <c r="K436" s="475">
        <v>15.0</v>
      </c>
      <c r="L436" s="989"/>
      <c r="M436" s="486"/>
      <c r="N436" s="487"/>
      <c r="O436" s="486"/>
      <c r="P436" s="487"/>
      <c r="Q436" s="487"/>
      <c r="R436" s="487"/>
      <c r="S436" s="519"/>
      <c r="T436" s="520"/>
      <c r="U436" s="519"/>
      <c r="V436" s="520"/>
      <c r="W436" s="520"/>
      <c r="X436" s="520"/>
      <c r="Y436" s="475"/>
      <c r="Z436" s="475">
        <v>10.0</v>
      </c>
      <c r="AA436" s="474"/>
      <c r="AB436" s="475">
        <v>6.0</v>
      </c>
      <c r="AC436" s="475"/>
      <c r="AD436" s="475"/>
      <c r="AE436" s="989"/>
      <c r="AF436" s="989"/>
      <c r="AG436" s="989"/>
      <c r="AH436" s="990"/>
      <c r="AI436" s="990"/>
      <c r="AJ436" s="989"/>
      <c r="AK436" s="962"/>
      <c r="AL436" s="962"/>
      <c r="AM436" s="962"/>
      <c r="AN436" s="961"/>
      <c r="AO436" s="962"/>
      <c r="AP436" s="962"/>
      <c r="AQ436" s="961"/>
      <c r="AR436" s="961"/>
      <c r="AS436" s="1027"/>
    </row>
    <row r="437">
      <c r="A437" s="266"/>
      <c r="B437" s="266"/>
      <c r="C437" s="269"/>
      <c r="D437" s="984">
        <v>4.0</v>
      </c>
      <c r="E437" s="985">
        <v>9.0</v>
      </c>
      <c r="F437" s="986">
        <v>16.0</v>
      </c>
      <c r="G437" s="987"/>
      <c r="H437" s="988">
        <v>35000.0</v>
      </c>
      <c r="I437" s="486"/>
      <c r="J437" s="519"/>
      <c r="K437" s="475">
        <v>25.0</v>
      </c>
      <c r="L437" s="989"/>
      <c r="M437" s="486"/>
      <c r="N437" s="487"/>
      <c r="O437" s="486"/>
      <c r="P437" s="487"/>
      <c r="Q437" s="487"/>
      <c r="R437" s="487"/>
      <c r="S437" s="519"/>
      <c r="T437" s="520"/>
      <c r="U437" s="519"/>
      <c r="V437" s="520"/>
      <c r="W437" s="520"/>
      <c r="X437" s="520"/>
      <c r="Y437" s="475"/>
      <c r="Z437" s="475">
        <v>12.0</v>
      </c>
      <c r="AA437" s="474"/>
      <c r="AB437" s="475">
        <v>8.0</v>
      </c>
      <c r="AC437" s="475"/>
      <c r="AD437" s="475"/>
      <c r="AE437" s="989"/>
      <c r="AF437" s="989"/>
      <c r="AG437" s="989"/>
      <c r="AH437" s="990"/>
      <c r="AI437" s="990"/>
      <c r="AJ437" s="989"/>
      <c r="AK437" s="962"/>
      <c r="AL437" s="962"/>
      <c r="AM437" s="962"/>
      <c r="AN437" s="961"/>
      <c r="AO437" s="962"/>
      <c r="AP437" s="962"/>
      <c r="AQ437" s="961"/>
      <c r="AR437" s="961"/>
      <c r="AS437" s="1027"/>
    </row>
    <row r="438">
      <c r="A438" s="266"/>
      <c r="B438" s="266"/>
      <c r="C438" s="269"/>
      <c r="D438" s="984">
        <v>5.0</v>
      </c>
      <c r="E438" s="985">
        <v>12.0</v>
      </c>
      <c r="F438" s="986">
        <v>18.0</v>
      </c>
      <c r="G438" s="987"/>
      <c r="H438" s="988">
        <v>53000.0</v>
      </c>
      <c r="I438" s="486"/>
      <c r="J438" s="519"/>
      <c r="K438" s="474"/>
      <c r="L438" s="990">
        <v>3.0</v>
      </c>
      <c r="M438" s="486"/>
      <c r="N438" s="487"/>
      <c r="O438" s="486"/>
      <c r="P438" s="487"/>
      <c r="Q438" s="487"/>
      <c r="R438" s="487"/>
      <c r="S438" s="519"/>
      <c r="T438" s="520"/>
      <c r="U438" s="519"/>
      <c r="V438" s="520"/>
      <c r="W438" s="520"/>
      <c r="X438" s="520"/>
      <c r="Y438" s="475"/>
      <c r="Z438" s="475">
        <v>14.0</v>
      </c>
      <c r="AA438" s="474"/>
      <c r="AB438" s="475">
        <v>10.0</v>
      </c>
      <c r="AC438" s="475"/>
      <c r="AD438" s="475"/>
      <c r="AE438" s="989"/>
      <c r="AF438" s="989"/>
      <c r="AG438" s="989"/>
      <c r="AH438" s="990"/>
      <c r="AI438" s="990"/>
      <c r="AJ438" s="989"/>
      <c r="AK438" s="962"/>
      <c r="AL438" s="962"/>
      <c r="AM438" s="962"/>
      <c r="AN438" s="961"/>
      <c r="AO438" s="962"/>
      <c r="AP438" s="962"/>
      <c r="AQ438" s="961"/>
      <c r="AR438" s="961"/>
      <c r="AS438" s="1027"/>
    </row>
    <row r="439">
      <c r="A439" s="266"/>
      <c r="B439" s="266"/>
      <c r="C439" s="269"/>
      <c r="D439" s="984">
        <v>6.0</v>
      </c>
      <c r="E439" s="985">
        <v>15.0</v>
      </c>
      <c r="F439" s="986">
        <v>20.0</v>
      </c>
      <c r="G439" s="987"/>
      <c r="H439" s="988">
        <v>80000.0</v>
      </c>
      <c r="I439" s="486"/>
      <c r="J439" s="519"/>
      <c r="K439" s="474"/>
      <c r="L439" s="990">
        <v>5.0</v>
      </c>
      <c r="M439" s="486"/>
      <c r="N439" s="487"/>
      <c r="O439" s="486"/>
      <c r="P439" s="487"/>
      <c r="Q439" s="487"/>
      <c r="R439" s="487"/>
      <c r="S439" s="519"/>
      <c r="T439" s="520"/>
      <c r="U439" s="519"/>
      <c r="V439" s="520"/>
      <c r="W439" s="520"/>
      <c r="X439" s="520"/>
      <c r="Y439" s="474"/>
      <c r="Z439" s="474"/>
      <c r="AA439" s="474"/>
      <c r="AB439" s="475"/>
      <c r="AC439" s="475"/>
      <c r="AD439" s="475"/>
      <c r="AE439" s="990"/>
      <c r="AF439" s="990">
        <v>2.0</v>
      </c>
      <c r="AG439" s="989"/>
      <c r="AH439" s="990">
        <v>2.0</v>
      </c>
      <c r="AI439" s="990"/>
      <c r="AJ439" s="989"/>
      <c r="AK439" s="962"/>
      <c r="AL439" s="962"/>
      <c r="AM439" s="962"/>
      <c r="AN439" s="961"/>
      <c r="AO439" s="962"/>
      <c r="AP439" s="962"/>
      <c r="AQ439" s="961"/>
      <c r="AR439" s="961"/>
      <c r="AS439" s="1027"/>
    </row>
    <row r="440">
      <c r="A440" s="266"/>
      <c r="B440" s="266"/>
      <c r="C440" s="269"/>
      <c r="D440" s="984">
        <v>7.0</v>
      </c>
      <c r="E440" s="985">
        <v>18.0</v>
      </c>
      <c r="F440" s="986">
        <v>22.0</v>
      </c>
      <c r="G440" s="987"/>
      <c r="H440" s="988">
        <v>120000.0</v>
      </c>
      <c r="I440" s="486"/>
      <c r="J440" s="519"/>
      <c r="K440" s="474"/>
      <c r="L440" s="990">
        <v>10.0</v>
      </c>
      <c r="M440" s="486"/>
      <c r="N440" s="487"/>
      <c r="O440" s="486"/>
      <c r="P440" s="487"/>
      <c r="Q440" s="487"/>
      <c r="R440" s="487"/>
      <c r="S440" s="519"/>
      <c r="T440" s="520"/>
      <c r="U440" s="519"/>
      <c r="V440" s="520"/>
      <c r="W440" s="520"/>
      <c r="X440" s="520"/>
      <c r="Y440" s="474"/>
      <c r="Z440" s="474"/>
      <c r="AA440" s="474"/>
      <c r="AB440" s="475"/>
      <c r="AC440" s="475"/>
      <c r="AD440" s="475"/>
      <c r="AE440" s="990"/>
      <c r="AF440" s="990">
        <v>3.0</v>
      </c>
      <c r="AG440" s="989"/>
      <c r="AH440" s="990">
        <v>3.0</v>
      </c>
      <c r="AI440" s="990"/>
      <c r="AJ440" s="989"/>
      <c r="AK440" s="962"/>
      <c r="AL440" s="962"/>
      <c r="AM440" s="962"/>
      <c r="AN440" s="961"/>
      <c r="AO440" s="962"/>
      <c r="AP440" s="962"/>
      <c r="AQ440" s="961"/>
      <c r="AR440" s="961"/>
      <c r="AS440" s="1027"/>
    </row>
    <row r="441">
      <c r="A441" s="266"/>
      <c r="B441" s="266"/>
      <c r="C441" s="269"/>
      <c r="D441" s="984">
        <v>8.0</v>
      </c>
      <c r="E441" s="985">
        <v>22.0</v>
      </c>
      <c r="F441" s="986">
        <v>24.0</v>
      </c>
      <c r="G441" s="987"/>
      <c r="H441" s="988">
        <v>180000.0</v>
      </c>
      <c r="I441" s="486"/>
      <c r="J441" s="519"/>
      <c r="K441" s="474"/>
      <c r="L441" s="990">
        <v>20.0</v>
      </c>
      <c r="M441" s="486"/>
      <c r="N441" s="487"/>
      <c r="O441" s="486"/>
      <c r="P441" s="487"/>
      <c r="Q441" s="487"/>
      <c r="R441" s="487"/>
      <c r="S441" s="519"/>
      <c r="T441" s="520"/>
      <c r="U441" s="519"/>
      <c r="V441" s="520"/>
      <c r="W441" s="520"/>
      <c r="X441" s="520"/>
      <c r="Y441" s="474"/>
      <c r="Z441" s="474"/>
      <c r="AA441" s="474"/>
      <c r="AB441" s="475"/>
      <c r="AC441" s="475"/>
      <c r="AD441" s="475"/>
      <c r="AE441" s="990"/>
      <c r="AF441" s="990">
        <v>5.0</v>
      </c>
      <c r="AG441" s="989"/>
      <c r="AH441" s="990">
        <v>5.0</v>
      </c>
      <c r="AI441" s="990"/>
      <c r="AJ441" s="989"/>
      <c r="AK441" s="962"/>
      <c r="AL441" s="962"/>
      <c r="AM441" s="962"/>
      <c r="AN441" s="961"/>
      <c r="AO441" s="962"/>
      <c r="AP441" s="962"/>
      <c r="AQ441" s="961"/>
      <c r="AR441" s="961"/>
      <c r="AS441" s="1027"/>
    </row>
    <row r="442">
      <c r="A442" s="266"/>
      <c r="B442" s="266"/>
      <c r="C442" s="269"/>
      <c r="D442" s="984">
        <v>9.0</v>
      </c>
      <c r="E442" s="985">
        <v>26.0</v>
      </c>
      <c r="F442" s="986">
        <v>27.0</v>
      </c>
      <c r="G442" s="987"/>
      <c r="H442" s="988">
        <v>270000.0</v>
      </c>
      <c r="I442" s="486"/>
      <c r="J442" s="519"/>
      <c r="K442" s="474"/>
      <c r="L442" s="990">
        <v>30.0</v>
      </c>
      <c r="M442" s="486"/>
      <c r="N442" s="487"/>
      <c r="O442" s="486"/>
      <c r="P442" s="487"/>
      <c r="Q442" s="487"/>
      <c r="R442" s="487"/>
      <c r="S442" s="519"/>
      <c r="T442" s="520"/>
      <c r="U442" s="519"/>
      <c r="V442" s="520"/>
      <c r="W442" s="520"/>
      <c r="X442" s="520"/>
      <c r="Y442" s="474"/>
      <c r="Z442" s="474"/>
      <c r="AA442" s="474"/>
      <c r="AB442" s="475"/>
      <c r="AC442" s="475"/>
      <c r="AD442" s="475"/>
      <c r="AE442" s="990"/>
      <c r="AF442" s="990">
        <v>7.0</v>
      </c>
      <c r="AG442" s="989"/>
      <c r="AH442" s="990">
        <v>7.0</v>
      </c>
      <c r="AI442" s="990"/>
      <c r="AJ442" s="989"/>
      <c r="AK442" s="962"/>
      <c r="AL442" s="962"/>
      <c r="AM442" s="962"/>
      <c r="AN442" s="961"/>
      <c r="AO442" s="962"/>
      <c r="AP442" s="962"/>
      <c r="AQ442" s="961"/>
      <c r="AR442" s="961"/>
      <c r="AS442" s="1027"/>
    </row>
    <row r="443">
      <c r="A443" s="275"/>
      <c r="B443" s="275"/>
      <c r="C443" s="917"/>
      <c r="D443" s="992">
        <v>10.0</v>
      </c>
      <c r="E443" s="993">
        <v>30.0</v>
      </c>
      <c r="F443" s="994">
        <v>30.0</v>
      </c>
      <c r="G443" s="995"/>
      <c r="H443" s="996">
        <v>410000.0</v>
      </c>
      <c r="I443" s="1001"/>
      <c r="J443" s="998"/>
      <c r="K443" s="999"/>
      <c r="L443" s="1004">
        <v>40.0</v>
      </c>
      <c r="M443" s="1001"/>
      <c r="N443" s="997"/>
      <c r="O443" s="1001"/>
      <c r="P443" s="997"/>
      <c r="Q443" s="997"/>
      <c r="R443" s="997"/>
      <c r="S443" s="998"/>
      <c r="T443" s="1002"/>
      <c r="U443" s="998"/>
      <c r="V443" s="1002"/>
      <c r="W443" s="1002"/>
      <c r="X443" s="1002"/>
      <c r="Y443" s="999"/>
      <c r="Z443" s="999"/>
      <c r="AA443" s="999"/>
      <c r="AB443" s="1003"/>
      <c r="AC443" s="1003"/>
      <c r="AD443" s="1003"/>
      <c r="AE443" s="1004"/>
      <c r="AF443" s="1004">
        <v>9.0</v>
      </c>
      <c r="AG443" s="1000"/>
      <c r="AH443" s="1004">
        <v>9.0</v>
      </c>
      <c r="AI443" s="1004"/>
      <c r="AJ443" s="1000"/>
      <c r="AK443" s="1029"/>
      <c r="AL443" s="1029"/>
      <c r="AM443" s="1029"/>
      <c r="AN443" s="1030"/>
      <c r="AO443" s="1029"/>
      <c r="AP443" s="1029"/>
      <c r="AQ443" s="1030"/>
      <c r="AR443" s="1030"/>
      <c r="AS443" s="1031"/>
    </row>
    <row r="444">
      <c r="A444" s="1128" t="s">
        <v>2717</v>
      </c>
      <c r="B444" s="1119"/>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033"/>
      <c r="AL444" s="1033"/>
      <c r="AM444" s="1033"/>
      <c r="AN444" s="1034"/>
      <c r="AO444" s="1033"/>
      <c r="AP444" s="1033"/>
      <c r="AQ444" s="1034"/>
      <c r="AR444" s="1034"/>
      <c r="AS444" s="941"/>
    </row>
    <row r="445">
      <c r="A445" s="387" t="s">
        <v>2691</v>
      </c>
      <c r="B445" s="969" t="s">
        <v>2760</v>
      </c>
      <c r="C445" s="14"/>
      <c r="D445" s="984">
        <v>1.0</v>
      </c>
      <c r="E445" s="971">
        <v>1.0</v>
      </c>
      <c r="F445" s="972"/>
      <c r="G445" s="973"/>
      <c r="H445" s="1021">
        <v>800.0</v>
      </c>
      <c r="I445" s="487">
        <v>3.0</v>
      </c>
      <c r="J445" s="519"/>
      <c r="K445" s="474"/>
      <c r="L445" s="989"/>
      <c r="M445" s="486"/>
      <c r="N445" s="487"/>
      <c r="O445" s="486"/>
      <c r="P445" s="487"/>
      <c r="Q445" s="487"/>
      <c r="R445" s="487"/>
      <c r="S445" s="519"/>
      <c r="T445" s="520"/>
      <c r="U445" s="519"/>
      <c r="V445" s="520"/>
      <c r="W445" s="520"/>
      <c r="X445" s="520"/>
      <c r="Y445" s="474"/>
      <c r="Z445" s="474"/>
      <c r="AA445" s="474"/>
      <c r="AB445" s="475"/>
      <c r="AC445" s="475"/>
      <c r="AD445" s="475"/>
      <c r="AE445" s="989"/>
      <c r="AF445" s="989"/>
      <c r="AG445" s="989"/>
      <c r="AH445" s="990"/>
      <c r="AI445" s="990"/>
      <c r="AJ445" s="989"/>
      <c r="AK445" s="962"/>
      <c r="AL445" s="962"/>
      <c r="AM445" s="962"/>
      <c r="AN445" s="961"/>
      <c r="AO445" s="962"/>
      <c r="AP445" s="962"/>
      <c r="AQ445" s="961"/>
      <c r="AR445" s="961"/>
      <c r="AS445" s="962"/>
    </row>
    <row r="446">
      <c r="B446" s="266"/>
      <c r="C446" s="269"/>
      <c r="D446" s="984">
        <v>2.0</v>
      </c>
      <c r="E446" s="985">
        <v>2.0</v>
      </c>
      <c r="F446" s="986"/>
      <c r="G446" s="987"/>
      <c r="H446" s="1021">
        <v>1200.0</v>
      </c>
      <c r="I446" s="487">
        <v>3.0</v>
      </c>
      <c r="J446" s="519"/>
      <c r="K446" s="474"/>
      <c r="L446" s="989"/>
      <c r="M446" s="487"/>
      <c r="N446" s="487">
        <v>3.0</v>
      </c>
      <c r="O446" s="486"/>
      <c r="P446" s="487"/>
      <c r="Q446" s="487"/>
      <c r="R446" s="487"/>
      <c r="S446" s="519"/>
      <c r="T446" s="520"/>
      <c r="U446" s="519"/>
      <c r="V446" s="520"/>
      <c r="W446" s="520"/>
      <c r="X446" s="520"/>
      <c r="Y446" s="474"/>
      <c r="Z446" s="474"/>
      <c r="AA446" s="474"/>
      <c r="AB446" s="475"/>
      <c r="AC446" s="475"/>
      <c r="AD446" s="475"/>
      <c r="AE446" s="989"/>
      <c r="AF446" s="989"/>
      <c r="AG446" s="989"/>
      <c r="AH446" s="990"/>
      <c r="AI446" s="990"/>
      <c r="AJ446" s="989"/>
      <c r="AK446" s="962"/>
      <c r="AL446" s="962"/>
      <c r="AM446" s="962"/>
      <c r="AN446" s="961"/>
      <c r="AO446" s="962"/>
      <c r="AP446" s="962"/>
      <c r="AQ446" s="961"/>
      <c r="AR446" s="961"/>
      <c r="AS446" s="962"/>
    </row>
    <row r="447">
      <c r="B447" s="266"/>
      <c r="C447" s="269"/>
      <c r="D447" s="984">
        <v>3.0</v>
      </c>
      <c r="E447" s="985">
        <v>3.0</v>
      </c>
      <c r="F447" s="986"/>
      <c r="G447" s="987"/>
      <c r="H447" s="1021">
        <v>1800.0</v>
      </c>
      <c r="I447" s="487">
        <v>4.0</v>
      </c>
      <c r="J447" s="519"/>
      <c r="K447" s="474"/>
      <c r="L447" s="989"/>
      <c r="M447" s="487"/>
      <c r="N447" s="487">
        <v>3.0</v>
      </c>
      <c r="O447" s="486"/>
      <c r="P447" s="487"/>
      <c r="Q447" s="487"/>
      <c r="R447" s="487"/>
      <c r="S447" s="519"/>
      <c r="T447" s="520"/>
      <c r="U447" s="519"/>
      <c r="V447" s="520"/>
      <c r="W447" s="520"/>
      <c r="X447" s="520"/>
      <c r="Y447" s="474"/>
      <c r="Z447" s="474"/>
      <c r="AA447" s="474"/>
      <c r="AB447" s="475"/>
      <c r="AC447" s="475"/>
      <c r="AD447" s="475"/>
      <c r="AE447" s="989"/>
      <c r="AF447" s="989"/>
      <c r="AG447" s="989"/>
      <c r="AH447" s="990"/>
      <c r="AI447" s="990"/>
      <c r="AJ447" s="989"/>
      <c r="AK447" s="962"/>
      <c r="AL447" s="962"/>
      <c r="AM447" s="962"/>
      <c r="AN447" s="961"/>
      <c r="AO447" s="962"/>
      <c r="AP447" s="962"/>
      <c r="AQ447" s="961"/>
      <c r="AR447" s="961"/>
      <c r="AS447" s="962"/>
    </row>
    <row r="448">
      <c r="B448" s="266"/>
      <c r="C448" s="269"/>
      <c r="D448" s="984">
        <v>4.0</v>
      </c>
      <c r="E448" s="985">
        <v>4.0</v>
      </c>
      <c r="F448" s="986"/>
      <c r="G448" s="987"/>
      <c r="H448" s="1021">
        <v>2700.0</v>
      </c>
      <c r="I448" s="487">
        <v>5.0</v>
      </c>
      <c r="J448" s="519"/>
      <c r="K448" s="474"/>
      <c r="L448" s="989"/>
      <c r="M448" s="487"/>
      <c r="N448" s="487">
        <v>4.0</v>
      </c>
      <c r="O448" s="486"/>
      <c r="P448" s="487"/>
      <c r="Q448" s="487"/>
      <c r="R448" s="487"/>
      <c r="S448" s="519"/>
      <c r="T448" s="520"/>
      <c r="U448" s="519"/>
      <c r="V448" s="520"/>
      <c r="W448" s="520"/>
      <c r="X448" s="520"/>
      <c r="Y448" s="474"/>
      <c r="Z448" s="474"/>
      <c r="AA448" s="474"/>
      <c r="AB448" s="475"/>
      <c r="AC448" s="475"/>
      <c r="AD448" s="475"/>
      <c r="AE448" s="989"/>
      <c r="AF448" s="989"/>
      <c r="AG448" s="989"/>
      <c r="AH448" s="990"/>
      <c r="AI448" s="990"/>
      <c r="AJ448" s="989"/>
      <c r="AK448" s="962"/>
      <c r="AL448" s="962"/>
      <c r="AM448" s="962"/>
      <c r="AN448" s="961"/>
      <c r="AO448" s="962"/>
      <c r="AP448" s="962"/>
      <c r="AQ448" s="961"/>
      <c r="AR448" s="961"/>
      <c r="AS448" s="962"/>
    </row>
    <row r="449">
      <c r="B449" s="266"/>
      <c r="C449" s="269"/>
      <c r="D449" s="984">
        <v>5.0</v>
      </c>
      <c r="E449" s="985">
        <v>5.0</v>
      </c>
      <c r="F449" s="986"/>
      <c r="G449" s="987"/>
      <c r="H449" s="1021">
        <v>4100.0</v>
      </c>
      <c r="I449" s="487">
        <v>5.0</v>
      </c>
      <c r="J449" s="519"/>
      <c r="K449" s="474"/>
      <c r="L449" s="989"/>
      <c r="M449" s="487"/>
      <c r="N449" s="487">
        <v>5.0</v>
      </c>
      <c r="O449" s="486"/>
      <c r="P449" s="487"/>
      <c r="Q449" s="487"/>
      <c r="R449" s="487"/>
      <c r="S449" s="519"/>
      <c r="T449" s="520"/>
      <c r="U449" s="519"/>
      <c r="V449" s="520"/>
      <c r="W449" s="520"/>
      <c r="X449" s="520"/>
      <c r="Y449" s="474"/>
      <c r="Z449" s="474"/>
      <c r="AA449" s="474"/>
      <c r="AB449" s="475"/>
      <c r="AC449" s="475"/>
      <c r="AD449" s="475"/>
      <c r="AE449" s="989"/>
      <c r="AF449" s="989"/>
      <c r="AG449" s="989"/>
      <c r="AH449" s="990"/>
      <c r="AI449" s="990"/>
      <c r="AJ449" s="989"/>
      <c r="AK449" s="962"/>
      <c r="AL449" s="962"/>
      <c r="AM449" s="962"/>
      <c r="AN449" s="961"/>
      <c r="AO449" s="962"/>
      <c r="AP449" s="962"/>
      <c r="AQ449" s="961"/>
      <c r="AR449" s="961"/>
      <c r="AS449" s="962"/>
    </row>
    <row r="450">
      <c r="B450" s="266"/>
      <c r="C450" s="269"/>
      <c r="D450" s="984">
        <v>6.0</v>
      </c>
      <c r="E450" s="985">
        <v>6.0</v>
      </c>
      <c r="F450" s="986"/>
      <c r="G450" s="987"/>
      <c r="H450" s="1021">
        <v>6200.0</v>
      </c>
      <c r="I450" s="486"/>
      <c r="J450" s="520">
        <v>3.0</v>
      </c>
      <c r="K450" s="474"/>
      <c r="L450" s="989"/>
      <c r="M450" s="487"/>
      <c r="N450" s="487">
        <v>5.0</v>
      </c>
      <c r="O450" s="486"/>
      <c r="P450" s="487"/>
      <c r="Q450" s="487"/>
      <c r="R450" s="487"/>
      <c r="S450" s="519"/>
      <c r="T450" s="520"/>
      <c r="U450" s="519"/>
      <c r="V450" s="520"/>
      <c r="W450" s="520"/>
      <c r="X450" s="520"/>
      <c r="Y450" s="474"/>
      <c r="Z450" s="474"/>
      <c r="AA450" s="474"/>
      <c r="AB450" s="475"/>
      <c r="AC450" s="475"/>
      <c r="AD450" s="475"/>
      <c r="AE450" s="989"/>
      <c r="AF450" s="989"/>
      <c r="AG450" s="989"/>
      <c r="AH450" s="990"/>
      <c r="AI450" s="990"/>
      <c r="AJ450" s="989"/>
      <c r="AK450" s="962"/>
      <c r="AL450" s="962"/>
      <c r="AM450" s="962"/>
      <c r="AN450" s="961"/>
      <c r="AO450" s="962"/>
      <c r="AP450" s="962"/>
      <c r="AQ450" s="961"/>
      <c r="AR450" s="961"/>
      <c r="AS450" s="962"/>
    </row>
    <row r="451">
      <c r="B451" s="266"/>
      <c r="C451" s="269"/>
      <c r="D451" s="984">
        <v>7.0</v>
      </c>
      <c r="E451" s="985">
        <v>7.0</v>
      </c>
      <c r="F451" s="986"/>
      <c r="G451" s="987"/>
      <c r="H451" s="1021">
        <v>9300.0</v>
      </c>
      <c r="I451" s="486"/>
      <c r="J451" s="520">
        <v>4.0</v>
      </c>
      <c r="K451" s="474"/>
      <c r="L451" s="989"/>
      <c r="M451" s="486"/>
      <c r="N451" s="487"/>
      <c r="O451" s="486"/>
      <c r="P451" s="487"/>
      <c r="Q451" s="487"/>
      <c r="R451" s="487"/>
      <c r="S451" s="520"/>
      <c r="T451" s="520">
        <v>3.0</v>
      </c>
      <c r="U451" s="519"/>
      <c r="V451" s="520"/>
      <c r="W451" s="520"/>
      <c r="X451" s="520"/>
      <c r="Y451" s="474"/>
      <c r="Z451" s="474"/>
      <c r="AA451" s="474"/>
      <c r="AB451" s="475"/>
      <c r="AC451" s="475"/>
      <c r="AD451" s="475"/>
      <c r="AE451" s="989"/>
      <c r="AF451" s="989"/>
      <c r="AG451" s="989"/>
      <c r="AH451" s="990"/>
      <c r="AI451" s="990"/>
      <c r="AJ451" s="989"/>
      <c r="AK451" s="962"/>
      <c r="AL451" s="962"/>
      <c r="AM451" s="962"/>
      <c r="AN451" s="961"/>
      <c r="AO451" s="962"/>
      <c r="AP451" s="962"/>
      <c r="AQ451" s="961"/>
      <c r="AR451" s="961"/>
      <c r="AS451" s="962"/>
    </row>
    <row r="452">
      <c r="B452" s="266"/>
      <c r="C452" s="269"/>
      <c r="D452" s="984">
        <v>8.0</v>
      </c>
      <c r="E452" s="985">
        <v>8.0</v>
      </c>
      <c r="F452" s="986"/>
      <c r="G452" s="987"/>
      <c r="H452" s="1021">
        <v>14000.0</v>
      </c>
      <c r="I452" s="486"/>
      <c r="J452" s="520">
        <v>5.0</v>
      </c>
      <c r="K452" s="474"/>
      <c r="L452" s="989"/>
      <c r="M452" s="486"/>
      <c r="N452" s="487"/>
      <c r="O452" s="486"/>
      <c r="P452" s="487"/>
      <c r="Q452" s="487"/>
      <c r="R452" s="487"/>
      <c r="S452" s="520"/>
      <c r="T452" s="520">
        <v>5.0</v>
      </c>
      <c r="U452" s="519"/>
      <c r="V452" s="520"/>
      <c r="W452" s="520"/>
      <c r="X452" s="520"/>
      <c r="Y452" s="474"/>
      <c r="Z452" s="474"/>
      <c r="AA452" s="474"/>
      <c r="AB452" s="475"/>
      <c r="AC452" s="475"/>
      <c r="AD452" s="475"/>
      <c r="AE452" s="989"/>
      <c r="AF452" s="989"/>
      <c r="AG452" s="989"/>
      <c r="AH452" s="990"/>
      <c r="AI452" s="990"/>
      <c r="AJ452" s="989"/>
      <c r="AK452" s="962"/>
      <c r="AL452" s="962"/>
      <c r="AM452" s="962"/>
      <c r="AN452" s="961"/>
      <c r="AO452" s="962"/>
      <c r="AP452" s="962"/>
      <c r="AQ452" s="961"/>
      <c r="AR452" s="961"/>
      <c r="AS452" s="962"/>
    </row>
    <row r="453">
      <c r="B453" s="266"/>
      <c r="C453" s="269"/>
      <c r="D453" s="984">
        <v>9.0</v>
      </c>
      <c r="E453" s="985">
        <v>9.0</v>
      </c>
      <c r="F453" s="986"/>
      <c r="G453" s="987"/>
      <c r="H453" s="1021">
        <v>21000.0</v>
      </c>
      <c r="I453" s="486"/>
      <c r="J453" s="520">
        <v>6.0</v>
      </c>
      <c r="K453" s="474"/>
      <c r="L453" s="989"/>
      <c r="M453" s="486"/>
      <c r="N453" s="487"/>
      <c r="O453" s="486"/>
      <c r="P453" s="487"/>
      <c r="Q453" s="487"/>
      <c r="R453" s="487"/>
      <c r="S453" s="520"/>
      <c r="T453" s="520">
        <v>6.0</v>
      </c>
      <c r="U453" s="519"/>
      <c r="V453" s="520"/>
      <c r="W453" s="520"/>
      <c r="X453" s="520"/>
      <c r="Y453" s="474"/>
      <c r="Z453" s="474"/>
      <c r="AA453" s="474"/>
      <c r="AB453" s="475"/>
      <c r="AC453" s="475"/>
      <c r="AD453" s="475"/>
      <c r="AE453" s="989"/>
      <c r="AF453" s="989"/>
      <c r="AG453" s="989"/>
      <c r="AH453" s="990"/>
      <c r="AI453" s="990"/>
      <c r="AJ453" s="989"/>
      <c r="AK453" s="962"/>
      <c r="AL453" s="962"/>
      <c r="AM453" s="962"/>
      <c r="AN453" s="961"/>
      <c r="AO453" s="962"/>
      <c r="AP453" s="962"/>
      <c r="AQ453" s="961"/>
      <c r="AR453" s="961"/>
      <c r="AS453" s="962"/>
    </row>
    <row r="454">
      <c r="B454" s="266"/>
      <c r="C454" s="269"/>
      <c r="D454" s="984">
        <v>10.0</v>
      </c>
      <c r="E454" s="985">
        <v>10.0</v>
      </c>
      <c r="F454" s="986"/>
      <c r="G454" s="987"/>
      <c r="H454" s="1021">
        <v>32000.0</v>
      </c>
      <c r="I454" s="486"/>
      <c r="J454" s="520">
        <v>8.0</v>
      </c>
      <c r="K454" s="474"/>
      <c r="L454" s="989"/>
      <c r="M454" s="486"/>
      <c r="N454" s="487"/>
      <c r="O454" s="486"/>
      <c r="P454" s="487"/>
      <c r="Q454" s="487"/>
      <c r="R454" s="487"/>
      <c r="S454" s="520"/>
      <c r="T454" s="520">
        <v>8.0</v>
      </c>
      <c r="U454" s="519"/>
      <c r="V454" s="520"/>
      <c r="W454" s="520"/>
      <c r="X454" s="520"/>
      <c r="Y454" s="474"/>
      <c r="Z454" s="474"/>
      <c r="AA454" s="474"/>
      <c r="AB454" s="475"/>
      <c r="AC454" s="475"/>
      <c r="AD454" s="475"/>
      <c r="AE454" s="989"/>
      <c r="AF454" s="989"/>
      <c r="AG454" s="989"/>
      <c r="AH454" s="990"/>
      <c r="AI454" s="990"/>
      <c r="AJ454" s="989"/>
      <c r="AK454" s="962"/>
      <c r="AL454" s="962"/>
      <c r="AM454" s="962"/>
      <c r="AN454" s="961"/>
      <c r="AO454" s="962"/>
      <c r="AP454" s="962"/>
      <c r="AQ454" s="961"/>
      <c r="AR454" s="961"/>
      <c r="AS454" s="962"/>
    </row>
    <row r="455">
      <c r="A455" s="1022" t="s">
        <v>2693</v>
      </c>
      <c r="B455" s="969" t="s">
        <v>2761</v>
      </c>
      <c r="C455" s="14"/>
      <c r="D455" s="970">
        <v>1.0</v>
      </c>
      <c r="E455" s="971">
        <v>3.0</v>
      </c>
      <c r="F455" s="972">
        <v>2.0</v>
      </c>
      <c r="G455" s="1017"/>
      <c r="H455" s="1023">
        <v>1500.0</v>
      </c>
      <c r="I455" s="979"/>
      <c r="J455" s="980">
        <v>1.0</v>
      </c>
      <c r="K455" s="977"/>
      <c r="L455" s="978"/>
      <c r="M455" s="979"/>
      <c r="N455" s="975"/>
      <c r="O455" s="979"/>
      <c r="P455" s="975"/>
      <c r="Q455" s="975"/>
      <c r="R455" s="975"/>
      <c r="S455" s="976"/>
      <c r="T455" s="980"/>
      <c r="U455" s="980">
        <v>2.0</v>
      </c>
      <c r="V455" s="980"/>
      <c r="W455" s="980"/>
      <c r="X455" s="980"/>
      <c r="Y455" s="977"/>
      <c r="Z455" s="977"/>
      <c r="AA455" s="977"/>
      <c r="AB455" s="981"/>
      <c r="AC455" s="981"/>
      <c r="AD455" s="981"/>
      <c r="AE455" s="978"/>
      <c r="AF455" s="978"/>
      <c r="AG455" s="978"/>
      <c r="AH455" s="982"/>
      <c r="AI455" s="982"/>
      <c r="AJ455" s="978"/>
      <c r="AK455" s="1024"/>
      <c r="AL455" s="1024"/>
      <c r="AM455" s="1024"/>
      <c r="AN455" s="1025"/>
      <c r="AO455" s="1024"/>
      <c r="AP455" s="1024"/>
      <c r="AQ455" s="1025"/>
      <c r="AR455" s="1025"/>
      <c r="AS455" s="1026"/>
    </row>
    <row r="456">
      <c r="A456" s="266"/>
      <c r="B456" s="266"/>
      <c r="C456" s="269"/>
      <c r="D456" s="984">
        <v>2.0</v>
      </c>
      <c r="E456" s="985">
        <v>6.0</v>
      </c>
      <c r="F456" s="986">
        <v>3.0</v>
      </c>
      <c r="G456" s="1013"/>
      <c r="H456" s="1021">
        <v>2300.0</v>
      </c>
      <c r="I456" s="486"/>
      <c r="J456" s="520">
        <v>2.0</v>
      </c>
      <c r="K456" s="474"/>
      <c r="L456" s="989"/>
      <c r="M456" s="486"/>
      <c r="N456" s="487"/>
      <c r="O456" s="486"/>
      <c r="P456" s="487"/>
      <c r="Q456" s="487"/>
      <c r="R456" s="487"/>
      <c r="S456" s="519"/>
      <c r="T456" s="520"/>
      <c r="U456" s="520">
        <v>3.0</v>
      </c>
      <c r="V456" s="520"/>
      <c r="W456" s="520"/>
      <c r="X456" s="520"/>
      <c r="Y456" s="474"/>
      <c r="Z456" s="474"/>
      <c r="AA456" s="474"/>
      <c r="AB456" s="475"/>
      <c r="AC456" s="475"/>
      <c r="AD456" s="475"/>
      <c r="AE456" s="989"/>
      <c r="AF456" s="989"/>
      <c r="AG456" s="989"/>
      <c r="AH456" s="990"/>
      <c r="AI456" s="990"/>
      <c r="AJ456" s="989"/>
      <c r="AK456" s="962"/>
      <c r="AL456" s="962"/>
      <c r="AM456" s="962"/>
      <c r="AN456" s="961"/>
      <c r="AO456" s="962"/>
      <c r="AP456" s="962"/>
      <c r="AQ456" s="961"/>
      <c r="AR456" s="961"/>
      <c r="AS456" s="1027"/>
    </row>
    <row r="457">
      <c r="A457" s="266"/>
      <c r="B457" s="266"/>
      <c r="C457" s="269"/>
      <c r="D457" s="984">
        <v>3.0</v>
      </c>
      <c r="E457" s="985">
        <v>9.0</v>
      </c>
      <c r="F457" s="986">
        <v>4.0</v>
      </c>
      <c r="G457" s="1013"/>
      <c r="H457" s="1021">
        <v>3500.0</v>
      </c>
      <c r="I457" s="486"/>
      <c r="J457" s="520">
        <v>4.0</v>
      </c>
      <c r="K457" s="474"/>
      <c r="L457" s="989"/>
      <c r="M457" s="486"/>
      <c r="N457" s="487"/>
      <c r="O457" s="486"/>
      <c r="P457" s="487"/>
      <c r="Q457" s="487"/>
      <c r="R457" s="487"/>
      <c r="S457" s="519"/>
      <c r="T457" s="520"/>
      <c r="U457" s="520">
        <v>4.0</v>
      </c>
      <c r="V457" s="520"/>
      <c r="W457" s="520"/>
      <c r="X457" s="520"/>
      <c r="Y457" s="474"/>
      <c r="Z457" s="474"/>
      <c r="AA457" s="474"/>
      <c r="AB457" s="475"/>
      <c r="AC457" s="475"/>
      <c r="AD457" s="475"/>
      <c r="AE457" s="989"/>
      <c r="AF457" s="989"/>
      <c r="AG457" s="989"/>
      <c r="AH457" s="990"/>
      <c r="AI457" s="990"/>
      <c r="AJ457" s="989"/>
      <c r="AK457" s="962"/>
      <c r="AL457" s="962"/>
      <c r="AM457" s="962"/>
      <c r="AN457" s="961"/>
      <c r="AO457" s="962"/>
      <c r="AP457" s="962"/>
      <c r="AQ457" s="961"/>
      <c r="AR457" s="961"/>
      <c r="AS457" s="1027"/>
    </row>
    <row r="458">
      <c r="A458" s="266"/>
      <c r="B458" s="266"/>
      <c r="C458" s="269"/>
      <c r="D458" s="984">
        <v>4.0</v>
      </c>
      <c r="E458" s="985">
        <v>12.0</v>
      </c>
      <c r="F458" s="986">
        <v>5.0</v>
      </c>
      <c r="G458" s="1013"/>
      <c r="H458" s="1021">
        <v>5300.0</v>
      </c>
      <c r="I458" s="486"/>
      <c r="J458" s="520">
        <v>6.0</v>
      </c>
      <c r="K458" s="474"/>
      <c r="L458" s="989"/>
      <c r="M458" s="486"/>
      <c r="N458" s="487"/>
      <c r="O458" s="486"/>
      <c r="P458" s="487"/>
      <c r="Q458" s="487"/>
      <c r="R458" s="487"/>
      <c r="S458" s="519"/>
      <c r="T458" s="520"/>
      <c r="U458" s="520">
        <v>5.0</v>
      </c>
      <c r="V458" s="520"/>
      <c r="W458" s="520"/>
      <c r="X458" s="520"/>
      <c r="Y458" s="474"/>
      <c r="Z458" s="474"/>
      <c r="AA458" s="474"/>
      <c r="AB458" s="475"/>
      <c r="AC458" s="475"/>
      <c r="AD458" s="475"/>
      <c r="AE458" s="989"/>
      <c r="AF458" s="989"/>
      <c r="AG458" s="989"/>
      <c r="AH458" s="990"/>
      <c r="AI458" s="990"/>
      <c r="AJ458" s="989"/>
      <c r="AK458" s="962"/>
      <c r="AL458" s="962"/>
      <c r="AM458" s="962"/>
      <c r="AN458" s="961"/>
      <c r="AO458" s="962"/>
      <c r="AP458" s="962"/>
      <c r="AQ458" s="961"/>
      <c r="AR458" s="961"/>
      <c r="AS458" s="1027"/>
    </row>
    <row r="459">
      <c r="A459" s="266"/>
      <c r="B459" s="266"/>
      <c r="C459" s="269"/>
      <c r="D459" s="984">
        <v>5.0</v>
      </c>
      <c r="E459" s="985">
        <v>15.0</v>
      </c>
      <c r="F459" s="986">
        <v>7.0</v>
      </c>
      <c r="G459" s="1013"/>
      <c r="H459" s="1021">
        <v>8000.0</v>
      </c>
      <c r="I459" s="486"/>
      <c r="J459" s="520">
        <v>8.0</v>
      </c>
      <c r="K459" s="474"/>
      <c r="L459" s="989"/>
      <c r="M459" s="486"/>
      <c r="N459" s="487"/>
      <c r="O459" s="486"/>
      <c r="P459" s="487"/>
      <c r="Q459" s="487"/>
      <c r="R459" s="487"/>
      <c r="S459" s="519"/>
      <c r="T459" s="520"/>
      <c r="U459" s="520">
        <v>6.0</v>
      </c>
      <c r="V459" s="520"/>
      <c r="W459" s="520"/>
      <c r="X459" s="520"/>
      <c r="Y459" s="474"/>
      <c r="Z459" s="474"/>
      <c r="AA459" s="474"/>
      <c r="AB459" s="475"/>
      <c r="AC459" s="475"/>
      <c r="AD459" s="475"/>
      <c r="AE459" s="989"/>
      <c r="AF459" s="989"/>
      <c r="AG459" s="989"/>
      <c r="AH459" s="990"/>
      <c r="AI459" s="990"/>
      <c r="AJ459" s="989"/>
      <c r="AK459" s="962"/>
      <c r="AL459" s="962"/>
      <c r="AM459" s="962"/>
      <c r="AN459" s="961"/>
      <c r="AO459" s="962"/>
      <c r="AP459" s="962"/>
      <c r="AQ459" s="961"/>
      <c r="AR459" s="961"/>
      <c r="AS459" s="1027"/>
    </row>
    <row r="460">
      <c r="A460" s="266"/>
      <c r="B460" s="266"/>
      <c r="C460" s="269"/>
      <c r="D460" s="984">
        <v>6.0</v>
      </c>
      <c r="E460" s="985">
        <v>18.0</v>
      </c>
      <c r="F460" s="986">
        <v>9.0</v>
      </c>
      <c r="G460" s="1013"/>
      <c r="H460" s="1021">
        <v>12000.0</v>
      </c>
      <c r="I460" s="486"/>
      <c r="J460" s="519"/>
      <c r="K460" s="475">
        <v>3.0</v>
      </c>
      <c r="L460" s="989"/>
      <c r="M460" s="486"/>
      <c r="N460" s="487"/>
      <c r="O460" s="486"/>
      <c r="P460" s="487"/>
      <c r="Q460" s="487"/>
      <c r="R460" s="487"/>
      <c r="S460" s="519"/>
      <c r="T460" s="520"/>
      <c r="U460" s="519"/>
      <c r="V460" s="520"/>
      <c r="W460" s="520"/>
      <c r="X460" s="520"/>
      <c r="Y460" s="474"/>
      <c r="Z460" s="475"/>
      <c r="AA460" s="475">
        <v>2.0</v>
      </c>
      <c r="AB460" s="475"/>
      <c r="AC460" s="475"/>
      <c r="AD460" s="475"/>
      <c r="AE460" s="989"/>
      <c r="AF460" s="989"/>
      <c r="AG460" s="989"/>
      <c r="AH460" s="990"/>
      <c r="AI460" s="990"/>
      <c r="AJ460" s="989"/>
      <c r="AK460" s="962"/>
      <c r="AL460" s="962"/>
      <c r="AM460" s="962"/>
      <c r="AN460" s="961"/>
      <c r="AO460" s="962"/>
      <c r="AP460" s="962"/>
      <c r="AQ460" s="961"/>
      <c r="AR460" s="961"/>
      <c r="AS460" s="1027"/>
    </row>
    <row r="461">
      <c r="A461" s="266"/>
      <c r="B461" s="266"/>
      <c r="C461" s="269"/>
      <c r="D461" s="984">
        <v>7.0</v>
      </c>
      <c r="E461" s="985">
        <v>21.0</v>
      </c>
      <c r="F461" s="986">
        <v>11.0</v>
      </c>
      <c r="G461" s="1013"/>
      <c r="H461" s="1021">
        <v>18000.0</v>
      </c>
      <c r="I461" s="486"/>
      <c r="J461" s="519"/>
      <c r="K461" s="475">
        <v>5.0</v>
      </c>
      <c r="L461" s="989"/>
      <c r="M461" s="486"/>
      <c r="N461" s="487"/>
      <c r="O461" s="486"/>
      <c r="P461" s="487"/>
      <c r="Q461" s="487"/>
      <c r="R461" s="487"/>
      <c r="S461" s="519"/>
      <c r="T461" s="520"/>
      <c r="U461" s="519"/>
      <c r="V461" s="520"/>
      <c r="W461" s="520"/>
      <c r="X461" s="520"/>
      <c r="Y461" s="474"/>
      <c r="Z461" s="475"/>
      <c r="AA461" s="475">
        <v>4.0</v>
      </c>
      <c r="AB461" s="475"/>
      <c r="AC461" s="475"/>
      <c r="AD461" s="475"/>
      <c r="AE461" s="989"/>
      <c r="AF461" s="989"/>
      <c r="AG461" s="989"/>
      <c r="AH461" s="990"/>
      <c r="AI461" s="990"/>
      <c r="AJ461" s="989"/>
      <c r="AK461" s="962"/>
      <c r="AL461" s="962"/>
      <c r="AM461" s="962"/>
      <c r="AN461" s="961"/>
      <c r="AO461" s="962"/>
      <c r="AP461" s="962"/>
      <c r="AQ461" s="961"/>
      <c r="AR461" s="961"/>
      <c r="AS461" s="1027"/>
    </row>
    <row r="462">
      <c r="A462" s="266"/>
      <c r="B462" s="266"/>
      <c r="C462" s="269"/>
      <c r="D462" s="984">
        <v>8.0</v>
      </c>
      <c r="E462" s="985">
        <v>24.0</v>
      </c>
      <c r="F462" s="986">
        <v>13.0</v>
      </c>
      <c r="G462" s="1013"/>
      <c r="H462" s="1021">
        <v>27000.0</v>
      </c>
      <c r="I462" s="486"/>
      <c r="J462" s="519"/>
      <c r="K462" s="475">
        <v>8.0</v>
      </c>
      <c r="L462" s="989"/>
      <c r="M462" s="486"/>
      <c r="N462" s="487"/>
      <c r="O462" s="486"/>
      <c r="P462" s="487"/>
      <c r="Q462" s="487"/>
      <c r="R462" s="487"/>
      <c r="S462" s="519"/>
      <c r="T462" s="520"/>
      <c r="U462" s="519"/>
      <c r="V462" s="520"/>
      <c r="W462" s="520"/>
      <c r="X462" s="520"/>
      <c r="Y462" s="474"/>
      <c r="Z462" s="475"/>
      <c r="AA462" s="475">
        <v>6.0</v>
      </c>
      <c r="AB462" s="475"/>
      <c r="AC462" s="475"/>
      <c r="AD462" s="475"/>
      <c r="AE462" s="989"/>
      <c r="AF462" s="989"/>
      <c r="AG462" s="989"/>
      <c r="AH462" s="990"/>
      <c r="AI462" s="990"/>
      <c r="AJ462" s="989"/>
      <c r="AK462" s="962"/>
      <c r="AL462" s="962"/>
      <c r="AM462" s="962"/>
      <c r="AN462" s="961"/>
      <c r="AO462" s="962"/>
      <c r="AP462" s="962"/>
      <c r="AQ462" s="961"/>
      <c r="AR462" s="961"/>
      <c r="AS462" s="1027"/>
    </row>
    <row r="463">
      <c r="A463" s="266"/>
      <c r="B463" s="266"/>
      <c r="C463" s="269"/>
      <c r="D463" s="984">
        <v>9.0</v>
      </c>
      <c r="E463" s="985">
        <v>27.0</v>
      </c>
      <c r="F463" s="986">
        <v>15.0</v>
      </c>
      <c r="G463" s="1013"/>
      <c r="H463" s="1021">
        <v>41000.0</v>
      </c>
      <c r="I463" s="486"/>
      <c r="J463" s="519"/>
      <c r="K463" s="475">
        <v>12.0</v>
      </c>
      <c r="L463" s="989"/>
      <c r="M463" s="486"/>
      <c r="N463" s="487"/>
      <c r="O463" s="486"/>
      <c r="P463" s="487"/>
      <c r="Q463" s="487"/>
      <c r="R463" s="487"/>
      <c r="S463" s="519"/>
      <c r="T463" s="520"/>
      <c r="U463" s="519"/>
      <c r="V463" s="520"/>
      <c r="W463" s="520"/>
      <c r="X463" s="520"/>
      <c r="Y463" s="474"/>
      <c r="Z463" s="475"/>
      <c r="AA463" s="475">
        <v>8.0</v>
      </c>
      <c r="AB463" s="475"/>
      <c r="AC463" s="475"/>
      <c r="AD463" s="475">
        <v>3.0</v>
      </c>
      <c r="AE463" s="989"/>
      <c r="AF463" s="989"/>
      <c r="AG463" s="989"/>
      <c r="AH463" s="990"/>
      <c r="AI463" s="990"/>
      <c r="AJ463" s="989"/>
      <c r="AK463" s="962"/>
      <c r="AL463" s="962"/>
      <c r="AM463" s="962"/>
      <c r="AN463" s="961"/>
      <c r="AO463" s="962"/>
      <c r="AP463" s="962"/>
      <c r="AQ463" s="961"/>
      <c r="AR463" s="961"/>
      <c r="AS463" s="1027"/>
    </row>
    <row r="464">
      <c r="A464" s="266"/>
      <c r="B464" s="266"/>
      <c r="C464" s="269"/>
      <c r="D464" s="984">
        <v>10.0</v>
      </c>
      <c r="E464" s="985">
        <v>30.0</v>
      </c>
      <c r="F464" s="986">
        <v>17.0</v>
      </c>
      <c r="G464" s="1013"/>
      <c r="H464" s="1021">
        <v>62000.0</v>
      </c>
      <c r="I464" s="486"/>
      <c r="J464" s="519"/>
      <c r="K464" s="475">
        <v>16.0</v>
      </c>
      <c r="L464" s="989"/>
      <c r="M464" s="486"/>
      <c r="N464" s="487"/>
      <c r="O464" s="486"/>
      <c r="P464" s="487"/>
      <c r="Q464" s="487"/>
      <c r="R464" s="487"/>
      <c r="S464" s="519"/>
      <c r="T464" s="520"/>
      <c r="U464" s="519"/>
      <c r="V464" s="520"/>
      <c r="W464" s="520"/>
      <c r="X464" s="520"/>
      <c r="Y464" s="474"/>
      <c r="Z464" s="475"/>
      <c r="AA464" s="475">
        <v>10.0</v>
      </c>
      <c r="AB464" s="475"/>
      <c r="AC464" s="475"/>
      <c r="AD464" s="475">
        <v>4.0</v>
      </c>
      <c r="AE464" s="989"/>
      <c r="AF464" s="989"/>
      <c r="AG464" s="989"/>
      <c r="AH464" s="990"/>
      <c r="AI464" s="990"/>
      <c r="AJ464" s="989"/>
      <c r="AK464" s="962"/>
      <c r="AL464" s="962"/>
      <c r="AM464" s="962"/>
      <c r="AN464" s="961"/>
      <c r="AO464" s="962"/>
      <c r="AP464" s="962"/>
      <c r="AQ464" s="961"/>
      <c r="AR464" s="961"/>
      <c r="AS464" s="1027"/>
    </row>
    <row r="465">
      <c r="A465" s="266"/>
      <c r="B465" s="266"/>
      <c r="C465" s="269"/>
      <c r="D465" s="984">
        <v>11.0</v>
      </c>
      <c r="E465" s="985">
        <v>33.0</v>
      </c>
      <c r="F465" s="986">
        <v>19.0</v>
      </c>
      <c r="G465" s="1013"/>
      <c r="H465" s="1021">
        <v>74000.0</v>
      </c>
      <c r="I465" s="486"/>
      <c r="J465" s="519"/>
      <c r="K465" s="475">
        <v>20.0</v>
      </c>
      <c r="L465" s="989"/>
      <c r="M465" s="486"/>
      <c r="N465" s="487"/>
      <c r="O465" s="486"/>
      <c r="P465" s="487"/>
      <c r="Q465" s="487"/>
      <c r="R465" s="487"/>
      <c r="S465" s="519"/>
      <c r="T465" s="520"/>
      <c r="U465" s="519"/>
      <c r="V465" s="520"/>
      <c r="W465" s="520"/>
      <c r="X465" s="520"/>
      <c r="Y465" s="474"/>
      <c r="Z465" s="475"/>
      <c r="AA465" s="475">
        <v>12.0</v>
      </c>
      <c r="AB465" s="475"/>
      <c r="AC465" s="475"/>
      <c r="AD465" s="475">
        <v>5.0</v>
      </c>
      <c r="AE465" s="989"/>
      <c r="AF465" s="989"/>
      <c r="AG465" s="989"/>
      <c r="AH465" s="990"/>
      <c r="AI465" s="990"/>
      <c r="AJ465" s="989"/>
      <c r="AK465" s="962"/>
      <c r="AL465" s="962"/>
      <c r="AM465" s="962"/>
      <c r="AN465" s="961"/>
      <c r="AO465" s="962"/>
      <c r="AP465" s="962"/>
      <c r="AQ465" s="961"/>
      <c r="AR465" s="961"/>
      <c r="AS465" s="1027"/>
    </row>
    <row r="466">
      <c r="A466" s="266"/>
      <c r="B466" s="266"/>
      <c r="C466" s="269"/>
      <c r="D466" s="984">
        <v>12.0</v>
      </c>
      <c r="E466" s="985">
        <v>36.0</v>
      </c>
      <c r="F466" s="986">
        <v>21.0</v>
      </c>
      <c r="G466" s="1013"/>
      <c r="H466" s="1021">
        <v>90000.0</v>
      </c>
      <c r="I466" s="486"/>
      <c r="J466" s="519"/>
      <c r="K466" s="475">
        <v>25.0</v>
      </c>
      <c r="L466" s="989"/>
      <c r="M466" s="486"/>
      <c r="N466" s="487"/>
      <c r="O466" s="486"/>
      <c r="P466" s="487"/>
      <c r="Q466" s="487"/>
      <c r="R466" s="487"/>
      <c r="S466" s="519"/>
      <c r="T466" s="520"/>
      <c r="U466" s="519"/>
      <c r="V466" s="520"/>
      <c r="W466" s="520"/>
      <c r="X466" s="520"/>
      <c r="Y466" s="474"/>
      <c r="Z466" s="475"/>
      <c r="AA466" s="475">
        <v>15.0</v>
      </c>
      <c r="AB466" s="475"/>
      <c r="AC466" s="475"/>
      <c r="AD466" s="475">
        <v>6.0</v>
      </c>
      <c r="AE466" s="989"/>
      <c r="AF466" s="989"/>
      <c r="AG466" s="989"/>
      <c r="AH466" s="990"/>
      <c r="AI466" s="990"/>
      <c r="AJ466" s="989"/>
      <c r="AK466" s="962"/>
      <c r="AL466" s="962"/>
      <c r="AM466" s="962"/>
      <c r="AN466" s="961"/>
      <c r="AO466" s="962"/>
      <c r="AP466" s="962"/>
      <c r="AQ466" s="961"/>
      <c r="AR466" s="961"/>
      <c r="AS466" s="1027"/>
    </row>
    <row r="467">
      <c r="A467" s="266"/>
      <c r="B467" s="266"/>
      <c r="C467" s="269"/>
      <c r="D467" s="984">
        <v>13.0</v>
      </c>
      <c r="E467" s="985">
        <v>39.0</v>
      </c>
      <c r="F467" s="986">
        <v>23.0</v>
      </c>
      <c r="G467" s="1013"/>
      <c r="H467" s="1021">
        <v>110000.0</v>
      </c>
      <c r="I467" s="486"/>
      <c r="J467" s="519"/>
      <c r="K467" s="475">
        <v>30.0</v>
      </c>
      <c r="L467" s="989"/>
      <c r="M467" s="486"/>
      <c r="N467" s="487"/>
      <c r="O467" s="486"/>
      <c r="P467" s="487"/>
      <c r="Q467" s="487"/>
      <c r="R467" s="487"/>
      <c r="S467" s="519"/>
      <c r="T467" s="520"/>
      <c r="U467" s="519"/>
      <c r="V467" s="520"/>
      <c r="W467" s="520"/>
      <c r="X467" s="520"/>
      <c r="Y467" s="474"/>
      <c r="Z467" s="475"/>
      <c r="AA467" s="475">
        <v>18.0</v>
      </c>
      <c r="AB467" s="475"/>
      <c r="AC467" s="475"/>
      <c r="AD467" s="475">
        <v>8.0</v>
      </c>
      <c r="AE467" s="989"/>
      <c r="AF467" s="989"/>
      <c r="AG467" s="989"/>
      <c r="AH467" s="990"/>
      <c r="AI467" s="990"/>
      <c r="AJ467" s="989"/>
      <c r="AK467" s="962"/>
      <c r="AL467" s="962"/>
      <c r="AM467" s="962"/>
      <c r="AN467" s="961"/>
      <c r="AO467" s="962"/>
      <c r="AP467" s="962"/>
      <c r="AQ467" s="961"/>
      <c r="AR467" s="961"/>
      <c r="AS467" s="1027"/>
    </row>
    <row r="468">
      <c r="A468" s="266"/>
      <c r="B468" s="266"/>
      <c r="C468" s="269"/>
      <c r="D468" s="984">
        <v>14.0</v>
      </c>
      <c r="E468" s="985">
        <v>42.0</v>
      </c>
      <c r="F468" s="986">
        <v>25.0</v>
      </c>
      <c r="G468" s="1013"/>
      <c r="H468" s="1021">
        <v>130000.0</v>
      </c>
      <c r="I468" s="486"/>
      <c r="J468" s="519"/>
      <c r="K468" s="475">
        <v>40.0</v>
      </c>
      <c r="L468" s="989"/>
      <c r="M468" s="486"/>
      <c r="N468" s="487"/>
      <c r="O468" s="486"/>
      <c r="P468" s="487"/>
      <c r="Q468" s="487"/>
      <c r="R468" s="487"/>
      <c r="S468" s="519"/>
      <c r="T468" s="520"/>
      <c r="U468" s="519"/>
      <c r="V468" s="520"/>
      <c r="W468" s="520"/>
      <c r="X468" s="520"/>
      <c r="Y468" s="474"/>
      <c r="Z468" s="475"/>
      <c r="AA468" s="475">
        <v>22.0</v>
      </c>
      <c r="AB468" s="475"/>
      <c r="AC468" s="475"/>
      <c r="AD468" s="475">
        <v>10.0</v>
      </c>
      <c r="AE468" s="989"/>
      <c r="AF468" s="989"/>
      <c r="AG468" s="989"/>
      <c r="AH468" s="990"/>
      <c r="AI468" s="990"/>
      <c r="AJ468" s="989"/>
      <c r="AK468" s="962"/>
      <c r="AL468" s="962"/>
      <c r="AM468" s="962"/>
      <c r="AN468" s="961"/>
      <c r="AO468" s="962"/>
      <c r="AP468" s="962"/>
      <c r="AQ468" s="961"/>
      <c r="AR468" s="961"/>
      <c r="AS468" s="1027"/>
    </row>
    <row r="469">
      <c r="A469" s="275"/>
      <c r="B469" s="275"/>
      <c r="C469" s="917"/>
      <c r="D469" s="992">
        <v>15.0</v>
      </c>
      <c r="E469" s="993">
        <v>45.0</v>
      </c>
      <c r="F469" s="994">
        <v>27.0</v>
      </c>
      <c r="G469" s="1015"/>
      <c r="H469" s="1028">
        <v>160000.0</v>
      </c>
      <c r="I469" s="1001"/>
      <c r="J469" s="998"/>
      <c r="K469" s="1003">
        <v>50.0</v>
      </c>
      <c r="L469" s="1000"/>
      <c r="M469" s="1001"/>
      <c r="N469" s="997"/>
      <c r="O469" s="1001"/>
      <c r="P469" s="997"/>
      <c r="Q469" s="997"/>
      <c r="R469" s="997"/>
      <c r="S469" s="998"/>
      <c r="T469" s="1002"/>
      <c r="U469" s="998"/>
      <c r="V469" s="1002"/>
      <c r="W469" s="1002"/>
      <c r="X469" s="1002"/>
      <c r="Y469" s="999"/>
      <c r="Z469" s="1003"/>
      <c r="AA469" s="1003">
        <v>26.0</v>
      </c>
      <c r="AB469" s="1003"/>
      <c r="AC469" s="1003"/>
      <c r="AD469" s="1003">
        <v>12.0</v>
      </c>
      <c r="AE469" s="1000"/>
      <c r="AF469" s="1000"/>
      <c r="AG469" s="1000"/>
      <c r="AH469" s="1004"/>
      <c r="AI469" s="1004"/>
      <c r="AJ469" s="1000"/>
      <c r="AK469" s="1029"/>
      <c r="AL469" s="1029"/>
      <c r="AM469" s="1029"/>
      <c r="AN469" s="1030"/>
      <c r="AO469" s="1029"/>
      <c r="AP469" s="1029"/>
      <c r="AQ469" s="1030"/>
      <c r="AR469" s="1030"/>
      <c r="AS469" s="1031"/>
    </row>
    <row r="470">
      <c r="A470" s="1032" t="s">
        <v>2692</v>
      </c>
      <c r="B470" s="1006" t="s">
        <v>2762</v>
      </c>
      <c r="C470" s="269"/>
      <c r="D470" s="984">
        <v>1.0</v>
      </c>
      <c r="E470" s="985">
        <v>2.0</v>
      </c>
      <c r="F470" s="986">
        <v>2.0</v>
      </c>
      <c r="G470" s="1013"/>
      <c r="H470" s="1021">
        <v>1500.0</v>
      </c>
      <c r="I470" s="486"/>
      <c r="J470" s="520">
        <v>1.0</v>
      </c>
      <c r="K470" s="474"/>
      <c r="L470" s="989"/>
      <c r="M470" s="486"/>
      <c r="N470" s="487"/>
      <c r="O470" s="486"/>
      <c r="P470" s="487"/>
      <c r="Q470" s="487"/>
      <c r="R470" s="487"/>
      <c r="S470" s="519"/>
      <c r="T470" s="520">
        <v>2.0</v>
      </c>
      <c r="U470" s="519"/>
      <c r="V470" s="520"/>
      <c r="W470" s="520"/>
      <c r="X470" s="520"/>
      <c r="Y470" s="474"/>
      <c r="Z470" s="474"/>
      <c r="AA470" s="474"/>
      <c r="AB470" s="475"/>
      <c r="AC470" s="475"/>
      <c r="AD470" s="475"/>
      <c r="AE470" s="989"/>
      <c r="AF470" s="989"/>
      <c r="AG470" s="989"/>
      <c r="AH470" s="990"/>
      <c r="AI470" s="990"/>
      <c r="AJ470" s="989"/>
      <c r="AK470" s="962"/>
      <c r="AL470" s="962"/>
      <c r="AM470" s="962"/>
      <c r="AN470" s="961"/>
      <c r="AO470" s="962"/>
      <c r="AP470" s="962"/>
      <c r="AQ470" s="961"/>
      <c r="AR470" s="961"/>
      <c r="AS470" s="962"/>
    </row>
    <row r="471">
      <c r="B471" s="266"/>
      <c r="C471" s="269"/>
      <c r="D471" s="984">
        <v>2.0</v>
      </c>
      <c r="E471" s="985">
        <v>3.0</v>
      </c>
      <c r="F471" s="986">
        <v>3.0</v>
      </c>
      <c r="G471" s="1013"/>
      <c r="H471" s="1021">
        <v>2300.0</v>
      </c>
      <c r="I471" s="486"/>
      <c r="J471" s="520">
        <v>2.0</v>
      </c>
      <c r="K471" s="474"/>
      <c r="L471" s="989"/>
      <c r="M471" s="486"/>
      <c r="N471" s="487"/>
      <c r="O471" s="486"/>
      <c r="P471" s="487"/>
      <c r="Q471" s="487"/>
      <c r="R471" s="487"/>
      <c r="S471" s="519"/>
      <c r="T471" s="520">
        <v>3.0</v>
      </c>
      <c r="U471" s="519"/>
      <c r="V471" s="520"/>
      <c r="W471" s="520"/>
      <c r="X471" s="520"/>
      <c r="Y471" s="474"/>
      <c r="Z471" s="474"/>
      <c r="AA471" s="474"/>
      <c r="AB471" s="475"/>
      <c r="AC471" s="475"/>
      <c r="AD471" s="475"/>
      <c r="AE471" s="989"/>
      <c r="AF471" s="989"/>
      <c r="AG471" s="989"/>
      <c r="AH471" s="990"/>
      <c r="AI471" s="990"/>
      <c r="AJ471" s="989"/>
      <c r="AK471" s="962"/>
      <c r="AL471" s="962"/>
      <c r="AM471" s="962"/>
      <c r="AN471" s="961"/>
      <c r="AO471" s="962"/>
      <c r="AP471" s="962"/>
      <c r="AQ471" s="961"/>
      <c r="AR471" s="961"/>
      <c r="AS471" s="962"/>
    </row>
    <row r="472">
      <c r="B472" s="266"/>
      <c r="C472" s="269"/>
      <c r="D472" s="984">
        <v>3.0</v>
      </c>
      <c r="E472" s="985">
        <v>4.0</v>
      </c>
      <c r="F472" s="986">
        <v>4.0</v>
      </c>
      <c r="G472" s="1013"/>
      <c r="H472" s="1021">
        <v>3500.0</v>
      </c>
      <c r="I472" s="486"/>
      <c r="J472" s="520">
        <v>4.0</v>
      </c>
      <c r="K472" s="474"/>
      <c r="L472" s="989"/>
      <c r="M472" s="486"/>
      <c r="N472" s="487"/>
      <c r="O472" s="486"/>
      <c r="P472" s="487"/>
      <c r="Q472" s="487"/>
      <c r="R472" s="487"/>
      <c r="S472" s="519"/>
      <c r="T472" s="520">
        <v>4.0</v>
      </c>
      <c r="U472" s="519"/>
      <c r="V472" s="520"/>
      <c r="W472" s="520"/>
      <c r="X472" s="520"/>
      <c r="Y472" s="474"/>
      <c r="Z472" s="474"/>
      <c r="AA472" s="474"/>
      <c r="AB472" s="475"/>
      <c r="AC472" s="475"/>
      <c r="AD472" s="475"/>
      <c r="AE472" s="989"/>
      <c r="AF472" s="989"/>
      <c r="AG472" s="989"/>
      <c r="AH472" s="990"/>
      <c r="AI472" s="990"/>
      <c r="AJ472" s="989"/>
      <c r="AK472" s="962"/>
      <c r="AL472" s="962"/>
      <c r="AM472" s="962"/>
      <c r="AN472" s="961"/>
      <c r="AO472" s="962"/>
      <c r="AP472" s="962"/>
      <c r="AQ472" s="961"/>
      <c r="AR472" s="961"/>
      <c r="AS472" s="962"/>
    </row>
    <row r="473">
      <c r="B473" s="266"/>
      <c r="C473" s="269"/>
      <c r="D473" s="984">
        <v>4.0</v>
      </c>
      <c r="E473" s="985">
        <v>5.0</v>
      </c>
      <c r="F473" s="986">
        <v>5.0</v>
      </c>
      <c r="G473" s="1013"/>
      <c r="H473" s="1021">
        <v>5300.0</v>
      </c>
      <c r="I473" s="486"/>
      <c r="J473" s="520">
        <v>6.0</v>
      </c>
      <c r="K473" s="474"/>
      <c r="L473" s="989"/>
      <c r="M473" s="486"/>
      <c r="N473" s="487"/>
      <c r="O473" s="486"/>
      <c r="P473" s="487"/>
      <c r="Q473" s="487"/>
      <c r="R473" s="487"/>
      <c r="S473" s="519"/>
      <c r="T473" s="520">
        <v>5.0</v>
      </c>
      <c r="U473" s="519"/>
      <c r="V473" s="520"/>
      <c r="W473" s="520"/>
      <c r="X473" s="520"/>
      <c r="Y473" s="474"/>
      <c r="Z473" s="474"/>
      <c r="AA473" s="474"/>
      <c r="AB473" s="475"/>
      <c r="AC473" s="475"/>
      <c r="AD473" s="475"/>
      <c r="AE473" s="989"/>
      <c r="AF473" s="989"/>
      <c r="AG473" s="989"/>
      <c r="AH473" s="990"/>
      <c r="AI473" s="990"/>
      <c r="AJ473" s="989"/>
      <c r="AK473" s="962"/>
      <c r="AL473" s="962"/>
      <c r="AM473" s="962"/>
      <c r="AN473" s="961"/>
      <c r="AO473" s="962"/>
      <c r="AP473" s="962"/>
      <c r="AQ473" s="961"/>
      <c r="AR473" s="961"/>
      <c r="AS473" s="962"/>
    </row>
    <row r="474">
      <c r="B474" s="266"/>
      <c r="C474" s="269"/>
      <c r="D474" s="984">
        <v>5.0</v>
      </c>
      <c r="E474" s="985">
        <v>7.0</v>
      </c>
      <c r="F474" s="986">
        <v>7.0</v>
      </c>
      <c r="G474" s="1013"/>
      <c r="H474" s="1021">
        <v>8000.0</v>
      </c>
      <c r="I474" s="486"/>
      <c r="J474" s="520">
        <v>8.0</v>
      </c>
      <c r="K474" s="474"/>
      <c r="L474" s="989"/>
      <c r="M474" s="486"/>
      <c r="N474" s="487"/>
      <c r="O474" s="486"/>
      <c r="P474" s="487"/>
      <c r="Q474" s="487"/>
      <c r="R474" s="487"/>
      <c r="S474" s="519"/>
      <c r="T474" s="520">
        <v>6.0</v>
      </c>
      <c r="U474" s="519"/>
      <c r="V474" s="520"/>
      <c r="W474" s="520"/>
      <c r="X474" s="520"/>
      <c r="Y474" s="474"/>
      <c r="Z474" s="474"/>
      <c r="AA474" s="474"/>
      <c r="AB474" s="475"/>
      <c r="AC474" s="475"/>
      <c r="AD474" s="475"/>
      <c r="AE474" s="989"/>
      <c r="AF474" s="989"/>
      <c r="AG474" s="989"/>
      <c r="AH474" s="990"/>
      <c r="AI474" s="990"/>
      <c r="AJ474" s="989"/>
      <c r="AK474" s="962"/>
      <c r="AL474" s="962"/>
      <c r="AM474" s="962"/>
      <c r="AN474" s="961"/>
      <c r="AO474" s="962"/>
      <c r="AP474" s="962"/>
      <c r="AQ474" s="961"/>
      <c r="AR474" s="961"/>
      <c r="AS474" s="962"/>
    </row>
    <row r="475">
      <c r="B475" s="266"/>
      <c r="C475" s="269"/>
      <c r="D475" s="984">
        <v>6.0</v>
      </c>
      <c r="E475" s="985">
        <v>9.0</v>
      </c>
      <c r="F475" s="986">
        <v>9.0</v>
      </c>
      <c r="G475" s="1013"/>
      <c r="H475" s="1021">
        <v>12000.0</v>
      </c>
      <c r="I475" s="486"/>
      <c r="J475" s="519"/>
      <c r="K475" s="475">
        <v>3.0</v>
      </c>
      <c r="L475" s="989"/>
      <c r="M475" s="486"/>
      <c r="N475" s="487"/>
      <c r="O475" s="486"/>
      <c r="P475" s="487"/>
      <c r="Q475" s="487"/>
      <c r="R475" s="487"/>
      <c r="S475" s="519"/>
      <c r="T475" s="520"/>
      <c r="U475" s="519"/>
      <c r="V475" s="520"/>
      <c r="W475" s="520"/>
      <c r="X475" s="520"/>
      <c r="Y475" s="474"/>
      <c r="Z475" s="475">
        <v>2.0</v>
      </c>
      <c r="AA475" s="474"/>
      <c r="AB475" s="475"/>
      <c r="AC475" s="475"/>
      <c r="AD475" s="475"/>
      <c r="AE475" s="989"/>
      <c r="AF475" s="989"/>
      <c r="AG475" s="989"/>
      <c r="AH475" s="990"/>
      <c r="AI475" s="990"/>
      <c r="AJ475" s="989"/>
      <c r="AK475" s="962"/>
      <c r="AL475" s="962"/>
      <c r="AM475" s="962"/>
      <c r="AN475" s="961"/>
      <c r="AO475" s="962"/>
      <c r="AP475" s="962"/>
      <c r="AQ475" s="961"/>
      <c r="AR475" s="961"/>
      <c r="AS475" s="962"/>
    </row>
    <row r="476">
      <c r="B476" s="266"/>
      <c r="C476" s="269"/>
      <c r="D476" s="984">
        <v>7.0</v>
      </c>
      <c r="E476" s="985">
        <v>11.0</v>
      </c>
      <c r="F476" s="986">
        <v>11.0</v>
      </c>
      <c r="G476" s="1013"/>
      <c r="H476" s="1021">
        <v>18000.0</v>
      </c>
      <c r="I476" s="486"/>
      <c r="J476" s="519"/>
      <c r="K476" s="475">
        <v>5.0</v>
      </c>
      <c r="L476" s="989"/>
      <c r="M476" s="486"/>
      <c r="N476" s="487"/>
      <c r="O476" s="486"/>
      <c r="P476" s="487"/>
      <c r="Q476" s="487"/>
      <c r="R476" s="487"/>
      <c r="S476" s="519"/>
      <c r="T476" s="520"/>
      <c r="U476" s="519"/>
      <c r="V476" s="520"/>
      <c r="W476" s="520"/>
      <c r="X476" s="520"/>
      <c r="Y476" s="474"/>
      <c r="Z476" s="475">
        <v>4.0</v>
      </c>
      <c r="AA476" s="474"/>
      <c r="AB476" s="475"/>
      <c r="AC476" s="475"/>
      <c r="AD476" s="475"/>
      <c r="AE476" s="989"/>
      <c r="AF476" s="989"/>
      <c r="AG476" s="989"/>
      <c r="AH476" s="990"/>
      <c r="AI476" s="990"/>
      <c r="AJ476" s="989"/>
      <c r="AK476" s="962"/>
      <c r="AL476" s="962"/>
      <c r="AM476" s="962"/>
      <c r="AN476" s="961"/>
      <c r="AO476" s="962"/>
      <c r="AP476" s="962"/>
      <c r="AQ476" s="961"/>
      <c r="AR476" s="961"/>
      <c r="AS476" s="962"/>
    </row>
    <row r="477">
      <c r="B477" s="266"/>
      <c r="C477" s="269"/>
      <c r="D477" s="984">
        <v>8.0</v>
      </c>
      <c r="E477" s="985">
        <v>13.0</v>
      </c>
      <c r="F477" s="986">
        <v>13.0</v>
      </c>
      <c r="G477" s="1013"/>
      <c r="H477" s="1021">
        <v>27000.0</v>
      </c>
      <c r="I477" s="486"/>
      <c r="J477" s="519"/>
      <c r="K477" s="475">
        <v>8.0</v>
      </c>
      <c r="L477" s="989"/>
      <c r="M477" s="486"/>
      <c r="N477" s="487"/>
      <c r="O477" s="486"/>
      <c r="P477" s="487"/>
      <c r="Q477" s="487"/>
      <c r="R477" s="487"/>
      <c r="S477" s="519"/>
      <c r="T477" s="520"/>
      <c r="U477" s="519"/>
      <c r="V477" s="520"/>
      <c r="W477" s="520"/>
      <c r="X477" s="520"/>
      <c r="Y477" s="474"/>
      <c r="Z477" s="475">
        <v>6.0</v>
      </c>
      <c r="AA477" s="474"/>
      <c r="AB477" s="475"/>
      <c r="AC477" s="475"/>
      <c r="AD477" s="475"/>
      <c r="AE477" s="989"/>
      <c r="AF477" s="989"/>
      <c r="AG477" s="989"/>
      <c r="AH477" s="990"/>
      <c r="AI477" s="990"/>
      <c r="AJ477" s="989"/>
      <c r="AK477" s="962"/>
      <c r="AL477" s="962"/>
      <c r="AM477" s="962"/>
      <c r="AN477" s="961"/>
      <c r="AO477" s="962"/>
      <c r="AP477" s="962"/>
      <c r="AQ477" s="961"/>
      <c r="AR477" s="961"/>
      <c r="AS477" s="962"/>
    </row>
    <row r="478">
      <c r="B478" s="266"/>
      <c r="C478" s="269"/>
      <c r="D478" s="984">
        <v>9.0</v>
      </c>
      <c r="E478" s="985">
        <v>15.0</v>
      </c>
      <c r="F478" s="986">
        <v>15.0</v>
      </c>
      <c r="G478" s="1013"/>
      <c r="H478" s="1021">
        <v>41000.0</v>
      </c>
      <c r="I478" s="486"/>
      <c r="J478" s="519"/>
      <c r="K478" s="475">
        <v>12.0</v>
      </c>
      <c r="L478" s="989"/>
      <c r="M478" s="486"/>
      <c r="N478" s="487"/>
      <c r="O478" s="486"/>
      <c r="P478" s="487"/>
      <c r="Q478" s="487"/>
      <c r="R478" s="487"/>
      <c r="S478" s="519"/>
      <c r="T478" s="520"/>
      <c r="U478" s="519"/>
      <c r="V478" s="520"/>
      <c r="W478" s="520"/>
      <c r="X478" s="520"/>
      <c r="Y478" s="474"/>
      <c r="Z478" s="475">
        <v>8.0</v>
      </c>
      <c r="AA478" s="474"/>
      <c r="AB478" s="475"/>
      <c r="AC478" s="475"/>
      <c r="AD478" s="475">
        <v>3.0</v>
      </c>
      <c r="AE478" s="989"/>
      <c r="AF478" s="989"/>
      <c r="AG478" s="989"/>
      <c r="AH478" s="990"/>
      <c r="AI478" s="990"/>
      <c r="AJ478" s="989"/>
      <c r="AK478" s="962"/>
      <c r="AL478" s="962"/>
      <c r="AM478" s="962"/>
      <c r="AN478" s="961"/>
      <c r="AO478" s="962"/>
      <c r="AP478" s="962"/>
      <c r="AQ478" s="961"/>
      <c r="AR478" s="961"/>
      <c r="AS478" s="962"/>
    </row>
    <row r="479">
      <c r="B479" s="266"/>
      <c r="C479" s="269"/>
      <c r="D479" s="984">
        <v>10.0</v>
      </c>
      <c r="E479" s="985">
        <v>17.0</v>
      </c>
      <c r="F479" s="986">
        <v>17.0</v>
      </c>
      <c r="G479" s="1013"/>
      <c r="H479" s="1021">
        <v>62000.0</v>
      </c>
      <c r="I479" s="486"/>
      <c r="J479" s="519"/>
      <c r="K479" s="475">
        <v>16.0</v>
      </c>
      <c r="L479" s="989"/>
      <c r="M479" s="486"/>
      <c r="N479" s="487"/>
      <c r="O479" s="486"/>
      <c r="P479" s="487"/>
      <c r="Q479" s="487"/>
      <c r="R479" s="487"/>
      <c r="S479" s="519"/>
      <c r="T479" s="520"/>
      <c r="U479" s="519"/>
      <c r="V479" s="520"/>
      <c r="W479" s="520"/>
      <c r="X479" s="520"/>
      <c r="Y479" s="474"/>
      <c r="Z479" s="475">
        <v>10.0</v>
      </c>
      <c r="AA479" s="474"/>
      <c r="AB479" s="475"/>
      <c r="AC479" s="475"/>
      <c r="AD479" s="475">
        <v>4.0</v>
      </c>
      <c r="AE479" s="989"/>
      <c r="AF479" s="989"/>
      <c r="AG479" s="989"/>
      <c r="AH479" s="990"/>
      <c r="AI479" s="990"/>
      <c r="AJ479" s="989"/>
      <c r="AK479" s="962"/>
      <c r="AL479" s="962"/>
      <c r="AM479" s="962"/>
      <c r="AN479" s="961"/>
      <c r="AO479" s="962"/>
      <c r="AP479" s="962"/>
      <c r="AQ479" s="961"/>
      <c r="AR479" s="961"/>
      <c r="AS479" s="962"/>
    </row>
    <row r="480">
      <c r="B480" s="266"/>
      <c r="C480" s="269"/>
      <c r="D480" s="984">
        <v>11.0</v>
      </c>
      <c r="E480" s="985">
        <v>19.0</v>
      </c>
      <c r="F480" s="986">
        <v>19.0</v>
      </c>
      <c r="G480" s="1013"/>
      <c r="H480" s="1021">
        <v>74000.0</v>
      </c>
      <c r="I480" s="486"/>
      <c r="J480" s="519"/>
      <c r="K480" s="475">
        <v>20.0</v>
      </c>
      <c r="L480" s="989"/>
      <c r="M480" s="486"/>
      <c r="N480" s="487"/>
      <c r="O480" s="486"/>
      <c r="P480" s="487"/>
      <c r="Q480" s="487"/>
      <c r="R480" s="487"/>
      <c r="S480" s="519"/>
      <c r="T480" s="520"/>
      <c r="U480" s="519"/>
      <c r="V480" s="520"/>
      <c r="W480" s="520"/>
      <c r="X480" s="520"/>
      <c r="Y480" s="474"/>
      <c r="Z480" s="475">
        <v>12.0</v>
      </c>
      <c r="AA480" s="474"/>
      <c r="AB480" s="475"/>
      <c r="AC480" s="475"/>
      <c r="AD480" s="475">
        <v>5.0</v>
      </c>
      <c r="AE480" s="989"/>
      <c r="AF480" s="989"/>
      <c r="AG480" s="989"/>
      <c r="AH480" s="990"/>
      <c r="AI480" s="990"/>
      <c r="AJ480" s="989"/>
      <c r="AK480" s="962"/>
      <c r="AL480" s="962"/>
      <c r="AM480" s="962"/>
      <c r="AN480" s="961"/>
      <c r="AO480" s="962"/>
      <c r="AP480" s="962"/>
      <c r="AQ480" s="961"/>
      <c r="AR480" s="961"/>
      <c r="AS480" s="962"/>
    </row>
    <row r="481">
      <c r="B481" s="266"/>
      <c r="C481" s="269"/>
      <c r="D481" s="984">
        <v>12.0</v>
      </c>
      <c r="E481" s="985">
        <v>21.0</v>
      </c>
      <c r="F481" s="986">
        <v>21.0</v>
      </c>
      <c r="G481" s="1013"/>
      <c r="H481" s="1021">
        <v>90000.0</v>
      </c>
      <c r="I481" s="486"/>
      <c r="J481" s="519"/>
      <c r="K481" s="475">
        <v>25.0</v>
      </c>
      <c r="L481" s="989"/>
      <c r="M481" s="486"/>
      <c r="N481" s="487"/>
      <c r="O481" s="486"/>
      <c r="P481" s="487"/>
      <c r="Q481" s="487"/>
      <c r="R481" s="487"/>
      <c r="S481" s="519"/>
      <c r="T481" s="520"/>
      <c r="U481" s="519"/>
      <c r="V481" s="520"/>
      <c r="W481" s="520"/>
      <c r="X481" s="520"/>
      <c r="Y481" s="474"/>
      <c r="Z481" s="475">
        <v>15.0</v>
      </c>
      <c r="AA481" s="474"/>
      <c r="AB481" s="475"/>
      <c r="AC481" s="475"/>
      <c r="AD481" s="475">
        <v>6.0</v>
      </c>
      <c r="AE481" s="989"/>
      <c r="AF481" s="989"/>
      <c r="AG481" s="989"/>
      <c r="AH481" s="990"/>
      <c r="AI481" s="990"/>
      <c r="AJ481" s="989"/>
      <c r="AK481" s="962"/>
      <c r="AL481" s="962"/>
      <c r="AM481" s="962"/>
      <c r="AN481" s="961"/>
      <c r="AO481" s="962"/>
      <c r="AP481" s="962"/>
      <c r="AQ481" s="961"/>
      <c r="AR481" s="961"/>
      <c r="AS481" s="962"/>
    </row>
    <row r="482">
      <c r="B482" s="266"/>
      <c r="C482" s="269"/>
      <c r="D482" s="984">
        <v>13.0</v>
      </c>
      <c r="E482" s="985">
        <v>23.0</v>
      </c>
      <c r="F482" s="986">
        <v>23.0</v>
      </c>
      <c r="G482" s="1013"/>
      <c r="H482" s="1021">
        <v>110000.0</v>
      </c>
      <c r="I482" s="486"/>
      <c r="J482" s="519"/>
      <c r="K482" s="475">
        <v>30.0</v>
      </c>
      <c r="L482" s="989"/>
      <c r="M482" s="486"/>
      <c r="N482" s="487"/>
      <c r="O482" s="486"/>
      <c r="P482" s="487"/>
      <c r="Q482" s="487"/>
      <c r="R482" s="487"/>
      <c r="S482" s="519"/>
      <c r="T482" s="520"/>
      <c r="U482" s="519"/>
      <c r="V482" s="520"/>
      <c r="W482" s="520"/>
      <c r="X482" s="520"/>
      <c r="Y482" s="474"/>
      <c r="Z482" s="475">
        <v>18.0</v>
      </c>
      <c r="AA482" s="474"/>
      <c r="AB482" s="475"/>
      <c r="AC482" s="475"/>
      <c r="AD482" s="475">
        <v>8.0</v>
      </c>
      <c r="AE482" s="989"/>
      <c r="AF482" s="989"/>
      <c r="AG482" s="989"/>
      <c r="AH482" s="990"/>
      <c r="AI482" s="990"/>
      <c r="AJ482" s="989"/>
      <c r="AK482" s="962"/>
      <c r="AL482" s="962"/>
      <c r="AM482" s="962"/>
      <c r="AN482" s="961"/>
      <c r="AO482" s="962"/>
      <c r="AP482" s="962"/>
      <c r="AQ482" s="961"/>
      <c r="AR482" s="961"/>
      <c r="AS482" s="962"/>
    </row>
    <row r="483">
      <c r="B483" s="266"/>
      <c r="C483" s="269"/>
      <c r="D483" s="984">
        <v>14.0</v>
      </c>
      <c r="E483" s="985">
        <v>25.0</v>
      </c>
      <c r="F483" s="986">
        <v>25.0</v>
      </c>
      <c r="G483" s="1013"/>
      <c r="H483" s="1021">
        <v>130000.0</v>
      </c>
      <c r="I483" s="486"/>
      <c r="J483" s="519"/>
      <c r="K483" s="475">
        <v>40.0</v>
      </c>
      <c r="L483" s="989"/>
      <c r="M483" s="486"/>
      <c r="N483" s="487"/>
      <c r="O483" s="486"/>
      <c r="P483" s="487"/>
      <c r="Q483" s="487"/>
      <c r="R483" s="487"/>
      <c r="S483" s="519"/>
      <c r="T483" s="520"/>
      <c r="U483" s="519"/>
      <c r="V483" s="520"/>
      <c r="W483" s="520"/>
      <c r="X483" s="520"/>
      <c r="Y483" s="474"/>
      <c r="Z483" s="475">
        <v>22.0</v>
      </c>
      <c r="AA483" s="474"/>
      <c r="AB483" s="475"/>
      <c r="AC483" s="475"/>
      <c r="AD483" s="475">
        <v>10.0</v>
      </c>
      <c r="AE483" s="989"/>
      <c r="AF483" s="989"/>
      <c r="AG483" s="989"/>
      <c r="AH483" s="990"/>
      <c r="AI483" s="990"/>
      <c r="AJ483" s="989"/>
      <c r="AK483" s="962"/>
      <c r="AL483" s="962"/>
      <c r="AM483" s="962"/>
      <c r="AN483" s="961"/>
      <c r="AO483" s="962"/>
      <c r="AP483" s="962"/>
      <c r="AQ483" s="961"/>
      <c r="AR483" s="961"/>
      <c r="AS483" s="962"/>
    </row>
    <row r="484">
      <c r="B484" s="266"/>
      <c r="C484" s="269"/>
      <c r="D484" s="984">
        <v>15.0</v>
      </c>
      <c r="E484" s="985">
        <v>27.0</v>
      </c>
      <c r="F484" s="986">
        <v>27.0</v>
      </c>
      <c r="G484" s="1013"/>
      <c r="H484" s="1021">
        <v>160000.0</v>
      </c>
      <c r="I484" s="486"/>
      <c r="J484" s="519"/>
      <c r="K484" s="475">
        <v>50.0</v>
      </c>
      <c r="L484" s="989"/>
      <c r="M484" s="486"/>
      <c r="N484" s="487"/>
      <c r="O484" s="486"/>
      <c r="P484" s="487"/>
      <c r="Q484" s="487"/>
      <c r="R484" s="487"/>
      <c r="S484" s="519"/>
      <c r="T484" s="520"/>
      <c r="U484" s="519"/>
      <c r="V484" s="520"/>
      <c r="W484" s="520"/>
      <c r="X484" s="520"/>
      <c r="Y484" s="474"/>
      <c r="Z484" s="475">
        <v>26.0</v>
      </c>
      <c r="AA484" s="474"/>
      <c r="AB484" s="475"/>
      <c r="AC484" s="475"/>
      <c r="AD484" s="475">
        <v>12.0</v>
      </c>
      <c r="AE484" s="989"/>
      <c r="AF484" s="989"/>
      <c r="AG484" s="989"/>
      <c r="AH484" s="990"/>
      <c r="AI484" s="990"/>
      <c r="AJ484" s="989"/>
      <c r="AK484" s="962"/>
      <c r="AL484" s="962"/>
      <c r="AM484" s="962"/>
      <c r="AN484" s="961"/>
      <c r="AO484" s="962"/>
      <c r="AP484" s="962"/>
      <c r="AQ484" s="961"/>
      <c r="AR484" s="961"/>
      <c r="AS484" s="962"/>
    </row>
    <row r="485">
      <c r="A485" s="968" t="s">
        <v>2497</v>
      </c>
      <c r="B485" s="1016" t="s">
        <v>2723</v>
      </c>
      <c r="C485" s="14"/>
      <c r="D485" s="970">
        <v>1.0</v>
      </c>
      <c r="E485" s="971">
        <v>1.0</v>
      </c>
      <c r="F485" s="972">
        <v>10.0</v>
      </c>
      <c r="G485" s="1017"/>
      <c r="H485" s="1023">
        <v>1500.0</v>
      </c>
      <c r="I485" s="979"/>
      <c r="J485" s="980">
        <v>1.0</v>
      </c>
      <c r="K485" s="977"/>
      <c r="L485" s="978"/>
      <c r="M485" s="979"/>
      <c r="N485" s="975"/>
      <c r="O485" s="979"/>
      <c r="P485" s="975"/>
      <c r="Q485" s="975"/>
      <c r="R485" s="975"/>
      <c r="S485" s="980"/>
      <c r="T485" s="980">
        <v>2.0</v>
      </c>
      <c r="U485" s="976"/>
      <c r="V485" s="980"/>
      <c r="W485" s="980"/>
      <c r="X485" s="980"/>
      <c r="Y485" s="977"/>
      <c r="Z485" s="977"/>
      <c r="AA485" s="977"/>
      <c r="AB485" s="981"/>
      <c r="AC485" s="981"/>
      <c r="AD485" s="981"/>
      <c r="AE485" s="978"/>
      <c r="AF485" s="978"/>
      <c r="AG485" s="978"/>
      <c r="AH485" s="982"/>
      <c r="AI485" s="982"/>
      <c r="AJ485" s="978"/>
      <c r="AK485" s="1024"/>
      <c r="AL485" s="1024"/>
      <c r="AM485" s="1024"/>
      <c r="AN485" s="1025"/>
      <c r="AO485" s="1024"/>
      <c r="AP485" s="1024"/>
      <c r="AQ485" s="1025"/>
      <c r="AR485" s="1025"/>
      <c r="AS485" s="1026"/>
    </row>
    <row r="486">
      <c r="A486" s="266"/>
      <c r="B486" s="266"/>
      <c r="C486" s="269"/>
      <c r="D486" s="984">
        <v>2.0</v>
      </c>
      <c r="E486" s="985">
        <v>2.0</v>
      </c>
      <c r="F486" s="986">
        <v>12.0</v>
      </c>
      <c r="G486" s="1013"/>
      <c r="H486" s="1021">
        <v>2300.0</v>
      </c>
      <c r="I486" s="486"/>
      <c r="J486" s="520">
        <v>2.0</v>
      </c>
      <c r="K486" s="474"/>
      <c r="L486" s="989"/>
      <c r="M486" s="486"/>
      <c r="N486" s="487"/>
      <c r="O486" s="486"/>
      <c r="P486" s="487"/>
      <c r="Q486" s="487"/>
      <c r="R486" s="487"/>
      <c r="S486" s="520"/>
      <c r="T486" s="520">
        <v>3.0</v>
      </c>
      <c r="U486" s="519"/>
      <c r="V486" s="520"/>
      <c r="W486" s="520"/>
      <c r="X486" s="520"/>
      <c r="Y486" s="474"/>
      <c r="Z486" s="474"/>
      <c r="AA486" s="474"/>
      <c r="AB486" s="475"/>
      <c r="AC486" s="475"/>
      <c r="AD486" s="475"/>
      <c r="AE486" s="989"/>
      <c r="AF486" s="989"/>
      <c r="AG486" s="989"/>
      <c r="AH486" s="990"/>
      <c r="AI486" s="990"/>
      <c r="AJ486" s="989"/>
      <c r="AK486" s="962"/>
      <c r="AL486" s="962"/>
      <c r="AM486" s="962"/>
      <c r="AN486" s="961"/>
      <c r="AO486" s="962"/>
      <c r="AP486" s="962"/>
      <c r="AQ486" s="961"/>
      <c r="AR486" s="961"/>
      <c r="AS486" s="1027"/>
    </row>
    <row r="487">
      <c r="A487" s="266"/>
      <c r="B487" s="266"/>
      <c r="C487" s="269"/>
      <c r="D487" s="984">
        <v>3.0</v>
      </c>
      <c r="E487" s="985">
        <v>3.0</v>
      </c>
      <c r="F487" s="986">
        <v>14.0</v>
      </c>
      <c r="G487" s="1013"/>
      <c r="H487" s="1021">
        <v>3500.0</v>
      </c>
      <c r="I487" s="486"/>
      <c r="J487" s="520">
        <v>4.0</v>
      </c>
      <c r="K487" s="474"/>
      <c r="L487" s="989"/>
      <c r="M487" s="486"/>
      <c r="N487" s="487"/>
      <c r="O487" s="486"/>
      <c r="P487" s="487"/>
      <c r="Q487" s="487"/>
      <c r="R487" s="487"/>
      <c r="S487" s="520"/>
      <c r="T487" s="520">
        <v>4.0</v>
      </c>
      <c r="U487" s="519"/>
      <c r="V487" s="520"/>
      <c r="W487" s="520"/>
      <c r="X487" s="520"/>
      <c r="Y487" s="474"/>
      <c r="Z487" s="474"/>
      <c r="AA487" s="474"/>
      <c r="AB487" s="475"/>
      <c r="AC487" s="475"/>
      <c r="AD487" s="475"/>
      <c r="AE487" s="989"/>
      <c r="AF487" s="989"/>
      <c r="AG487" s="989"/>
      <c r="AH487" s="990"/>
      <c r="AI487" s="990"/>
      <c r="AJ487" s="989"/>
      <c r="AK487" s="962"/>
      <c r="AL487" s="962"/>
      <c r="AM487" s="962"/>
      <c r="AN487" s="961"/>
      <c r="AO487" s="962"/>
      <c r="AP487" s="962"/>
      <c r="AQ487" s="961"/>
      <c r="AR487" s="961"/>
      <c r="AS487" s="1027"/>
    </row>
    <row r="488">
      <c r="A488" s="266"/>
      <c r="B488" s="266"/>
      <c r="C488" s="269"/>
      <c r="D488" s="984">
        <v>4.0</v>
      </c>
      <c r="E488" s="985">
        <v>4.0</v>
      </c>
      <c r="F488" s="986">
        <v>17.0</v>
      </c>
      <c r="G488" s="1013"/>
      <c r="H488" s="1021">
        <v>5300.0</v>
      </c>
      <c r="I488" s="486"/>
      <c r="J488" s="520">
        <v>6.0</v>
      </c>
      <c r="K488" s="474"/>
      <c r="L488" s="989"/>
      <c r="M488" s="486"/>
      <c r="N488" s="487"/>
      <c r="O488" s="486"/>
      <c r="P488" s="487"/>
      <c r="Q488" s="487"/>
      <c r="R488" s="487"/>
      <c r="S488" s="520"/>
      <c r="T488" s="520">
        <v>5.0</v>
      </c>
      <c r="U488" s="519"/>
      <c r="V488" s="520"/>
      <c r="W488" s="520"/>
      <c r="X488" s="520"/>
      <c r="Y488" s="474"/>
      <c r="Z488" s="474"/>
      <c r="AA488" s="474"/>
      <c r="AB488" s="475"/>
      <c r="AC488" s="475"/>
      <c r="AD488" s="475"/>
      <c r="AE488" s="989"/>
      <c r="AF488" s="989"/>
      <c r="AG488" s="989"/>
      <c r="AH488" s="990"/>
      <c r="AI488" s="990"/>
      <c r="AJ488" s="989"/>
      <c r="AK488" s="962"/>
      <c r="AL488" s="962"/>
      <c r="AM488" s="962"/>
      <c r="AN488" s="961"/>
      <c r="AO488" s="962"/>
      <c r="AP488" s="962"/>
      <c r="AQ488" s="961"/>
      <c r="AR488" s="961"/>
      <c r="AS488" s="1027"/>
    </row>
    <row r="489">
      <c r="A489" s="275"/>
      <c r="B489" s="275"/>
      <c r="C489" s="917"/>
      <c r="D489" s="992">
        <v>5.0</v>
      </c>
      <c r="E489" s="993">
        <v>5.0</v>
      </c>
      <c r="F489" s="994">
        <v>20.0</v>
      </c>
      <c r="G489" s="1015"/>
      <c r="H489" s="1028">
        <v>8000.0</v>
      </c>
      <c r="I489" s="1001"/>
      <c r="J489" s="1002">
        <v>8.0</v>
      </c>
      <c r="K489" s="999"/>
      <c r="L489" s="1000"/>
      <c r="M489" s="1001"/>
      <c r="N489" s="997"/>
      <c r="O489" s="1001"/>
      <c r="P489" s="997"/>
      <c r="Q489" s="997"/>
      <c r="R489" s="997"/>
      <c r="S489" s="1002"/>
      <c r="T489" s="1002">
        <v>6.0</v>
      </c>
      <c r="U489" s="998"/>
      <c r="V489" s="1002"/>
      <c r="W489" s="1002"/>
      <c r="X489" s="1002"/>
      <c r="Y489" s="999"/>
      <c r="Z489" s="999"/>
      <c r="AA489" s="999"/>
      <c r="AB489" s="1003"/>
      <c r="AC489" s="1003"/>
      <c r="AD489" s="1003"/>
      <c r="AE489" s="1000"/>
      <c r="AF489" s="1000"/>
      <c r="AG489" s="1000"/>
      <c r="AH489" s="1004"/>
      <c r="AI489" s="1004"/>
      <c r="AJ489" s="1000"/>
      <c r="AK489" s="1029"/>
      <c r="AL489" s="1029"/>
      <c r="AM489" s="1029"/>
      <c r="AN489" s="1030"/>
      <c r="AO489" s="1029"/>
      <c r="AP489" s="1029"/>
      <c r="AQ489" s="1030"/>
      <c r="AR489" s="1030"/>
      <c r="AS489" s="1031"/>
    </row>
    <row r="490">
      <c r="A490" s="387" t="s">
        <v>2500</v>
      </c>
      <c r="B490" s="1018" t="s">
        <v>2763</v>
      </c>
      <c r="C490" s="269"/>
      <c r="D490" s="984">
        <v>1.0</v>
      </c>
      <c r="E490" s="985">
        <v>1.0</v>
      </c>
      <c r="F490" s="986">
        <v>10.0</v>
      </c>
      <c r="G490" s="1013"/>
      <c r="H490" s="1021">
        <v>1500.0</v>
      </c>
      <c r="I490" s="486"/>
      <c r="J490" s="520">
        <v>1.0</v>
      </c>
      <c r="K490" s="474"/>
      <c r="L490" s="989"/>
      <c r="M490" s="486"/>
      <c r="N490" s="487"/>
      <c r="O490" s="486"/>
      <c r="P490" s="487"/>
      <c r="Q490" s="487"/>
      <c r="R490" s="487"/>
      <c r="S490" s="520"/>
      <c r="T490" s="520"/>
      <c r="U490" s="520">
        <v>2.0</v>
      </c>
      <c r="V490" s="520"/>
      <c r="W490" s="520"/>
      <c r="X490" s="520"/>
      <c r="Y490" s="474"/>
      <c r="Z490" s="474"/>
      <c r="AA490" s="474"/>
      <c r="AB490" s="475"/>
      <c r="AC490" s="475"/>
      <c r="AD490" s="475"/>
      <c r="AE490" s="989"/>
      <c r="AF490" s="989"/>
      <c r="AG490" s="989"/>
      <c r="AH490" s="990"/>
      <c r="AI490" s="990"/>
      <c r="AJ490" s="989"/>
      <c r="AK490" s="962"/>
      <c r="AL490" s="962"/>
      <c r="AM490" s="962"/>
      <c r="AN490" s="961"/>
      <c r="AO490" s="962"/>
      <c r="AP490" s="962"/>
      <c r="AQ490" s="961"/>
      <c r="AR490" s="961"/>
      <c r="AS490" s="962"/>
    </row>
    <row r="491">
      <c r="B491" s="266"/>
      <c r="C491" s="269"/>
      <c r="D491" s="984">
        <v>2.0</v>
      </c>
      <c r="E491" s="985">
        <v>2.0</v>
      </c>
      <c r="F491" s="986">
        <v>12.0</v>
      </c>
      <c r="G491" s="1013"/>
      <c r="H491" s="1021">
        <v>2300.0</v>
      </c>
      <c r="I491" s="486"/>
      <c r="J491" s="520">
        <v>2.0</v>
      </c>
      <c r="K491" s="474"/>
      <c r="L491" s="989"/>
      <c r="M491" s="486"/>
      <c r="N491" s="487"/>
      <c r="O491" s="486"/>
      <c r="P491" s="487"/>
      <c r="Q491" s="487"/>
      <c r="R491" s="487"/>
      <c r="S491" s="520"/>
      <c r="T491" s="520"/>
      <c r="U491" s="520">
        <v>3.0</v>
      </c>
      <c r="V491" s="520"/>
      <c r="W491" s="520"/>
      <c r="X491" s="520"/>
      <c r="Y491" s="474"/>
      <c r="Z491" s="474"/>
      <c r="AA491" s="474"/>
      <c r="AB491" s="475"/>
      <c r="AC491" s="475"/>
      <c r="AD491" s="475"/>
      <c r="AE491" s="989"/>
      <c r="AF491" s="989"/>
      <c r="AG491" s="989"/>
      <c r="AH491" s="990"/>
      <c r="AI491" s="990"/>
      <c r="AJ491" s="989"/>
      <c r="AK491" s="962"/>
      <c r="AL491" s="962"/>
      <c r="AM491" s="962"/>
      <c r="AN491" s="961"/>
      <c r="AO491" s="962"/>
      <c r="AP491" s="962"/>
      <c r="AQ491" s="961"/>
      <c r="AR491" s="961"/>
      <c r="AS491" s="962"/>
    </row>
    <row r="492">
      <c r="B492" s="266"/>
      <c r="C492" s="269"/>
      <c r="D492" s="984">
        <v>3.0</v>
      </c>
      <c r="E492" s="985">
        <v>3.0</v>
      </c>
      <c r="F492" s="986">
        <v>14.0</v>
      </c>
      <c r="G492" s="1013"/>
      <c r="H492" s="1021">
        <v>3500.0</v>
      </c>
      <c r="I492" s="486"/>
      <c r="J492" s="520">
        <v>4.0</v>
      </c>
      <c r="K492" s="474"/>
      <c r="L492" s="989"/>
      <c r="M492" s="486"/>
      <c r="N492" s="487"/>
      <c r="O492" s="486"/>
      <c r="P492" s="487"/>
      <c r="Q492" s="487"/>
      <c r="R492" s="487"/>
      <c r="S492" s="520"/>
      <c r="T492" s="520"/>
      <c r="U492" s="520">
        <v>4.0</v>
      </c>
      <c r="V492" s="520"/>
      <c r="W492" s="520"/>
      <c r="X492" s="520"/>
      <c r="Y492" s="474"/>
      <c r="Z492" s="474"/>
      <c r="AA492" s="474"/>
      <c r="AB492" s="475"/>
      <c r="AC492" s="475"/>
      <c r="AD492" s="475"/>
      <c r="AE492" s="989"/>
      <c r="AF492" s="989"/>
      <c r="AG492" s="989"/>
      <c r="AH492" s="990"/>
      <c r="AI492" s="990"/>
      <c r="AJ492" s="989"/>
      <c r="AK492" s="962"/>
      <c r="AL492" s="962"/>
      <c r="AM492" s="962"/>
      <c r="AN492" s="961"/>
      <c r="AO492" s="962"/>
      <c r="AP492" s="962"/>
      <c r="AQ492" s="961"/>
      <c r="AR492" s="961"/>
      <c r="AS492" s="962"/>
    </row>
    <row r="493">
      <c r="B493" s="266"/>
      <c r="C493" s="269"/>
      <c r="D493" s="984">
        <v>4.0</v>
      </c>
      <c r="E493" s="985">
        <v>4.0</v>
      </c>
      <c r="F493" s="986">
        <v>17.0</v>
      </c>
      <c r="G493" s="1013"/>
      <c r="H493" s="1021">
        <v>5300.0</v>
      </c>
      <c r="I493" s="486"/>
      <c r="J493" s="520">
        <v>6.0</v>
      </c>
      <c r="K493" s="474"/>
      <c r="L493" s="989"/>
      <c r="M493" s="486"/>
      <c r="N493" s="487"/>
      <c r="O493" s="486"/>
      <c r="P493" s="487"/>
      <c r="Q493" s="487"/>
      <c r="R493" s="487"/>
      <c r="S493" s="520"/>
      <c r="T493" s="520"/>
      <c r="U493" s="520">
        <v>5.0</v>
      </c>
      <c r="V493" s="520"/>
      <c r="W493" s="520"/>
      <c r="X493" s="520"/>
      <c r="Y493" s="474"/>
      <c r="Z493" s="474"/>
      <c r="AA493" s="474"/>
      <c r="AB493" s="475"/>
      <c r="AC493" s="475"/>
      <c r="AD493" s="475"/>
      <c r="AE493" s="989"/>
      <c r="AF493" s="989"/>
      <c r="AG493" s="989"/>
      <c r="AH493" s="990"/>
      <c r="AI493" s="990"/>
      <c r="AJ493" s="989"/>
      <c r="AK493" s="962"/>
      <c r="AL493" s="962"/>
      <c r="AM493" s="962"/>
      <c r="AN493" s="961"/>
      <c r="AO493" s="962"/>
      <c r="AP493" s="962"/>
      <c r="AQ493" s="961"/>
      <c r="AR493" s="961"/>
      <c r="AS493" s="962"/>
    </row>
    <row r="494">
      <c r="B494" s="266"/>
      <c r="C494" s="269"/>
      <c r="D494" s="984">
        <v>5.0</v>
      </c>
      <c r="E494" s="985">
        <v>5.0</v>
      </c>
      <c r="F494" s="986">
        <v>20.0</v>
      </c>
      <c r="G494" s="1013"/>
      <c r="H494" s="1021">
        <v>8000.0</v>
      </c>
      <c r="I494" s="486"/>
      <c r="J494" s="520">
        <v>8.0</v>
      </c>
      <c r="K494" s="474"/>
      <c r="L494" s="989"/>
      <c r="M494" s="486"/>
      <c r="N494" s="487"/>
      <c r="O494" s="486"/>
      <c r="P494" s="487"/>
      <c r="Q494" s="487"/>
      <c r="R494" s="487"/>
      <c r="S494" s="520"/>
      <c r="T494" s="520"/>
      <c r="U494" s="520">
        <v>6.0</v>
      </c>
      <c r="V494" s="520"/>
      <c r="W494" s="520"/>
      <c r="X494" s="520"/>
      <c r="Y494" s="474"/>
      <c r="Z494" s="474"/>
      <c r="AA494" s="474"/>
      <c r="AB494" s="475"/>
      <c r="AC494" s="475"/>
      <c r="AD494" s="475"/>
      <c r="AE494" s="989"/>
      <c r="AF494" s="989"/>
      <c r="AG494" s="989"/>
      <c r="AH494" s="990"/>
      <c r="AI494" s="990"/>
      <c r="AJ494" s="989"/>
      <c r="AK494" s="962"/>
      <c r="AL494" s="962"/>
      <c r="AM494" s="962"/>
      <c r="AN494" s="961"/>
      <c r="AO494" s="962"/>
      <c r="AP494" s="962"/>
      <c r="AQ494" s="961"/>
      <c r="AR494" s="961"/>
      <c r="AS494" s="962"/>
    </row>
    <row r="495">
      <c r="A495" s="968" t="s">
        <v>400</v>
      </c>
      <c r="B495" s="1016" t="s">
        <v>2764</v>
      </c>
      <c r="C495" s="14"/>
      <c r="D495" s="970">
        <v>1.0</v>
      </c>
      <c r="E495" s="971">
        <v>2.0</v>
      </c>
      <c r="F495" s="972">
        <v>10.0</v>
      </c>
      <c r="G495" s="973">
        <v>30.0</v>
      </c>
      <c r="H495" s="1023">
        <v>10000.0</v>
      </c>
      <c r="I495" s="979"/>
      <c r="J495" s="976"/>
      <c r="K495" s="977"/>
      <c r="L495" s="982">
        <v>1.0</v>
      </c>
      <c r="M495" s="979"/>
      <c r="N495" s="975"/>
      <c r="O495" s="979"/>
      <c r="P495" s="975"/>
      <c r="Q495" s="975"/>
      <c r="R495" s="975"/>
      <c r="S495" s="976"/>
      <c r="T495" s="980"/>
      <c r="U495" s="976"/>
      <c r="V495" s="980"/>
      <c r="W495" s="980"/>
      <c r="X495" s="980"/>
      <c r="Y495" s="977"/>
      <c r="Z495" s="977"/>
      <c r="AA495" s="977"/>
      <c r="AB495" s="981"/>
      <c r="AC495" s="981"/>
      <c r="AD495" s="981"/>
      <c r="AE495" s="978"/>
      <c r="AF495" s="978"/>
      <c r="AG495" s="978"/>
      <c r="AH495" s="982"/>
      <c r="AI495" s="982"/>
      <c r="AJ495" s="978"/>
      <c r="AK495" s="1024"/>
      <c r="AL495" s="1024"/>
      <c r="AM495" s="1024"/>
      <c r="AN495" s="1025"/>
      <c r="AO495" s="1024"/>
      <c r="AP495" s="1024"/>
      <c r="AQ495" s="1025"/>
      <c r="AR495" s="1025"/>
      <c r="AS495" s="1026"/>
    </row>
    <row r="496">
      <c r="A496" s="266"/>
      <c r="B496" s="266"/>
      <c r="C496" s="269"/>
      <c r="D496" s="984">
        <v>2.0</v>
      </c>
      <c r="E496" s="985">
        <v>4.0</v>
      </c>
      <c r="F496" s="986">
        <v>12.0</v>
      </c>
      <c r="G496" s="987">
        <v>35.0</v>
      </c>
      <c r="H496" s="1021">
        <v>15000.0</v>
      </c>
      <c r="I496" s="486"/>
      <c r="J496" s="519"/>
      <c r="K496" s="475">
        <v>5.0</v>
      </c>
      <c r="L496" s="989"/>
      <c r="M496" s="486"/>
      <c r="N496" s="487"/>
      <c r="O496" s="486"/>
      <c r="P496" s="487"/>
      <c r="Q496" s="487"/>
      <c r="R496" s="487"/>
      <c r="S496" s="519"/>
      <c r="T496" s="520"/>
      <c r="U496" s="519"/>
      <c r="V496" s="520"/>
      <c r="W496" s="520"/>
      <c r="X496" s="520"/>
      <c r="Y496" s="475"/>
      <c r="Z496" s="475">
        <v>6.0</v>
      </c>
      <c r="AA496" s="474"/>
      <c r="AB496" s="475"/>
      <c r="AC496" s="475"/>
      <c r="AD496" s="475"/>
      <c r="AE496" s="989"/>
      <c r="AF496" s="989"/>
      <c r="AG496" s="989"/>
      <c r="AH496" s="990"/>
      <c r="AI496" s="990"/>
      <c r="AJ496" s="989"/>
      <c r="AK496" s="962"/>
      <c r="AL496" s="962"/>
      <c r="AM496" s="962"/>
      <c r="AN496" s="961"/>
      <c r="AO496" s="962"/>
      <c r="AP496" s="962"/>
      <c r="AQ496" s="961"/>
      <c r="AR496" s="961"/>
      <c r="AS496" s="1027"/>
    </row>
    <row r="497">
      <c r="A497" s="266"/>
      <c r="B497" s="266"/>
      <c r="C497" s="269"/>
      <c r="D497" s="984">
        <v>3.0</v>
      </c>
      <c r="E497" s="985">
        <v>6.0</v>
      </c>
      <c r="F497" s="986">
        <v>14.0</v>
      </c>
      <c r="G497" s="987">
        <v>40.0</v>
      </c>
      <c r="H497" s="1021">
        <v>23000.0</v>
      </c>
      <c r="I497" s="486"/>
      <c r="J497" s="519"/>
      <c r="K497" s="475">
        <v>15.0</v>
      </c>
      <c r="L497" s="989"/>
      <c r="M497" s="486"/>
      <c r="N497" s="487"/>
      <c r="O497" s="486"/>
      <c r="P497" s="487"/>
      <c r="Q497" s="487"/>
      <c r="R497" s="487"/>
      <c r="S497" s="519"/>
      <c r="T497" s="520"/>
      <c r="U497" s="519"/>
      <c r="V497" s="520"/>
      <c r="W497" s="520"/>
      <c r="X497" s="520"/>
      <c r="Y497" s="475"/>
      <c r="Z497" s="475">
        <v>10.0</v>
      </c>
      <c r="AA497" s="474"/>
      <c r="AB497" s="475"/>
      <c r="AC497" s="475">
        <v>6.0</v>
      </c>
      <c r="AD497" s="475"/>
      <c r="AE497" s="989"/>
      <c r="AF497" s="989"/>
      <c r="AG497" s="989"/>
      <c r="AH497" s="990"/>
      <c r="AI497" s="990"/>
      <c r="AJ497" s="989"/>
      <c r="AK497" s="962"/>
      <c r="AL497" s="962"/>
      <c r="AM497" s="962"/>
      <c r="AN497" s="961"/>
      <c r="AO497" s="962"/>
      <c r="AP497" s="962"/>
      <c r="AQ497" s="961"/>
      <c r="AR497" s="961"/>
      <c r="AS497" s="1027"/>
    </row>
    <row r="498">
      <c r="A498" s="266"/>
      <c r="B498" s="266"/>
      <c r="C498" s="269"/>
      <c r="D498" s="984">
        <v>4.0</v>
      </c>
      <c r="E498" s="985">
        <v>9.0</v>
      </c>
      <c r="F498" s="986">
        <v>16.0</v>
      </c>
      <c r="G498" s="987">
        <v>45.0</v>
      </c>
      <c r="H498" s="1021">
        <v>35000.0</v>
      </c>
      <c r="I498" s="486"/>
      <c r="J498" s="519"/>
      <c r="K498" s="475">
        <v>25.0</v>
      </c>
      <c r="L498" s="989"/>
      <c r="M498" s="486"/>
      <c r="N498" s="487"/>
      <c r="O498" s="486"/>
      <c r="P498" s="487"/>
      <c r="Q498" s="487"/>
      <c r="R498" s="487"/>
      <c r="S498" s="519"/>
      <c r="T498" s="520"/>
      <c r="U498" s="519"/>
      <c r="V498" s="520"/>
      <c r="W498" s="520"/>
      <c r="X498" s="520"/>
      <c r="Y498" s="475"/>
      <c r="Z498" s="475">
        <v>12.0</v>
      </c>
      <c r="AA498" s="474"/>
      <c r="AB498" s="475"/>
      <c r="AC498" s="475">
        <v>8.0</v>
      </c>
      <c r="AD498" s="475"/>
      <c r="AE498" s="989"/>
      <c r="AF498" s="989"/>
      <c r="AG498" s="989"/>
      <c r="AH498" s="990"/>
      <c r="AI498" s="990"/>
      <c r="AJ498" s="989"/>
      <c r="AK498" s="962"/>
      <c r="AL498" s="962"/>
      <c r="AM498" s="962"/>
      <c r="AN498" s="961"/>
      <c r="AO498" s="962"/>
      <c r="AP498" s="962"/>
      <c r="AQ498" s="961"/>
      <c r="AR498" s="961"/>
      <c r="AS498" s="1027"/>
    </row>
    <row r="499">
      <c r="A499" s="266"/>
      <c r="B499" s="266"/>
      <c r="C499" s="269"/>
      <c r="D499" s="984">
        <v>5.0</v>
      </c>
      <c r="E499" s="985">
        <v>12.0</v>
      </c>
      <c r="F499" s="986">
        <v>18.0</v>
      </c>
      <c r="G499" s="987">
        <v>50.0</v>
      </c>
      <c r="H499" s="1021">
        <v>53000.0</v>
      </c>
      <c r="I499" s="486"/>
      <c r="J499" s="519"/>
      <c r="K499" s="474"/>
      <c r="L499" s="990">
        <v>3.0</v>
      </c>
      <c r="M499" s="486"/>
      <c r="N499" s="487"/>
      <c r="O499" s="486"/>
      <c r="P499" s="487"/>
      <c r="Q499" s="487"/>
      <c r="R499" s="487"/>
      <c r="S499" s="519"/>
      <c r="T499" s="520"/>
      <c r="U499" s="519"/>
      <c r="V499" s="520"/>
      <c r="W499" s="520"/>
      <c r="X499" s="520"/>
      <c r="Y499" s="475"/>
      <c r="Z499" s="475">
        <v>14.0</v>
      </c>
      <c r="AA499" s="474"/>
      <c r="AB499" s="475"/>
      <c r="AC499" s="475">
        <v>10.0</v>
      </c>
      <c r="AD499" s="475"/>
      <c r="AE499" s="989"/>
      <c r="AF499" s="989"/>
      <c r="AG499" s="989"/>
      <c r="AH499" s="990"/>
      <c r="AI499" s="990"/>
      <c r="AJ499" s="989"/>
      <c r="AK499" s="962"/>
      <c r="AL499" s="962"/>
      <c r="AM499" s="962"/>
      <c r="AN499" s="961"/>
      <c r="AO499" s="962"/>
      <c r="AP499" s="962"/>
      <c r="AQ499" s="961"/>
      <c r="AR499" s="961"/>
      <c r="AS499" s="1027"/>
    </row>
    <row r="500">
      <c r="A500" s="266"/>
      <c r="B500" s="266"/>
      <c r="C500" s="269"/>
      <c r="D500" s="984">
        <v>6.0</v>
      </c>
      <c r="E500" s="985">
        <v>15.0</v>
      </c>
      <c r="F500" s="986">
        <v>20.0</v>
      </c>
      <c r="G500" s="987">
        <v>55.0</v>
      </c>
      <c r="H500" s="1021">
        <v>80000.0</v>
      </c>
      <c r="I500" s="486"/>
      <c r="J500" s="519"/>
      <c r="K500" s="474"/>
      <c r="L500" s="990">
        <v>5.0</v>
      </c>
      <c r="M500" s="486"/>
      <c r="N500" s="487"/>
      <c r="O500" s="486"/>
      <c r="P500" s="487"/>
      <c r="Q500" s="487"/>
      <c r="R500" s="487"/>
      <c r="S500" s="519"/>
      <c r="T500" s="520"/>
      <c r="U500" s="519"/>
      <c r="V500" s="520"/>
      <c r="W500" s="520"/>
      <c r="X500" s="520"/>
      <c r="Y500" s="474"/>
      <c r="Z500" s="474"/>
      <c r="AA500" s="474"/>
      <c r="AB500" s="475"/>
      <c r="AC500" s="475"/>
      <c r="AD500" s="475"/>
      <c r="AE500" s="990"/>
      <c r="AF500" s="990">
        <v>2.0</v>
      </c>
      <c r="AG500" s="989"/>
      <c r="AH500" s="990"/>
      <c r="AI500" s="990">
        <v>2.0</v>
      </c>
      <c r="AJ500" s="989"/>
      <c r="AK500" s="962"/>
      <c r="AL500" s="962"/>
      <c r="AM500" s="962"/>
      <c r="AN500" s="961"/>
      <c r="AO500" s="962"/>
      <c r="AP500" s="962"/>
      <c r="AQ500" s="961"/>
      <c r="AR500" s="961"/>
      <c r="AS500" s="1027"/>
    </row>
    <row r="501">
      <c r="A501" s="266"/>
      <c r="B501" s="266"/>
      <c r="C501" s="269"/>
      <c r="D501" s="984">
        <v>7.0</v>
      </c>
      <c r="E501" s="985">
        <v>18.0</v>
      </c>
      <c r="F501" s="986">
        <v>22.0</v>
      </c>
      <c r="G501" s="987">
        <v>60.0</v>
      </c>
      <c r="H501" s="1021">
        <v>120000.0</v>
      </c>
      <c r="I501" s="486"/>
      <c r="J501" s="519"/>
      <c r="K501" s="474"/>
      <c r="L501" s="990">
        <v>10.0</v>
      </c>
      <c r="M501" s="486"/>
      <c r="N501" s="487"/>
      <c r="O501" s="486"/>
      <c r="P501" s="487"/>
      <c r="Q501" s="487"/>
      <c r="R501" s="487"/>
      <c r="S501" s="519"/>
      <c r="T501" s="520"/>
      <c r="U501" s="519"/>
      <c r="V501" s="520"/>
      <c r="W501" s="520"/>
      <c r="X501" s="520"/>
      <c r="Y501" s="474"/>
      <c r="Z501" s="474"/>
      <c r="AA501" s="474"/>
      <c r="AB501" s="475"/>
      <c r="AC501" s="475"/>
      <c r="AD501" s="475"/>
      <c r="AE501" s="990"/>
      <c r="AF501" s="990">
        <v>3.0</v>
      </c>
      <c r="AG501" s="989"/>
      <c r="AH501" s="990"/>
      <c r="AI501" s="990">
        <v>3.0</v>
      </c>
      <c r="AJ501" s="989"/>
      <c r="AK501" s="962"/>
      <c r="AL501" s="962"/>
      <c r="AM501" s="962"/>
      <c r="AN501" s="961"/>
      <c r="AO501" s="962"/>
      <c r="AP501" s="962"/>
      <c r="AQ501" s="961"/>
      <c r="AR501" s="961"/>
      <c r="AS501" s="1027"/>
    </row>
    <row r="502">
      <c r="A502" s="266"/>
      <c r="B502" s="266"/>
      <c r="C502" s="269"/>
      <c r="D502" s="984">
        <v>8.0</v>
      </c>
      <c r="E502" s="985">
        <v>22.0</v>
      </c>
      <c r="F502" s="986">
        <v>24.0</v>
      </c>
      <c r="G502" s="987">
        <v>65.0</v>
      </c>
      <c r="H502" s="1021">
        <v>180000.0</v>
      </c>
      <c r="I502" s="486"/>
      <c r="J502" s="519"/>
      <c r="K502" s="474"/>
      <c r="L502" s="990">
        <v>20.0</v>
      </c>
      <c r="M502" s="486"/>
      <c r="N502" s="487"/>
      <c r="O502" s="486"/>
      <c r="P502" s="487"/>
      <c r="Q502" s="487"/>
      <c r="R502" s="487"/>
      <c r="S502" s="519"/>
      <c r="T502" s="520"/>
      <c r="U502" s="519"/>
      <c r="V502" s="520"/>
      <c r="W502" s="520"/>
      <c r="X502" s="520"/>
      <c r="Y502" s="474"/>
      <c r="Z502" s="474"/>
      <c r="AA502" s="474"/>
      <c r="AB502" s="475"/>
      <c r="AC502" s="475"/>
      <c r="AD502" s="475"/>
      <c r="AE502" s="990"/>
      <c r="AF502" s="990">
        <v>5.0</v>
      </c>
      <c r="AG502" s="989"/>
      <c r="AH502" s="990"/>
      <c r="AI502" s="990">
        <v>5.0</v>
      </c>
      <c r="AJ502" s="989"/>
      <c r="AK502" s="962"/>
      <c r="AL502" s="962"/>
      <c r="AM502" s="962"/>
      <c r="AN502" s="961"/>
      <c r="AO502" s="962"/>
      <c r="AP502" s="962"/>
      <c r="AQ502" s="961"/>
      <c r="AR502" s="961"/>
      <c r="AS502" s="1027"/>
    </row>
    <row r="503">
      <c r="A503" s="266"/>
      <c r="B503" s="266"/>
      <c r="C503" s="269"/>
      <c r="D503" s="984">
        <v>9.0</v>
      </c>
      <c r="E503" s="985">
        <v>26.0</v>
      </c>
      <c r="F503" s="986">
        <v>27.0</v>
      </c>
      <c r="G503" s="987">
        <v>70.0</v>
      </c>
      <c r="H503" s="1021">
        <v>270000.0</v>
      </c>
      <c r="I503" s="486"/>
      <c r="J503" s="519"/>
      <c r="K503" s="474"/>
      <c r="L503" s="990">
        <v>30.0</v>
      </c>
      <c r="M503" s="486"/>
      <c r="N503" s="487"/>
      <c r="O503" s="486"/>
      <c r="P503" s="487"/>
      <c r="Q503" s="487"/>
      <c r="R503" s="487"/>
      <c r="S503" s="519"/>
      <c r="T503" s="520"/>
      <c r="U503" s="519"/>
      <c r="V503" s="520"/>
      <c r="W503" s="520"/>
      <c r="X503" s="520"/>
      <c r="Y503" s="474"/>
      <c r="Z503" s="474"/>
      <c r="AA503" s="474"/>
      <c r="AB503" s="475"/>
      <c r="AC503" s="475"/>
      <c r="AD503" s="475"/>
      <c r="AE503" s="990"/>
      <c r="AF503" s="990">
        <v>7.0</v>
      </c>
      <c r="AG503" s="989"/>
      <c r="AH503" s="990"/>
      <c r="AI503" s="990">
        <v>7.0</v>
      </c>
      <c r="AJ503" s="989"/>
      <c r="AK503" s="962"/>
      <c r="AL503" s="962"/>
      <c r="AM503" s="962"/>
      <c r="AN503" s="961"/>
      <c r="AO503" s="962"/>
      <c r="AP503" s="962"/>
      <c r="AQ503" s="961"/>
      <c r="AR503" s="961"/>
      <c r="AS503" s="1027"/>
    </row>
    <row r="504">
      <c r="A504" s="275"/>
      <c r="B504" s="275"/>
      <c r="C504" s="917"/>
      <c r="D504" s="992">
        <v>10.0</v>
      </c>
      <c r="E504" s="993">
        <v>30.0</v>
      </c>
      <c r="F504" s="994">
        <v>30.0</v>
      </c>
      <c r="G504" s="995">
        <v>75.0</v>
      </c>
      <c r="H504" s="1028">
        <v>410000.0</v>
      </c>
      <c r="I504" s="1001"/>
      <c r="J504" s="998"/>
      <c r="K504" s="999"/>
      <c r="L504" s="1004">
        <v>40.0</v>
      </c>
      <c r="M504" s="1001"/>
      <c r="N504" s="997"/>
      <c r="O504" s="1001"/>
      <c r="P504" s="997"/>
      <c r="Q504" s="997"/>
      <c r="R504" s="997"/>
      <c r="S504" s="998"/>
      <c r="T504" s="1002"/>
      <c r="U504" s="998"/>
      <c r="V504" s="1002"/>
      <c r="W504" s="1002"/>
      <c r="X504" s="1002"/>
      <c r="Y504" s="999"/>
      <c r="Z504" s="999"/>
      <c r="AA504" s="999"/>
      <c r="AB504" s="1003"/>
      <c r="AC504" s="1003"/>
      <c r="AD504" s="1003"/>
      <c r="AE504" s="1004"/>
      <c r="AF504" s="1004">
        <v>9.0</v>
      </c>
      <c r="AG504" s="1000"/>
      <c r="AH504" s="1004"/>
      <c r="AI504" s="1004">
        <v>9.0</v>
      </c>
      <c r="AJ504" s="1000"/>
      <c r="AK504" s="1029"/>
      <c r="AL504" s="1029"/>
      <c r="AM504" s="1029"/>
      <c r="AN504" s="1030"/>
      <c r="AO504" s="1029"/>
      <c r="AP504" s="1029"/>
      <c r="AQ504" s="1030"/>
      <c r="AR504" s="1030"/>
      <c r="AS504" s="1031"/>
    </row>
    <row r="505">
      <c r="A505" s="387" t="s">
        <v>2513</v>
      </c>
      <c r="B505" s="1018" t="s">
        <v>2765</v>
      </c>
      <c r="C505" s="269"/>
      <c r="D505" s="984">
        <v>1.0</v>
      </c>
      <c r="E505" s="985">
        <v>2.0</v>
      </c>
      <c r="F505" s="986">
        <v>10.0</v>
      </c>
      <c r="G505" s="987"/>
      <c r="H505" s="1021">
        <v>10000.0</v>
      </c>
      <c r="I505" s="486"/>
      <c r="J505" s="519"/>
      <c r="K505" s="474"/>
      <c r="L505" s="990">
        <v>1.0</v>
      </c>
      <c r="M505" s="486"/>
      <c r="N505" s="487"/>
      <c r="O505" s="486"/>
      <c r="P505" s="487"/>
      <c r="Q505" s="487"/>
      <c r="R505" s="487"/>
      <c r="S505" s="519"/>
      <c r="T505" s="520"/>
      <c r="U505" s="519"/>
      <c r="V505" s="520"/>
      <c r="W505" s="520"/>
      <c r="X505" s="520"/>
      <c r="Y505" s="474"/>
      <c r="Z505" s="474"/>
      <c r="AA505" s="474"/>
      <c r="AB505" s="475"/>
      <c r="AC505" s="475"/>
      <c r="AD505" s="475"/>
      <c r="AE505" s="989"/>
      <c r="AF505" s="989"/>
      <c r="AG505" s="989"/>
      <c r="AH505" s="990"/>
      <c r="AI505" s="990"/>
      <c r="AJ505" s="989"/>
      <c r="AK505" s="962"/>
      <c r="AL505" s="962"/>
      <c r="AM505" s="962"/>
      <c r="AN505" s="961"/>
      <c r="AO505" s="962"/>
      <c r="AP505" s="962"/>
      <c r="AQ505" s="961"/>
      <c r="AR505" s="961"/>
      <c r="AS505" s="962"/>
    </row>
    <row r="506">
      <c r="B506" s="266"/>
      <c r="C506" s="269"/>
      <c r="D506" s="984">
        <v>2.0</v>
      </c>
      <c r="E506" s="985">
        <v>4.0</v>
      </c>
      <c r="F506" s="986">
        <v>12.0</v>
      </c>
      <c r="G506" s="987"/>
      <c r="H506" s="1021">
        <v>15000.0</v>
      </c>
      <c r="I506" s="486"/>
      <c r="J506" s="519"/>
      <c r="K506" s="475">
        <v>5.0</v>
      </c>
      <c r="L506" s="989"/>
      <c r="M506" s="486"/>
      <c r="N506" s="487"/>
      <c r="O506" s="486"/>
      <c r="P506" s="487"/>
      <c r="Q506" s="487"/>
      <c r="R506" s="487"/>
      <c r="S506" s="519"/>
      <c r="T506" s="520"/>
      <c r="U506" s="519"/>
      <c r="V506" s="520"/>
      <c r="W506" s="520"/>
      <c r="X506" s="520"/>
      <c r="Y506" s="475"/>
      <c r="Z506" s="475">
        <v>6.0</v>
      </c>
      <c r="AA506" s="474"/>
      <c r="AB506" s="475"/>
      <c r="AC506" s="475"/>
      <c r="AD506" s="475"/>
      <c r="AE506" s="989"/>
      <c r="AF506" s="989"/>
      <c r="AG506" s="989"/>
      <c r="AH506" s="990"/>
      <c r="AI506" s="990"/>
      <c r="AJ506" s="989"/>
      <c r="AK506" s="962"/>
      <c r="AL506" s="962"/>
      <c r="AM506" s="962"/>
      <c r="AN506" s="961"/>
      <c r="AO506" s="962"/>
      <c r="AP506" s="962"/>
      <c r="AQ506" s="961"/>
      <c r="AR506" s="961"/>
      <c r="AS506" s="962"/>
    </row>
    <row r="507">
      <c r="B507" s="266"/>
      <c r="C507" s="269"/>
      <c r="D507" s="984">
        <v>3.0</v>
      </c>
      <c r="E507" s="985">
        <v>6.0</v>
      </c>
      <c r="F507" s="986">
        <v>14.0</v>
      </c>
      <c r="G507" s="987"/>
      <c r="H507" s="1021">
        <v>23000.0</v>
      </c>
      <c r="I507" s="486"/>
      <c r="J507" s="519"/>
      <c r="K507" s="475">
        <v>15.0</v>
      </c>
      <c r="L507" s="989"/>
      <c r="M507" s="486"/>
      <c r="N507" s="487"/>
      <c r="O507" s="486"/>
      <c r="P507" s="487"/>
      <c r="Q507" s="487"/>
      <c r="R507" s="487"/>
      <c r="S507" s="519"/>
      <c r="T507" s="520"/>
      <c r="U507" s="519"/>
      <c r="V507" s="520"/>
      <c r="W507" s="520"/>
      <c r="X507" s="520"/>
      <c r="Y507" s="475"/>
      <c r="Z507" s="475">
        <v>10.0</v>
      </c>
      <c r="AA507" s="474"/>
      <c r="AB507" s="475"/>
      <c r="AC507" s="475">
        <v>6.0</v>
      </c>
      <c r="AD507" s="475"/>
      <c r="AE507" s="989"/>
      <c r="AF507" s="989"/>
      <c r="AG507" s="989"/>
      <c r="AH507" s="990"/>
      <c r="AI507" s="990"/>
      <c r="AJ507" s="989"/>
      <c r="AK507" s="962"/>
      <c r="AL507" s="962"/>
      <c r="AM507" s="962"/>
      <c r="AN507" s="961"/>
      <c r="AO507" s="962"/>
      <c r="AP507" s="962"/>
      <c r="AQ507" s="961"/>
      <c r="AR507" s="961"/>
      <c r="AS507" s="962"/>
    </row>
    <row r="508">
      <c r="B508" s="266"/>
      <c r="C508" s="269"/>
      <c r="D508" s="984">
        <v>4.0</v>
      </c>
      <c r="E508" s="985">
        <v>9.0</v>
      </c>
      <c r="F508" s="986">
        <v>16.0</v>
      </c>
      <c r="G508" s="987"/>
      <c r="H508" s="1021">
        <v>35000.0</v>
      </c>
      <c r="I508" s="486"/>
      <c r="J508" s="519"/>
      <c r="K508" s="475">
        <v>25.0</v>
      </c>
      <c r="L508" s="989"/>
      <c r="M508" s="486"/>
      <c r="N508" s="487"/>
      <c r="O508" s="486"/>
      <c r="P508" s="487"/>
      <c r="Q508" s="487"/>
      <c r="R508" s="487"/>
      <c r="S508" s="519"/>
      <c r="T508" s="520"/>
      <c r="U508" s="519"/>
      <c r="V508" s="520"/>
      <c r="W508" s="520"/>
      <c r="X508" s="520"/>
      <c r="Y508" s="475"/>
      <c r="Z508" s="475">
        <v>12.0</v>
      </c>
      <c r="AA508" s="474"/>
      <c r="AB508" s="475"/>
      <c r="AC508" s="475">
        <v>8.0</v>
      </c>
      <c r="AD508" s="475"/>
      <c r="AE508" s="989"/>
      <c r="AF508" s="989"/>
      <c r="AG508" s="989"/>
      <c r="AH508" s="990"/>
      <c r="AI508" s="990"/>
      <c r="AJ508" s="989"/>
      <c r="AK508" s="962"/>
      <c r="AL508" s="962"/>
      <c r="AM508" s="962"/>
      <c r="AN508" s="961"/>
      <c r="AO508" s="962"/>
      <c r="AP508" s="962"/>
      <c r="AQ508" s="961"/>
      <c r="AR508" s="961"/>
      <c r="AS508" s="962"/>
    </row>
    <row r="509">
      <c r="B509" s="266"/>
      <c r="C509" s="269"/>
      <c r="D509" s="984">
        <v>5.0</v>
      </c>
      <c r="E509" s="985">
        <v>12.0</v>
      </c>
      <c r="F509" s="986">
        <v>18.0</v>
      </c>
      <c r="G509" s="987"/>
      <c r="H509" s="1021">
        <v>53000.0</v>
      </c>
      <c r="I509" s="486"/>
      <c r="J509" s="519"/>
      <c r="K509" s="474"/>
      <c r="L509" s="990">
        <v>3.0</v>
      </c>
      <c r="M509" s="486"/>
      <c r="N509" s="487"/>
      <c r="O509" s="486"/>
      <c r="P509" s="487"/>
      <c r="Q509" s="487"/>
      <c r="R509" s="487"/>
      <c r="S509" s="519"/>
      <c r="T509" s="520"/>
      <c r="U509" s="519"/>
      <c r="V509" s="520"/>
      <c r="W509" s="520"/>
      <c r="X509" s="520"/>
      <c r="Y509" s="475"/>
      <c r="Z509" s="475">
        <v>14.0</v>
      </c>
      <c r="AA509" s="474"/>
      <c r="AB509" s="475"/>
      <c r="AC509" s="475">
        <v>10.0</v>
      </c>
      <c r="AD509" s="475"/>
      <c r="AE509" s="989"/>
      <c r="AF509" s="989"/>
      <c r="AG509" s="989"/>
      <c r="AH509" s="990"/>
      <c r="AI509" s="990"/>
      <c r="AJ509" s="989"/>
      <c r="AK509" s="962"/>
      <c r="AL509" s="962"/>
      <c r="AM509" s="962"/>
      <c r="AN509" s="961"/>
      <c r="AO509" s="962"/>
      <c r="AP509" s="962"/>
      <c r="AQ509" s="961"/>
      <c r="AR509" s="961"/>
      <c r="AS509" s="962"/>
    </row>
    <row r="510">
      <c r="B510" s="266"/>
      <c r="C510" s="269"/>
      <c r="D510" s="984">
        <v>6.0</v>
      </c>
      <c r="E510" s="985">
        <v>15.0</v>
      </c>
      <c r="F510" s="986">
        <v>20.0</v>
      </c>
      <c r="G510" s="987"/>
      <c r="H510" s="1021">
        <v>80000.0</v>
      </c>
      <c r="I510" s="486"/>
      <c r="J510" s="519"/>
      <c r="K510" s="474"/>
      <c r="L510" s="990">
        <v>5.0</v>
      </c>
      <c r="M510" s="486"/>
      <c r="N510" s="487"/>
      <c r="O510" s="486"/>
      <c r="P510" s="487"/>
      <c r="Q510" s="487"/>
      <c r="R510" s="487"/>
      <c r="S510" s="519"/>
      <c r="T510" s="520"/>
      <c r="U510" s="519"/>
      <c r="V510" s="520"/>
      <c r="W510" s="520"/>
      <c r="X510" s="520"/>
      <c r="Y510" s="474"/>
      <c r="Z510" s="474"/>
      <c r="AA510" s="474"/>
      <c r="AB510" s="475"/>
      <c r="AC510" s="475"/>
      <c r="AD510" s="475"/>
      <c r="AE510" s="990"/>
      <c r="AF510" s="990">
        <v>2.0</v>
      </c>
      <c r="AG510" s="989"/>
      <c r="AH510" s="990"/>
      <c r="AI510" s="990">
        <v>2.0</v>
      </c>
      <c r="AJ510" s="990"/>
      <c r="AK510" s="962"/>
      <c r="AL510" s="962"/>
      <c r="AM510" s="962"/>
      <c r="AN510" s="961"/>
      <c r="AO510" s="962"/>
      <c r="AP510" s="962"/>
      <c r="AQ510" s="961"/>
      <c r="AR510" s="961"/>
      <c r="AS510" s="962"/>
    </row>
    <row r="511">
      <c r="B511" s="266"/>
      <c r="C511" s="269"/>
      <c r="D511" s="984">
        <v>7.0</v>
      </c>
      <c r="E511" s="985">
        <v>18.0</v>
      </c>
      <c r="F511" s="986">
        <v>22.0</v>
      </c>
      <c r="G511" s="987"/>
      <c r="H511" s="1021">
        <v>120000.0</v>
      </c>
      <c r="I511" s="486"/>
      <c r="J511" s="519"/>
      <c r="K511" s="474"/>
      <c r="L511" s="990">
        <v>10.0</v>
      </c>
      <c r="M511" s="486"/>
      <c r="N511" s="487"/>
      <c r="O511" s="486"/>
      <c r="P511" s="487"/>
      <c r="Q511" s="487"/>
      <c r="R511" s="487"/>
      <c r="S511" s="519"/>
      <c r="T511" s="520"/>
      <c r="U511" s="519"/>
      <c r="V511" s="520"/>
      <c r="W511" s="520"/>
      <c r="X511" s="520"/>
      <c r="Y511" s="474"/>
      <c r="Z511" s="474"/>
      <c r="AA511" s="474"/>
      <c r="AB511" s="475"/>
      <c r="AC511" s="475"/>
      <c r="AD511" s="475"/>
      <c r="AE511" s="990"/>
      <c r="AF511" s="990">
        <v>3.0</v>
      </c>
      <c r="AG511" s="989"/>
      <c r="AH511" s="990"/>
      <c r="AI511" s="990">
        <v>3.0</v>
      </c>
      <c r="AJ511" s="990"/>
      <c r="AK511" s="962"/>
      <c r="AL511" s="962"/>
      <c r="AM511" s="962"/>
      <c r="AN511" s="961"/>
      <c r="AO511" s="962"/>
      <c r="AP511" s="962"/>
      <c r="AQ511" s="961"/>
      <c r="AR511" s="961"/>
      <c r="AS511" s="962"/>
    </row>
    <row r="512">
      <c r="B512" s="266"/>
      <c r="C512" s="269"/>
      <c r="D512" s="984">
        <v>8.0</v>
      </c>
      <c r="E512" s="985">
        <v>22.0</v>
      </c>
      <c r="F512" s="986">
        <v>24.0</v>
      </c>
      <c r="G512" s="987"/>
      <c r="H512" s="1021">
        <v>180000.0</v>
      </c>
      <c r="I512" s="486"/>
      <c r="J512" s="519"/>
      <c r="K512" s="474"/>
      <c r="L512" s="990">
        <v>20.0</v>
      </c>
      <c r="M512" s="486"/>
      <c r="N512" s="487"/>
      <c r="O512" s="486"/>
      <c r="P512" s="487"/>
      <c r="Q512" s="487"/>
      <c r="R512" s="487"/>
      <c r="S512" s="519"/>
      <c r="T512" s="520"/>
      <c r="U512" s="519"/>
      <c r="V512" s="520"/>
      <c r="W512" s="520"/>
      <c r="X512" s="520"/>
      <c r="Y512" s="474"/>
      <c r="Z512" s="474"/>
      <c r="AA512" s="474"/>
      <c r="AB512" s="475"/>
      <c r="AC512" s="475"/>
      <c r="AD512" s="475"/>
      <c r="AE512" s="990"/>
      <c r="AF512" s="990">
        <v>5.0</v>
      </c>
      <c r="AG512" s="989"/>
      <c r="AH512" s="990"/>
      <c r="AI512" s="990">
        <v>5.0</v>
      </c>
      <c r="AJ512" s="990"/>
      <c r="AK512" s="962"/>
      <c r="AL512" s="962"/>
      <c r="AM512" s="962"/>
      <c r="AN512" s="961"/>
      <c r="AO512" s="962"/>
      <c r="AP512" s="962"/>
      <c r="AQ512" s="961"/>
      <c r="AR512" s="961"/>
      <c r="AS512" s="962"/>
    </row>
    <row r="513">
      <c r="B513" s="266"/>
      <c r="C513" s="269"/>
      <c r="D513" s="984">
        <v>9.0</v>
      </c>
      <c r="E513" s="985">
        <v>26.0</v>
      </c>
      <c r="F513" s="986">
        <v>27.0</v>
      </c>
      <c r="G513" s="987"/>
      <c r="H513" s="1021">
        <v>270000.0</v>
      </c>
      <c r="I513" s="486"/>
      <c r="J513" s="519"/>
      <c r="K513" s="474"/>
      <c r="L513" s="990">
        <v>30.0</v>
      </c>
      <c r="M513" s="486"/>
      <c r="N513" s="487"/>
      <c r="O513" s="486"/>
      <c r="P513" s="487"/>
      <c r="Q513" s="487"/>
      <c r="R513" s="487"/>
      <c r="S513" s="519"/>
      <c r="T513" s="520"/>
      <c r="U513" s="519"/>
      <c r="V513" s="520"/>
      <c r="W513" s="520"/>
      <c r="X513" s="520"/>
      <c r="Y513" s="474"/>
      <c r="Z513" s="474"/>
      <c r="AA513" s="474"/>
      <c r="AB513" s="475"/>
      <c r="AC513" s="475"/>
      <c r="AD513" s="475"/>
      <c r="AE513" s="990"/>
      <c r="AF513" s="990">
        <v>7.0</v>
      </c>
      <c r="AG513" s="989"/>
      <c r="AH513" s="990"/>
      <c r="AI513" s="990">
        <v>7.0</v>
      </c>
      <c r="AJ513" s="990"/>
      <c r="AK513" s="962"/>
      <c r="AL513" s="962"/>
      <c r="AM513" s="962"/>
      <c r="AN513" s="961"/>
      <c r="AO513" s="962"/>
      <c r="AP513" s="962"/>
      <c r="AQ513" s="961"/>
      <c r="AR513" s="961"/>
      <c r="AS513" s="962"/>
    </row>
    <row r="514">
      <c r="B514" s="266"/>
      <c r="C514" s="269"/>
      <c r="D514" s="984">
        <v>10.0</v>
      </c>
      <c r="E514" s="985">
        <v>30.0</v>
      </c>
      <c r="F514" s="986">
        <v>30.0</v>
      </c>
      <c r="G514" s="987"/>
      <c r="H514" s="1021">
        <v>410000.0</v>
      </c>
      <c r="I514" s="486"/>
      <c r="J514" s="519"/>
      <c r="K514" s="474"/>
      <c r="L514" s="990">
        <v>40.0</v>
      </c>
      <c r="M514" s="486"/>
      <c r="N514" s="487"/>
      <c r="O514" s="486"/>
      <c r="P514" s="487"/>
      <c r="Q514" s="487"/>
      <c r="R514" s="487"/>
      <c r="S514" s="519"/>
      <c r="T514" s="520"/>
      <c r="U514" s="519"/>
      <c r="V514" s="520"/>
      <c r="W514" s="520"/>
      <c r="X514" s="520"/>
      <c r="Y514" s="474"/>
      <c r="Z514" s="474"/>
      <c r="AA514" s="474"/>
      <c r="AB514" s="475"/>
      <c r="AC514" s="475"/>
      <c r="AD514" s="475"/>
      <c r="AE514" s="990"/>
      <c r="AF514" s="990">
        <v>9.0</v>
      </c>
      <c r="AG514" s="989"/>
      <c r="AH514" s="990"/>
      <c r="AI514" s="990">
        <v>9.0</v>
      </c>
      <c r="AJ514" s="990"/>
      <c r="AK514" s="962"/>
      <c r="AL514" s="962"/>
      <c r="AM514" s="962"/>
      <c r="AN514" s="961"/>
      <c r="AO514" s="962"/>
      <c r="AP514" s="962"/>
      <c r="AQ514" s="961"/>
      <c r="AR514" s="961"/>
      <c r="AS514" s="962"/>
    </row>
    <row r="515">
      <c r="A515" s="968" t="s">
        <v>133</v>
      </c>
      <c r="B515" s="1016" t="s">
        <v>2766</v>
      </c>
      <c r="C515" s="14"/>
      <c r="D515" s="970">
        <v>1.0</v>
      </c>
      <c r="E515" s="971">
        <v>2.0</v>
      </c>
      <c r="F515" s="972">
        <v>15.0</v>
      </c>
      <c r="G515" s="973"/>
      <c r="H515" s="1023">
        <v>8000.0</v>
      </c>
      <c r="I515" s="979"/>
      <c r="J515" s="976"/>
      <c r="K515" s="981">
        <v>3.0</v>
      </c>
      <c r="L515" s="978"/>
      <c r="M515" s="979"/>
      <c r="N515" s="975"/>
      <c r="O515" s="979"/>
      <c r="P515" s="975"/>
      <c r="Q515" s="975"/>
      <c r="R515" s="975"/>
      <c r="S515" s="976"/>
      <c r="T515" s="980"/>
      <c r="U515" s="976"/>
      <c r="V515" s="980"/>
      <c r="W515" s="980"/>
      <c r="X515" s="980"/>
      <c r="Y515" s="977"/>
      <c r="Z515" s="981"/>
      <c r="AA515" s="981">
        <v>3.0</v>
      </c>
      <c r="AB515" s="981"/>
      <c r="AC515" s="981"/>
      <c r="AD515" s="981"/>
      <c r="AE515" s="978"/>
      <c r="AF515" s="978"/>
      <c r="AG515" s="978"/>
      <c r="AH515" s="982"/>
      <c r="AI515" s="982"/>
      <c r="AJ515" s="978"/>
      <c r="AK515" s="1024"/>
      <c r="AL515" s="1024"/>
      <c r="AM515" s="1024"/>
      <c r="AN515" s="1025"/>
      <c r="AO515" s="1024"/>
      <c r="AP515" s="1024"/>
      <c r="AQ515" s="1025"/>
      <c r="AR515" s="1025"/>
      <c r="AS515" s="1026"/>
    </row>
    <row r="516">
      <c r="A516" s="266"/>
      <c r="B516" s="266"/>
      <c r="C516" s="269"/>
      <c r="D516" s="984">
        <v>2.0</v>
      </c>
      <c r="E516" s="985">
        <v>4.0</v>
      </c>
      <c r="F516" s="986">
        <v>18.0</v>
      </c>
      <c r="G516" s="987"/>
      <c r="H516" s="1021">
        <v>12000.0</v>
      </c>
      <c r="I516" s="486"/>
      <c r="J516" s="519"/>
      <c r="K516" s="475">
        <v>5.0</v>
      </c>
      <c r="L516" s="989"/>
      <c r="M516" s="486"/>
      <c r="N516" s="487"/>
      <c r="O516" s="486"/>
      <c r="P516" s="487"/>
      <c r="Q516" s="487"/>
      <c r="R516" s="487"/>
      <c r="S516" s="519"/>
      <c r="T516" s="520"/>
      <c r="U516" s="519"/>
      <c r="V516" s="520"/>
      <c r="W516" s="520"/>
      <c r="X516" s="520"/>
      <c r="Y516" s="474"/>
      <c r="Z516" s="475"/>
      <c r="AA516" s="475">
        <v>4.0</v>
      </c>
      <c r="AB516" s="475"/>
      <c r="AC516" s="475"/>
      <c r="AD516" s="475"/>
      <c r="AE516" s="989"/>
      <c r="AF516" s="989"/>
      <c r="AG516" s="989"/>
      <c r="AH516" s="990"/>
      <c r="AI516" s="990"/>
      <c r="AJ516" s="989"/>
      <c r="AK516" s="962"/>
      <c r="AL516" s="962"/>
      <c r="AM516" s="962"/>
      <c r="AN516" s="961"/>
      <c r="AO516" s="962"/>
      <c r="AP516" s="962"/>
      <c r="AQ516" s="961"/>
      <c r="AR516" s="961"/>
      <c r="AS516" s="1027"/>
    </row>
    <row r="517">
      <c r="A517" s="266"/>
      <c r="B517" s="266"/>
      <c r="C517" s="269"/>
      <c r="D517" s="984">
        <v>3.0</v>
      </c>
      <c r="E517" s="985">
        <v>6.0</v>
      </c>
      <c r="F517" s="986">
        <v>21.0</v>
      </c>
      <c r="G517" s="987"/>
      <c r="H517" s="1021">
        <v>18000.0</v>
      </c>
      <c r="I517" s="486"/>
      <c r="J517" s="519"/>
      <c r="K517" s="475">
        <v>8.0</v>
      </c>
      <c r="L517" s="989"/>
      <c r="M517" s="486"/>
      <c r="N517" s="487"/>
      <c r="O517" s="486"/>
      <c r="P517" s="487"/>
      <c r="Q517" s="487"/>
      <c r="R517" s="487"/>
      <c r="S517" s="519"/>
      <c r="T517" s="520"/>
      <c r="U517" s="519"/>
      <c r="V517" s="520"/>
      <c r="W517" s="520"/>
      <c r="X517" s="520"/>
      <c r="Y517" s="474"/>
      <c r="Z517" s="475"/>
      <c r="AA517" s="475">
        <v>6.0</v>
      </c>
      <c r="AB517" s="475">
        <v>2.0</v>
      </c>
      <c r="AC517" s="475"/>
      <c r="AD517" s="475"/>
      <c r="AE517" s="989"/>
      <c r="AF517" s="989"/>
      <c r="AG517" s="989"/>
      <c r="AH517" s="990"/>
      <c r="AI517" s="990"/>
      <c r="AJ517" s="989"/>
      <c r="AK517" s="962"/>
      <c r="AL517" s="962"/>
      <c r="AM517" s="962"/>
      <c r="AN517" s="961"/>
      <c r="AO517" s="962"/>
      <c r="AP517" s="962"/>
      <c r="AQ517" s="961"/>
      <c r="AR517" s="961"/>
      <c r="AS517" s="1027"/>
    </row>
    <row r="518">
      <c r="A518" s="266"/>
      <c r="B518" s="266"/>
      <c r="C518" s="269"/>
      <c r="D518" s="984">
        <v>4.0</v>
      </c>
      <c r="E518" s="985">
        <v>9.0</v>
      </c>
      <c r="F518" s="986">
        <v>24.0</v>
      </c>
      <c r="G518" s="987"/>
      <c r="H518" s="1021">
        <v>27000.0</v>
      </c>
      <c r="I518" s="486"/>
      <c r="J518" s="519"/>
      <c r="K518" s="475">
        <v>12.0</v>
      </c>
      <c r="L518" s="989"/>
      <c r="M518" s="486"/>
      <c r="N518" s="487"/>
      <c r="O518" s="486"/>
      <c r="P518" s="487"/>
      <c r="Q518" s="487"/>
      <c r="R518" s="487"/>
      <c r="S518" s="519"/>
      <c r="T518" s="520"/>
      <c r="U518" s="519"/>
      <c r="V518" s="520"/>
      <c r="W518" s="520"/>
      <c r="X518" s="520"/>
      <c r="Y518" s="474"/>
      <c r="Z518" s="475"/>
      <c r="AA518" s="475">
        <v>8.0</v>
      </c>
      <c r="AB518" s="475">
        <v>4.0</v>
      </c>
      <c r="AC518" s="475"/>
      <c r="AD518" s="475"/>
      <c r="AE518" s="989"/>
      <c r="AF518" s="989"/>
      <c r="AG518" s="989"/>
      <c r="AH518" s="990"/>
      <c r="AI518" s="990"/>
      <c r="AJ518" s="989"/>
      <c r="AK518" s="962"/>
      <c r="AL518" s="962"/>
      <c r="AM518" s="962"/>
      <c r="AN518" s="961"/>
      <c r="AO518" s="962"/>
      <c r="AP518" s="962"/>
      <c r="AQ518" s="961"/>
      <c r="AR518" s="961"/>
      <c r="AS518" s="1027"/>
    </row>
    <row r="519">
      <c r="A519" s="266"/>
      <c r="B519" s="266"/>
      <c r="C519" s="269"/>
      <c r="D519" s="984">
        <v>5.0</v>
      </c>
      <c r="E519" s="985">
        <v>12.0</v>
      </c>
      <c r="F519" s="986">
        <v>27.0</v>
      </c>
      <c r="G519" s="987"/>
      <c r="H519" s="1021">
        <v>41000.0</v>
      </c>
      <c r="I519" s="486"/>
      <c r="J519" s="519"/>
      <c r="K519" s="475">
        <v>15.0</v>
      </c>
      <c r="L519" s="989"/>
      <c r="M519" s="486"/>
      <c r="N519" s="487"/>
      <c r="O519" s="486"/>
      <c r="P519" s="487"/>
      <c r="Q519" s="487"/>
      <c r="R519" s="487"/>
      <c r="S519" s="519"/>
      <c r="T519" s="520"/>
      <c r="U519" s="519"/>
      <c r="V519" s="520"/>
      <c r="W519" s="520"/>
      <c r="X519" s="520"/>
      <c r="Y519" s="474"/>
      <c r="Z519" s="475"/>
      <c r="AA519" s="475">
        <v>10.0</v>
      </c>
      <c r="AB519" s="475">
        <v>6.0</v>
      </c>
      <c r="AC519" s="475"/>
      <c r="AD519" s="475"/>
      <c r="AE519" s="989"/>
      <c r="AF519" s="989"/>
      <c r="AG519" s="989"/>
      <c r="AH519" s="990"/>
      <c r="AI519" s="990"/>
      <c r="AJ519" s="989"/>
      <c r="AK519" s="962"/>
      <c r="AL519" s="962"/>
      <c r="AM519" s="962"/>
      <c r="AN519" s="961"/>
      <c r="AO519" s="962"/>
      <c r="AP519" s="962"/>
      <c r="AQ519" s="961"/>
      <c r="AR519" s="961"/>
      <c r="AS519" s="1027"/>
    </row>
    <row r="520">
      <c r="A520" s="266"/>
      <c r="B520" s="266"/>
      <c r="C520" s="269"/>
      <c r="D520" s="984">
        <v>6.0</v>
      </c>
      <c r="E520" s="985">
        <v>15.0</v>
      </c>
      <c r="F520" s="986">
        <v>30.0</v>
      </c>
      <c r="G520" s="987"/>
      <c r="H520" s="1021">
        <v>62000.0</v>
      </c>
      <c r="I520" s="486"/>
      <c r="J520" s="519"/>
      <c r="K520" s="474"/>
      <c r="L520" s="990">
        <v>5.0</v>
      </c>
      <c r="M520" s="486"/>
      <c r="N520" s="487"/>
      <c r="O520" s="486"/>
      <c r="P520" s="487"/>
      <c r="Q520" s="487"/>
      <c r="R520" s="487"/>
      <c r="S520" s="519"/>
      <c r="T520" s="520"/>
      <c r="U520" s="519"/>
      <c r="V520" s="520"/>
      <c r="W520" s="520"/>
      <c r="X520" s="520"/>
      <c r="Y520" s="474"/>
      <c r="Z520" s="474"/>
      <c r="AA520" s="474"/>
      <c r="AB520" s="475"/>
      <c r="AC520" s="475"/>
      <c r="AD520" s="475"/>
      <c r="AE520" s="989"/>
      <c r="AF520" s="990"/>
      <c r="AG520" s="990">
        <v>2.0</v>
      </c>
      <c r="AH520" s="990">
        <v>2.0</v>
      </c>
      <c r="AI520" s="990"/>
      <c r="AJ520" s="989"/>
      <c r="AK520" s="962"/>
      <c r="AL520" s="962"/>
      <c r="AM520" s="962"/>
      <c r="AN520" s="961"/>
      <c r="AO520" s="962"/>
      <c r="AP520" s="962"/>
      <c r="AQ520" s="961"/>
      <c r="AR520" s="961"/>
      <c r="AS520" s="1027"/>
    </row>
    <row r="521">
      <c r="A521" s="266"/>
      <c r="B521" s="266"/>
      <c r="C521" s="269"/>
      <c r="D521" s="984">
        <v>7.0</v>
      </c>
      <c r="E521" s="985">
        <v>18.0</v>
      </c>
      <c r="F521" s="986">
        <v>33.0</v>
      </c>
      <c r="G521" s="987"/>
      <c r="H521" s="1021">
        <v>93000.0</v>
      </c>
      <c r="I521" s="486"/>
      <c r="J521" s="519"/>
      <c r="K521" s="474"/>
      <c r="L521" s="990">
        <v>10.0</v>
      </c>
      <c r="M521" s="486"/>
      <c r="N521" s="487"/>
      <c r="O521" s="486"/>
      <c r="P521" s="487"/>
      <c r="Q521" s="487"/>
      <c r="R521" s="487"/>
      <c r="S521" s="519"/>
      <c r="T521" s="520"/>
      <c r="U521" s="519"/>
      <c r="V521" s="520"/>
      <c r="W521" s="520"/>
      <c r="X521" s="520"/>
      <c r="Y521" s="474"/>
      <c r="Z521" s="474"/>
      <c r="AA521" s="474"/>
      <c r="AB521" s="475"/>
      <c r="AC521" s="475"/>
      <c r="AD521" s="475"/>
      <c r="AE521" s="989"/>
      <c r="AF521" s="990"/>
      <c r="AG521" s="990">
        <v>3.0</v>
      </c>
      <c r="AH521" s="990">
        <v>3.0</v>
      </c>
      <c r="AI521" s="990"/>
      <c r="AJ521" s="989"/>
      <c r="AK521" s="962"/>
      <c r="AL521" s="962"/>
      <c r="AM521" s="962"/>
      <c r="AN521" s="961"/>
      <c r="AO521" s="962"/>
      <c r="AP521" s="962"/>
      <c r="AQ521" s="961"/>
      <c r="AR521" s="961"/>
      <c r="AS521" s="1027"/>
    </row>
    <row r="522">
      <c r="A522" s="266"/>
      <c r="B522" s="266"/>
      <c r="C522" s="269"/>
      <c r="D522" s="984">
        <v>8.0</v>
      </c>
      <c r="E522" s="985">
        <v>22.0</v>
      </c>
      <c r="F522" s="986">
        <v>36.0</v>
      </c>
      <c r="G522" s="987"/>
      <c r="H522" s="1021">
        <v>140000.0</v>
      </c>
      <c r="I522" s="486"/>
      <c r="J522" s="519"/>
      <c r="K522" s="474"/>
      <c r="L522" s="990">
        <v>20.0</v>
      </c>
      <c r="M522" s="486"/>
      <c r="N522" s="487"/>
      <c r="O522" s="486"/>
      <c r="P522" s="487"/>
      <c r="Q522" s="487"/>
      <c r="R522" s="487"/>
      <c r="S522" s="519"/>
      <c r="T522" s="520"/>
      <c r="U522" s="519"/>
      <c r="V522" s="520"/>
      <c r="W522" s="520"/>
      <c r="X522" s="520"/>
      <c r="Y522" s="474"/>
      <c r="Z522" s="474"/>
      <c r="AA522" s="474"/>
      <c r="AB522" s="475"/>
      <c r="AC522" s="475"/>
      <c r="AD522" s="475"/>
      <c r="AE522" s="989"/>
      <c r="AF522" s="990"/>
      <c r="AG522" s="990">
        <v>5.0</v>
      </c>
      <c r="AH522" s="990">
        <v>5.0</v>
      </c>
      <c r="AI522" s="990"/>
      <c r="AJ522" s="989"/>
      <c r="AK522" s="962"/>
      <c r="AL522" s="962"/>
      <c r="AM522" s="962"/>
      <c r="AN522" s="961"/>
      <c r="AO522" s="962"/>
      <c r="AP522" s="962"/>
      <c r="AQ522" s="961"/>
      <c r="AR522" s="961"/>
      <c r="AS522" s="1027"/>
    </row>
    <row r="523">
      <c r="A523" s="266"/>
      <c r="B523" s="266"/>
      <c r="C523" s="269"/>
      <c r="D523" s="984">
        <v>9.0</v>
      </c>
      <c r="E523" s="985">
        <v>26.0</v>
      </c>
      <c r="F523" s="986">
        <v>40.0</v>
      </c>
      <c r="G523" s="987"/>
      <c r="H523" s="1021">
        <v>210000.0</v>
      </c>
      <c r="I523" s="486"/>
      <c r="J523" s="519"/>
      <c r="K523" s="474"/>
      <c r="L523" s="990">
        <v>30.0</v>
      </c>
      <c r="M523" s="486"/>
      <c r="N523" s="487"/>
      <c r="O523" s="486"/>
      <c r="P523" s="487"/>
      <c r="Q523" s="487"/>
      <c r="R523" s="487"/>
      <c r="S523" s="519"/>
      <c r="T523" s="520"/>
      <c r="U523" s="519"/>
      <c r="V523" s="520"/>
      <c r="W523" s="520"/>
      <c r="X523" s="520"/>
      <c r="Y523" s="474"/>
      <c r="Z523" s="474"/>
      <c r="AA523" s="474"/>
      <c r="AB523" s="475"/>
      <c r="AC523" s="475"/>
      <c r="AD523" s="475"/>
      <c r="AE523" s="989"/>
      <c r="AF523" s="990"/>
      <c r="AG523" s="990">
        <v>7.0</v>
      </c>
      <c r="AH523" s="990">
        <v>7.0</v>
      </c>
      <c r="AI523" s="990"/>
      <c r="AJ523" s="989"/>
      <c r="AK523" s="962"/>
      <c r="AL523" s="962"/>
      <c r="AM523" s="962"/>
      <c r="AN523" s="961"/>
      <c r="AO523" s="962"/>
      <c r="AP523" s="962"/>
      <c r="AQ523" s="961"/>
      <c r="AR523" s="961"/>
      <c r="AS523" s="1027"/>
    </row>
    <row r="524">
      <c r="A524" s="275"/>
      <c r="B524" s="275"/>
      <c r="C524" s="917"/>
      <c r="D524" s="992">
        <v>10.0</v>
      </c>
      <c r="E524" s="993">
        <v>30.0</v>
      </c>
      <c r="F524" s="994">
        <v>45.0</v>
      </c>
      <c r="G524" s="995"/>
      <c r="H524" s="1028">
        <v>320000.0</v>
      </c>
      <c r="I524" s="1001"/>
      <c r="J524" s="998"/>
      <c r="K524" s="999"/>
      <c r="L524" s="1004">
        <v>40.0</v>
      </c>
      <c r="M524" s="1001"/>
      <c r="N524" s="997"/>
      <c r="O524" s="1001"/>
      <c r="P524" s="997"/>
      <c r="Q524" s="997"/>
      <c r="R524" s="997"/>
      <c r="S524" s="998"/>
      <c r="T524" s="1002"/>
      <c r="U524" s="998"/>
      <c r="V524" s="1002"/>
      <c r="W524" s="1002"/>
      <c r="X524" s="1002"/>
      <c r="Y524" s="999"/>
      <c r="Z524" s="999"/>
      <c r="AA524" s="999"/>
      <c r="AB524" s="1003"/>
      <c r="AC524" s="1003"/>
      <c r="AD524" s="1003"/>
      <c r="AE524" s="1000"/>
      <c r="AF524" s="1004"/>
      <c r="AG524" s="1004">
        <v>9.0</v>
      </c>
      <c r="AH524" s="1004">
        <v>9.0</v>
      </c>
      <c r="AI524" s="1004"/>
      <c r="AJ524" s="1000"/>
      <c r="AK524" s="1029"/>
      <c r="AL524" s="1029"/>
      <c r="AM524" s="1029"/>
      <c r="AN524" s="1030"/>
      <c r="AO524" s="1029"/>
      <c r="AP524" s="1029"/>
      <c r="AQ524" s="1030"/>
      <c r="AR524" s="1030"/>
      <c r="AS524" s="1031"/>
    </row>
    <row r="525">
      <c r="A525" s="1129" t="s">
        <v>2727</v>
      </c>
      <c r="B525" s="1129"/>
      <c r="AK525" s="962"/>
      <c r="AL525" s="962"/>
      <c r="AM525" s="962"/>
      <c r="AN525" s="961"/>
      <c r="AO525" s="962"/>
      <c r="AP525" s="962"/>
      <c r="AQ525" s="961"/>
      <c r="AR525" s="961"/>
      <c r="AS525" s="962"/>
    </row>
    <row r="526">
      <c r="A526" s="1022" t="s">
        <v>2695</v>
      </c>
      <c r="B526" s="969" t="s">
        <v>2767</v>
      </c>
      <c r="C526" s="14"/>
      <c r="D526" s="970">
        <v>1.0</v>
      </c>
      <c r="E526" s="971">
        <v>3.0</v>
      </c>
      <c r="F526" s="972"/>
      <c r="G526" s="1017"/>
      <c r="H526" s="1023">
        <v>1500.0</v>
      </c>
      <c r="I526" s="979"/>
      <c r="J526" s="980">
        <v>1.0</v>
      </c>
      <c r="K526" s="977"/>
      <c r="L526" s="978"/>
      <c r="M526" s="979"/>
      <c r="N526" s="975"/>
      <c r="O526" s="979"/>
      <c r="P526" s="975"/>
      <c r="Q526" s="975"/>
      <c r="R526" s="975"/>
      <c r="S526" s="980"/>
      <c r="T526" s="980"/>
      <c r="U526" s="980">
        <v>2.0</v>
      </c>
      <c r="V526" s="980"/>
      <c r="W526" s="980"/>
      <c r="X526" s="980"/>
      <c r="Y526" s="977"/>
      <c r="Z526" s="977"/>
      <c r="AA526" s="977"/>
      <c r="AB526" s="981"/>
      <c r="AC526" s="981"/>
      <c r="AD526" s="981"/>
      <c r="AE526" s="978"/>
      <c r="AF526" s="978"/>
      <c r="AG526" s="978"/>
      <c r="AH526" s="982"/>
      <c r="AI526" s="982"/>
      <c r="AJ526" s="978"/>
      <c r="AK526" s="1024"/>
      <c r="AL526" s="1024"/>
      <c r="AM526" s="1024"/>
      <c r="AN526" s="1025"/>
      <c r="AO526" s="1024"/>
      <c r="AP526" s="1024"/>
      <c r="AQ526" s="1025"/>
      <c r="AR526" s="1025"/>
      <c r="AS526" s="1026"/>
    </row>
    <row r="527">
      <c r="A527" s="266"/>
      <c r="B527" s="266"/>
      <c r="C527" s="269"/>
      <c r="D527" s="984">
        <v>2.0</v>
      </c>
      <c r="E527" s="985">
        <v>6.0</v>
      </c>
      <c r="F527" s="986"/>
      <c r="G527" s="1013"/>
      <c r="H527" s="1021">
        <v>2300.0</v>
      </c>
      <c r="I527" s="486"/>
      <c r="J527" s="520">
        <v>2.0</v>
      </c>
      <c r="K527" s="474"/>
      <c r="L527" s="989"/>
      <c r="M527" s="486"/>
      <c r="N527" s="487"/>
      <c r="O527" s="486"/>
      <c r="P527" s="487"/>
      <c r="Q527" s="487"/>
      <c r="R527" s="487"/>
      <c r="S527" s="520"/>
      <c r="T527" s="520"/>
      <c r="U527" s="520">
        <v>3.0</v>
      </c>
      <c r="V527" s="520"/>
      <c r="W527" s="520"/>
      <c r="X527" s="520"/>
      <c r="Y527" s="474"/>
      <c r="Z527" s="474"/>
      <c r="AA527" s="474"/>
      <c r="AB527" s="475"/>
      <c r="AC527" s="475"/>
      <c r="AD527" s="475"/>
      <c r="AE527" s="989"/>
      <c r="AF527" s="989"/>
      <c r="AG527" s="989"/>
      <c r="AH527" s="990"/>
      <c r="AI527" s="990"/>
      <c r="AJ527" s="989"/>
      <c r="AK527" s="962"/>
      <c r="AL527" s="962"/>
      <c r="AM527" s="962"/>
      <c r="AN527" s="961"/>
      <c r="AO527" s="962"/>
      <c r="AP527" s="962"/>
      <c r="AQ527" s="961"/>
      <c r="AR527" s="961"/>
      <c r="AS527" s="1027"/>
    </row>
    <row r="528">
      <c r="A528" s="266"/>
      <c r="B528" s="266"/>
      <c r="C528" s="269"/>
      <c r="D528" s="984">
        <v>3.0</v>
      </c>
      <c r="E528" s="985">
        <v>9.0</v>
      </c>
      <c r="F528" s="986"/>
      <c r="G528" s="1013"/>
      <c r="H528" s="1021">
        <v>3500.0</v>
      </c>
      <c r="I528" s="486"/>
      <c r="J528" s="520">
        <v>4.0</v>
      </c>
      <c r="K528" s="474"/>
      <c r="L528" s="989"/>
      <c r="M528" s="486"/>
      <c r="N528" s="487"/>
      <c r="O528" s="486"/>
      <c r="P528" s="487"/>
      <c r="Q528" s="487"/>
      <c r="R528" s="487"/>
      <c r="S528" s="520"/>
      <c r="T528" s="520"/>
      <c r="U528" s="520">
        <v>4.0</v>
      </c>
      <c r="V528" s="520"/>
      <c r="W528" s="520"/>
      <c r="X528" s="520"/>
      <c r="Y528" s="474"/>
      <c r="Z528" s="474"/>
      <c r="AA528" s="474"/>
      <c r="AB528" s="475"/>
      <c r="AC528" s="475"/>
      <c r="AD528" s="475"/>
      <c r="AE528" s="989"/>
      <c r="AF528" s="989"/>
      <c r="AG528" s="989"/>
      <c r="AH528" s="990"/>
      <c r="AI528" s="990"/>
      <c r="AJ528" s="989"/>
      <c r="AK528" s="962"/>
      <c r="AL528" s="962"/>
      <c r="AM528" s="962"/>
      <c r="AN528" s="961"/>
      <c r="AO528" s="962"/>
      <c r="AP528" s="962"/>
      <c r="AQ528" s="961"/>
      <c r="AR528" s="961"/>
      <c r="AS528" s="1027"/>
    </row>
    <row r="529">
      <c r="A529" s="266"/>
      <c r="B529" s="266"/>
      <c r="C529" s="269"/>
      <c r="D529" s="984">
        <v>4.0</v>
      </c>
      <c r="E529" s="985">
        <v>12.0</v>
      </c>
      <c r="F529" s="986"/>
      <c r="G529" s="1013"/>
      <c r="H529" s="1021">
        <v>5300.0</v>
      </c>
      <c r="I529" s="486"/>
      <c r="J529" s="520">
        <v>6.0</v>
      </c>
      <c r="K529" s="474"/>
      <c r="L529" s="989"/>
      <c r="M529" s="486"/>
      <c r="N529" s="487"/>
      <c r="O529" s="486"/>
      <c r="P529" s="487"/>
      <c r="Q529" s="487"/>
      <c r="R529" s="487"/>
      <c r="S529" s="520"/>
      <c r="T529" s="520"/>
      <c r="U529" s="520">
        <v>5.0</v>
      </c>
      <c r="V529" s="520"/>
      <c r="W529" s="520"/>
      <c r="X529" s="520"/>
      <c r="Y529" s="474"/>
      <c r="Z529" s="474"/>
      <c r="AA529" s="474"/>
      <c r="AB529" s="475"/>
      <c r="AC529" s="475"/>
      <c r="AD529" s="475"/>
      <c r="AE529" s="989"/>
      <c r="AF529" s="989"/>
      <c r="AG529" s="989"/>
      <c r="AH529" s="990"/>
      <c r="AI529" s="990"/>
      <c r="AJ529" s="989"/>
      <c r="AK529" s="962"/>
      <c r="AL529" s="962"/>
      <c r="AM529" s="962"/>
      <c r="AN529" s="961"/>
      <c r="AO529" s="962"/>
      <c r="AP529" s="962"/>
      <c r="AQ529" s="961"/>
      <c r="AR529" s="961"/>
      <c r="AS529" s="1027"/>
    </row>
    <row r="530">
      <c r="A530" s="266"/>
      <c r="B530" s="266"/>
      <c r="C530" s="269"/>
      <c r="D530" s="984">
        <v>5.0</v>
      </c>
      <c r="E530" s="985">
        <v>15.0</v>
      </c>
      <c r="F530" s="986"/>
      <c r="G530" s="1013"/>
      <c r="H530" s="1021">
        <v>8000.0</v>
      </c>
      <c r="I530" s="486"/>
      <c r="J530" s="520">
        <v>8.0</v>
      </c>
      <c r="K530" s="474"/>
      <c r="L530" s="989"/>
      <c r="M530" s="486"/>
      <c r="N530" s="487"/>
      <c r="O530" s="486"/>
      <c r="P530" s="487"/>
      <c r="Q530" s="487"/>
      <c r="R530" s="487"/>
      <c r="S530" s="520"/>
      <c r="T530" s="520"/>
      <c r="U530" s="520">
        <v>6.0</v>
      </c>
      <c r="V530" s="520"/>
      <c r="W530" s="520"/>
      <c r="X530" s="520"/>
      <c r="Y530" s="474"/>
      <c r="Z530" s="474"/>
      <c r="AA530" s="474"/>
      <c r="AB530" s="475"/>
      <c r="AC530" s="475"/>
      <c r="AD530" s="475"/>
      <c r="AE530" s="989"/>
      <c r="AF530" s="989"/>
      <c r="AG530" s="989"/>
      <c r="AH530" s="990"/>
      <c r="AI530" s="990"/>
      <c r="AJ530" s="989"/>
      <c r="AK530" s="962"/>
      <c r="AL530" s="962"/>
      <c r="AM530" s="962"/>
      <c r="AN530" s="961"/>
      <c r="AO530" s="962"/>
      <c r="AP530" s="962"/>
      <c r="AQ530" s="961"/>
      <c r="AR530" s="961"/>
      <c r="AS530" s="1027"/>
    </row>
    <row r="531">
      <c r="A531" s="266"/>
      <c r="B531" s="266"/>
      <c r="C531" s="269"/>
      <c r="D531" s="984">
        <v>6.0</v>
      </c>
      <c r="E531" s="985">
        <v>18.0</v>
      </c>
      <c r="F531" s="986"/>
      <c r="G531" s="1013"/>
      <c r="H531" s="1021">
        <v>12000.0</v>
      </c>
      <c r="I531" s="486"/>
      <c r="J531" s="519"/>
      <c r="K531" s="475">
        <v>3.0</v>
      </c>
      <c r="L531" s="989"/>
      <c r="M531" s="486"/>
      <c r="N531" s="487"/>
      <c r="O531" s="486"/>
      <c r="P531" s="487"/>
      <c r="Q531" s="487"/>
      <c r="R531" s="487"/>
      <c r="S531" s="519"/>
      <c r="T531" s="520"/>
      <c r="U531" s="519"/>
      <c r="V531" s="520"/>
      <c r="W531" s="520"/>
      <c r="X531" s="520"/>
      <c r="Y531" s="475"/>
      <c r="Z531" s="475"/>
      <c r="AA531" s="475">
        <v>2.0</v>
      </c>
      <c r="AB531" s="475"/>
      <c r="AC531" s="475"/>
      <c r="AD531" s="475"/>
      <c r="AE531" s="989"/>
      <c r="AF531" s="989"/>
      <c r="AG531" s="989"/>
      <c r="AH531" s="990"/>
      <c r="AI531" s="990"/>
      <c r="AJ531" s="989"/>
      <c r="AK531" s="962"/>
      <c r="AL531" s="962"/>
      <c r="AM531" s="962"/>
      <c r="AN531" s="961"/>
      <c r="AO531" s="962"/>
      <c r="AP531" s="962"/>
      <c r="AQ531" s="961"/>
      <c r="AR531" s="961"/>
      <c r="AS531" s="1027"/>
    </row>
    <row r="532">
      <c r="A532" s="266"/>
      <c r="B532" s="266"/>
      <c r="C532" s="269"/>
      <c r="D532" s="984">
        <v>7.0</v>
      </c>
      <c r="E532" s="985">
        <v>21.0</v>
      </c>
      <c r="F532" s="986"/>
      <c r="G532" s="1013"/>
      <c r="H532" s="1021">
        <v>18000.0</v>
      </c>
      <c r="I532" s="486"/>
      <c r="J532" s="519"/>
      <c r="K532" s="475">
        <v>5.0</v>
      </c>
      <c r="L532" s="989"/>
      <c r="M532" s="486"/>
      <c r="N532" s="487"/>
      <c r="O532" s="486"/>
      <c r="P532" s="487"/>
      <c r="Q532" s="487"/>
      <c r="R532" s="487"/>
      <c r="S532" s="519"/>
      <c r="T532" s="520"/>
      <c r="U532" s="519"/>
      <c r="V532" s="520"/>
      <c r="W532" s="520"/>
      <c r="X532" s="520"/>
      <c r="Y532" s="475"/>
      <c r="Z532" s="475"/>
      <c r="AA532" s="475">
        <v>4.0</v>
      </c>
      <c r="AB532" s="475"/>
      <c r="AC532" s="475"/>
      <c r="AD532" s="475"/>
      <c r="AE532" s="989"/>
      <c r="AF532" s="989"/>
      <c r="AG532" s="989"/>
      <c r="AH532" s="990"/>
      <c r="AI532" s="990"/>
      <c r="AJ532" s="989"/>
      <c r="AK532" s="962"/>
      <c r="AL532" s="962"/>
      <c r="AM532" s="962"/>
      <c r="AN532" s="961"/>
      <c r="AO532" s="962"/>
      <c r="AP532" s="962"/>
      <c r="AQ532" s="961"/>
      <c r="AR532" s="961"/>
      <c r="AS532" s="1027"/>
    </row>
    <row r="533">
      <c r="A533" s="266"/>
      <c r="B533" s="266"/>
      <c r="C533" s="269"/>
      <c r="D533" s="984">
        <v>8.0</v>
      </c>
      <c r="E533" s="985">
        <v>24.0</v>
      </c>
      <c r="F533" s="986"/>
      <c r="G533" s="1013"/>
      <c r="H533" s="1021">
        <v>27000.0</v>
      </c>
      <c r="I533" s="486"/>
      <c r="J533" s="519"/>
      <c r="K533" s="475">
        <v>8.0</v>
      </c>
      <c r="L533" s="989"/>
      <c r="M533" s="486"/>
      <c r="N533" s="487"/>
      <c r="O533" s="486"/>
      <c r="P533" s="487"/>
      <c r="Q533" s="487"/>
      <c r="R533" s="487"/>
      <c r="S533" s="519"/>
      <c r="T533" s="520"/>
      <c r="U533" s="519"/>
      <c r="V533" s="520"/>
      <c r="W533" s="520"/>
      <c r="X533" s="520"/>
      <c r="Y533" s="475"/>
      <c r="Z533" s="475"/>
      <c r="AA533" s="475">
        <v>6.0</v>
      </c>
      <c r="AB533" s="475"/>
      <c r="AC533" s="475"/>
      <c r="AD533" s="475"/>
      <c r="AE533" s="989"/>
      <c r="AF533" s="989"/>
      <c r="AG533" s="989"/>
      <c r="AH533" s="990"/>
      <c r="AI533" s="990"/>
      <c r="AJ533" s="989"/>
      <c r="AK533" s="962"/>
      <c r="AL533" s="962"/>
      <c r="AM533" s="962"/>
      <c r="AN533" s="961"/>
      <c r="AO533" s="962"/>
      <c r="AP533" s="962"/>
      <c r="AQ533" s="961"/>
      <c r="AR533" s="961"/>
      <c r="AS533" s="1027"/>
    </row>
    <row r="534">
      <c r="A534" s="266"/>
      <c r="B534" s="266"/>
      <c r="C534" s="269"/>
      <c r="D534" s="984">
        <v>9.0</v>
      </c>
      <c r="E534" s="985">
        <v>27.0</v>
      </c>
      <c r="F534" s="986"/>
      <c r="G534" s="1013"/>
      <c r="H534" s="1021">
        <v>41000.0</v>
      </c>
      <c r="I534" s="486"/>
      <c r="J534" s="519"/>
      <c r="K534" s="475">
        <v>12.0</v>
      </c>
      <c r="L534" s="989"/>
      <c r="M534" s="486"/>
      <c r="N534" s="487"/>
      <c r="O534" s="486"/>
      <c r="P534" s="487"/>
      <c r="Q534" s="487"/>
      <c r="R534" s="487"/>
      <c r="S534" s="519"/>
      <c r="T534" s="520"/>
      <c r="U534" s="519"/>
      <c r="V534" s="520"/>
      <c r="W534" s="520"/>
      <c r="X534" s="520"/>
      <c r="Y534" s="475"/>
      <c r="Z534" s="475"/>
      <c r="AA534" s="475">
        <v>8.0</v>
      </c>
      <c r="AB534" s="475"/>
      <c r="AC534" s="475"/>
      <c r="AD534" s="475">
        <v>3.0</v>
      </c>
      <c r="AE534" s="989"/>
      <c r="AF534" s="989"/>
      <c r="AG534" s="989"/>
      <c r="AH534" s="990"/>
      <c r="AI534" s="990"/>
      <c r="AJ534" s="989"/>
      <c r="AK534" s="962"/>
      <c r="AL534" s="962"/>
      <c r="AM534" s="962"/>
      <c r="AN534" s="961"/>
      <c r="AO534" s="962"/>
      <c r="AP534" s="962"/>
      <c r="AQ534" s="961"/>
      <c r="AR534" s="961"/>
      <c r="AS534" s="1027"/>
    </row>
    <row r="535">
      <c r="A535" s="266"/>
      <c r="B535" s="266"/>
      <c r="C535" s="269"/>
      <c r="D535" s="984">
        <v>10.0</v>
      </c>
      <c r="E535" s="985">
        <v>30.0</v>
      </c>
      <c r="F535" s="986"/>
      <c r="G535" s="1013"/>
      <c r="H535" s="1021">
        <v>62000.0</v>
      </c>
      <c r="I535" s="486"/>
      <c r="J535" s="519"/>
      <c r="K535" s="475">
        <v>16.0</v>
      </c>
      <c r="L535" s="989"/>
      <c r="M535" s="486"/>
      <c r="N535" s="487"/>
      <c r="O535" s="486"/>
      <c r="P535" s="487"/>
      <c r="Q535" s="487"/>
      <c r="R535" s="487"/>
      <c r="S535" s="519"/>
      <c r="T535" s="520"/>
      <c r="U535" s="519"/>
      <c r="V535" s="520"/>
      <c r="W535" s="520"/>
      <c r="X535" s="520"/>
      <c r="Y535" s="475"/>
      <c r="Z535" s="475"/>
      <c r="AA535" s="475">
        <v>10.0</v>
      </c>
      <c r="AB535" s="475"/>
      <c r="AC535" s="475"/>
      <c r="AD535" s="475">
        <v>4.0</v>
      </c>
      <c r="AE535" s="989"/>
      <c r="AF535" s="989"/>
      <c r="AG535" s="989"/>
      <c r="AH535" s="990"/>
      <c r="AI535" s="990"/>
      <c r="AJ535" s="989"/>
      <c r="AK535" s="962"/>
      <c r="AL535" s="962"/>
      <c r="AM535" s="962"/>
      <c r="AN535" s="961"/>
      <c r="AO535" s="962"/>
      <c r="AP535" s="962"/>
      <c r="AQ535" s="961"/>
      <c r="AR535" s="961"/>
      <c r="AS535" s="1027"/>
    </row>
    <row r="536">
      <c r="A536" s="266"/>
      <c r="B536" s="266"/>
      <c r="C536" s="269"/>
      <c r="D536" s="984">
        <v>11.0</v>
      </c>
      <c r="E536" s="985">
        <v>33.0</v>
      </c>
      <c r="F536" s="986"/>
      <c r="G536" s="1013"/>
      <c r="H536" s="1021">
        <v>74000.0</v>
      </c>
      <c r="I536" s="486"/>
      <c r="J536" s="519"/>
      <c r="K536" s="475">
        <v>20.0</v>
      </c>
      <c r="L536" s="989"/>
      <c r="M536" s="486"/>
      <c r="N536" s="487"/>
      <c r="O536" s="486"/>
      <c r="P536" s="487"/>
      <c r="Q536" s="487"/>
      <c r="R536" s="487"/>
      <c r="S536" s="519"/>
      <c r="T536" s="520"/>
      <c r="U536" s="519"/>
      <c r="V536" s="520"/>
      <c r="W536" s="520"/>
      <c r="X536" s="520"/>
      <c r="Y536" s="475"/>
      <c r="Z536" s="475"/>
      <c r="AA536" s="475">
        <v>12.0</v>
      </c>
      <c r="AB536" s="475"/>
      <c r="AC536" s="475"/>
      <c r="AD536" s="475">
        <v>5.0</v>
      </c>
      <c r="AE536" s="989"/>
      <c r="AF536" s="989"/>
      <c r="AG536" s="989"/>
      <c r="AH536" s="990"/>
      <c r="AI536" s="990"/>
      <c r="AJ536" s="989"/>
      <c r="AK536" s="962"/>
      <c r="AL536" s="962"/>
      <c r="AM536" s="962"/>
      <c r="AN536" s="961"/>
      <c r="AO536" s="962"/>
      <c r="AP536" s="962"/>
      <c r="AQ536" s="961"/>
      <c r="AR536" s="961"/>
      <c r="AS536" s="1027"/>
    </row>
    <row r="537">
      <c r="A537" s="266"/>
      <c r="B537" s="266"/>
      <c r="C537" s="269"/>
      <c r="D537" s="984">
        <v>12.0</v>
      </c>
      <c r="E537" s="985">
        <v>36.0</v>
      </c>
      <c r="F537" s="986"/>
      <c r="G537" s="1013"/>
      <c r="H537" s="1021">
        <v>90000.0</v>
      </c>
      <c r="I537" s="486"/>
      <c r="J537" s="519"/>
      <c r="K537" s="475">
        <v>25.0</v>
      </c>
      <c r="L537" s="989"/>
      <c r="M537" s="486"/>
      <c r="N537" s="487"/>
      <c r="O537" s="486"/>
      <c r="P537" s="487"/>
      <c r="Q537" s="487"/>
      <c r="R537" s="487"/>
      <c r="S537" s="519"/>
      <c r="T537" s="520"/>
      <c r="U537" s="519"/>
      <c r="V537" s="520"/>
      <c r="W537" s="520"/>
      <c r="X537" s="520"/>
      <c r="Y537" s="475"/>
      <c r="Z537" s="475"/>
      <c r="AA537" s="475">
        <v>15.0</v>
      </c>
      <c r="AB537" s="475"/>
      <c r="AC537" s="475"/>
      <c r="AD537" s="475">
        <v>6.0</v>
      </c>
      <c r="AE537" s="989"/>
      <c r="AF537" s="989"/>
      <c r="AG537" s="989"/>
      <c r="AH537" s="990"/>
      <c r="AI537" s="990"/>
      <c r="AJ537" s="989"/>
      <c r="AK537" s="962"/>
      <c r="AL537" s="962"/>
      <c r="AM537" s="962"/>
      <c r="AN537" s="961"/>
      <c r="AO537" s="962"/>
      <c r="AP537" s="962"/>
      <c r="AQ537" s="961"/>
      <c r="AR537" s="961"/>
      <c r="AS537" s="1027"/>
    </row>
    <row r="538">
      <c r="A538" s="266"/>
      <c r="B538" s="266"/>
      <c r="C538" s="269"/>
      <c r="D538" s="984">
        <v>13.0</v>
      </c>
      <c r="E538" s="985">
        <v>39.0</v>
      </c>
      <c r="F538" s="986"/>
      <c r="G538" s="1013"/>
      <c r="H538" s="1021">
        <v>110000.0</v>
      </c>
      <c r="I538" s="486"/>
      <c r="J538" s="519"/>
      <c r="K538" s="475">
        <v>30.0</v>
      </c>
      <c r="L538" s="989"/>
      <c r="M538" s="486"/>
      <c r="N538" s="487"/>
      <c r="O538" s="486"/>
      <c r="P538" s="487"/>
      <c r="Q538" s="487"/>
      <c r="R538" s="487"/>
      <c r="S538" s="519"/>
      <c r="T538" s="520"/>
      <c r="U538" s="519"/>
      <c r="V538" s="520"/>
      <c r="W538" s="520"/>
      <c r="X538" s="520"/>
      <c r="Y538" s="475"/>
      <c r="Z538" s="475"/>
      <c r="AA538" s="475">
        <v>18.0</v>
      </c>
      <c r="AB538" s="475"/>
      <c r="AC538" s="475"/>
      <c r="AD538" s="475">
        <v>8.0</v>
      </c>
      <c r="AE538" s="989"/>
      <c r="AF538" s="989"/>
      <c r="AG538" s="989"/>
      <c r="AH538" s="990"/>
      <c r="AI538" s="990"/>
      <c r="AJ538" s="989"/>
      <c r="AK538" s="962"/>
      <c r="AL538" s="962"/>
      <c r="AM538" s="962"/>
      <c r="AN538" s="961"/>
      <c r="AO538" s="962"/>
      <c r="AP538" s="962"/>
      <c r="AQ538" s="961"/>
      <c r="AR538" s="961"/>
      <c r="AS538" s="1027"/>
    </row>
    <row r="539">
      <c r="A539" s="266"/>
      <c r="B539" s="266"/>
      <c r="C539" s="269"/>
      <c r="D539" s="984">
        <v>14.0</v>
      </c>
      <c r="E539" s="985">
        <v>42.0</v>
      </c>
      <c r="F539" s="986"/>
      <c r="G539" s="1013"/>
      <c r="H539" s="1021">
        <v>130000.0</v>
      </c>
      <c r="I539" s="486"/>
      <c r="J539" s="519"/>
      <c r="K539" s="475">
        <v>40.0</v>
      </c>
      <c r="L539" s="989"/>
      <c r="M539" s="486"/>
      <c r="N539" s="487"/>
      <c r="O539" s="486"/>
      <c r="P539" s="487"/>
      <c r="Q539" s="487"/>
      <c r="R539" s="487"/>
      <c r="S539" s="519"/>
      <c r="T539" s="520"/>
      <c r="U539" s="519"/>
      <c r="V539" s="520"/>
      <c r="W539" s="520"/>
      <c r="X539" s="520"/>
      <c r="Y539" s="475"/>
      <c r="Z539" s="475"/>
      <c r="AA539" s="475">
        <v>22.0</v>
      </c>
      <c r="AB539" s="475"/>
      <c r="AC539" s="475"/>
      <c r="AD539" s="475">
        <v>10.0</v>
      </c>
      <c r="AE539" s="989"/>
      <c r="AF539" s="989"/>
      <c r="AG539" s="989"/>
      <c r="AH539" s="990"/>
      <c r="AI539" s="990"/>
      <c r="AJ539" s="989"/>
      <c r="AK539" s="962"/>
      <c r="AL539" s="962"/>
      <c r="AM539" s="962"/>
      <c r="AN539" s="961"/>
      <c r="AO539" s="962"/>
      <c r="AP539" s="962"/>
      <c r="AQ539" s="961"/>
      <c r="AR539" s="961"/>
      <c r="AS539" s="1027"/>
    </row>
    <row r="540">
      <c r="A540" s="275"/>
      <c r="B540" s="275"/>
      <c r="C540" s="917"/>
      <c r="D540" s="992">
        <v>15.0</v>
      </c>
      <c r="E540" s="993">
        <v>45.0</v>
      </c>
      <c r="F540" s="994"/>
      <c r="G540" s="1015"/>
      <c r="H540" s="1028">
        <v>160000.0</v>
      </c>
      <c r="I540" s="1001"/>
      <c r="J540" s="998"/>
      <c r="K540" s="1003">
        <v>50.0</v>
      </c>
      <c r="L540" s="1000"/>
      <c r="M540" s="1001"/>
      <c r="N540" s="997"/>
      <c r="O540" s="1001"/>
      <c r="P540" s="997"/>
      <c r="Q540" s="997"/>
      <c r="R540" s="997"/>
      <c r="S540" s="998"/>
      <c r="T540" s="1002"/>
      <c r="U540" s="998"/>
      <c r="V540" s="1002"/>
      <c r="W540" s="1002"/>
      <c r="X540" s="1002"/>
      <c r="Y540" s="1003"/>
      <c r="Z540" s="1003"/>
      <c r="AA540" s="1003">
        <v>26.0</v>
      </c>
      <c r="AB540" s="1003"/>
      <c r="AC540" s="1003"/>
      <c r="AD540" s="1003">
        <v>12.0</v>
      </c>
      <c r="AE540" s="1000"/>
      <c r="AF540" s="1000"/>
      <c r="AG540" s="1000"/>
      <c r="AH540" s="1004"/>
      <c r="AI540" s="1004"/>
      <c r="AJ540" s="1000"/>
      <c r="AK540" s="1029"/>
      <c r="AL540" s="1029"/>
      <c r="AM540" s="1029"/>
      <c r="AN540" s="1030"/>
      <c r="AO540" s="1029"/>
      <c r="AP540" s="1029"/>
      <c r="AQ540" s="1030"/>
      <c r="AR540" s="1030"/>
      <c r="AS540" s="1031"/>
    </row>
    <row r="541">
      <c r="A541" s="1032" t="s">
        <v>2697</v>
      </c>
      <c r="B541" s="1006" t="s">
        <v>2768</v>
      </c>
      <c r="C541" s="269"/>
      <c r="D541" s="984">
        <v>1.0</v>
      </c>
      <c r="E541" s="985">
        <v>2.0</v>
      </c>
      <c r="F541" s="986"/>
      <c r="G541" s="1013"/>
      <c r="H541" s="1021">
        <v>3000.0</v>
      </c>
      <c r="I541" s="486"/>
      <c r="J541" s="520">
        <v>8.0</v>
      </c>
      <c r="K541" s="474"/>
      <c r="L541" s="989"/>
      <c r="M541" s="486"/>
      <c r="N541" s="487"/>
      <c r="O541" s="486"/>
      <c r="P541" s="487"/>
      <c r="Q541" s="487"/>
      <c r="R541" s="487"/>
      <c r="S541" s="519"/>
      <c r="T541" s="520"/>
      <c r="U541" s="519"/>
      <c r="V541" s="520"/>
      <c r="W541" s="520"/>
      <c r="X541" s="520"/>
      <c r="Y541" s="474"/>
      <c r="Z541" s="474"/>
      <c r="AA541" s="474"/>
      <c r="AB541" s="475"/>
      <c r="AC541" s="475"/>
      <c r="AD541" s="475"/>
      <c r="AE541" s="989"/>
      <c r="AF541" s="989"/>
      <c r="AG541" s="989"/>
      <c r="AH541" s="990"/>
      <c r="AI541" s="990"/>
      <c r="AJ541" s="989"/>
      <c r="AK541" s="962"/>
      <c r="AL541" s="962"/>
      <c r="AM541" s="962"/>
      <c r="AN541" s="961"/>
      <c r="AO541" s="962"/>
      <c r="AP541" s="962"/>
      <c r="AQ541" s="961"/>
      <c r="AR541" s="961"/>
      <c r="AS541" s="962"/>
    </row>
    <row r="542">
      <c r="B542" s="266"/>
      <c r="C542" s="269"/>
      <c r="D542" s="984">
        <v>2.0</v>
      </c>
      <c r="E542" s="985">
        <v>3.0</v>
      </c>
      <c r="F542" s="986"/>
      <c r="G542" s="1013"/>
      <c r="H542" s="1021">
        <v>4500.0</v>
      </c>
      <c r="I542" s="486"/>
      <c r="J542" s="520">
        <v>10.0</v>
      </c>
      <c r="K542" s="474"/>
      <c r="L542" s="989"/>
      <c r="M542" s="486"/>
      <c r="N542" s="487"/>
      <c r="O542" s="486"/>
      <c r="P542" s="487"/>
      <c r="Q542" s="487"/>
      <c r="R542" s="487"/>
      <c r="S542" s="520"/>
      <c r="T542" s="520">
        <v>8.0</v>
      </c>
      <c r="U542" s="519"/>
      <c r="V542" s="520"/>
      <c r="W542" s="520"/>
      <c r="X542" s="520"/>
      <c r="Y542" s="474"/>
      <c r="Z542" s="474"/>
      <c r="AA542" s="474"/>
      <c r="AB542" s="475"/>
      <c r="AC542" s="475"/>
      <c r="AD542" s="475"/>
      <c r="AE542" s="989"/>
      <c r="AF542" s="989"/>
      <c r="AG542" s="989"/>
      <c r="AH542" s="990"/>
      <c r="AI542" s="990"/>
      <c r="AJ542" s="989"/>
      <c r="AK542" s="962"/>
      <c r="AL542" s="962"/>
      <c r="AM542" s="962"/>
      <c r="AN542" s="961"/>
      <c r="AO542" s="962"/>
      <c r="AP542" s="962"/>
      <c r="AQ542" s="961"/>
      <c r="AR542" s="961"/>
      <c r="AS542" s="962"/>
    </row>
    <row r="543">
      <c r="B543" s="266"/>
      <c r="C543" s="269"/>
      <c r="D543" s="984">
        <v>3.0</v>
      </c>
      <c r="E543" s="985">
        <v>4.0</v>
      </c>
      <c r="F543" s="986"/>
      <c r="G543" s="1013"/>
      <c r="H543" s="1021">
        <v>6800.0</v>
      </c>
      <c r="I543" s="486"/>
      <c r="J543" s="520">
        <v>12.0</v>
      </c>
      <c r="K543" s="474"/>
      <c r="L543" s="989"/>
      <c r="M543" s="486"/>
      <c r="N543" s="487"/>
      <c r="O543" s="486"/>
      <c r="P543" s="487"/>
      <c r="Q543" s="487"/>
      <c r="R543" s="487"/>
      <c r="S543" s="520"/>
      <c r="T543" s="520">
        <v>10.0</v>
      </c>
      <c r="U543" s="519"/>
      <c r="V543" s="520"/>
      <c r="W543" s="520"/>
      <c r="X543" s="520"/>
      <c r="Y543" s="474"/>
      <c r="Z543" s="474"/>
      <c r="AA543" s="474"/>
      <c r="AB543" s="475"/>
      <c r="AC543" s="475"/>
      <c r="AD543" s="475"/>
      <c r="AE543" s="989"/>
      <c r="AF543" s="989"/>
      <c r="AG543" s="989"/>
      <c r="AH543" s="990"/>
      <c r="AI543" s="990"/>
      <c r="AJ543" s="989"/>
      <c r="AK543" s="962"/>
      <c r="AL543" s="962"/>
      <c r="AM543" s="962"/>
      <c r="AN543" s="961"/>
      <c r="AO543" s="962"/>
      <c r="AP543" s="962"/>
      <c r="AQ543" s="961"/>
      <c r="AR543" s="961"/>
      <c r="AS543" s="962"/>
    </row>
    <row r="544">
      <c r="B544" s="266"/>
      <c r="C544" s="269"/>
      <c r="D544" s="984">
        <v>4.0</v>
      </c>
      <c r="E544" s="985">
        <v>5.0</v>
      </c>
      <c r="F544" s="986"/>
      <c r="G544" s="1013"/>
      <c r="H544" s="1021">
        <v>10000.0</v>
      </c>
      <c r="I544" s="486"/>
      <c r="J544" s="519"/>
      <c r="K544" s="475">
        <v>3.0</v>
      </c>
      <c r="L544" s="989"/>
      <c r="M544" s="486"/>
      <c r="N544" s="487"/>
      <c r="O544" s="486"/>
      <c r="P544" s="487"/>
      <c r="Q544" s="487"/>
      <c r="R544" s="487"/>
      <c r="S544" s="520"/>
      <c r="T544" s="520">
        <v>12.0</v>
      </c>
      <c r="U544" s="519"/>
      <c r="V544" s="520"/>
      <c r="W544" s="520"/>
      <c r="X544" s="520"/>
      <c r="Y544" s="474"/>
      <c r="Z544" s="474"/>
      <c r="AA544" s="474"/>
      <c r="AB544" s="475"/>
      <c r="AC544" s="475"/>
      <c r="AD544" s="475"/>
      <c r="AE544" s="989"/>
      <c r="AF544" s="989"/>
      <c r="AG544" s="989"/>
      <c r="AH544" s="990"/>
      <c r="AI544" s="990"/>
      <c r="AJ544" s="989"/>
      <c r="AK544" s="962"/>
      <c r="AL544" s="962"/>
      <c r="AM544" s="962"/>
      <c r="AN544" s="961"/>
      <c r="AO544" s="962"/>
      <c r="AP544" s="962"/>
      <c r="AQ544" s="961"/>
      <c r="AR544" s="961"/>
      <c r="AS544" s="962"/>
    </row>
    <row r="545">
      <c r="B545" s="266"/>
      <c r="C545" s="269"/>
      <c r="D545" s="984">
        <v>5.0</v>
      </c>
      <c r="E545" s="985">
        <v>6.0</v>
      </c>
      <c r="F545" s="986"/>
      <c r="G545" s="1013"/>
      <c r="H545" s="1021">
        <v>15000.0</v>
      </c>
      <c r="I545" s="486"/>
      <c r="J545" s="519"/>
      <c r="K545" s="475">
        <v>5.0</v>
      </c>
      <c r="L545" s="989"/>
      <c r="M545" s="486"/>
      <c r="N545" s="487"/>
      <c r="O545" s="486"/>
      <c r="P545" s="487"/>
      <c r="Q545" s="487"/>
      <c r="R545" s="487"/>
      <c r="S545" s="519"/>
      <c r="T545" s="520"/>
      <c r="U545" s="519"/>
      <c r="V545" s="520"/>
      <c r="W545" s="520"/>
      <c r="X545" s="520"/>
      <c r="Y545" s="475"/>
      <c r="Z545" s="475">
        <v>3.0</v>
      </c>
      <c r="AA545" s="474"/>
      <c r="AB545" s="475"/>
      <c r="AC545" s="475"/>
      <c r="AD545" s="475"/>
      <c r="AE545" s="989"/>
      <c r="AF545" s="989"/>
      <c r="AG545" s="989"/>
      <c r="AH545" s="990"/>
      <c r="AI545" s="990"/>
      <c r="AJ545" s="989"/>
      <c r="AK545" s="962"/>
      <c r="AL545" s="962"/>
      <c r="AM545" s="962"/>
      <c r="AN545" s="961"/>
      <c r="AO545" s="962"/>
      <c r="AP545" s="962"/>
      <c r="AQ545" s="961"/>
      <c r="AR545" s="961"/>
      <c r="AS545" s="962"/>
    </row>
    <row r="546">
      <c r="B546" s="266"/>
      <c r="C546" s="269"/>
      <c r="D546" s="984">
        <v>6.0</v>
      </c>
      <c r="E546" s="985">
        <v>8.0</v>
      </c>
      <c r="F546" s="986"/>
      <c r="G546" s="1013"/>
      <c r="H546" s="1021">
        <v>23000.0</v>
      </c>
      <c r="I546" s="486"/>
      <c r="J546" s="519"/>
      <c r="K546" s="475">
        <v>10.0</v>
      </c>
      <c r="L546" s="989"/>
      <c r="M546" s="486"/>
      <c r="N546" s="487"/>
      <c r="O546" s="486"/>
      <c r="P546" s="487"/>
      <c r="Q546" s="487"/>
      <c r="R546" s="487"/>
      <c r="S546" s="519"/>
      <c r="T546" s="520"/>
      <c r="U546" s="519"/>
      <c r="V546" s="520"/>
      <c r="W546" s="520"/>
      <c r="X546" s="520"/>
      <c r="Y546" s="475"/>
      <c r="Z546" s="475">
        <v>5.0</v>
      </c>
      <c r="AA546" s="474"/>
      <c r="AB546" s="475"/>
      <c r="AC546" s="475"/>
      <c r="AD546" s="475">
        <v>3.0</v>
      </c>
      <c r="AE546" s="989"/>
      <c r="AF546" s="989"/>
      <c r="AG546" s="989"/>
      <c r="AH546" s="990"/>
      <c r="AI546" s="990"/>
      <c r="AJ546" s="989"/>
      <c r="AK546" s="962"/>
      <c r="AL546" s="962"/>
      <c r="AM546" s="962"/>
      <c r="AN546" s="961"/>
      <c r="AO546" s="962"/>
      <c r="AP546" s="962"/>
      <c r="AQ546" s="961"/>
      <c r="AR546" s="961"/>
      <c r="AS546" s="962"/>
    </row>
    <row r="547">
      <c r="B547" s="266"/>
      <c r="C547" s="269"/>
      <c r="D547" s="984">
        <v>7.0</v>
      </c>
      <c r="E547" s="985">
        <v>10.0</v>
      </c>
      <c r="F547" s="986"/>
      <c r="G547" s="1013"/>
      <c r="H547" s="1021">
        <v>35000.0</v>
      </c>
      <c r="I547" s="486"/>
      <c r="J547" s="519"/>
      <c r="K547" s="475">
        <v>15.0</v>
      </c>
      <c r="L547" s="989"/>
      <c r="M547" s="486"/>
      <c r="N547" s="487"/>
      <c r="O547" s="486"/>
      <c r="P547" s="487"/>
      <c r="Q547" s="487"/>
      <c r="R547" s="487"/>
      <c r="S547" s="519"/>
      <c r="T547" s="520"/>
      <c r="U547" s="519"/>
      <c r="V547" s="520"/>
      <c r="W547" s="520"/>
      <c r="X547" s="520"/>
      <c r="Y547" s="475"/>
      <c r="Z547" s="475">
        <v>8.0</v>
      </c>
      <c r="AA547" s="474"/>
      <c r="AB547" s="475"/>
      <c r="AC547" s="475"/>
      <c r="AD547" s="475">
        <v>4.0</v>
      </c>
      <c r="AE547" s="989"/>
      <c r="AF547" s="989"/>
      <c r="AG547" s="989"/>
      <c r="AH547" s="990"/>
      <c r="AI547" s="990"/>
      <c r="AJ547" s="989"/>
      <c r="AK547" s="962"/>
      <c r="AL547" s="962"/>
      <c r="AM547" s="962"/>
      <c r="AN547" s="961"/>
      <c r="AO547" s="962"/>
      <c r="AP547" s="962"/>
      <c r="AQ547" s="961"/>
      <c r="AR547" s="961"/>
      <c r="AS547" s="962"/>
    </row>
    <row r="548">
      <c r="B548" s="266"/>
      <c r="C548" s="269"/>
      <c r="D548" s="984">
        <v>8.0</v>
      </c>
      <c r="E548" s="985">
        <v>12.0</v>
      </c>
      <c r="F548" s="986"/>
      <c r="G548" s="1013"/>
      <c r="H548" s="1021">
        <v>53000.0</v>
      </c>
      <c r="I548" s="486"/>
      <c r="J548" s="519"/>
      <c r="K548" s="475">
        <v>20.0</v>
      </c>
      <c r="L548" s="989"/>
      <c r="M548" s="486"/>
      <c r="N548" s="487"/>
      <c r="O548" s="486"/>
      <c r="P548" s="487"/>
      <c r="Q548" s="487"/>
      <c r="R548" s="487"/>
      <c r="S548" s="519"/>
      <c r="T548" s="520"/>
      <c r="U548" s="519"/>
      <c r="V548" s="520"/>
      <c r="W548" s="520"/>
      <c r="X548" s="520"/>
      <c r="Y548" s="475"/>
      <c r="Z548" s="475">
        <v>10.0</v>
      </c>
      <c r="AA548" s="474"/>
      <c r="AB548" s="475"/>
      <c r="AC548" s="475"/>
      <c r="AD548" s="475">
        <v>5.0</v>
      </c>
      <c r="AE548" s="989"/>
      <c r="AF548" s="989"/>
      <c r="AG548" s="989"/>
      <c r="AH548" s="990"/>
      <c r="AI548" s="990"/>
      <c r="AJ548" s="989"/>
      <c r="AK548" s="962"/>
      <c r="AL548" s="962"/>
      <c r="AM548" s="962"/>
      <c r="AN548" s="961"/>
      <c r="AO548" s="962"/>
      <c r="AP548" s="962"/>
      <c r="AQ548" s="961"/>
      <c r="AR548" s="961"/>
      <c r="AS548" s="962"/>
    </row>
    <row r="549">
      <c r="B549" s="266"/>
      <c r="C549" s="269"/>
      <c r="D549" s="984">
        <v>9.0</v>
      </c>
      <c r="E549" s="985">
        <v>14.0</v>
      </c>
      <c r="F549" s="986"/>
      <c r="G549" s="1013"/>
      <c r="H549" s="1021">
        <v>80000.0</v>
      </c>
      <c r="I549" s="486"/>
      <c r="J549" s="519"/>
      <c r="K549" s="475">
        <v>30.0</v>
      </c>
      <c r="L549" s="989"/>
      <c r="M549" s="486"/>
      <c r="N549" s="487"/>
      <c r="O549" s="486"/>
      <c r="P549" s="487"/>
      <c r="Q549" s="487"/>
      <c r="R549" s="487"/>
      <c r="S549" s="519"/>
      <c r="T549" s="520"/>
      <c r="U549" s="519"/>
      <c r="V549" s="520"/>
      <c r="W549" s="520"/>
      <c r="X549" s="520"/>
      <c r="Y549" s="475"/>
      <c r="Z549" s="475">
        <v>12.0</v>
      </c>
      <c r="AA549" s="474"/>
      <c r="AB549" s="475"/>
      <c r="AC549" s="475"/>
      <c r="AD549" s="475">
        <v>6.0</v>
      </c>
      <c r="AE549" s="989"/>
      <c r="AF549" s="989"/>
      <c r="AG549" s="989"/>
      <c r="AH549" s="990"/>
      <c r="AI549" s="990"/>
      <c r="AJ549" s="989"/>
      <c r="AK549" s="962"/>
      <c r="AL549" s="962"/>
      <c r="AM549" s="962"/>
      <c r="AN549" s="961"/>
      <c r="AO549" s="962"/>
      <c r="AP549" s="962"/>
      <c r="AQ549" s="961"/>
      <c r="AR549" s="961"/>
      <c r="AS549" s="962"/>
    </row>
    <row r="550">
      <c r="B550" s="266"/>
      <c r="C550" s="269"/>
      <c r="D550" s="984">
        <v>10.0</v>
      </c>
      <c r="E550" s="985">
        <v>16.0</v>
      </c>
      <c r="F550" s="986"/>
      <c r="G550" s="1013"/>
      <c r="H550" s="1021">
        <v>120000.0</v>
      </c>
      <c r="I550" s="486"/>
      <c r="J550" s="519"/>
      <c r="K550" s="475">
        <v>40.0</v>
      </c>
      <c r="L550" s="989"/>
      <c r="M550" s="486"/>
      <c r="N550" s="487"/>
      <c r="O550" s="486"/>
      <c r="P550" s="487"/>
      <c r="Q550" s="487"/>
      <c r="R550" s="487"/>
      <c r="S550" s="519"/>
      <c r="T550" s="520"/>
      <c r="U550" s="519"/>
      <c r="V550" s="520"/>
      <c r="W550" s="520"/>
      <c r="X550" s="520"/>
      <c r="Y550" s="475"/>
      <c r="Z550" s="475">
        <v>15.0</v>
      </c>
      <c r="AA550" s="474"/>
      <c r="AB550" s="475"/>
      <c r="AC550" s="475"/>
      <c r="AD550" s="475">
        <v>7.0</v>
      </c>
      <c r="AE550" s="989"/>
      <c r="AF550" s="989"/>
      <c r="AG550" s="989"/>
      <c r="AH550" s="990"/>
      <c r="AI550" s="990"/>
      <c r="AJ550" s="989"/>
      <c r="AK550" s="962"/>
      <c r="AL550" s="962"/>
      <c r="AM550" s="962"/>
      <c r="AN550" s="961"/>
      <c r="AO550" s="962"/>
      <c r="AP550" s="962"/>
      <c r="AQ550" s="961"/>
      <c r="AR550" s="961"/>
      <c r="AS550" s="962"/>
    </row>
    <row r="551">
      <c r="B551" s="266"/>
      <c r="C551" s="269"/>
      <c r="D551" s="984">
        <v>11.0</v>
      </c>
      <c r="E551" s="985">
        <v>18.0</v>
      </c>
      <c r="F551" s="986"/>
      <c r="G551" s="1013"/>
      <c r="H551" s="1021">
        <v>140000.0</v>
      </c>
      <c r="I551" s="486"/>
      <c r="J551" s="519"/>
      <c r="K551" s="475">
        <v>50.0</v>
      </c>
      <c r="L551" s="989"/>
      <c r="M551" s="486"/>
      <c r="N551" s="487"/>
      <c r="O551" s="486"/>
      <c r="P551" s="487"/>
      <c r="Q551" s="487"/>
      <c r="R551" s="487"/>
      <c r="S551" s="519"/>
      <c r="T551" s="520"/>
      <c r="U551" s="519"/>
      <c r="V551" s="520"/>
      <c r="W551" s="520"/>
      <c r="X551" s="520"/>
      <c r="Y551" s="475"/>
      <c r="Z551" s="475">
        <v>18.0</v>
      </c>
      <c r="AA551" s="474"/>
      <c r="AB551" s="475"/>
      <c r="AC551" s="475"/>
      <c r="AD551" s="475">
        <v>8.0</v>
      </c>
      <c r="AE551" s="989"/>
      <c r="AF551" s="989"/>
      <c r="AG551" s="989"/>
      <c r="AH551" s="990"/>
      <c r="AI551" s="990"/>
      <c r="AJ551" s="989"/>
      <c r="AK551" s="962"/>
      <c r="AL551" s="962"/>
      <c r="AM551" s="962"/>
      <c r="AN551" s="961"/>
      <c r="AO551" s="962"/>
      <c r="AP551" s="962"/>
      <c r="AQ551" s="961"/>
      <c r="AR551" s="961"/>
      <c r="AS551" s="962"/>
    </row>
    <row r="552">
      <c r="B552" s="266"/>
      <c r="C552" s="269"/>
      <c r="D552" s="984">
        <v>12.0</v>
      </c>
      <c r="E552" s="985">
        <v>20.0</v>
      </c>
      <c r="F552" s="986"/>
      <c r="G552" s="1013"/>
      <c r="H552" s="1021">
        <v>170000.0</v>
      </c>
      <c r="I552" s="486"/>
      <c r="J552" s="519"/>
      <c r="K552" s="475">
        <v>60.0</v>
      </c>
      <c r="L552" s="989"/>
      <c r="M552" s="486"/>
      <c r="N552" s="487"/>
      <c r="O552" s="486"/>
      <c r="P552" s="487"/>
      <c r="Q552" s="487"/>
      <c r="R552" s="487"/>
      <c r="S552" s="519"/>
      <c r="T552" s="520"/>
      <c r="U552" s="519"/>
      <c r="V552" s="520"/>
      <c r="W552" s="520"/>
      <c r="X552" s="520"/>
      <c r="Y552" s="475"/>
      <c r="Z552" s="475">
        <v>22.0</v>
      </c>
      <c r="AA552" s="474"/>
      <c r="AB552" s="475"/>
      <c r="AC552" s="475"/>
      <c r="AD552" s="475">
        <v>9.0</v>
      </c>
      <c r="AE552" s="989"/>
      <c r="AF552" s="989"/>
      <c r="AG552" s="989"/>
      <c r="AH552" s="990"/>
      <c r="AI552" s="990"/>
      <c r="AJ552" s="989"/>
      <c r="AK552" s="962"/>
      <c r="AL552" s="962"/>
      <c r="AM552" s="962"/>
      <c r="AN552" s="961"/>
      <c r="AO552" s="962"/>
      <c r="AP552" s="962"/>
      <c r="AQ552" s="961"/>
      <c r="AR552" s="961"/>
      <c r="AS552" s="962"/>
    </row>
    <row r="553">
      <c r="B553" s="266"/>
      <c r="C553" s="269"/>
      <c r="D553" s="984">
        <v>13.0</v>
      </c>
      <c r="E553" s="985">
        <v>22.0</v>
      </c>
      <c r="F553" s="986"/>
      <c r="G553" s="1013"/>
      <c r="H553" s="1021">
        <v>200000.0</v>
      </c>
      <c r="I553" s="486"/>
      <c r="J553" s="519"/>
      <c r="K553" s="474"/>
      <c r="L553" s="990">
        <v>5.0</v>
      </c>
      <c r="M553" s="486"/>
      <c r="N553" s="487"/>
      <c r="O553" s="486"/>
      <c r="P553" s="487"/>
      <c r="Q553" s="487"/>
      <c r="R553" s="487"/>
      <c r="S553" s="519"/>
      <c r="T553" s="520"/>
      <c r="U553" s="519"/>
      <c r="V553" s="520"/>
      <c r="W553" s="520"/>
      <c r="X553" s="520"/>
      <c r="Y553" s="475"/>
      <c r="Z553" s="475">
        <v>25.0</v>
      </c>
      <c r="AA553" s="474"/>
      <c r="AB553" s="475"/>
      <c r="AC553" s="475"/>
      <c r="AD553" s="475">
        <v>10.0</v>
      </c>
      <c r="AE553" s="989"/>
      <c r="AF553" s="989"/>
      <c r="AG553" s="989"/>
      <c r="AH553" s="990"/>
      <c r="AI553" s="990"/>
      <c r="AJ553" s="989"/>
      <c r="AK553" s="962"/>
      <c r="AL553" s="962"/>
      <c r="AM553" s="962"/>
      <c r="AN553" s="961"/>
      <c r="AO553" s="962"/>
      <c r="AP553" s="962"/>
      <c r="AQ553" s="961"/>
      <c r="AR553" s="961"/>
      <c r="AS553" s="962"/>
    </row>
    <row r="554">
      <c r="B554" s="266"/>
      <c r="C554" s="269"/>
      <c r="D554" s="984">
        <v>14.0</v>
      </c>
      <c r="E554" s="985">
        <v>24.0</v>
      </c>
      <c r="F554" s="986"/>
      <c r="G554" s="1013"/>
      <c r="H554" s="1021">
        <v>240000.0</v>
      </c>
      <c r="I554" s="486"/>
      <c r="J554" s="519"/>
      <c r="K554" s="474"/>
      <c r="L554" s="990">
        <v>10.0</v>
      </c>
      <c r="M554" s="486"/>
      <c r="N554" s="487"/>
      <c r="O554" s="486"/>
      <c r="P554" s="487"/>
      <c r="Q554" s="487"/>
      <c r="R554" s="487"/>
      <c r="S554" s="519"/>
      <c r="T554" s="520"/>
      <c r="U554" s="519"/>
      <c r="V554" s="520"/>
      <c r="W554" s="520"/>
      <c r="X554" s="520"/>
      <c r="Y554" s="475"/>
      <c r="Z554" s="475">
        <v>30.0</v>
      </c>
      <c r="AA554" s="474"/>
      <c r="AB554" s="475"/>
      <c r="AC554" s="475"/>
      <c r="AD554" s="475">
        <v>12.0</v>
      </c>
      <c r="AE554" s="989"/>
      <c r="AF554" s="989"/>
      <c r="AG554" s="989"/>
      <c r="AH554" s="990"/>
      <c r="AI554" s="990"/>
      <c r="AJ554" s="989"/>
      <c r="AK554" s="962"/>
      <c r="AL554" s="962"/>
      <c r="AM554" s="962"/>
      <c r="AN554" s="961"/>
      <c r="AO554" s="962"/>
      <c r="AP554" s="962"/>
      <c r="AQ554" s="961"/>
      <c r="AR554" s="961"/>
      <c r="AS554" s="962"/>
    </row>
    <row r="555">
      <c r="B555" s="266"/>
      <c r="C555" s="269"/>
      <c r="D555" s="984">
        <v>15.0</v>
      </c>
      <c r="E555" s="985">
        <v>26.0</v>
      </c>
      <c r="F555" s="986"/>
      <c r="G555" s="1013"/>
      <c r="H555" s="1021">
        <v>290000.0</v>
      </c>
      <c r="I555" s="486"/>
      <c r="J555" s="519"/>
      <c r="K555" s="474"/>
      <c r="L555" s="990">
        <v>15.0</v>
      </c>
      <c r="M555" s="486"/>
      <c r="N555" s="487"/>
      <c r="O555" s="486"/>
      <c r="P555" s="487"/>
      <c r="Q555" s="487"/>
      <c r="R555" s="487"/>
      <c r="S555" s="519"/>
      <c r="T555" s="520"/>
      <c r="U555" s="519"/>
      <c r="V555" s="520"/>
      <c r="W555" s="520"/>
      <c r="X555" s="520"/>
      <c r="Y555" s="474"/>
      <c r="Z555" s="474"/>
      <c r="AA555" s="474"/>
      <c r="AB555" s="475"/>
      <c r="AC555" s="475"/>
      <c r="AD555" s="475"/>
      <c r="AE555" s="990"/>
      <c r="AF555" s="990">
        <v>5.0</v>
      </c>
      <c r="AG555" s="989"/>
      <c r="AH555" s="990"/>
      <c r="AI555" s="990"/>
      <c r="AJ555" s="990">
        <v>5.0</v>
      </c>
      <c r="AK555" s="962"/>
      <c r="AL555" s="962"/>
      <c r="AM555" s="962"/>
      <c r="AN555" s="961"/>
      <c r="AO555" s="962"/>
      <c r="AP555" s="962"/>
      <c r="AQ555" s="961"/>
      <c r="AR555" s="961"/>
      <c r="AS555" s="962"/>
    </row>
    <row r="556">
      <c r="B556" s="266"/>
      <c r="C556" s="269"/>
      <c r="D556" s="984">
        <v>16.0</v>
      </c>
      <c r="E556" s="985">
        <v>28.0</v>
      </c>
      <c r="F556" s="986"/>
      <c r="G556" s="1013"/>
      <c r="H556" s="1021">
        <v>350000.0</v>
      </c>
      <c r="I556" s="486"/>
      <c r="J556" s="519"/>
      <c r="K556" s="474"/>
      <c r="L556" s="990">
        <v>20.0</v>
      </c>
      <c r="M556" s="486"/>
      <c r="N556" s="487"/>
      <c r="O556" s="486"/>
      <c r="P556" s="487"/>
      <c r="Q556" s="487"/>
      <c r="R556" s="487"/>
      <c r="S556" s="519"/>
      <c r="T556" s="520"/>
      <c r="U556" s="519"/>
      <c r="V556" s="520"/>
      <c r="W556" s="520"/>
      <c r="X556" s="520"/>
      <c r="Y556" s="474"/>
      <c r="Z556" s="474"/>
      <c r="AA556" s="474"/>
      <c r="AB556" s="475"/>
      <c r="AC556" s="475"/>
      <c r="AD556" s="475"/>
      <c r="AE556" s="990"/>
      <c r="AF556" s="990">
        <v>6.0</v>
      </c>
      <c r="AG556" s="989"/>
      <c r="AH556" s="990"/>
      <c r="AI556" s="990"/>
      <c r="AJ556" s="990">
        <v>6.0</v>
      </c>
      <c r="AK556" s="962"/>
      <c r="AL556" s="962"/>
      <c r="AM556" s="962"/>
      <c r="AN556" s="961"/>
      <c r="AO556" s="962"/>
      <c r="AP556" s="962"/>
      <c r="AQ556" s="961"/>
      <c r="AR556" s="961"/>
      <c r="AS556" s="962"/>
    </row>
    <row r="557">
      <c r="B557" s="266"/>
      <c r="C557" s="269"/>
      <c r="D557" s="984">
        <v>17.0</v>
      </c>
      <c r="E557" s="985">
        <v>30.0</v>
      </c>
      <c r="F557" s="986"/>
      <c r="G557" s="1013"/>
      <c r="H557" s="1021">
        <v>420000.0</v>
      </c>
      <c r="I557" s="486"/>
      <c r="J557" s="519"/>
      <c r="K557" s="474"/>
      <c r="L557" s="990">
        <v>25.0</v>
      </c>
      <c r="M557" s="486"/>
      <c r="N557" s="487"/>
      <c r="O557" s="486"/>
      <c r="P557" s="487"/>
      <c r="Q557" s="487"/>
      <c r="R557" s="487"/>
      <c r="S557" s="519"/>
      <c r="T557" s="520"/>
      <c r="U557" s="519"/>
      <c r="V557" s="520"/>
      <c r="W557" s="520"/>
      <c r="X557" s="520"/>
      <c r="Y557" s="474"/>
      <c r="Z557" s="474"/>
      <c r="AA557" s="474"/>
      <c r="AB557" s="475"/>
      <c r="AC557" s="475"/>
      <c r="AD557" s="475"/>
      <c r="AE557" s="990"/>
      <c r="AF557" s="990">
        <v>7.0</v>
      </c>
      <c r="AG557" s="989"/>
      <c r="AH557" s="990"/>
      <c r="AI557" s="990"/>
      <c r="AJ557" s="990">
        <v>7.0</v>
      </c>
      <c r="AK557" s="962"/>
      <c r="AL557" s="962"/>
      <c r="AM557" s="962"/>
      <c r="AN557" s="961"/>
      <c r="AO557" s="962"/>
      <c r="AP557" s="962"/>
      <c r="AQ557" s="961"/>
      <c r="AR557" s="961"/>
      <c r="AS557" s="962"/>
    </row>
    <row r="558">
      <c r="B558" s="266"/>
      <c r="C558" s="269"/>
      <c r="D558" s="984">
        <v>18.0</v>
      </c>
      <c r="E558" s="985">
        <v>33.0</v>
      </c>
      <c r="F558" s="986"/>
      <c r="G558" s="1013"/>
      <c r="H558" s="1021">
        <v>500000.0</v>
      </c>
      <c r="I558" s="486"/>
      <c r="J558" s="519"/>
      <c r="K558" s="474"/>
      <c r="L558" s="990">
        <v>30.0</v>
      </c>
      <c r="M558" s="486"/>
      <c r="N558" s="487"/>
      <c r="O558" s="486"/>
      <c r="P558" s="487"/>
      <c r="Q558" s="487"/>
      <c r="R558" s="487"/>
      <c r="S558" s="519"/>
      <c r="T558" s="520"/>
      <c r="U558" s="519"/>
      <c r="V558" s="520"/>
      <c r="W558" s="520"/>
      <c r="X558" s="520"/>
      <c r="Y558" s="474"/>
      <c r="Z558" s="474"/>
      <c r="AA558" s="474"/>
      <c r="AB558" s="475"/>
      <c r="AC558" s="475"/>
      <c r="AD558" s="475"/>
      <c r="AE558" s="990"/>
      <c r="AF558" s="990">
        <v>8.0</v>
      </c>
      <c r="AG558" s="989"/>
      <c r="AH558" s="990"/>
      <c r="AI558" s="990"/>
      <c r="AJ558" s="990">
        <v>8.0</v>
      </c>
      <c r="AK558" s="962"/>
      <c r="AL558" s="962"/>
      <c r="AM558" s="962"/>
      <c r="AN558" s="961"/>
      <c r="AO558" s="962"/>
      <c r="AP558" s="962"/>
      <c r="AQ558" s="961"/>
      <c r="AR558" s="961"/>
      <c r="AS558" s="962"/>
    </row>
    <row r="559">
      <c r="B559" s="266"/>
      <c r="C559" s="269"/>
      <c r="D559" s="984">
        <v>19.0</v>
      </c>
      <c r="E559" s="985">
        <v>36.0</v>
      </c>
      <c r="F559" s="986"/>
      <c r="G559" s="1013"/>
      <c r="H559" s="1021">
        <v>600000.0</v>
      </c>
      <c r="I559" s="486"/>
      <c r="J559" s="519"/>
      <c r="K559" s="474"/>
      <c r="L559" s="990">
        <v>40.0</v>
      </c>
      <c r="M559" s="486"/>
      <c r="N559" s="487"/>
      <c r="O559" s="486"/>
      <c r="P559" s="487"/>
      <c r="Q559" s="487"/>
      <c r="R559" s="487"/>
      <c r="S559" s="519"/>
      <c r="T559" s="520"/>
      <c r="U559" s="519"/>
      <c r="V559" s="520"/>
      <c r="W559" s="520"/>
      <c r="X559" s="520"/>
      <c r="Y559" s="474"/>
      <c r="Z559" s="474"/>
      <c r="AA559" s="474"/>
      <c r="AB559" s="475"/>
      <c r="AC559" s="475"/>
      <c r="AD559" s="475"/>
      <c r="AE559" s="990"/>
      <c r="AF559" s="990">
        <v>10.0</v>
      </c>
      <c r="AG559" s="989"/>
      <c r="AH559" s="990"/>
      <c r="AI559" s="990"/>
      <c r="AJ559" s="990">
        <v>10.0</v>
      </c>
      <c r="AK559" s="962"/>
      <c r="AL559" s="962"/>
      <c r="AM559" s="962"/>
      <c r="AN559" s="961"/>
      <c r="AO559" s="962"/>
      <c r="AP559" s="962"/>
      <c r="AQ559" s="961"/>
      <c r="AR559" s="961"/>
      <c r="AS559" s="962"/>
    </row>
    <row r="560">
      <c r="B560" s="266"/>
      <c r="C560" s="269"/>
      <c r="D560" s="984">
        <v>20.0</v>
      </c>
      <c r="E560" s="985">
        <v>40.0</v>
      </c>
      <c r="F560" s="986"/>
      <c r="G560" s="1013"/>
      <c r="H560" s="1021">
        <v>720000.0</v>
      </c>
      <c r="I560" s="486"/>
      <c r="J560" s="519"/>
      <c r="K560" s="474"/>
      <c r="L560" s="990">
        <v>50.0</v>
      </c>
      <c r="M560" s="486"/>
      <c r="N560" s="487"/>
      <c r="O560" s="486"/>
      <c r="P560" s="487"/>
      <c r="Q560" s="487"/>
      <c r="R560" s="487"/>
      <c r="S560" s="519"/>
      <c r="T560" s="520"/>
      <c r="U560" s="519"/>
      <c r="V560" s="520"/>
      <c r="W560" s="520"/>
      <c r="X560" s="520"/>
      <c r="Y560" s="474"/>
      <c r="Z560" s="474"/>
      <c r="AA560" s="474"/>
      <c r="AB560" s="475"/>
      <c r="AC560" s="475"/>
      <c r="AD560" s="475"/>
      <c r="AE560" s="990"/>
      <c r="AF560" s="990">
        <v>12.0</v>
      </c>
      <c r="AG560" s="989"/>
      <c r="AH560" s="990"/>
      <c r="AI560" s="990"/>
      <c r="AJ560" s="990">
        <v>12.0</v>
      </c>
      <c r="AK560" s="962"/>
      <c r="AL560" s="962"/>
      <c r="AM560" s="962"/>
      <c r="AN560" s="961"/>
      <c r="AO560" s="962"/>
      <c r="AP560" s="962"/>
      <c r="AQ560" s="961"/>
      <c r="AR560" s="961"/>
      <c r="AS560" s="962"/>
    </row>
    <row r="561">
      <c r="A561" s="1022" t="s">
        <v>2696</v>
      </c>
      <c r="B561" s="969" t="s">
        <v>2769</v>
      </c>
      <c r="C561" s="14"/>
      <c r="D561" s="970">
        <v>1.0</v>
      </c>
      <c r="E561" s="971">
        <v>2.0</v>
      </c>
      <c r="F561" s="972"/>
      <c r="G561" s="1017"/>
      <c r="H561" s="1023">
        <v>3000.0</v>
      </c>
      <c r="I561" s="979"/>
      <c r="J561" s="980">
        <v>8.0</v>
      </c>
      <c r="K561" s="977"/>
      <c r="L561" s="978"/>
      <c r="M561" s="979"/>
      <c r="N561" s="975"/>
      <c r="O561" s="979"/>
      <c r="P561" s="975"/>
      <c r="Q561" s="975"/>
      <c r="R561" s="975"/>
      <c r="S561" s="976"/>
      <c r="T561" s="980"/>
      <c r="U561" s="976"/>
      <c r="V561" s="980"/>
      <c r="W561" s="980"/>
      <c r="X561" s="980"/>
      <c r="Y561" s="977"/>
      <c r="Z561" s="977"/>
      <c r="AA561" s="977"/>
      <c r="AB561" s="981"/>
      <c r="AC561" s="981"/>
      <c r="AD561" s="981"/>
      <c r="AE561" s="978"/>
      <c r="AF561" s="978"/>
      <c r="AG561" s="978"/>
      <c r="AH561" s="982"/>
      <c r="AI561" s="982"/>
      <c r="AJ561" s="978"/>
      <c r="AK561" s="1024"/>
      <c r="AL561" s="1024"/>
      <c r="AM561" s="1024"/>
      <c r="AN561" s="1025"/>
      <c r="AO561" s="1024"/>
      <c r="AP561" s="1024"/>
      <c r="AQ561" s="1025"/>
      <c r="AR561" s="1025"/>
      <c r="AS561" s="1026"/>
    </row>
    <row r="562">
      <c r="A562" s="266"/>
      <c r="B562" s="266"/>
      <c r="C562" s="269"/>
      <c r="D562" s="984">
        <v>2.0</v>
      </c>
      <c r="E562" s="985">
        <v>3.0</v>
      </c>
      <c r="F562" s="986"/>
      <c r="G562" s="1013"/>
      <c r="H562" s="1021">
        <v>4500.0</v>
      </c>
      <c r="I562" s="486"/>
      <c r="J562" s="520">
        <v>10.0</v>
      </c>
      <c r="K562" s="474"/>
      <c r="L562" s="989"/>
      <c r="M562" s="486"/>
      <c r="N562" s="487"/>
      <c r="O562" s="486"/>
      <c r="P562" s="487"/>
      <c r="Q562" s="487"/>
      <c r="R562" s="487"/>
      <c r="S562" s="520"/>
      <c r="T562" s="520"/>
      <c r="U562" s="520">
        <v>8.0</v>
      </c>
      <c r="V562" s="520"/>
      <c r="W562" s="520"/>
      <c r="X562" s="520"/>
      <c r="Y562" s="474"/>
      <c r="Z562" s="474"/>
      <c r="AA562" s="474"/>
      <c r="AB562" s="475"/>
      <c r="AC562" s="475"/>
      <c r="AD562" s="475"/>
      <c r="AE562" s="989"/>
      <c r="AF562" s="989"/>
      <c r="AG562" s="989"/>
      <c r="AH562" s="990"/>
      <c r="AI562" s="990"/>
      <c r="AJ562" s="989"/>
      <c r="AK562" s="962"/>
      <c r="AL562" s="962"/>
      <c r="AM562" s="962"/>
      <c r="AN562" s="961"/>
      <c r="AO562" s="962"/>
      <c r="AP562" s="962"/>
      <c r="AQ562" s="961"/>
      <c r="AR562" s="961"/>
      <c r="AS562" s="1027"/>
    </row>
    <row r="563">
      <c r="A563" s="266"/>
      <c r="B563" s="266"/>
      <c r="C563" s="269"/>
      <c r="D563" s="984">
        <v>3.0</v>
      </c>
      <c r="E563" s="985">
        <v>4.0</v>
      </c>
      <c r="F563" s="986"/>
      <c r="G563" s="1013"/>
      <c r="H563" s="1021">
        <v>6800.0</v>
      </c>
      <c r="I563" s="486"/>
      <c r="J563" s="520">
        <v>12.0</v>
      </c>
      <c r="K563" s="474"/>
      <c r="L563" s="989"/>
      <c r="M563" s="486"/>
      <c r="N563" s="487"/>
      <c r="O563" s="486"/>
      <c r="P563" s="487"/>
      <c r="Q563" s="487"/>
      <c r="R563" s="487"/>
      <c r="S563" s="520"/>
      <c r="T563" s="520"/>
      <c r="U563" s="520">
        <v>10.0</v>
      </c>
      <c r="V563" s="520"/>
      <c r="W563" s="520"/>
      <c r="X563" s="520"/>
      <c r="Y563" s="474"/>
      <c r="Z563" s="474"/>
      <c r="AA563" s="474"/>
      <c r="AB563" s="475"/>
      <c r="AC563" s="475"/>
      <c r="AD563" s="475"/>
      <c r="AE563" s="989"/>
      <c r="AF563" s="989"/>
      <c r="AG563" s="989"/>
      <c r="AH563" s="990"/>
      <c r="AI563" s="990"/>
      <c r="AJ563" s="989"/>
      <c r="AK563" s="962"/>
      <c r="AL563" s="962"/>
      <c r="AM563" s="962"/>
      <c r="AN563" s="961"/>
      <c r="AO563" s="962"/>
      <c r="AP563" s="962"/>
      <c r="AQ563" s="961"/>
      <c r="AR563" s="961"/>
      <c r="AS563" s="1027"/>
    </row>
    <row r="564">
      <c r="A564" s="266"/>
      <c r="B564" s="266"/>
      <c r="C564" s="269"/>
      <c r="D564" s="984">
        <v>4.0</v>
      </c>
      <c r="E564" s="985">
        <v>5.0</v>
      </c>
      <c r="F564" s="986"/>
      <c r="G564" s="1013"/>
      <c r="H564" s="1021">
        <v>10000.0</v>
      </c>
      <c r="I564" s="486"/>
      <c r="J564" s="519"/>
      <c r="K564" s="475">
        <v>3.0</v>
      </c>
      <c r="L564" s="989"/>
      <c r="M564" s="486"/>
      <c r="N564" s="487"/>
      <c r="O564" s="486"/>
      <c r="P564" s="487"/>
      <c r="Q564" s="487"/>
      <c r="R564" s="487"/>
      <c r="S564" s="520"/>
      <c r="T564" s="520"/>
      <c r="U564" s="520">
        <v>12.0</v>
      </c>
      <c r="V564" s="520"/>
      <c r="W564" s="520"/>
      <c r="X564" s="520"/>
      <c r="Y564" s="474"/>
      <c r="Z564" s="474"/>
      <c r="AA564" s="474"/>
      <c r="AB564" s="475"/>
      <c r="AC564" s="475"/>
      <c r="AD564" s="475"/>
      <c r="AE564" s="989"/>
      <c r="AF564" s="989"/>
      <c r="AG564" s="989"/>
      <c r="AH564" s="990"/>
      <c r="AI564" s="990"/>
      <c r="AJ564" s="989"/>
      <c r="AK564" s="962"/>
      <c r="AL564" s="962"/>
      <c r="AM564" s="962"/>
      <c r="AN564" s="961"/>
      <c r="AO564" s="962"/>
      <c r="AP564" s="962"/>
      <c r="AQ564" s="961"/>
      <c r="AR564" s="961"/>
      <c r="AS564" s="1027"/>
    </row>
    <row r="565">
      <c r="A565" s="266"/>
      <c r="B565" s="266"/>
      <c r="C565" s="269"/>
      <c r="D565" s="984">
        <v>5.0</v>
      </c>
      <c r="E565" s="985">
        <v>6.0</v>
      </c>
      <c r="F565" s="986"/>
      <c r="G565" s="1013"/>
      <c r="H565" s="1021">
        <v>15000.0</v>
      </c>
      <c r="I565" s="486"/>
      <c r="J565" s="519"/>
      <c r="K565" s="475">
        <v>5.0</v>
      </c>
      <c r="L565" s="989"/>
      <c r="M565" s="486"/>
      <c r="N565" s="487"/>
      <c r="O565" s="486"/>
      <c r="P565" s="487"/>
      <c r="Q565" s="487"/>
      <c r="R565" s="487"/>
      <c r="S565" s="519"/>
      <c r="T565" s="520"/>
      <c r="U565" s="519"/>
      <c r="V565" s="520"/>
      <c r="W565" s="520"/>
      <c r="X565" s="520"/>
      <c r="Y565" s="475"/>
      <c r="Z565" s="474"/>
      <c r="AA565" s="475">
        <v>3.0</v>
      </c>
      <c r="AB565" s="475"/>
      <c r="AC565" s="475"/>
      <c r="AD565" s="475"/>
      <c r="AE565" s="989"/>
      <c r="AF565" s="989"/>
      <c r="AG565" s="989"/>
      <c r="AH565" s="990"/>
      <c r="AI565" s="990"/>
      <c r="AJ565" s="989"/>
      <c r="AK565" s="962"/>
      <c r="AL565" s="962"/>
      <c r="AM565" s="962"/>
      <c r="AN565" s="961"/>
      <c r="AO565" s="962"/>
      <c r="AP565" s="962"/>
      <c r="AQ565" s="961"/>
      <c r="AR565" s="961"/>
      <c r="AS565" s="1027"/>
    </row>
    <row r="566">
      <c r="A566" s="266"/>
      <c r="B566" s="266"/>
      <c r="C566" s="269"/>
      <c r="D566" s="984">
        <v>6.0</v>
      </c>
      <c r="E566" s="985">
        <v>8.0</v>
      </c>
      <c r="F566" s="986"/>
      <c r="G566" s="1013"/>
      <c r="H566" s="1021">
        <v>23000.0</v>
      </c>
      <c r="I566" s="486"/>
      <c r="J566" s="519"/>
      <c r="K566" s="475">
        <v>10.0</v>
      </c>
      <c r="L566" s="989"/>
      <c r="M566" s="486"/>
      <c r="N566" s="487"/>
      <c r="O566" s="486"/>
      <c r="P566" s="487"/>
      <c r="Q566" s="487"/>
      <c r="R566" s="487"/>
      <c r="S566" s="519"/>
      <c r="T566" s="520"/>
      <c r="U566" s="519"/>
      <c r="V566" s="520"/>
      <c r="W566" s="520"/>
      <c r="X566" s="520"/>
      <c r="Y566" s="475"/>
      <c r="Z566" s="474"/>
      <c r="AA566" s="475">
        <v>5.0</v>
      </c>
      <c r="AB566" s="475"/>
      <c r="AC566" s="475"/>
      <c r="AD566" s="475">
        <v>3.0</v>
      </c>
      <c r="AE566" s="989"/>
      <c r="AF566" s="989"/>
      <c r="AG566" s="989"/>
      <c r="AH566" s="990"/>
      <c r="AI566" s="990"/>
      <c r="AJ566" s="989"/>
      <c r="AK566" s="962"/>
      <c r="AL566" s="962"/>
      <c r="AM566" s="962"/>
      <c r="AN566" s="961"/>
      <c r="AO566" s="962"/>
      <c r="AP566" s="962"/>
      <c r="AQ566" s="961"/>
      <c r="AR566" s="961"/>
      <c r="AS566" s="1027"/>
    </row>
    <row r="567">
      <c r="A567" s="266"/>
      <c r="B567" s="266"/>
      <c r="C567" s="269"/>
      <c r="D567" s="984">
        <v>7.0</v>
      </c>
      <c r="E567" s="985">
        <v>10.0</v>
      </c>
      <c r="F567" s="986"/>
      <c r="G567" s="1013"/>
      <c r="H567" s="1021">
        <v>35000.0</v>
      </c>
      <c r="I567" s="486"/>
      <c r="J567" s="519"/>
      <c r="K567" s="475">
        <v>15.0</v>
      </c>
      <c r="L567" s="989"/>
      <c r="M567" s="486"/>
      <c r="N567" s="487"/>
      <c r="O567" s="486"/>
      <c r="P567" s="487"/>
      <c r="Q567" s="487"/>
      <c r="R567" s="487"/>
      <c r="S567" s="519"/>
      <c r="T567" s="520"/>
      <c r="U567" s="519"/>
      <c r="V567" s="520"/>
      <c r="W567" s="520"/>
      <c r="X567" s="520"/>
      <c r="Y567" s="475"/>
      <c r="Z567" s="474"/>
      <c r="AA567" s="475">
        <v>8.0</v>
      </c>
      <c r="AB567" s="475"/>
      <c r="AC567" s="475"/>
      <c r="AD567" s="475">
        <v>4.0</v>
      </c>
      <c r="AE567" s="989"/>
      <c r="AF567" s="989"/>
      <c r="AG567" s="989"/>
      <c r="AH567" s="990"/>
      <c r="AI567" s="990"/>
      <c r="AJ567" s="989"/>
      <c r="AK567" s="962"/>
      <c r="AL567" s="962"/>
      <c r="AM567" s="962"/>
      <c r="AN567" s="961"/>
      <c r="AO567" s="962"/>
      <c r="AP567" s="962"/>
      <c r="AQ567" s="961"/>
      <c r="AR567" s="961"/>
      <c r="AS567" s="1027"/>
    </row>
    <row r="568">
      <c r="A568" s="266"/>
      <c r="B568" s="266"/>
      <c r="C568" s="269"/>
      <c r="D568" s="984">
        <v>8.0</v>
      </c>
      <c r="E568" s="985">
        <v>12.0</v>
      </c>
      <c r="F568" s="986"/>
      <c r="G568" s="1013"/>
      <c r="H568" s="1021">
        <v>53000.0</v>
      </c>
      <c r="I568" s="486"/>
      <c r="J568" s="519"/>
      <c r="K568" s="475">
        <v>20.0</v>
      </c>
      <c r="L568" s="989"/>
      <c r="M568" s="486"/>
      <c r="N568" s="487"/>
      <c r="O568" s="486"/>
      <c r="P568" s="487"/>
      <c r="Q568" s="487"/>
      <c r="R568" s="487"/>
      <c r="S568" s="519"/>
      <c r="T568" s="520"/>
      <c r="U568" s="519"/>
      <c r="V568" s="520"/>
      <c r="W568" s="520"/>
      <c r="X568" s="520"/>
      <c r="Y568" s="475"/>
      <c r="Z568" s="474"/>
      <c r="AA568" s="475">
        <v>10.0</v>
      </c>
      <c r="AB568" s="475"/>
      <c r="AC568" s="475"/>
      <c r="AD568" s="475">
        <v>5.0</v>
      </c>
      <c r="AE568" s="989"/>
      <c r="AF568" s="989"/>
      <c r="AG568" s="989"/>
      <c r="AH568" s="990"/>
      <c r="AI568" s="990"/>
      <c r="AJ568" s="989"/>
      <c r="AK568" s="962"/>
      <c r="AL568" s="962"/>
      <c r="AM568" s="962"/>
      <c r="AN568" s="961"/>
      <c r="AO568" s="962"/>
      <c r="AP568" s="962"/>
      <c r="AQ568" s="961"/>
      <c r="AR568" s="961"/>
      <c r="AS568" s="1027"/>
    </row>
    <row r="569">
      <c r="A569" s="266"/>
      <c r="B569" s="266"/>
      <c r="C569" s="269"/>
      <c r="D569" s="984">
        <v>9.0</v>
      </c>
      <c r="E569" s="985">
        <v>14.0</v>
      </c>
      <c r="F569" s="986"/>
      <c r="G569" s="1013"/>
      <c r="H569" s="1021">
        <v>80000.0</v>
      </c>
      <c r="I569" s="486"/>
      <c r="J569" s="519"/>
      <c r="K569" s="475">
        <v>30.0</v>
      </c>
      <c r="L569" s="989"/>
      <c r="M569" s="486"/>
      <c r="N569" s="487"/>
      <c r="O569" s="486"/>
      <c r="P569" s="487"/>
      <c r="Q569" s="487"/>
      <c r="R569" s="487"/>
      <c r="S569" s="519"/>
      <c r="T569" s="520"/>
      <c r="U569" s="519"/>
      <c r="V569" s="520"/>
      <c r="W569" s="520"/>
      <c r="X569" s="520"/>
      <c r="Y569" s="475"/>
      <c r="Z569" s="474"/>
      <c r="AA569" s="475">
        <v>12.0</v>
      </c>
      <c r="AB569" s="475"/>
      <c r="AC569" s="475"/>
      <c r="AD569" s="475">
        <v>6.0</v>
      </c>
      <c r="AE569" s="989"/>
      <c r="AF569" s="989"/>
      <c r="AG569" s="989"/>
      <c r="AH569" s="990"/>
      <c r="AI569" s="990"/>
      <c r="AJ569" s="989"/>
      <c r="AK569" s="962"/>
      <c r="AL569" s="962"/>
      <c r="AM569" s="962"/>
      <c r="AN569" s="961"/>
      <c r="AO569" s="962"/>
      <c r="AP569" s="962"/>
      <c r="AQ569" s="961"/>
      <c r="AR569" s="961"/>
      <c r="AS569" s="1027"/>
    </row>
    <row r="570">
      <c r="A570" s="266"/>
      <c r="B570" s="266"/>
      <c r="C570" s="269"/>
      <c r="D570" s="984">
        <v>10.0</v>
      </c>
      <c r="E570" s="985">
        <v>16.0</v>
      </c>
      <c r="F570" s="986"/>
      <c r="G570" s="1013"/>
      <c r="H570" s="1021">
        <v>120000.0</v>
      </c>
      <c r="I570" s="486"/>
      <c r="J570" s="519"/>
      <c r="K570" s="475">
        <v>40.0</v>
      </c>
      <c r="L570" s="989"/>
      <c r="M570" s="486"/>
      <c r="N570" s="487"/>
      <c r="O570" s="486"/>
      <c r="P570" s="487"/>
      <c r="Q570" s="487"/>
      <c r="R570" s="487"/>
      <c r="S570" s="519"/>
      <c r="T570" s="520"/>
      <c r="U570" s="519"/>
      <c r="V570" s="520"/>
      <c r="W570" s="520"/>
      <c r="X570" s="520"/>
      <c r="Y570" s="475"/>
      <c r="Z570" s="474"/>
      <c r="AA570" s="475">
        <v>15.0</v>
      </c>
      <c r="AB570" s="475"/>
      <c r="AC570" s="475"/>
      <c r="AD570" s="475">
        <v>7.0</v>
      </c>
      <c r="AE570" s="989"/>
      <c r="AF570" s="989"/>
      <c r="AG570" s="989"/>
      <c r="AH570" s="990"/>
      <c r="AI570" s="990"/>
      <c r="AJ570" s="989"/>
      <c r="AK570" s="962"/>
      <c r="AL570" s="962"/>
      <c r="AM570" s="962"/>
      <c r="AN570" s="961"/>
      <c r="AO570" s="962"/>
      <c r="AP570" s="962"/>
      <c r="AQ570" s="961"/>
      <c r="AR570" s="961"/>
      <c r="AS570" s="1027"/>
    </row>
    <row r="571">
      <c r="A571" s="266"/>
      <c r="B571" s="266"/>
      <c r="C571" s="269"/>
      <c r="D571" s="984">
        <v>11.0</v>
      </c>
      <c r="E571" s="985">
        <v>18.0</v>
      </c>
      <c r="F571" s="986"/>
      <c r="G571" s="1013"/>
      <c r="H571" s="1021">
        <v>140000.0</v>
      </c>
      <c r="I571" s="486"/>
      <c r="J571" s="519"/>
      <c r="K571" s="475">
        <v>50.0</v>
      </c>
      <c r="L571" s="989"/>
      <c r="M571" s="486"/>
      <c r="N571" s="487"/>
      <c r="O571" s="486"/>
      <c r="P571" s="487"/>
      <c r="Q571" s="487"/>
      <c r="R571" s="487"/>
      <c r="S571" s="519"/>
      <c r="T571" s="520"/>
      <c r="U571" s="519"/>
      <c r="V571" s="520"/>
      <c r="W571" s="520"/>
      <c r="X571" s="520"/>
      <c r="Y571" s="475"/>
      <c r="Z571" s="474"/>
      <c r="AA571" s="475">
        <v>18.0</v>
      </c>
      <c r="AB571" s="475"/>
      <c r="AC571" s="475"/>
      <c r="AD571" s="475">
        <v>8.0</v>
      </c>
      <c r="AE571" s="989"/>
      <c r="AF571" s="989"/>
      <c r="AG571" s="989"/>
      <c r="AH571" s="990"/>
      <c r="AI571" s="990"/>
      <c r="AJ571" s="989"/>
      <c r="AK571" s="962"/>
      <c r="AL571" s="962"/>
      <c r="AM571" s="962"/>
      <c r="AN571" s="961"/>
      <c r="AO571" s="962"/>
      <c r="AP571" s="962"/>
      <c r="AQ571" s="961"/>
      <c r="AR571" s="961"/>
      <c r="AS571" s="1027"/>
    </row>
    <row r="572">
      <c r="A572" s="266"/>
      <c r="B572" s="266"/>
      <c r="C572" s="269"/>
      <c r="D572" s="984">
        <v>12.0</v>
      </c>
      <c r="E572" s="985">
        <v>20.0</v>
      </c>
      <c r="F572" s="986"/>
      <c r="G572" s="1013"/>
      <c r="H572" s="1021">
        <v>170000.0</v>
      </c>
      <c r="I572" s="486"/>
      <c r="J572" s="519"/>
      <c r="K572" s="475">
        <v>60.0</v>
      </c>
      <c r="L572" s="989"/>
      <c r="M572" s="486"/>
      <c r="N572" s="487"/>
      <c r="O572" s="486"/>
      <c r="P572" s="487"/>
      <c r="Q572" s="487"/>
      <c r="R572" s="487"/>
      <c r="S572" s="519"/>
      <c r="T572" s="520"/>
      <c r="U572" s="519"/>
      <c r="V572" s="520"/>
      <c r="W572" s="520"/>
      <c r="X572" s="520"/>
      <c r="Y572" s="475"/>
      <c r="Z572" s="474"/>
      <c r="AA572" s="475">
        <v>22.0</v>
      </c>
      <c r="AB572" s="475"/>
      <c r="AC572" s="475"/>
      <c r="AD572" s="475">
        <v>9.0</v>
      </c>
      <c r="AE572" s="989"/>
      <c r="AF572" s="989"/>
      <c r="AG572" s="989"/>
      <c r="AH572" s="990"/>
      <c r="AI572" s="990"/>
      <c r="AJ572" s="989"/>
      <c r="AK572" s="962"/>
      <c r="AL572" s="962"/>
      <c r="AM572" s="962"/>
      <c r="AN572" s="961"/>
      <c r="AO572" s="962"/>
      <c r="AP572" s="962"/>
      <c r="AQ572" s="961"/>
      <c r="AR572" s="961"/>
      <c r="AS572" s="1027"/>
    </row>
    <row r="573">
      <c r="A573" s="266"/>
      <c r="B573" s="266"/>
      <c r="C573" s="269"/>
      <c r="D573" s="984">
        <v>13.0</v>
      </c>
      <c r="E573" s="985">
        <v>22.0</v>
      </c>
      <c r="F573" s="986"/>
      <c r="G573" s="1013"/>
      <c r="H573" s="1021">
        <v>200000.0</v>
      </c>
      <c r="I573" s="486"/>
      <c r="J573" s="519"/>
      <c r="K573" s="474"/>
      <c r="L573" s="990">
        <v>5.0</v>
      </c>
      <c r="M573" s="486"/>
      <c r="N573" s="487"/>
      <c r="O573" s="486"/>
      <c r="P573" s="487"/>
      <c r="Q573" s="487"/>
      <c r="R573" s="487"/>
      <c r="S573" s="519"/>
      <c r="T573" s="520"/>
      <c r="U573" s="519"/>
      <c r="V573" s="520"/>
      <c r="W573" s="520"/>
      <c r="X573" s="520"/>
      <c r="Y573" s="475"/>
      <c r="Z573" s="474"/>
      <c r="AA573" s="475">
        <v>25.0</v>
      </c>
      <c r="AB573" s="475"/>
      <c r="AC573" s="475"/>
      <c r="AD573" s="475">
        <v>10.0</v>
      </c>
      <c r="AE573" s="989"/>
      <c r="AF573" s="989"/>
      <c r="AG573" s="989"/>
      <c r="AH573" s="990"/>
      <c r="AI573" s="990"/>
      <c r="AJ573" s="989"/>
      <c r="AK573" s="962"/>
      <c r="AL573" s="962"/>
      <c r="AM573" s="962"/>
      <c r="AN573" s="961"/>
      <c r="AO573" s="962"/>
      <c r="AP573" s="962"/>
      <c r="AQ573" s="961"/>
      <c r="AR573" s="961"/>
      <c r="AS573" s="1027"/>
    </row>
    <row r="574">
      <c r="A574" s="266"/>
      <c r="B574" s="266"/>
      <c r="C574" s="269"/>
      <c r="D574" s="984">
        <v>14.0</v>
      </c>
      <c r="E574" s="985">
        <v>24.0</v>
      </c>
      <c r="F574" s="986"/>
      <c r="G574" s="1013"/>
      <c r="H574" s="1021">
        <v>240000.0</v>
      </c>
      <c r="I574" s="486"/>
      <c r="J574" s="519"/>
      <c r="K574" s="474"/>
      <c r="L574" s="990">
        <v>10.0</v>
      </c>
      <c r="M574" s="486"/>
      <c r="N574" s="487"/>
      <c r="O574" s="486"/>
      <c r="P574" s="487"/>
      <c r="Q574" s="487"/>
      <c r="R574" s="487"/>
      <c r="S574" s="519"/>
      <c r="T574" s="520"/>
      <c r="U574" s="519"/>
      <c r="V574" s="520"/>
      <c r="W574" s="520"/>
      <c r="X574" s="520"/>
      <c r="Y574" s="475"/>
      <c r="Z574" s="474"/>
      <c r="AA574" s="475">
        <v>30.0</v>
      </c>
      <c r="AB574" s="475"/>
      <c r="AC574" s="475"/>
      <c r="AD574" s="475">
        <v>12.0</v>
      </c>
      <c r="AE574" s="989"/>
      <c r="AF574" s="989"/>
      <c r="AG574" s="989"/>
      <c r="AH574" s="990"/>
      <c r="AI574" s="990"/>
      <c r="AJ574" s="989"/>
      <c r="AK574" s="962"/>
      <c r="AL574" s="962"/>
      <c r="AM574" s="962"/>
      <c r="AN574" s="961"/>
      <c r="AO574" s="962"/>
      <c r="AP574" s="962"/>
      <c r="AQ574" s="961"/>
      <c r="AR574" s="961"/>
      <c r="AS574" s="1027"/>
    </row>
    <row r="575">
      <c r="A575" s="266"/>
      <c r="B575" s="266"/>
      <c r="C575" s="269"/>
      <c r="D575" s="984">
        <v>15.0</v>
      </c>
      <c r="E575" s="985">
        <v>26.0</v>
      </c>
      <c r="F575" s="986"/>
      <c r="G575" s="1013"/>
      <c r="H575" s="1021">
        <v>290000.0</v>
      </c>
      <c r="I575" s="486"/>
      <c r="J575" s="519"/>
      <c r="K575" s="474"/>
      <c r="L575" s="990">
        <v>15.0</v>
      </c>
      <c r="M575" s="486"/>
      <c r="N575" s="487"/>
      <c r="O575" s="486"/>
      <c r="P575" s="487"/>
      <c r="Q575" s="487"/>
      <c r="R575" s="487"/>
      <c r="S575" s="519"/>
      <c r="T575" s="520"/>
      <c r="U575" s="519"/>
      <c r="V575" s="520"/>
      <c r="W575" s="520"/>
      <c r="X575" s="520"/>
      <c r="Y575" s="474"/>
      <c r="Z575" s="474"/>
      <c r="AA575" s="474"/>
      <c r="AB575" s="475"/>
      <c r="AC575" s="475"/>
      <c r="AD575" s="475"/>
      <c r="AE575" s="990"/>
      <c r="AF575" s="989"/>
      <c r="AG575" s="990">
        <v>5.0</v>
      </c>
      <c r="AH575" s="990"/>
      <c r="AI575" s="990"/>
      <c r="AJ575" s="990">
        <v>5.0</v>
      </c>
      <c r="AK575" s="962"/>
      <c r="AL575" s="962"/>
      <c r="AM575" s="962"/>
      <c r="AN575" s="961"/>
      <c r="AO575" s="962"/>
      <c r="AP575" s="962"/>
      <c r="AQ575" s="961"/>
      <c r="AR575" s="961"/>
      <c r="AS575" s="1027"/>
    </row>
    <row r="576">
      <c r="A576" s="266"/>
      <c r="B576" s="266"/>
      <c r="C576" s="269"/>
      <c r="D576" s="984">
        <v>16.0</v>
      </c>
      <c r="E576" s="985">
        <v>28.0</v>
      </c>
      <c r="F576" s="986"/>
      <c r="G576" s="1013"/>
      <c r="H576" s="1021">
        <v>350000.0</v>
      </c>
      <c r="I576" s="486"/>
      <c r="J576" s="519"/>
      <c r="K576" s="474"/>
      <c r="L576" s="990">
        <v>20.0</v>
      </c>
      <c r="M576" s="486"/>
      <c r="N576" s="487"/>
      <c r="O576" s="486"/>
      <c r="P576" s="487"/>
      <c r="Q576" s="487"/>
      <c r="R576" s="487"/>
      <c r="S576" s="519"/>
      <c r="T576" s="520"/>
      <c r="U576" s="519"/>
      <c r="V576" s="520"/>
      <c r="W576" s="520"/>
      <c r="X576" s="520"/>
      <c r="Y576" s="474"/>
      <c r="Z576" s="474"/>
      <c r="AA576" s="474"/>
      <c r="AB576" s="475"/>
      <c r="AC576" s="475"/>
      <c r="AD576" s="475"/>
      <c r="AE576" s="990"/>
      <c r="AF576" s="989"/>
      <c r="AG576" s="990">
        <v>6.0</v>
      </c>
      <c r="AH576" s="990"/>
      <c r="AI576" s="990"/>
      <c r="AJ576" s="990">
        <v>6.0</v>
      </c>
      <c r="AK576" s="962"/>
      <c r="AL576" s="962"/>
      <c r="AM576" s="962"/>
      <c r="AN576" s="961"/>
      <c r="AO576" s="962"/>
      <c r="AP576" s="962"/>
      <c r="AQ576" s="961"/>
      <c r="AR576" s="961"/>
      <c r="AS576" s="1027"/>
    </row>
    <row r="577">
      <c r="A577" s="266"/>
      <c r="B577" s="266"/>
      <c r="C577" s="269"/>
      <c r="D577" s="984">
        <v>17.0</v>
      </c>
      <c r="E577" s="985">
        <v>30.0</v>
      </c>
      <c r="F577" s="986"/>
      <c r="G577" s="1013"/>
      <c r="H577" s="1021">
        <v>420000.0</v>
      </c>
      <c r="I577" s="486"/>
      <c r="J577" s="519"/>
      <c r="K577" s="474"/>
      <c r="L577" s="990">
        <v>25.0</v>
      </c>
      <c r="M577" s="486"/>
      <c r="N577" s="487"/>
      <c r="O577" s="486"/>
      <c r="P577" s="487"/>
      <c r="Q577" s="487"/>
      <c r="R577" s="487"/>
      <c r="S577" s="519"/>
      <c r="T577" s="520"/>
      <c r="U577" s="519"/>
      <c r="V577" s="520"/>
      <c r="W577" s="520"/>
      <c r="X577" s="520"/>
      <c r="Y577" s="474"/>
      <c r="Z577" s="474"/>
      <c r="AA577" s="474"/>
      <c r="AB577" s="475"/>
      <c r="AC577" s="475"/>
      <c r="AD577" s="475"/>
      <c r="AE577" s="990"/>
      <c r="AF577" s="989"/>
      <c r="AG577" s="990">
        <v>7.0</v>
      </c>
      <c r="AH577" s="990"/>
      <c r="AI577" s="990"/>
      <c r="AJ577" s="990">
        <v>7.0</v>
      </c>
      <c r="AK577" s="962"/>
      <c r="AL577" s="962"/>
      <c r="AM577" s="962"/>
      <c r="AN577" s="961"/>
      <c r="AO577" s="962"/>
      <c r="AP577" s="962"/>
      <c r="AQ577" s="961"/>
      <c r="AR577" s="961"/>
      <c r="AS577" s="1027"/>
    </row>
    <row r="578">
      <c r="A578" s="266"/>
      <c r="B578" s="266"/>
      <c r="C578" s="269"/>
      <c r="D578" s="984">
        <v>18.0</v>
      </c>
      <c r="E578" s="985">
        <v>33.0</v>
      </c>
      <c r="F578" s="986"/>
      <c r="G578" s="1013"/>
      <c r="H578" s="1021">
        <v>500000.0</v>
      </c>
      <c r="I578" s="486"/>
      <c r="J578" s="519"/>
      <c r="K578" s="474"/>
      <c r="L578" s="990">
        <v>30.0</v>
      </c>
      <c r="M578" s="486"/>
      <c r="N578" s="487"/>
      <c r="O578" s="486"/>
      <c r="P578" s="487"/>
      <c r="Q578" s="487"/>
      <c r="R578" s="487"/>
      <c r="S578" s="519"/>
      <c r="T578" s="520"/>
      <c r="U578" s="519"/>
      <c r="V578" s="520"/>
      <c r="W578" s="520"/>
      <c r="X578" s="520"/>
      <c r="Y578" s="474"/>
      <c r="Z578" s="474"/>
      <c r="AA578" s="474"/>
      <c r="AB578" s="475"/>
      <c r="AC578" s="475"/>
      <c r="AD578" s="475"/>
      <c r="AE578" s="990"/>
      <c r="AF578" s="989"/>
      <c r="AG578" s="990">
        <v>8.0</v>
      </c>
      <c r="AH578" s="990"/>
      <c r="AI578" s="990"/>
      <c r="AJ578" s="990">
        <v>8.0</v>
      </c>
      <c r="AK578" s="962"/>
      <c r="AL578" s="962"/>
      <c r="AM578" s="962"/>
      <c r="AN578" s="961"/>
      <c r="AO578" s="962"/>
      <c r="AP578" s="962"/>
      <c r="AQ578" s="961"/>
      <c r="AR578" s="961"/>
      <c r="AS578" s="1027"/>
    </row>
    <row r="579">
      <c r="A579" s="266"/>
      <c r="B579" s="266"/>
      <c r="C579" s="269"/>
      <c r="D579" s="984">
        <v>19.0</v>
      </c>
      <c r="E579" s="985">
        <v>36.0</v>
      </c>
      <c r="F579" s="986"/>
      <c r="G579" s="1013"/>
      <c r="H579" s="1021">
        <v>600000.0</v>
      </c>
      <c r="I579" s="486"/>
      <c r="J579" s="519"/>
      <c r="K579" s="474"/>
      <c r="L579" s="990">
        <v>40.0</v>
      </c>
      <c r="M579" s="486"/>
      <c r="N579" s="487"/>
      <c r="O579" s="486"/>
      <c r="P579" s="487"/>
      <c r="Q579" s="487"/>
      <c r="R579" s="487"/>
      <c r="S579" s="519"/>
      <c r="T579" s="520"/>
      <c r="U579" s="519"/>
      <c r="V579" s="520"/>
      <c r="W579" s="520"/>
      <c r="X579" s="520"/>
      <c r="Y579" s="474"/>
      <c r="Z579" s="474"/>
      <c r="AA579" s="474"/>
      <c r="AB579" s="475"/>
      <c r="AC579" s="475"/>
      <c r="AD579" s="475"/>
      <c r="AE579" s="990"/>
      <c r="AF579" s="989"/>
      <c r="AG579" s="990">
        <v>10.0</v>
      </c>
      <c r="AH579" s="990"/>
      <c r="AI579" s="990"/>
      <c r="AJ579" s="990">
        <v>10.0</v>
      </c>
      <c r="AK579" s="962"/>
      <c r="AL579" s="962"/>
      <c r="AM579" s="962"/>
      <c r="AN579" s="961"/>
      <c r="AO579" s="962"/>
      <c r="AP579" s="962"/>
      <c r="AQ579" s="961"/>
      <c r="AR579" s="961"/>
      <c r="AS579" s="1027"/>
    </row>
    <row r="580">
      <c r="A580" s="275"/>
      <c r="B580" s="275"/>
      <c r="C580" s="917"/>
      <c r="D580" s="992">
        <v>20.0</v>
      </c>
      <c r="E580" s="993">
        <v>40.0</v>
      </c>
      <c r="F580" s="994"/>
      <c r="G580" s="1015"/>
      <c r="H580" s="1028">
        <v>720000.0</v>
      </c>
      <c r="I580" s="1001"/>
      <c r="J580" s="998"/>
      <c r="K580" s="999"/>
      <c r="L580" s="1004">
        <v>50.0</v>
      </c>
      <c r="M580" s="1001"/>
      <c r="N580" s="997"/>
      <c r="O580" s="1001"/>
      <c r="P580" s="997"/>
      <c r="Q580" s="997"/>
      <c r="R580" s="997"/>
      <c r="S580" s="998"/>
      <c r="T580" s="1002"/>
      <c r="U580" s="998"/>
      <c r="V580" s="1002"/>
      <c r="W580" s="1002"/>
      <c r="X580" s="1002"/>
      <c r="Y580" s="999"/>
      <c r="Z580" s="999"/>
      <c r="AA580" s="999"/>
      <c r="AB580" s="1003"/>
      <c r="AC580" s="1003"/>
      <c r="AD580" s="1003"/>
      <c r="AE580" s="1004"/>
      <c r="AF580" s="1000"/>
      <c r="AG580" s="1004">
        <v>12.0</v>
      </c>
      <c r="AH580" s="1004"/>
      <c r="AI580" s="1004"/>
      <c r="AJ580" s="1004">
        <v>12.0</v>
      </c>
      <c r="AK580" s="1029"/>
      <c r="AL580" s="1029"/>
      <c r="AM580" s="1029"/>
      <c r="AN580" s="1030"/>
      <c r="AO580" s="1029"/>
      <c r="AP580" s="1029"/>
      <c r="AQ580" s="1030"/>
      <c r="AR580" s="1030"/>
      <c r="AS580" s="1031"/>
    </row>
    <row r="581">
      <c r="A581" s="1032" t="s">
        <v>2698</v>
      </c>
      <c r="B581" s="1006" t="s">
        <v>2770</v>
      </c>
      <c r="C581" s="269"/>
      <c r="D581" s="984">
        <v>1.0</v>
      </c>
      <c r="E581" s="985">
        <v>2.0</v>
      </c>
      <c r="F581" s="986">
        <v>2.0</v>
      </c>
      <c r="G581" s="1013"/>
      <c r="H581" s="1021">
        <v>3000.0</v>
      </c>
      <c r="I581" s="486"/>
      <c r="J581" s="520">
        <v>8.0</v>
      </c>
      <c r="K581" s="474"/>
      <c r="L581" s="989"/>
      <c r="M581" s="486"/>
      <c r="N581" s="487"/>
      <c r="O581" s="486"/>
      <c r="P581" s="487"/>
      <c r="Q581" s="487"/>
      <c r="R581" s="487"/>
      <c r="S581" s="519"/>
      <c r="T581" s="520"/>
      <c r="U581" s="519"/>
      <c r="V581" s="520"/>
      <c r="W581" s="520"/>
      <c r="X581" s="520"/>
      <c r="Y581" s="474"/>
      <c r="Z581" s="474"/>
      <c r="AA581" s="474"/>
      <c r="AB581" s="475"/>
      <c r="AC581" s="475"/>
      <c r="AD581" s="475"/>
      <c r="AE581" s="989"/>
      <c r="AF581" s="989"/>
      <c r="AG581" s="989"/>
      <c r="AH581" s="990"/>
      <c r="AI581" s="990"/>
      <c r="AJ581" s="989"/>
      <c r="AK581" s="962"/>
      <c r="AL581" s="962"/>
      <c r="AM581" s="962"/>
      <c r="AN581" s="961"/>
      <c r="AO581" s="962"/>
      <c r="AP581" s="962"/>
      <c r="AQ581" s="961"/>
      <c r="AR581" s="961"/>
      <c r="AS581" s="962"/>
    </row>
    <row r="582">
      <c r="B582" s="266"/>
      <c r="C582" s="269"/>
      <c r="D582" s="984">
        <v>2.0</v>
      </c>
      <c r="E582" s="985">
        <v>3.0</v>
      </c>
      <c r="F582" s="986">
        <v>3.0</v>
      </c>
      <c r="G582" s="1013"/>
      <c r="H582" s="1021">
        <v>4500.0</v>
      </c>
      <c r="I582" s="486"/>
      <c r="J582" s="520">
        <v>10.0</v>
      </c>
      <c r="K582" s="474"/>
      <c r="L582" s="989"/>
      <c r="M582" s="486"/>
      <c r="N582" s="487"/>
      <c r="O582" s="486"/>
      <c r="P582" s="487"/>
      <c r="Q582" s="487"/>
      <c r="R582" s="487"/>
      <c r="S582" s="520"/>
      <c r="T582" s="520">
        <v>8.0</v>
      </c>
      <c r="U582" s="519"/>
      <c r="V582" s="520"/>
      <c r="W582" s="520"/>
      <c r="X582" s="520"/>
      <c r="Y582" s="474"/>
      <c r="Z582" s="474"/>
      <c r="AA582" s="474"/>
      <c r="AB582" s="475"/>
      <c r="AC582" s="475"/>
      <c r="AD582" s="475"/>
      <c r="AE582" s="989"/>
      <c r="AF582" s="989"/>
      <c r="AG582" s="989"/>
      <c r="AH582" s="990"/>
      <c r="AI582" s="990"/>
      <c r="AJ582" s="989"/>
      <c r="AK582" s="962"/>
      <c r="AL582" s="962"/>
      <c r="AM582" s="962"/>
      <c r="AN582" s="961"/>
      <c r="AO582" s="962"/>
      <c r="AP582" s="962"/>
      <c r="AQ582" s="961"/>
      <c r="AR582" s="961"/>
      <c r="AS582" s="962"/>
    </row>
    <row r="583">
      <c r="B583" s="266"/>
      <c r="C583" s="269"/>
      <c r="D583" s="984">
        <v>3.0</v>
      </c>
      <c r="E583" s="985">
        <v>4.0</v>
      </c>
      <c r="F583" s="986">
        <v>4.0</v>
      </c>
      <c r="G583" s="1013"/>
      <c r="H583" s="1021">
        <v>6800.0</v>
      </c>
      <c r="I583" s="486"/>
      <c r="J583" s="520">
        <v>12.0</v>
      </c>
      <c r="K583" s="474"/>
      <c r="L583" s="989"/>
      <c r="M583" s="486"/>
      <c r="N583" s="487"/>
      <c r="O583" s="486"/>
      <c r="P583" s="487"/>
      <c r="Q583" s="487"/>
      <c r="R583" s="487"/>
      <c r="S583" s="520"/>
      <c r="T583" s="520">
        <v>10.0</v>
      </c>
      <c r="U583" s="519"/>
      <c r="V583" s="520"/>
      <c r="W583" s="520"/>
      <c r="X583" s="520"/>
      <c r="Y583" s="474"/>
      <c r="Z583" s="474"/>
      <c r="AA583" s="474"/>
      <c r="AB583" s="475"/>
      <c r="AC583" s="475"/>
      <c r="AD583" s="475"/>
      <c r="AE583" s="989"/>
      <c r="AF583" s="989"/>
      <c r="AG583" s="989"/>
      <c r="AH583" s="990"/>
      <c r="AI583" s="990"/>
      <c r="AJ583" s="989"/>
      <c r="AK583" s="962"/>
      <c r="AL583" s="962"/>
      <c r="AM583" s="962"/>
      <c r="AN583" s="961"/>
      <c r="AO583" s="962"/>
      <c r="AP583" s="962"/>
      <c r="AQ583" s="961"/>
      <c r="AR583" s="961"/>
      <c r="AS583" s="962"/>
    </row>
    <row r="584">
      <c r="B584" s="266"/>
      <c r="C584" s="269"/>
      <c r="D584" s="984">
        <v>4.0</v>
      </c>
      <c r="E584" s="985">
        <v>5.0</v>
      </c>
      <c r="F584" s="986">
        <v>5.0</v>
      </c>
      <c r="G584" s="1013"/>
      <c r="H584" s="1021">
        <v>10000.0</v>
      </c>
      <c r="I584" s="486"/>
      <c r="J584" s="519"/>
      <c r="K584" s="475">
        <v>3.0</v>
      </c>
      <c r="L584" s="989"/>
      <c r="M584" s="486"/>
      <c r="N584" s="487"/>
      <c r="O584" s="486"/>
      <c r="P584" s="487"/>
      <c r="Q584" s="487"/>
      <c r="R584" s="487"/>
      <c r="S584" s="520"/>
      <c r="T584" s="520">
        <v>12.0</v>
      </c>
      <c r="U584" s="519"/>
      <c r="V584" s="520"/>
      <c r="W584" s="520"/>
      <c r="X584" s="520"/>
      <c r="Y584" s="474"/>
      <c r="Z584" s="474"/>
      <c r="AA584" s="474"/>
      <c r="AB584" s="475"/>
      <c r="AC584" s="475"/>
      <c r="AD584" s="475"/>
      <c r="AE584" s="989"/>
      <c r="AF584" s="989"/>
      <c r="AG584" s="989"/>
      <c r="AH584" s="990"/>
      <c r="AI584" s="990"/>
      <c r="AJ584" s="989"/>
      <c r="AK584" s="962"/>
      <c r="AL584" s="962"/>
      <c r="AM584" s="962"/>
      <c r="AN584" s="961"/>
      <c r="AO584" s="962"/>
      <c r="AP584" s="962"/>
      <c r="AQ584" s="961"/>
      <c r="AR584" s="961"/>
      <c r="AS584" s="962"/>
    </row>
    <row r="585">
      <c r="B585" s="266"/>
      <c r="C585" s="269"/>
      <c r="D585" s="984">
        <v>5.0</v>
      </c>
      <c r="E585" s="985">
        <v>6.0</v>
      </c>
      <c r="F585" s="986">
        <v>6.0</v>
      </c>
      <c r="G585" s="1013"/>
      <c r="H585" s="1021">
        <v>15000.0</v>
      </c>
      <c r="I585" s="486"/>
      <c r="J585" s="519"/>
      <c r="K585" s="475">
        <v>5.0</v>
      </c>
      <c r="L585" s="989"/>
      <c r="M585" s="486"/>
      <c r="N585" s="487"/>
      <c r="O585" s="486"/>
      <c r="P585" s="487"/>
      <c r="Q585" s="487"/>
      <c r="R585" s="487"/>
      <c r="S585" s="519"/>
      <c r="T585" s="520"/>
      <c r="U585" s="519"/>
      <c r="V585" s="520"/>
      <c r="W585" s="520"/>
      <c r="X585" s="520"/>
      <c r="Y585" s="475"/>
      <c r="Z585" s="475">
        <v>3.0</v>
      </c>
      <c r="AA585" s="474"/>
      <c r="AB585" s="475"/>
      <c r="AC585" s="475"/>
      <c r="AD585" s="475"/>
      <c r="AE585" s="989"/>
      <c r="AF585" s="989"/>
      <c r="AG585" s="989"/>
      <c r="AH585" s="990"/>
      <c r="AI585" s="990"/>
      <c r="AJ585" s="989"/>
      <c r="AK585" s="962"/>
      <c r="AL585" s="962"/>
      <c r="AM585" s="962"/>
      <c r="AN585" s="961"/>
      <c r="AO585" s="962"/>
      <c r="AP585" s="962"/>
      <c r="AQ585" s="961"/>
      <c r="AR585" s="961"/>
      <c r="AS585" s="962"/>
    </row>
    <row r="586">
      <c r="B586" s="266"/>
      <c r="C586" s="269"/>
      <c r="D586" s="984">
        <v>6.0</v>
      </c>
      <c r="E586" s="985">
        <v>8.0</v>
      </c>
      <c r="F586" s="986">
        <v>8.0</v>
      </c>
      <c r="G586" s="1013"/>
      <c r="H586" s="1021">
        <v>23000.0</v>
      </c>
      <c r="I586" s="486"/>
      <c r="J586" s="519"/>
      <c r="K586" s="475">
        <v>10.0</v>
      </c>
      <c r="L586" s="989"/>
      <c r="M586" s="486"/>
      <c r="N586" s="487"/>
      <c r="O586" s="486"/>
      <c r="P586" s="487"/>
      <c r="Q586" s="487"/>
      <c r="R586" s="487"/>
      <c r="S586" s="519"/>
      <c r="T586" s="520"/>
      <c r="U586" s="519"/>
      <c r="V586" s="520"/>
      <c r="W586" s="520"/>
      <c r="X586" s="520"/>
      <c r="Y586" s="475"/>
      <c r="Z586" s="475">
        <v>5.0</v>
      </c>
      <c r="AA586" s="474"/>
      <c r="AB586" s="475"/>
      <c r="AC586" s="475"/>
      <c r="AD586" s="475">
        <v>3.0</v>
      </c>
      <c r="AE586" s="989"/>
      <c r="AF586" s="989"/>
      <c r="AG586" s="989"/>
      <c r="AH586" s="990"/>
      <c r="AI586" s="990"/>
      <c r="AJ586" s="989"/>
      <c r="AK586" s="962"/>
      <c r="AL586" s="962"/>
      <c r="AM586" s="962"/>
      <c r="AN586" s="961"/>
      <c r="AO586" s="962"/>
      <c r="AP586" s="962"/>
      <c r="AQ586" s="961"/>
      <c r="AR586" s="961"/>
      <c r="AS586" s="962"/>
    </row>
    <row r="587">
      <c r="B587" s="266"/>
      <c r="C587" s="269"/>
      <c r="D587" s="984">
        <v>7.0</v>
      </c>
      <c r="E587" s="985">
        <v>10.0</v>
      </c>
      <c r="F587" s="986">
        <v>10.0</v>
      </c>
      <c r="G587" s="1013"/>
      <c r="H587" s="1021">
        <v>35000.0</v>
      </c>
      <c r="I587" s="486"/>
      <c r="J587" s="519"/>
      <c r="K587" s="475">
        <v>15.0</v>
      </c>
      <c r="L587" s="989"/>
      <c r="M587" s="486"/>
      <c r="N587" s="487"/>
      <c r="O587" s="486"/>
      <c r="P587" s="487"/>
      <c r="Q587" s="487"/>
      <c r="R587" s="487"/>
      <c r="S587" s="519"/>
      <c r="T587" s="520"/>
      <c r="U587" s="519"/>
      <c r="V587" s="520"/>
      <c r="W587" s="520"/>
      <c r="X587" s="520"/>
      <c r="Y587" s="475"/>
      <c r="Z587" s="475">
        <v>8.0</v>
      </c>
      <c r="AA587" s="474"/>
      <c r="AB587" s="475"/>
      <c r="AC587" s="475"/>
      <c r="AD587" s="475">
        <v>4.0</v>
      </c>
      <c r="AE587" s="989"/>
      <c r="AF587" s="989"/>
      <c r="AG587" s="989"/>
      <c r="AH587" s="990"/>
      <c r="AI587" s="990"/>
      <c r="AJ587" s="989"/>
      <c r="AK587" s="962"/>
      <c r="AL587" s="962"/>
      <c r="AM587" s="962"/>
      <c r="AN587" s="961"/>
      <c r="AO587" s="962"/>
      <c r="AP587" s="962"/>
      <c r="AQ587" s="961"/>
      <c r="AR587" s="961"/>
      <c r="AS587" s="962"/>
    </row>
    <row r="588">
      <c r="B588" s="266"/>
      <c r="C588" s="269"/>
      <c r="D588" s="984">
        <v>8.0</v>
      </c>
      <c r="E588" s="985">
        <v>12.0</v>
      </c>
      <c r="F588" s="986">
        <v>12.0</v>
      </c>
      <c r="G588" s="1013"/>
      <c r="H588" s="1021">
        <v>53000.0</v>
      </c>
      <c r="I588" s="486"/>
      <c r="J588" s="519"/>
      <c r="K588" s="475">
        <v>20.0</v>
      </c>
      <c r="L588" s="989"/>
      <c r="M588" s="486"/>
      <c r="N588" s="487"/>
      <c r="O588" s="486"/>
      <c r="P588" s="487"/>
      <c r="Q588" s="487"/>
      <c r="R588" s="487"/>
      <c r="S588" s="519"/>
      <c r="T588" s="520"/>
      <c r="U588" s="519"/>
      <c r="V588" s="520"/>
      <c r="W588" s="520"/>
      <c r="X588" s="520"/>
      <c r="Y588" s="475"/>
      <c r="Z588" s="475">
        <v>10.0</v>
      </c>
      <c r="AA588" s="474"/>
      <c r="AB588" s="475"/>
      <c r="AC588" s="475"/>
      <c r="AD588" s="475">
        <v>5.0</v>
      </c>
      <c r="AE588" s="989"/>
      <c r="AF588" s="989"/>
      <c r="AG588" s="989"/>
      <c r="AH588" s="990"/>
      <c r="AI588" s="990"/>
      <c r="AJ588" s="989"/>
      <c r="AK588" s="962"/>
      <c r="AL588" s="962"/>
      <c r="AM588" s="962"/>
      <c r="AN588" s="961"/>
      <c r="AO588" s="962"/>
      <c r="AP588" s="962"/>
      <c r="AQ588" s="961"/>
      <c r="AR588" s="961"/>
      <c r="AS588" s="962"/>
    </row>
    <row r="589">
      <c r="B589" s="266"/>
      <c r="C589" s="269"/>
      <c r="D589" s="984">
        <v>9.0</v>
      </c>
      <c r="E589" s="985">
        <v>14.0</v>
      </c>
      <c r="F589" s="986">
        <v>14.0</v>
      </c>
      <c r="G589" s="1013"/>
      <c r="H589" s="1021">
        <v>80000.0</v>
      </c>
      <c r="I589" s="486"/>
      <c r="J589" s="519"/>
      <c r="K589" s="475">
        <v>30.0</v>
      </c>
      <c r="L589" s="989"/>
      <c r="M589" s="486"/>
      <c r="N589" s="487"/>
      <c r="O589" s="486"/>
      <c r="P589" s="487"/>
      <c r="Q589" s="487"/>
      <c r="R589" s="487"/>
      <c r="S589" s="519"/>
      <c r="T589" s="520"/>
      <c r="U589" s="519"/>
      <c r="V589" s="520"/>
      <c r="W589" s="520"/>
      <c r="X589" s="520"/>
      <c r="Y589" s="475"/>
      <c r="Z589" s="475">
        <v>12.0</v>
      </c>
      <c r="AA589" s="474"/>
      <c r="AB589" s="475"/>
      <c r="AC589" s="475"/>
      <c r="AD589" s="475">
        <v>6.0</v>
      </c>
      <c r="AE589" s="989"/>
      <c r="AF589" s="989"/>
      <c r="AG589" s="989"/>
      <c r="AH589" s="990"/>
      <c r="AI589" s="990"/>
      <c r="AJ589" s="989"/>
      <c r="AK589" s="962"/>
      <c r="AL589" s="962"/>
      <c r="AM589" s="962"/>
      <c r="AN589" s="961"/>
      <c r="AO589" s="962"/>
      <c r="AP589" s="962"/>
      <c r="AQ589" s="961"/>
      <c r="AR589" s="961"/>
      <c r="AS589" s="962"/>
    </row>
    <row r="590">
      <c r="B590" s="266"/>
      <c r="C590" s="269"/>
      <c r="D590" s="984">
        <v>10.0</v>
      </c>
      <c r="E590" s="985">
        <v>16.0</v>
      </c>
      <c r="F590" s="986">
        <v>16.0</v>
      </c>
      <c r="G590" s="1013"/>
      <c r="H590" s="1021">
        <v>120000.0</v>
      </c>
      <c r="I590" s="486"/>
      <c r="J590" s="519"/>
      <c r="K590" s="475">
        <v>40.0</v>
      </c>
      <c r="L590" s="989"/>
      <c r="M590" s="486"/>
      <c r="N590" s="487"/>
      <c r="O590" s="486"/>
      <c r="P590" s="487"/>
      <c r="Q590" s="487"/>
      <c r="R590" s="487"/>
      <c r="S590" s="519"/>
      <c r="T590" s="520"/>
      <c r="U590" s="519"/>
      <c r="V590" s="520"/>
      <c r="W590" s="520"/>
      <c r="X590" s="520"/>
      <c r="Y590" s="475"/>
      <c r="Z590" s="475">
        <v>15.0</v>
      </c>
      <c r="AA590" s="474"/>
      <c r="AB590" s="475"/>
      <c r="AC590" s="475"/>
      <c r="AD590" s="475">
        <v>7.0</v>
      </c>
      <c r="AE590" s="989"/>
      <c r="AF590" s="989"/>
      <c r="AG590" s="989"/>
      <c r="AH590" s="990"/>
      <c r="AI590" s="990"/>
      <c r="AJ590" s="989"/>
      <c r="AK590" s="962"/>
      <c r="AL590" s="962"/>
      <c r="AM590" s="962"/>
      <c r="AN590" s="961"/>
      <c r="AO590" s="962"/>
      <c r="AP590" s="962"/>
      <c r="AQ590" s="961"/>
      <c r="AR590" s="961"/>
      <c r="AS590" s="962"/>
    </row>
    <row r="591">
      <c r="B591" s="266"/>
      <c r="C591" s="269"/>
      <c r="D591" s="984">
        <v>11.0</v>
      </c>
      <c r="E591" s="985">
        <v>18.0</v>
      </c>
      <c r="F591" s="986">
        <v>18.0</v>
      </c>
      <c r="G591" s="1013"/>
      <c r="H591" s="1021">
        <v>140000.0</v>
      </c>
      <c r="I591" s="486"/>
      <c r="J591" s="519"/>
      <c r="K591" s="475">
        <v>50.0</v>
      </c>
      <c r="L591" s="989"/>
      <c r="M591" s="486"/>
      <c r="N591" s="487"/>
      <c r="O591" s="486"/>
      <c r="P591" s="487"/>
      <c r="Q591" s="487"/>
      <c r="R591" s="487"/>
      <c r="S591" s="519"/>
      <c r="T591" s="520"/>
      <c r="U591" s="519"/>
      <c r="V591" s="520"/>
      <c r="W591" s="520"/>
      <c r="X591" s="520"/>
      <c r="Y591" s="475"/>
      <c r="Z591" s="475">
        <v>18.0</v>
      </c>
      <c r="AA591" s="474"/>
      <c r="AB591" s="475"/>
      <c r="AC591" s="475"/>
      <c r="AD591" s="475">
        <v>8.0</v>
      </c>
      <c r="AE591" s="989"/>
      <c r="AF591" s="989"/>
      <c r="AG591" s="989"/>
      <c r="AH591" s="990"/>
      <c r="AI591" s="990"/>
      <c r="AJ591" s="989"/>
      <c r="AK591" s="962"/>
      <c r="AL591" s="962"/>
      <c r="AM591" s="962"/>
      <c r="AN591" s="961"/>
      <c r="AO591" s="962"/>
      <c r="AP591" s="962"/>
      <c r="AQ591" s="961"/>
      <c r="AR591" s="961"/>
      <c r="AS591" s="962"/>
    </row>
    <row r="592">
      <c r="B592" s="266"/>
      <c r="C592" s="269"/>
      <c r="D592" s="984">
        <v>12.0</v>
      </c>
      <c r="E592" s="985">
        <v>20.0</v>
      </c>
      <c r="F592" s="986">
        <v>20.0</v>
      </c>
      <c r="G592" s="1013"/>
      <c r="H592" s="1021">
        <v>170000.0</v>
      </c>
      <c r="I592" s="486"/>
      <c r="J592" s="519"/>
      <c r="K592" s="475">
        <v>60.0</v>
      </c>
      <c r="L592" s="989"/>
      <c r="M592" s="486"/>
      <c r="N592" s="487"/>
      <c r="O592" s="486"/>
      <c r="P592" s="487"/>
      <c r="Q592" s="487"/>
      <c r="R592" s="487"/>
      <c r="S592" s="519"/>
      <c r="T592" s="520"/>
      <c r="U592" s="519"/>
      <c r="V592" s="520"/>
      <c r="W592" s="520"/>
      <c r="X592" s="520"/>
      <c r="Y592" s="475"/>
      <c r="Z592" s="475">
        <v>22.0</v>
      </c>
      <c r="AA592" s="474"/>
      <c r="AB592" s="475"/>
      <c r="AC592" s="475"/>
      <c r="AD592" s="475">
        <v>9.0</v>
      </c>
      <c r="AE592" s="989"/>
      <c r="AF592" s="989"/>
      <c r="AG592" s="989"/>
      <c r="AH592" s="990"/>
      <c r="AI592" s="990"/>
      <c r="AJ592" s="989"/>
      <c r="AK592" s="962"/>
      <c r="AL592" s="962"/>
      <c r="AM592" s="962"/>
      <c r="AN592" s="961"/>
      <c r="AO592" s="962"/>
      <c r="AP592" s="962"/>
      <c r="AQ592" s="961"/>
      <c r="AR592" s="961"/>
      <c r="AS592" s="962"/>
    </row>
    <row r="593">
      <c r="B593" s="266"/>
      <c r="C593" s="269"/>
      <c r="D593" s="984">
        <v>13.0</v>
      </c>
      <c r="E593" s="985">
        <v>22.0</v>
      </c>
      <c r="F593" s="986">
        <v>22.0</v>
      </c>
      <c r="G593" s="1013"/>
      <c r="H593" s="1021">
        <v>200000.0</v>
      </c>
      <c r="I593" s="486"/>
      <c r="J593" s="519"/>
      <c r="K593" s="474"/>
      <c r="L593" s="990">
        <v>5.0</v>
      </c>
      <c r="M593" s="486"/>
      <c r="N593" s="487"/>
      <c r="O593" s="486"/>
      <c r="P593" s="487"/>
      <c r="Q593" s="487"/>
      <c r="R593" s="487"/>
      <c r="S593" s="519"/>
      <c r="T593" s="520"/>
      <c r="U593" s="519"/>
      <c r="V593" s="520"/>
      <c r="W593" s="520"/>
      <c r="X593" s="520"/>
      <c r="Y593" s="475"/>
      <c r="Z593" s="475">
        <v>25.0</v>
      </c>
      <c r="AA593" s="474"/>
      <c r="AB593" s="475"/>
      <c r="AC593" s="475"/>
      <c r="AD593" s="475">
        <v>10.0</v>
      </c>
      <c r="AE593" s="989"/>
      <c r="AF593" s="989"/>
      <c r="AG593" s="989"/>
      <c r="AH593" s="990"/>
      <c r="AI593" s="990"/>
      <c r="AJ593" s="989"/>
      <c r="AK593" s="962"/>
      <c r="AL593" s="962"/>
      <c r="AM593" s="962"/>
      <c r="AN593" s="961"/>
      <c r="AO593" s="962"/>
      <c r="AP593" s="962"/>
      <c r="AQ593" s="961"/>
      <c r="AR593" s="961"/>
      <c r="AS593" s="962"/>
    </row>
    <row r="594">
      <c r="B594" s="266"/>
      <c r="C594" s="269"/>
      <c r="D594" s="984">
        <v>14.0</v>
      </c>
      <c r="E594" s="985">
        <v>24.0</v>
      </c>
      <c r="F594" s="986">
        <v>24.0</v>
      </c>
      <c r="G594" s="1013"/>
      <c r="H594" s="1021">
        <v>240000.0</v>
      </c>
      <c r="I594" s="486"/>
      <c r="J594" s="519"/>
      <c r="K594" s="474"/>
      <c r="L594" s="990">
        <v>10.0</v>
      </c>
      <c r="M594" s="486"/>
      <c r="N594" s="487"/>
      <c r="O594" s="486"/>
      <c r="P594" s="487"/>
      <c r="Q594" s="487"/>
      <c r="R594" s="487"/>
      <c r="S594" s="519"/>
      <c r="T594" s="520"/>
      <c r="U594" s="519"/>
      <c r="V594" s="520"/>
      <c r="W594" s="520"/>
      <c r="X594" s="520"/>
      <c r="Y594" s="475"/>
      <c r="Z594" s="475">
        <v>30.0</v>
      </c>
      <c r="AA594" s="474"/>
      <c r="AB594" s="475"/>
      <c r="AC594" s="475"/>
      <c r="AD594" s="475">
        <v>12.0</v>
      </c>
      <c r="AE594" s="989"/>
      <c r="AF594" s="989"/>
      <c r="AG594" s="989"/>
      <c r="AH594" s="990"/>
      <c r="AI594" s="990"/>
      <c r="AJ594" s="989"/>
      <c r="AK594" s="962"/>
      <c r="AL594" s="962"/>
      <c r="AM594" s="962"/>
      <c r="AN594" s="961"/>
      <c r="AO594" s="962"/>
      <c r="AP594" s="962"/>
      <c r="AQ594" s="961"/>
      <c r="AR594" s="961"/>
      <c r="AS594" s="962"/>
    </row>
    <row r="595">
      <c r="B595" s="266"/>
      <c r="C595" s="269"/>
      <c r="D595" s="984">
        <v>15.0</v>
      </c>
      <c r="E595" s="985">
        <v>26.0</v>
      </c>
      <c r="F595" s="986">
        <v>26.0</v>
      </c>
      <c r="G595" s="1013"/>
      <c r="H595" s="1021">
        <v>290000.0</v>
      </c>
      <c r="I595" s="486"/>
      <c r="J595" s="519"/>
      <c r="K595" s="474"/>
      <c r="L595" s="990">
        <v>15.0</v>
      </c>
      <c r="M595" s="486"/>
      <c r="N595" s="487"/>
      <c r="O595" s="486"/>
      <c r="P595" s="487"/>
      <c r="Q595" s="487"/>
      <c r="R595" s="487"/>
      <c r="S595" s="519"/>
      <c r="T595" s="520"/>
      <c r="U595" s="519"/>
      <c r="V595" s="520"/>
      <c r="W595" s="520"/>
      <c r="X595" s="520"/>
      <c r="Y595" s="474"/>
      <c r="Z595" s="474"/>
      <c r="AA595" s="474"/>
      <c r="AB595" s="475"/>
      <c r="AC595" s="475"/>
      <c r="AD595" s="475"/>
      <c r="AE595" s="990"/>
      <c r="AF595" s="990">
        <v>5.0</v>
      </c>
      <c r="AG595" s="989"/>
      <c r="AH595" s="990"/>
      <c r="AI595" s="990"/>
      <c r="AJ595" s="990">
        <v>5.0</v>
      </c>
      <c r="AK595" s="962"/>
      <c r="AL595" s="962"/>
      <c r="AM595" s="962"/>
      <c r="AN595" s="961"/>
      <c r="AO595" s="962"/>
      <c r="AP595" s="962"/>
      <c r="AQ595" s="961"/>
      <c r="AR595" s="961"/>
      <c r="AS595" s="962"/>
    </row>
    <row r="596">
      <c r="B596" s="266"/>
      <c r="C596" s="269"/>
      <c r="D596" s="984">
        <v>16.0</v>
      </c>
      <c r="E596" s="985">
        <v>28.0</v>
      </c>
      <c r="F596" s="986">
        <v>28.0</v>
      </c>
      <c r="G596" s="1013"/>
      <c r="H596" s="1021">
        <v>350000.0</v>
      </c>
      <c r="I596" s="486"/>
      <c r="J596" s="519"/>
      <c r="K596" s="474"/>
      <c r="L596" s="990">
        <v>20.0</v>
      </c>
      <c r="M596" s="486"/>
      <c r="N596" s="487"/>
      <c r="O596" s="486"/>
      <c r="P596" s="487"/>
      <c r="Q596" s="487"/>
      <c r="R596" s="487"/>
      <c r="S596" s="519"/>
      <c r="T596" s="520"/>
      <c r="U596" s="519"/>
      <c r="V596" s="520"/>
      <c r="W596" s="520"/>
      <c r="X596" s="520"/>
      <c r="Y596" s="474"/>
      <c r="Z596" s="474"/>
      <c r="AA596" s="474"/>
      <c r="AB596" s="475"/>
      <c r="AC596" s="475"/>
      <c r="AD596" s="475"/>
      <c r="AE596" s="990"/>
      <c r="AF596" s="990">
        <v>6.0</v>
      </c>
      <c r="AG596" s="989"/>
      <c r="AH596" s="990"/>
      <c r="AI596" s="990"/>
      <c r="AJ596" s="990">
        <v>6.0</v>
      </c>
      <c r="AK596" s="962"/>
      <c r="AL596" s="962"/>
      <c r="AM596" s="962"/>
      <c r="AN596" s="961"/>
      <c r="AO596" s="962"/>
      <c r="AP596" s="962"/>
      <c r="AQ596" s="961"/>
      <c r="AR596" s="961"/>
      <c r="AS596" s="962"/>
    </row>
    <row r="597">
      <c r="B597" s="266"/>
      <c r="C597" s="269"/>
      <c r="D597" s="984">
        <v>17.0</v>
      </c>
      <c r="E597" s="985">
        <v>30.0</v>
      </c>
      <c r="F597" s="986">
        <v>30.0</v>
      </c>
      <c r="G597" s="1013"/>
      <c r="H597" s="1021">
        <v>420000.0</v>
      </c>
      <c r="I597" s="486"/>
      <c r="J597" s="519"/>
      <c r="K597" s="474"/>
      <c r="L597" s="990">
        <v>25.0</v>
      </c>
      <c r="M597" s="486"/>
      <c r="N597" s="487"/>
      <c r="O597" s="486"/>
      <c r="P597" s="487"/>
      <c r="Q597" s="487"/>
      <c r="R597" s="487"/>
      <c r="S597" s="519"/>
      <c r="T597" s="520"/>
      <c r="U597" s="519"/>
      <c r="V597" s="520"/>
      <c r="W597" s="520"/>
      <c r="X597" s="520"/>
      <c r="Y597" s="474"/>
      <c r="Z597" s="474"/>
      <c r="AA597" s="474"/>
      <c r="AB597" s="475"/>
      <c r="AC597" s="475"/>
      <c r="AD597" s="475"/>
      <c r="AE597" s="990"/>
      <c r="AF597" s="990">
        <v>7.0</v>
      </c>
      <c r="AG597" s="989"/>
      <c r="AH597" s="990"/>
      <c r="AI597" s="990"/>
      <c r="AJ597" s="990">
        <v>7.0</v>
      </c>
      <c r="AK597" s="962"/>
      <c r="AL597" s="962"/>
      <c r="AM597" s="962"/>
      <c r="AN597" s="961"/>
      <c r="AO597" s="962"/>
      <c r="AP597" s="962"/>
      <c r="AQ597" s="961"/>
      <c r="AR597" s="961"/>
      <c r="AS597" s="962"/>
    </row>
    <row r="598">
      <c r="B598" s="266"/>
      <c r="C598" s="269"/>
      <c r="D598" s="984">
        <v>18.0</v>
      </c>
      <c r="E598" s="985">
        <v>33.0</v>
      </c>
      <c r="F598" s="986">
        <v>33.0</v>
      </c>
      <c r="G598" s="1013"/>
      <c r="H598" s="1021">
        <v>500000.0</v>
      </c>
      <c r="I598" s="486"/>
      <c r="J598" s="519"/>
      <c r="K598" s="474"/>
      <c r="L598" s="990">
        <v>30.0</v>
      </c>
      <c r="M598" s="486"/>
      <c r="N598" s="487"/>
      <c r="O598" s="486"/>
      <c r="P598" s="487"/>
      <c r="Q598" s="487"/>
      <c r="R598" s="487"/>
      <c r="S598" s="519"/>
      <c r="T598" s="520"/>
      <c r="U598" s="519"/>
      <c r="V598" s="520"/>
      <c r="W598" s="520"/>
      <c r="X598" s="520"/>
      <c r="Y598" s="474"/>
      <c r="Z598" s="474"/>
      <c r="AA598" s="474"/>
      <c r="AB598" s="475"/>
      <c r="AC598" s="475"/>
      <c r="AD598" s="475"/>
      <c r="AE598" s="990"/>
      <c r="AF598" s="990">
        <v>8.0</v>
      </c>
      <c r="AG598" s="989"/>
      <c r="AH598" s="990"/>
      <c r="AI598" s="990"/>
      <c r="AJ598" s="990">
        <v>8.0</v>
      </c>
      <c r="AK598" s="962"/>
      <c r="AL598" s="962"/>
      <c r="AM598" s="962"/>
      <c r="AN598" s="961"/>
      <c r="AO598" s="962"/>
      <c r="AP598" s="962"/>
      <c r="AQ598" s="961"/>
      <c r="AR598" s="961"/>
      <c r="AS598" s="962"/>
    </row>
    <row r="599">
      <c r="B599" s="266"/>
      <c r="C599" s="269"/>
      <c r="D599" s="984">
        <v>19.0</v>
      </c>
      <c r="E599" s="985">
        <v>36.0</v>
      </c>
      <c r="F599" s="986">
        <v>36.0</v>
      </c>
      <c r="G599" s="1013"/>
      <c r="H599" s="1021">
        <v>600000.0</v>
      </c>
      <c r="I599" s="486"/>
      <c r="J599" s="519"/>
      <c r="K599" s="474"/>
      <c r="L599" s="990">
        <v>40.0</v>
      </c>
      <c r="M599" s="486"/>
      <c r="N599" s="487"/>
      <c r="O599" s="486"/>
      <c r="P599" s="487"/>
      <c r="Q599" s="487"/>
      <c r="R599" s="487"/>
      <c r="S599" s="519"/>
      <c r="T599" s="520"/>
      <c r="U599" s="519"/>
      <c r="V599" s="520"/>
      <c r="W599" s="520"/>
      <c r="X599" s="520"/>
      <c r="Y599" s="474"/>
      <c r="Z599" s="474"/>
      <c r="AA599" s="474"/>
      <c r="AB599" s="475"/>
      <c r="AC599" s="475"/>
      <c r="AD599" s="475"/>
      <c r="AE599" s="990"/>
      <c r="AF599" s="990">
        <v>10.0</v>
      </c>
      <c r="AG599" s="989"/>
      <c r="AH599" s="990"/>
      <c r="AI599" s="990"/>
      <c r="AJ599" s="990">
        <v>10.0</v>
      </c>
      <c r="AK599" s="962"/>
      <c r="AL599" s="962"/>
      <c r="AM599" s="962"/>
      <c r="AN599" s="961"/>
      <c r="AO599" s="962"/>
      <c r="AP599" s="962"/>
      <c r="AQ599" s="961"/>
      <c r="AR599" s="961"/>
      <c r="AS599" s="962"/>
    </row>
    <row r="600">
      <c r="B600" s="266"/>
      <c r="C600" s="269"/>
      <c r="D600" s="984">
        <v>20.0</v>
      </c>
      <c r="E600" s="985">
        <v>40.0</v>
      </c>
      <c r="F600" s="986">
        <v>40.0</v>
      </c>
      <c r="G600" s="1013"/>
      <c r="H600" s="1021">
        <v>720000.0</v>
      </c>
      <c r="I600" s="486"/>
      <c r="J600" s="519"/>
      <c r="K600" s="474"/>
      <c r="L600" s="990">
        <v>50.0</v>
      </c>
      <c r="M600" s="486"/>
      <c r="N600" s="487"/>
      <c r="O600" s="486"/>
      <c r="P600" s="487"/>
      <c r="Q600" s="487"/>
      <c r="R600" s="487"/>
      <c r="S600" s="519"/>
      <c r="T600" s="520"/>
      <c r="U600" s="519"/>
      <c r="V600" s="520"/>
      <c r="W600" s="520"/>
      <c r="X600" s="520"/>
      <c r="Y600" s="474"/>
      <c r="Z600" s="474"/>
      <c r="AA600" s="474"/>
      <c r="AB600" s="475"/>
      <c r="AC600" s="475"/>
      <c r="AD600" s="475"/>
      <c r="AE600" s="990"/>
      <c r="AF600" s="990">
        <v>12.0</v>
      </c>
      <c r="AG600" s="989"/>
      <c r="AH600" s="990"/>
      <c r="AI600" s="990"/>
      <c r="AJ600" s="990">
        <v>12.0</v>
      </c>
      <c r="AK600" s="962"/>
      <c r="AL600" s="962"/>
      <c r="AM600" s="962"/>
      <c r="AN600" s="961"/>
      <c r="AO600" s="962"/>
      <c r="AP600" s="962"/>
      <c r="AQ600" s="961"/>
      <c r="AR600" s="961"/>
      <c r="AS600" s="962"/>
    </row>
    <row r="601">
      <c r="A601" s="968" t="s">
        <v>2748</v>
      </c>
      <c r="B601" s="1007" t="s">
        <v>2771</v>
      </c>
      <c r="C601" s="14"/>
      <c r="D601" s="970">
        <v>1.0</v>
      </c>
      <c r="E601" s="1008">
        <v>5.0</v>
      </c>
      <c r="F601" s="1009"/>
      <c r="G601" s="1010"/>
      <c r="H601" s="1011">
        <v>8000.0</v>
      </c>
      <c r="I601" s="979"/>
      <c r="J601" s="980"/>
      <c r="K601" s="981">
        <v>3.0</v>
      </c>
      <c r="L601" s="978"/>
      <c r="M601" s="979"/>
      <c r="N601" s="975"/>
      <c r="O601" s="979"/>
      <c r="P601" s="975"/>
      <c r="Q601" s="975"/>
      <c r="R601" s="975"/>
      <c r="S601" s="980"/>
      <c r="T601" s="980"/>
      <c r="U601" s="976"/>
      <c r="V601" s="980"/>
      <c r="W601" s="980"/>
      <c r="X601" s="980"/>
      <c r="Y601" s="981"/>
      <c r="Z601" s="981">
        <v>3.0</v>
      </c>
      <c r="AA601" s="977"/>
      <c r="AB601" s="981"/>
      <c r="AC601" s="981"/>
      <c r="AD601" s="981"/>
      <c r="AE601" s="978"/>
      <c r="AF601" s="978"/>
      <c r="AG601" s="978"/>
      <c r="AH601" s="982"/>
      <c r="AI601" s="982"/>
      <c r="AJ601" s="978"/>
      <c r="AK601" s="1024"/>
      <c r="AL601" s="1024"/>
      <c r="AM601" s="1024"/>
      <c r="AN601" s="1025"/>
      <c r="AO601" s="1024"/>
      <c r="AP601" s="1024"/>
      <c r="AQ601" s="1025"/>
      <c r="AR601" s="1025"/>
      <c r="AS601" s="1026"/>
    </row>
    <row r="602">
      <c r="A602" s="266"/>
      <c r="B602" s="266"/>
      <c r="C602" s="269"/>
      <c r="D602" s="984">
        <v>2.0</v>
      </c>
      <c r="E602" s="985">
        <v>6.0</v>
      </c>
      <c r="F602" s="1012"/>
      <c r="G602" s="1013"/>
      <c r="H602" s="988">
        <v>12000.0</v>
      </c>
      <c r="I602" s="486"/>
      <c r="J602" s="520"/>
      <c r="K602" s="475">
        <v>5.0</v>
      </c>
      <c r="L602" s="989"/>
      <c r="M602" s="486"/>
      <c r="N602" s="487"/>
      <c r="O602" s="486"/>
      <c r="P602" s="487"/>
      <c r="Q602" s="487"/>
      <c r="R602" s="487"/>
      <c r="S602" s="520"/>
      <c r="T602" s="520"/>
      <c r="U602" s="519"/>
      <c r="V602" s="520"/>
      <c r="W602" s="520"/>
      <c r="X602" s="520"/>
      <c r="Y602" s="475"/>
      <c r="Z602" s="475">
        <v>4.0</v>
      </c>
      <c r="AA602" s="474"/>
      <c r="AB602" s="475"/>
      <c r="AC602" s="475"/>
      <c r="AD602" s="475"/>
      <c r="AE602" s="989"/>
      <c r="AF602" s="989"/>
      <c r="AG602" s="989"/>
      <c r="AH602" s="990"/>
      <c r="AI602" s="990"/>
      <c r="AJ602" s="989"/>
      <c r="AK602" s="962"/>
      <c r="AL602" s="962"/>
      <c r="AM602" s="962"/>
      <c r="AN602" s="961"/>
      <c r="AO602" s="962"/>
      <c r="AP602" s="962"/>
      <c r="AQ602" s="961"/>
      <c r="AR602" s="961"/>
      <c r="AS602" s="1027"/>
    </row>
    <row r="603">
      <c r="A603" s="266"/>
      <c r="B603" s="266"/>
      <c r="C603" s="269"/>
      <c r="D603" s="984">
        <v>3.0</v>
      </c>
      <c r="E603" s="985">
        <v>7.0</v>
      </c>
      <c r="F603" s="1012"/>
      <c r="G603" s="1013"/>
      <c r="H603" s="988">
        <v>18000.0</v>
      </c>
      <c r="I603" s="486"/>
      <c r="J603" s="520"/>
      <c r="K603" s="475">
        <v>8.0</v>
      </c>
      <c r="L603" s="989"/>
      <c r="M603" s="486"/>
      <c r="N603" s="487"/>
      <c r="O603" s="486"/>
      <c r="P603" s="487"/>
      <c r="Q603" s="487"/>
      <c r="R603" s="487"/>
      <c r="S603" s="520"/>
      <c r="T603" s="520"/>
      <c r="U603" s="519"/>
      <c r="V603" s="520"/>
      <c r="W603" s="520"/>
      <c r="X603" s="520"/>
      <c r="Y603" s="475"/>
      <c r="Z603" s="475">
        <v>6.0</v>
      </c>
      <c r="AA603" s="474"/>
      <c r="AB603" s="475"/>
      <c r="AC603" s="475"/>
      <c r="AD603" s="475">
        <v>2.0</v>
      </c>
      <c r="AE603" s="989"/>
      <c r="AF603" s="989"/>
      <c r="AG603" s="989"/>
      <c r="AH603" s="990"/>
      <c r="AI603" s="990"/>
      <c r="AJ603" s="989"/>
      <c r="AK603" s="962"/>
      <c r="AL603" s="962"/>
      <c r="AM603" s="962"/>
      <c r="AN603" s="961"/>
      <c r="AO603" s="962"/>
      <c r="AP603" s="962"/>
      <c r="AQ603" s="961"/>
      <c r="AR603" s="961"/>
      <c r="AS603" s="1027"/>
    </row>
    <row r="604">
      <c r="A604" s="266"/>
      <c r="B604" s="266"/>
      <c r="C604" s="269"/>
      <c r="D604" s="984">
        <v>4.0</v>
      </c>
      <c r="E604" s="985">
        <v>8.0</v>
      </c>
      <c r="F604" s="1012"/>
      <c r="G604" s="1013"/>
      <c r="H604" s="988">
        <v>27000.0</v>
      </c>
      <c r="I604" s="486"/>
      <c r="J604" s="520"/>
      <c r="K604" s="475">
        <v>12.0</v>
      </c>
      <c r="L604" s="989"/>
      <c r="M604" s="486"/>
      <c r="N604" s="487"/>
      <c r="O604" s="486"/>
      <c r="P604" s="487"/>
      <c r="Q604" s="487"/>
      <c r="R604" s="487"/>
      <c r="S604" s="520"/>
      <c r="T604" s="520"/>
      <c r="U604" s="519"/>
      <c r="V604" s="520"/>
      <c r="W604" s="520"/>
      <c r="X604" s="520"/>
      <c r="Y604" s="475"/>
      <c r="Z604" s="475">
        <v>8.0</v>
      </c>
      <c r="AA604" s="474"/>
      <c r="AB604" s="475"/>
      <c r="AC604" s="475"/>
      <c r="AD604" s="475">
        <v>4.0</v>
      </c>
      <c r="AE604" s="989"/>
      <c r="AF604" s="989"/>
      <c r="AG604" s="989"/>
      <c r="AH604" s="990"/>
      <c r="AI604" s="990"/>
      <c r="AJ604" s="989"/>
      <c r="AK604" s="962"/>
      <c r="AL604" s="962"/>
      <c r="AM604" s="962"/>
      <c r="AN604" s="961"/>
      <c r="AO604" s="962"/>
      <c r="AP604" s="962"/>
      <c r="AQ604" s="961"/>
      <c r="AR604" s="961"/>
      <c r="AS604" s="1027"/>
    </row>
    <row r="605">
      <c r="A605" s="266"/>
      <c r="B605" s="266"/>
      <c r="C605" s="269"/>
      <c r="D605" s="984">
        <v>5.0</v>
      </c>
      <c r="E605" s="985">
        <v>9.0</v>
      </c>
      <c r="F605" s="1012"/>
      <c r="G605" s="1013"/>
      <c r="H605" s="988">
        <v>41000.0</v>
      </c>
      <c r="I605" s="486"/>
      <c r="J605" s="520"/>
      <c r="K605" s="475">
        <v>15.0</v>
      </c>
      <c r="L605" s="989"/>
      <c r="M605" s="486"/>
      <c r="N605" s="487"/>
      <c r="O605" s="486"/>
      <c r="P605" s="487"/>
      <c r="Q605" s="487"/>
      <c r="R605" s="487"/>
      <c r="S605" s="520"/>
      <c r="T605" s="520"/>
      <c r="U605" s="519"/>
      <c r="V605" s="520"/>
      <c r="W605" s="520"/>
      <c r="X605" s="520"/>
      <c r="Y605" s="475"/>
      <c r="Z605" s="475">
        <v>10.0</v>
      </c>
      <c r="AA605" s="474"/>
      <c r="AB605" s="475"/>
      <c r="AC605" s="475"/>
      <c r="AD605" s="475">
        <v>6.0</v>
      </c>
      <c r="AE605" s="989"/>
      <c r="AF605" s="989"/>
      <c r="AG605" s="989"/>
      <c r="AH605" s="990"/>
      <c r="AI605" s="990"/>
      <c r="AJ605" s="989"/>
      <c r="AK605" s="962"/>
      <c r="AL605" s="962"/>
      <c r="AM605" s="962"/>
      <c r="AN605" s="961"/>
      <c r="AO605" s="962"/>
      <c r="AP605" s="962"/>
      <c r="AQ605" s="961"/>
      <c r="AR605" s="961"/>
      <c r="AS605" s="1027"/>
    </row>
    <row r="606">
      <c r="A606" s="266"/>
      <c r="B606" s="266"/>
      <c r="C606" s="269"/>
      <c r="D606" s="984">
        <v>6.0</v>
      </c>
      <c r="E606" s="985">
        <v>11.0</v>
      </c>
      <c r="F606" s="1012"/>
      <c r="G606" s="1013"/>
      <c r="H606" s="988">
        <v>62000.0</v>
      </c>
      <c r="I606" s="486"/>
      <c r="J606" s="519"/>
      <c r="K606" s="475"/>
      <c r="L606" s="990">
        <v>5.0</v>
      </c>
      <c r="M606" s="486"/>
      <c r="N606" s="487"/>
      <c r="O606" s="486"/>
      <c r="P606" s="487"/>
      <c r="Q606" s="487"/>
      <c r="R606" s="487"/>
      <c r="S606" s="519"/>
      <c r="T606" s="520"/>
      <c r="U606" s="519"/>
      <c r="V606" s="520"/>
      <c r="W606" s="520"/>
      <c r="X606" s="520"/>
      <c r="Y606" s="475"/>
      <c r="Z606" s="474"/>
      <c r="AA606" s="474"/>
      <c r="AB606" s="475"/>
      <c r="AC606" s="475"/>
      <c r="AD606" s="475"/>
      <c r="AE606" s="990"/>
      <c r="AF606" s="990">
        <v>2.0</v>
      </c>
      <c r="AG606" s="989"/>
      <c r="AH606" s="990"/>
      <c r="AI606" s="990"/>
      <c r="AJ606" s="990">
        <v>2.0</v>
      </c>
      <c r="AK606" s="962"/>
      <c r="AL606" s="962"/>
      <c r="AM606" s="962"/>
      <c r="AN606" s="961"/>
      <c r="AO606" s="962"/>
      <c r="AP606" s="962"/>
      <c r="AQ606" s="961"/>
      <c r="AR606" s="961"/>
      <c r="AS606" s="1027"/>
    </row>
    <row r="607">
      <c r="A607" s="266"/>
      <c r="B607" s="266"/>
      <c r="C607" s="269"/>
      <c r="D607" s="984">
        <v>7.0</v>
      </c>
      <c r="E607" s="985">
        <v>13.0</v>
      </c>
      <c r="F607" s="1012"/>
      <c r="G607" s="1013"/>
      <c r="H607" s="988">
        <v>93000.0</v>
      </c>
      <c r="I607" s="486"/>
      <c r="J607" s="519"/>
      <c r="K607" s="475"/>
      <c r="L607" s="990">
        <v>10.0</v>
      </c>
      <c r="M607" s="486"/>
      <c r="N607" s="487"/>
      <c r="O607" s="486"/>
      <c r="P607" s="487"/>
      <c r="Q607" s="487"/>
      <c r="R607" s="487"/>
      <c r="S607" s="519"/>
      <c r="T607" s="520"/>
      <c r="U607" s="519"/>
      <c r="V607" s="520"/>
      <c r="W607" s="520"/>
      <c r="X607" s="520"/>
      <c r="Y607" s="475"/>
      <c r="Z607" s="474"/>
      <c r="AA607" s="474"/>
      <c r="AB607" s="475"/>
      <c r="AC607" s="475"/>
      <c r="AD607" s="475"/>
      <c r="AE607" s="990"/>
      <c r="AF607" s="990">
        <v>3.0</v>
      </c>
      <c r="AG607" s="989"/>
      <c r="AH607" s="990"/>
      <c r="AI607" s="990"/>
      <c r="AJ607" s="990">
        <v>3.0</v>
      </c>
      <c r="AK607" s="962"/>
      <c r="AL607" s="962"/>
      <c r="AM607" s="962"/>
      <c r="AN607" s="961"/>
      <c r="AO607" s="962"/>
      <c r="AP607" s="962"/>
      <c r="AQ607" s="961"/>
      <c r="AR607" s="961"/>
      <c r="AS607" s="1027"/>
    </row>
    <row r="608">
      <c r="A608" s="266"/>
      <c r="B608" s="266"/>
      <c r="C608" s="269"/>
      <c r="D608" s="984">
        <v>8.0</v>
      </c>
      <c r="E608" s="985">
        <v>15.0</v>
      </c>
      <c r="F608" s="1012"/>
      <c r="G608" s="1013"/>
      <c r="H608" s="988">
        <v>140000.0</v>
      </c>
      <c r="I608" s="486"/>
      <c r="J608" s="519"/>
      <c r="K608" s="475"/>
      <c r="L608" s="990">
        <v>20.0</v>
      </c>
      <c r="M608" s="486"/>
      <c r="N608" s="487"/>
      <c r="O608" s="486"/>
      <c r="P608" s="487"/>
      <c r="Q608" s="487"/>
      <c r="R608" s="487"/>
      <c r="S608" s="519"/>
      <c r="T608" s="520"/>
      <c r="U608" s="519"/>
      <c r="V608" s="520"/>
      <c r="W608" s="520"/>
      <c r="X608" s="520"/>
      <c r="Y608" s="475"/>
      <c r="Z608" s="474"/>
      <c r="AA608" s="474"/>
      <c r="AB608" s="475"/>
      <c r="AC608" s="475"/>
      <c r="AD608" s="475"/>
      <c r="AE608" s="990"/>
      <c r="AF608" s="990">
        <v>5.0</v>
      </c>
      <c r="AG608" s="989"/>
      <c r="AH608" s="990"/>
      <c r="AI608" s="990"/>
      <c r="AJ608" s="990">
        <v>5.0</v>
      </c>
      <c r="AK608" s="962"/>
      <c r="AL608" s="962"/>
      <c r="AM608" s="962"/>
      <c r="AN608" s="961"/>
      <c r="AO608" s="962"/>
      <c r="AP608" s="962"/>
      <c r="AQ608" s="961"/>
      <c r="AR608" s="961"/>
      <c r="AS608" s="1027"/>
    </row>
    <row r="609">
      <c r="A609" s="266"/>
      <c r="B609" s="266"/>
      <c r="C609" s="269"/>
      <c r="D609" s="984">
        <v>9.0</v>
      </c>
      <c r="E609" s="985">
        <v>17.0</v>
      </c>
      <c r="F609" s="1012"/>
      <c r="G609" s="1013"/>
      <c r="H609" s="988">
        <v>210000.0</v>
      </c>
      <c r="I609" s="486"/>
      <c r="J609" s="519"/>
      <c r="K609" s="475"/>
      <c r="L609" s="990">
        <v>30.0</v>
      </c>
      <c r="M609" s="486"/>
      <c r="N609" s="487"/>
      <c r="O609" s="486"/>
      <c r="P609" s="487"/>
      <c r="Q609" s="487"/>
      <c r="R609" s="487"/>
      <c r="S609" s="519"/>
      <c r="T609" s="520"/>
      <c r="U609" s="519"/>
      <c r="V609" s="520"/>
      <c r="W609" s="520"/>
      <c r="X609" s="520"/>
      <c r="Y609" s="475"/>
      <c r="Z609" s="474"/>
      <c r="AA609" s="474"/>
      <c r="AB609" s="475"/>
      <c r="AC609" s="475"/>
      <c r="AD609" s="475"/>
      <c r="AE609" s="990"/>
      <c r="AF609" s="990">
        <v>7.0</v>
      </c>
      <c r="AG609" s="989"/>
      <c r="AH609" s="990"/>
      <c r="AI609" s="990"/>
      <c r="AJ609" s="990">
        <v>7.0</v>
      </c>
      <c r="AK609" s="962"/>
      <c r="AL609" s="962"/>
      <c r="AM609" s="962"/>
      <c r="AN609" s="961"/>
      <c r="AO609" s="962"/>
      <c r="AP609" s="962"/>
      <c r="AQ609" s="961"/>
      <c r="AR609" s="961"/>
      <c r="AS609" s="1027"/>
    </row>
    <row r="610">
      <c r="A610" s="275"/>
      <c r="B610" s="275"/>
      <c r="C610" s="917"/>
      <c r="D610" s="992">
        <v>10.0</v>
      </c>
      <c r="E610" s="993">
        <v>20.0</v>
      </c>
      <c r="F610" s="1014"/>
      <c r="G610" s="1015"/>
      <c r="H610" s="996">
        <v>320000.0</v>
      </c>
      <c r="I610" s="1001"/>
      <c r="J610" s="998"/>
      <c r="K610" s="1003"/>
      <c r="L610" s="1004">
        <v>40.0</v>
      </c>
      <c r="M610" s="1001"/>
      <c r="N610" s="997"/>
      <c r="O610" s="1001"/>
      <c r="P610" s="997"/>
      <c r="Q610" s="997"/>
      <c r="R610" s="997"/>
      <c r="S610" s="998"/>
      <c r="T610" s="1002"/>
      <c r="U610" s="998"/>
      <c r="V610" s="1002"/>
      <c r="W610" s="1002"/>
      <c r="X610" s="1002"/>
      <c r="Y610" s="1003"/>
      <c r="Z610" s="999"/>
      <c r="AA610" s="999"/>
      <c r="AB610" s="1003"/>
      <c r="AC610" s="1003"/>
      <c r="AD610" s="1003"/>
      <c r="AE610" s="1004"/>
      <c r="AF610" s="1004">
        <v>9.0</v>
      </c>
      <c r="AG610" s="1000"/>
      <c r="AH610" s="1004"/>
      <c r="AI610" s="1004"/>
      <c r="AJ610" s="1004">
        <v>9.0</v>
      </c>
      <c r="AK610" s="1029"/>
      <c r="AL610" s="1029"/>
      <c r="AM610" s="1029"/>
      <c r="AN610" s="1030"/>
      <c r="AO610" s="1029"/>
      <c r="AP610" s="1029"/>
      <c r="AQ610" s="1030"/>
      <c r="AR610" s="1030"/>
      <c r="AS610" s="1031"/>
    </row>
    <row r="611">
      <c r="A611" s="387" t="s">
        <v>2749</v>
      </c>
      <c r="B611" s="1035" t="s">
        <v>2772</v>
      </c>
      <c r="C611" s="269"/>
      <c r="D611" s="984">
        <v>1.0</v>
      </c>
      <c r="E611" s="1075">
        <v>5.0</v>
      </c>
      <c r="F611" s="1036"/>
      <c r="G611" s="1037"/>
      <c r="H611" s="1038">
        <v>8000.0</v>
      </c>
      <c r="I611" s="486"/>
      <c r="J611" s="520"/>
      <c r="K611" s="475">
        <v>3.0</v>
      </c>
      <c r="L611" s="989"/>
      <c r="M611" s="486"/>
      <c r="N611" s="487"/>
      <c r="O611" s="486"/>
      <c r="P611" s="487"/>
      <c r="Q611" s="487"/>
      <c r="R611" s="487"/>
      <c r="S611" s="520"/>
      <c r="T611" s="520"/>
      <c r="U611" s="519"/>
      <c r="V611" s="520"/>
      <c r="W611" s="520"/>
      <c r="X611" s="520"/>
      <c r="Y611" s="475"/>
      <c r="Z611" s="475"/>
      <c r="AA611" s="475">
        <v>3.0</v>
      </c>
      <c r="AB611" s="475"/>
      <c r="AC611" s="475"/>
      <c r="AD611" s="475"/>
      <c r="AE611" s="989"/>
      <c r="AF611" s="989"/>
      <c r="AG611" s="989"/>
      <c r="AH611" s="990"/>
      <c r="AI611" s="990"/>
      <c r="AJ611" s="989"/>
      <c r="AK611" s="962"/>
      <c r="AL611" s="962"/>
      <c r="AM611" s="962"/>
      <c r="AN611" s="961"/>
      <c r="AO611" s="962"/>
      <c r="AP611" s="962"/>
      <c r="AQ611" s="961"/>
      <c r="AR611" s="961"/>
      <c r="AS611" s="962"/>
    </row>
    <row r="612">
      <c r="B612" s="266"/>
      <c r="C612" s="269"/>
      <c r="D612" s="984">
        <v>2.0</v>
      </c>
      <c r="E612" s="985">
        <v>7.0</v>
      </c>
      <c r="F612" s="1012"/>
      <c r="G612" s="1013"/>
      <c r="H612" s="988">
        <v>12000.0</v>
      </c>
      <c r="I612" s="486"/>
      <c r="J612" s="520"/>
      <c r="K612" s="475">
        <v>5.0</v>
      </c>
      <c r="L612" s="989"/>
      <c r="M612" s="486"/>
      <c r="N612" s="487"/>
      <c r="O612" s="486"/>
      <c r="P612" s="487"/>
      <c r="Q612" s="487"/>
      <c r="R612" s="487"/>
      <c r="S612" s="520"/>
      <c r="T612" s="520"/>
      <c r="U612" s="519"/>
      <c r="V612" s="520"/>
      <c r="W612" s="520"/>
      <c r="X612" s="520"/>
      <c r="Y612" s="475"/>
      <c r="Z612" s="475"/>
      <c r="AA612" s="475">
        <v>4.0</v>
      </c>
      <c r="AB612" s="475"/>
      <c r="AC612" s="475"/>
      <c r="AD612" s="475"/>
      <c r="AE612" s="989"/>
      <c r="AF612" s="989"/>
      <c r="AG612" s="989"/>
      <c r="AH612" s="990"/>
      <c r="AI612" s="990"/>
      <c r="AJ612" s="989"/>
      <c r="AK612" s="962"/>
      <c r="AL612" s="962"/>
      <c r="AM612" s="962"/>
      <c r="AN612" s="961"/>
      <c r="AO612" s="962"/>
      <c r="AP612" s="962"/>
      <c r="AQ612" s="961"/>
      <c r="AR612" s="961"/>
      <c r="AS612" s="962"/>
    </row>
    <row r="613">
      <c r="B613" s="266"/>
      <c r="C613" s="269"/>
      <c r="D613" s="984">
        <v>3.0</v>
      </c>
      <c r="E613" s="985">
        <v>9.0</v>
      </c>
      <c r="F613" s="1012"/>
      <c r="G613" s="1013"/>
      <c r="H613" s="988">
        <v>18000.0</v>
      </c>
      <c r="I613" s="486"/>
      <c r="J613" s="520"/>
      <c r="K613" s="475">
        <v>8.0</v>
      </c>
      <c r="L613" s="989"/>
      <c r="M613" s="486"/>
      <c r="N613" s="487"/>
      <c r="O613" s="486"/>
      <c r="P613" s="487"/>
      <c r="Q613" s="487"/>
      <c r="R613" s="487"/>
      <c r="S613" s="520"/>
      <c r="T613" s="520"/>
      <c r="U613" s="519"/>
      <c r="V613" s="520"/>
      <c r="W613" s="520"/>
      <c r="X613" s="520"/>
      <c r="Y613" s="475"/>
      <c r="Z613" s="475"/>
      <c r="AA613" s="475">
        <v>6.0</v>
      </c>
      <c r="AB613" s="475">
        <v>2.0</v>
      </c>
      <c r="AC613" s="475"/>
      <c r="AD613" s="475"/>
      <c r="AE613" s="989"/>
      <c r="AF613" s="989"/>
      <c r="AG613" s="989"/>
      <c r="AH613" s="990"/>
      <c r="AI613" s="990"/>
      <c r="AJ613" s="989"/>
      <c r="AK613" s="962"/>
      <c r="AL613" s="962"/>
      <c r="AM613" s="962"/>
      <c r="AN613" s="961"/>
      <c r="AO613" s="962"/>
      <c r="AP613" s="962"/>
      <c r="AQ613" s="961"/>
      <c r="AR613" s="961"/>
      <c r="AS613" s="962"/>
    </row>
    <row r="614">
      <c r="B614" s="266"/>
      <c r="C614" s="269"/>
      <c r="D614" s="984">
        <v>4.0</v>
      </c>
      <c r="E614" s="985">
        <v>11.0</v>
      </c>
      <c r="F614" s="1012"/>
      <c r="G614" s="1013"/>
      <c r="H614" s="988">
        <v>27000.0</v>
      </c>
      <c r="I614" s="486"/>
      <c r="J614" s="520"/>
      <c r="K614" s="475">
        <v>12.0</v>
      </c>
      <c r="L614" s="989"/>
      <c r="M614" s="486"/>
      <c r="N614" s="487"/>
      <c r="O614" s="486"/>
      <c r="P614" s="487"/>
      <c r="Q614" s="487"/>
      <c r="R614" s="487"/>
      <c r="S614" s="520"/>
      <c r="T614" s="520"/>
      <c r="U614" s="519"/>
      <c r="V614" s="520"/>
      <c r="W614" s="520"/>
      <c r="X614" s="520"/>
      <c r="Y614" s="475"/>
      <c r="Z614" s="475"/>
      <c r="AA614" s="475">
        <v>8.0</v>
      </c>
      <c r="AB614" s="475">
        <v>4.0</v>
      </c>
      <c r="AC614" s="475"/>
      <c r="AD614" s="475"/>
      <c r="AE614" s="989"/>
      <c r="AF614" s="989"/>
      <c r="AG614" s="989"/>
      <c r="AH614" s="990"/>
      <c r="AI614" s="990"/>
      <c r="AJ614" s="989"/>
      <c r="AK614" s="962"/>
      <c r="AL614" s="962"/>
      <c r="AM614" s="962"/>
      <c r="AN614" s="961"/>
      <c r="AO614" s="962"/>
      <c r="AP614" s="962"/>
      <c r="AQ614" s="961"/>
      <c r="AR614" s="961"/>
      <c r="AS614" s="962"/>
    </row>
    <row r="615">
      <c r="B615" s="266"/>
      <c r="C615" s="269"/>
      <c r="D615" s="984">
        <v>5.0</v>
      </c>
      <c r="E615" s="985">
        <v>13.0</v>
      </c>
      <c r="F615" s="1012"/>
      <c r="G615" s="1013"/>
      <c r="H615" s="988">
        <v>41000.0</v>
      </c>
      <c r="I615" s="486"/>
      <c r="J615" s="520"/>
      <c r="K615" s="475">
        <v>15.0</v>
      </c>
      <c r="L615" s="989"/>
      <c r="M615" s="486"/>
      <c r="N615" s="487"/>
      <c r="O615" s="486"/>
      <c r="P615" s="487"/>
      <c r="Q615" s="487"/>
      <c r="R615" s="487"/>
      <c r="S615" s="520"/>
      <c r="T615" s="520"/>
      <c r="U615" s="519"/>
      <c r="V615" s="520"/>
      <c r="W615" s="520"/>
      <c r="X615" s="520"/>
      <c r="Y615" s="475"/>
      <c r="Z615" s="475"/>
      <c r="AA615" s="475">
        <v>10.0</v>
      </c>
      <c r="AB615" s="475">
        <v>6.0</v>
      </c>
      <c r="AC615" s="475"/>
      <c r="AD615" s="475"/>
      <c r="AE615" s="989"/>
      <c r="AF615" s="989"/>
      <c r="AG615" s="989"/>
      <c r="AH615" s="990"/>
      <c r="AI615" s="990"/>
      <c r="AJ615" s="989"/>
      <c r="AK615" s="962"/>
      <c r="AL615" s="962"/>
      <c r="AM615" s="962"/>
      <c r="AN615" s="961"/>
      <c r="AO615" s="962"/>
      <c r="AP615" s="962"/>
      <c r="AQ615" s="961"/>
      <c r="AR615" s="961"/>
      <c r="AS615" s="962"/>
    </row>
    <row r="616">
      <c r="B616" s="266"/>
      <c r="C616" s="269"/>
      <c r="D616" s="984">
        <v>6.0</v>
      </c>
      <c r="E616" s="985">
        <v>16.0</v>
      </c>
      <c r="F616" s="1012"/>
      <c r="G616" s="1013"/>
      <c r="H616" s="988">
        <v>62000.0</v>
      </c>
      <c r="I616" s="486"/>
      <c r="J616" s="519"/>
      <c r="K616" s="475"/>
      <c r="L616" s="990">
        <v>5.0</v>
      </c>
      <c r="M616" s="486"/>
      <c r="N616" s="487"/>
      <c r="O616" s="486"/>
      <c r="P616" s="487"/>
      <c r="Q616" s="487"/>
      <c r="R616" s="487"/>
      <c r="S616" s="519"/>
      <c r="T616" s="520"/>
      <c r="U616" s="519"/>
      <c r="V616" s="520"/>
      <c r="W616" s="520"/>
      <c r="X616" s="520"/>
      <c r="Y616" s="475"/>
      <c r="Z616" s="474"/>
      <c r="AA616" s="474"/>
      <c r="AB616" s="475"/>
      <c r="AC616" s="475"/>
      <c r="AD616" s="475"/>
      <c r="AE616" s="990"/>
      <c r="AF616" s="990"/>
      <c r="AG616" s="990">
        <v>2.0</v>
      </c>
      <c r="AH616" s="990">
        <v>2.0</v>
      </c>
      <c r="AI616" s="990"/>
      <c r="AJ616" s="989"/>
      <c r="AK616" s="962"/>
      <c r="AL616" s="962"/>
      <c r="AM616" s="962"/>
      <c r="AN616" s="961"/>
      <c r="AO616" s="962"/>
      <c r="AP616" s="962"/>
      <c r="AQ616" s="961"/>
      <c r="AR616" s="961"/>
      <c r="AS616" s="962"/>
    </row>
    <row r="617">
      <c r="B617" s="266"/>
      <c r="C617" s="269"/>
      <c r="D617" s="984">
        <v>7.0</v>
      </c>
      <c r="E617" s="985">
        <v>19.0</v>
      </c>
      <c r="F617" s="1012"/>
      <c r="G617" s="1013"/>
      <c r="H617" s="988">
        <v>93000.0</v>
      </c>
      <c r="I617" s="486"/>
      <c r="J617" s="519"/>
      <c r="K617" s="475"/>
      <c r="L617" s="990">
        <v>10.0</v>
      </c>
      <c r="M617" s="486"/>
      <c r="N617" s="487"/>
      <c r="O617" s="486"/>
      <c r="P617" s="487"/>
      <c r="Q617" s="487"/>
      <c r="R617" s="487"/>
      <c r="S617" s="519"/>
      <c r="T617" s="520"/>
      <c r="U617" s="519"/>
      <c r="V617" s="520"/>
      <c r="W617" s="520"/>
      <c r="X617" s="520"/>
      <c r="Y617" s="475"/>
      <c r="Z617" s="474"/>
      <c r="AA617" s="474"/>
      <c r="AB617" s="475"/>
      <c r="AC617" s="475"/>
      <c r="AD617" s="475"/>
      <c r="AE617" s="990"/>
      <c r="AF617" s="990"/>
      <c r="AG617" s="990">
        <v>3.0</v>
      </c>
      <c r="AH617" s="990">
        <v>3.0</v>
      </c>
      <c r="AI617" s="990"/>
      <c r="AJ617" s="989"/>
      <c r="AK617" s="962"/>
      <c r="AL617" s="962"/>
      <c r="AM617" s="962"/>
      <c r="AN617" s="961"/>
      <c r="AO617" s="962"/>
      <c r="AP617" s="962"/>
      <c r="AQ617" s="961"/>
      <c r="AR617" s="961"/>
      <c r="AS617" s="962"/>
    </row>
    <row r="618">
      <c r="B618" s="266"/>
      <c r="C618" s="269"/>
      <c r="D618" s="984">
        <v>8.0</v>
      </c>
      <c r="E618" s="985">
        <v>22.0</v>
      </c>
      <c r="F618" s="1012"/>
      <c r="G618" s="1013"/>
      <c r="H618" s="988">
        <v>140000.0</v>
      </c>
      <c r="I618" s="486"/>
      <c r="J618" s="519"/>
      <c r="K618" s="475"/>
      <c r="L618" s="990">
        <v>20.0</v>
      </c>
      <c r="M618" s="486"/>
      <c r="N618" s="487"/>
      <c r="O618" s="486"/>
      <c r="P618" s="487"/>
      <c r="Q618" s="487"/>
      <c r="R618" s="487"/>
      <c r="S618" s="519"/>
      <c r="T618" s="520"/>
      <c r="U618" s="519"/>
      <c r="V618" s="520"/>
      <c r="W618" s="520"/>
      <c r="X618" s="520"/>
      <c r="Y618" s="475"/>
      <c r="Z618" s="474"/>
      <c r="AA618" s="474"/>
      <c r="AB618" s="475"/>
      <c r="AC618" s="475"/>
      <c r="AD618" s="475"/>
      <c r="AE618" s="990"/>
      <c r="AF618" s="990"/>
      <c r="AG618" s="990">
        <v>5.0</v>
      </c>
      <c r="AH618" s="990">
        <v>5.0</v>
      </c>
      <c r="AI618" s="990"/>
      <c r="AJ618" s="989"/>
      <c r="AK618" s="962"/>
      <c r="AL618" s="962"/>
      <c r="AM618" s="962"/>
      <c r="AN618" s="961"/>
      <c r="AO618" s="962"/>
      <c r="AP618" s="962"/>
      <c r="AQ618" s="961"/>
      <c r="AR618" s="961"/>
      <c r="AS618" s="962"/>
    </row>
    <row r="619">
      <c r="B619" s="266"/>
      <c r="C619" s="269"/>
      <c r="D619" s="984">
        <v>9.0</v>
      </c>
      <c r="E619" s="985">
        <v>25.0</v>
      </c>
      <c r="F619" s="1012"/>
      <c r="G619" s="1013"/>
      <c r="H619" s="988">
        <v>210000.0</v>
      </c>
      <c r="I619" s="486"/>
      <c r="J619" s="519"/>
      <c r="K619" s="475"/>
      <c r="L619" s="990">
        <v>30.0</v>
      </c>
      <c r="M619" s="486"/>
      <c r="N619" s="487"/>
      <c r="O619" s="486"/>
      <c r="P619" s="487"/>
      <c r="Q619" s="487"/>
      <c r="R619" s="487"/>
      <c r="S619" s="519"/>
      <c r="T619" s="520"/>
      <c r="U619" s="519"/>
      <c r="V619" s="520"/>
      <c r="W619" s="520"/>
      <c r="X619" s="520"/>
      <c r="Y619" s="475"/>
      <c r="Z619" s="474"/>
      <c r="AA619" s="474"/>
      <c r="AB619" s="475"/>
      <c r="AC619" s="475"/>
      <c r="AD619" s="475"/>
      <c r="AE619" s="990"/>
      <c r="AF619" s="990"/>
      <c r="AG619" s="990">
        <v>7.0</v>
      </c>
      <c r="AH619" s="990">
        <v>7.0</v>
      </c>
      <c r="AI619" s="990"/>
      <c r="AJ619" s="989"/>
      <c r="AK619" s="962"/>
      <c r="AL619" s="962"/>
      <c r="AM619" s="962"/>
      <c r="AN619" s="961"/>
      <c r="AO619" s="962"/>
      <c r="AP619" s="962"/>
      <c r="AQ619" s="961"/>
      <c r="AR619" s="961"/>
      <c r="AS619" s="962"/>
    </row>
    <row r="620">
      <c r="B620" s="266"/>
      <c r="C620" s="269"/>
      <c r="D620" s="984">
        <v>10.0</v>
      </c>
      <c r="E620" s="985">
        <v>30.0</v>
      </c>
      <c r="F620" s="1012"/>
      <c r="G620" s="1013"/>
      <c r="H620" s="988">
        <v>320000.0</v>
      </c>
      <c r="I620" s="486"/>
      <c r="J620" s="519"/>
      <c r="K620" s="475"/>
      <c r="L620" s="990">
        <v>40.0</v>
      </c>
      <c r="M620" s="486"/>
      <c r="N620" s="487"/>
      <c r="O620" s="486"/>
      <c r="P620" s="487"/>
      <c r="Q620" s="487"/>
      <c r="R620" s="487"/>
      <c r="S620" s="519"/>
      <c r="T620" s="520"/>
      <c r="U620" s="519"/>
      <c r="V620" s="520"/>
      <c r="W620" s="520"/>
      <c r="X620" s="520"/>
      <c r="Y620" s="475"/>
      <c r="Z620" s="474"/>
      <c r="AA620" s="474"/>
      <c r="AB620" s="475"/>
      <c r="AC620" s="475"/>
      <c r="AD620" s="475"/>
      <c r="AE620" s="990"/>
      <c r="AF620" s="990"/>
      <c r="AG620" s="990">
        <v>9.0</v>
      </c>
      <c r="AH620" s="990">
        <v>9.0</v>
      </c>
      <c r="AI620" s="990"/>
      <c r="AJ620" s="989"/>
      <c r="AK620" s="962"/>
      <c r="AL620" s="962"/>
      <c r="AM620" s="962"/>
      <c r="AN620" s="961"/>
      <c r="AO620" s="962"/>
      <c r="AP620" s="962"/>
      <c r="AQ620" s="961"/>
      <c r="AR620" s="961"/>
      <c r="AS620" s="962"/>
    </row>
    <row r="621">
      <c r="A621" s="968" t="s">
        <v>228</v>
      </c>
      <c r="B621" s="1016" t="s">
        <v>2773</v>
      </c>
      <c r="C621" s="14"/>
      <c r="D621" s="970">
        <v>1.0</v>
      </c>
      <c r="E621" s="971">
        <v>2.0</v>
      </c>
      <c r="F621" s="972">
        <v>15.0</v>
      </c>
      <c r="G621" s="973"/>
      <c r="H621" s="1023">
        <v>8000.0</v>
      </c>
      <c r="I621" s="979"/>
      <c r="J621" s="976"/>
      <c r="K621" s="981">
        <v>3.0</v>
      </c>
      <c r="L621" s="978"/>
      <c r="M621" s="979"/>
      <c r="N621" s="975"/>
      <c r="O621" s="979"/>
      <c r="P621" s="975"/>
      <c r="Q621" s="975"/>
      <c r="R621" s="975"/>
      <c r="S621" s="976"/>
      <c r="T621" s="980"/>
      <c r="U621" s="976"/>
      <c r="V621" s="980"/>
      <c r="W621" s="980"/>
      <c r="X621" s="980"/>
      <c r="Y621" s="977"/>
      <c r="Z621" s="981">
        <v>3.0</v>
      </c>
      <c r="AA621" s="977"/>
      <c r="AB621" s="981"/>
      <c r="AC621" s="981"/>
      <c r="AD621" s="981"/>
      <c r="AE621" s="978"/>
      <c r="AF621" s="978"/>
      <c r="AG621" s="978"/>
      <c r="AH621" s="982"/>
      <c r="AI621" s="982"/>
      <c r="AJ621" s="978"/>
      <c r="AK621" s="1024"/>
      <c r="AL621" s="1024"/>
      <c r="AM621" s="1024"/>
      <c r="AN621" s="1025"/>
      <c r="AO621" s="1024"/>
      <c r="AP621" s="1024"/>
      <c r="AQ621" s="1025"/>
      <c r="AR621" s="1025"/>
      <c r="AS621" s="1026"/>
    </row>
    <row r="622">
      <c r="A622" s="266"/>
      <c r="B622" s="266"/>
      <c r="C622" s="269"/>
      <c r="D622" s="984">
        <v>2.0</v>
      </c>
      <c r="E622" s="985">
        <v>4.0</v>
      </c>
      <c r="F622" s="986">
        <v>18.0</v>
      </c>
      <c r="G622" s="987"/>
      <c r="H622" s="1021">
        <v>12000.0</v>
      </c>
      <c r="I622" s="486"/>
      <c r="J622" s="519"/>
      <c r="K622" s="475">
        <v>5.0</v>
      </c>
      <c r="L622" s="989"/>
      <c r="M622" s="486"/>
      <c r="N622" s="487"/>
      <c r="O622" s="486"/>
      <c r="P622" s="487"/>
      <c r="Q622" s="487"/>
      <c r="R622" s="487"/>
      <c r="S622" s="519"/>
      <c r="T622" s="520"/>
      <c r="U622" s="519"/>
      <c r="V622" s="520"/>
      <c r="W622" s="520"/>
      <c r="X622" s="520"/>
      <c r="Y622" s="474"/>
      <c r="Z622" s="475">
        <v>4.0</v>
      </c>
      <c r="AA622" s="474"/>
      <c r="AB622" s="475"/>
      <c r="AC622" s="475"/>
      <c r="AD622" s="475"/>
      <c r="AE622" s="989"/>
      <c r="AF622" s="989"/>
      <c r="AG622" s="989"/>
      <c r="AH622" s="990"/>
      <c r="AI622" s="990"/>
      <c r="AJ622" s="989"/>
      <c r="AK622" s="962"/>
      <c r="AL622" s="962"/>
      <c r="AM622" s="962"/>
      <c r="AN622" s="961"/>
      <c r="AO622" s="962"/>
      <c r="AP622" s="962"/>
      <c r="AQ622" s="961"/>
      <c r="AR622" s="961"/>
      <c r="AS622" s="1027"/>
    </row>
    <row r="623">
      <c r="A623" s="266"/>
      <c r="B623" s="266"/>
      <c r="C623" s="269"/>
      <c r="D623" s="984">
        <v>3.0</v>
      </c>
      <c r="E623" s="985">
        <v>6.0</v>
      </c>
      <c r="F623" s="986">
        <v>21.0</v>
      </c>
      <c r="G623" s="987"/>
      <c r="H623" s="1021">
        <v>18000.0</v>
      </c>
      <c r="I623" s="486"/>
      <c r="J623" s="519"/>
      <c r="K623" s="475">
        <v>8.0</v>
      </c>
      <c r="L623" s="989"/>
      <c r="M623" s="486"/>
      <c r="N623" s="487"/>
      <c r="O623" s="486"/>
      <c r="P623" s="487"/>
      <c r="Q623" s="487"/>
      <c r="R623" s="487"/>
      <c r="S623" s="519"/>
      <c r="T623" s="520"/>
      <c r="U623" s="519"/>
      <c r="V623" s="520"/>
      <c r="W623" s="520"/>
      <c r="X623" s="520"/>
      <c r="Y623" s="474"/>
      <c r="Z623" s="475">
        <v>6.0</v>
      </c>
      <c r="AA623" s="474"/>
      <c r="AB623" s="475"/>
      <c r="AC623" s="475">
        <v>2.0</v>
      </c>
      <c r="AD623" s="475"/>
      <c r="AE623" s="989"/>
      <c r="AF623" s="989"/>
      <c r="AG623" s="989"/>
      <c r="AH623" s="990"/>
      <c r="AI623" s="990"/>
      <c r="AJ623" s="989"/>
      <c r="AK623" s="962"/>
      <c r="AL623" s="962"/>
      <c r="AM623" s="962"/>
      <c r="AN623" s="961"/>
      <c r="AO623" s="962"/>
      <c r="AP623" s="962"/>
      <c r="AQ623" s="961"/>
      <c r="AR623" s="961"/>
      <c r="AS623" s="1027"/>
    </row>
    <row r="624">
      <c r="A624" s="266"/>
      <c r="B624" s="266"/>
      <c r="C624" s="269"/>
      <c r="D624" s="984">
        <v>4.0</v>
      </c>
      <c r="E624" s="985">
        <v>9.0</v>
      </c>
      <c r="F624" s="986">
        <v>24.0</v>
      </c>
      <c r="G624" s="987"/>
      <c r="H624" s="1021">
        <v>27000.0</v>
      </c>
      <c r="I624" s="486"/>
      <c r="J624" s="519"/>
      <c r="K624" s="475">
        <v>12.0</v>
      </c>
      <c r="L624" s="989"/>
      <c r="M624" s="486"/>
      <c r="N624" s="487"/>
      <c r="O624" s="486"/>
      <c r="P624" s="487"/>
      <c r="Q624" s="487"/>
      <c r="R624" s="487"/>
      <c r="S624" s="519"/>
      <c r="T624" s="520"/>
      <c r="U624" s="519"/>
      <c r="V624" s="520"/>
      <c r="W624" s="520"/>
      <c r="X624" s="520"/>
      <c r="Y624" s="474"/>
      <c r="Z624" s="475">
        <v>8.0</v>
      </c>
      <c r="AA624" s="474"/>
      <c r="AB624" s="475"/>
      <c r="AC624" s="475">
        <v>4.0</v>
      </c>
      <c r="AD624" s="475"/>
      <c r="AE624" s="989"/>
      <c r="AF624" s="989"/>
      <c r="AG624" s="989"/>
      <c r="AH624" s="990"/>
      <c r="AI624" s="990"/>
      <c r="AJ624" s="989"/>
      <c r="AK624" s="962"/>
      <c r="AL624" s="962"/>
      <c r="AM624" s="962"/>
      <c r="AN624" s="961"/>
      <c r="AO624" s="962"/>
      <c r="AP624" s="962"/>
      <c r="AQ624" s="961"/>
      <c r="AR624" s="961"/>
      <c r="AS624" s="1027"/>
    </row>
    <row r="625">
      <c r="A625" s="266"/>
      <c r="B625" s="266"/>
      <c r="C625" s="269"/>
      <c r="D625" s="984">
        <v>5.0</v>
      </c>
      <c r="E625" s="985">
        <v>12.0</v>
      </c>
      <c r="F625" s="986">
        <v>27.0</v>
      </c>
      <c r="G625" s="987"/>
      <c r="H625" s="1021">
        <v>41000.0</v>
      </c>
      <c r="I625" s="486"/>
      <c r="J625" s="519"/>
      <c r="K625" s="475">
        <v>15.0</v>
      </c>
      <c r="L625" s="989"/>
      <c r="M625" s="486"/>
      <c r="N625" s="487"/>
      <c r="O625" s="486"/>
      <c r="P625" s="487"/>
      <c r="Q625" s="487"/>
      <c r="R625" s="487"/>
      <c r="S625" s="519"/>
      <c r="T625" s="520"/>
      <c r="U625" s="519"/>
      <c r="V625" s="520"/>
      <c r="W625" s="520"/>
      <c r="X625" s="520"/>
      <c r="Y625" s="474"/>
      <c r="Z625" s="475">
        <v>10.0</v>
      </c>
      <c r="AA625" s="474"/>
      <c r="AB625" s="475"/>
      <c r="AC625" s="475">
        <v>6.0</v>
      </c>
      <c r="AD625" s="475"/>
      <c r="AE625" s="989"/>
      <c r="AF625" s="989"/>
      <c r="AG625" s="989"/>
      <c r="AH625" s="990"/>
      <c r="AI625" s="990"/>
      <c r="AJ625" s="989"/>
      <c r="AK625" s="962"/>
      <c r="AL625" s="962"/>
      <c r="AM625" s="962"/>
      <c r="AN625" s="961"/>
      <c r="AO625" s="962"/>
      <c r="AP625" s="962"/>
      <c r="AQ625" s="961"/>
      <c r="AR625" s="961"/>
      <c r="AS625" s="1027"/>
    </row>
    <row r="626">
      <c r="A626" s="266"/>
      <c r="B626" s="266"/>
      <c r="C626" s="269"/>
      <c r="D626" s="984">
        <v>6.0</v>
      </c>
      <c r="E626" s="985">
        <v>15.0</v>
      </c>
      <c r="F626" s="986">
        <v>30.0</v>
      </c>
      <c r="G626" s="987"/>
      <c r="H626" s="1021">
        <v>62000.0</v>
      </c>
      <c r="I626" s="486"/>
      <c r="J626" s="519"/>
      <c r="K626" s="474"/>
      <c r="L626" s="990">
        <v>5.0</v>
      </c>
      <c r="M626" s="486"/>
      <c r="N626" s="487"/>
      <c r="O626" s="486"/>
      <c r="P626" s="487"/>
      <c r="Q626" s="487"/>
      <c r="R626" s="487"/>
      <c r="S626" s="519"/>
      <c r="T626" s="520"/>
      <c r="U626" s="519"/>
      <c r="V626" s="520"/>
      <c r="W626" s="520"/>
      <c r="X626" s="520"/>
      <c r="Y626" s="474"/>
      <c r="Z626" s="474"/>
      <c r="AA626" s="474"/>
      <c r="AB626" s="475"/>
      <c r="AC626" s="475"/>
      <c r="AD626" s="475"/>
      <c r="AE626" s="989"/>
      <c r="AF626" s="990">
        <v>2.0</v>
      </c>
      <c r="AG626" s="989"/>
      <c r="AH626" s="990"/>
      <c r="AI626" s="990">
        <v>2.0</v>
      </c>
      <c r="AJ626" s="989"/>
      <c r="AK626" s="962"/>
      <c r="AL626" s="962"/>
      <c r="AM626" s="962"/>
      <c r="AN626" s="961"/>
      <c r="AO626" s="962"/>
      <c r="AP626" s="962"/>
      <c r="AQ626" s="961"/>
      <c r="AR626" s="961"/>
      <c r="AS626" s="1027"/>
    </row>
    <row r="627">
      <c r="A627" s="266"/>
      <c r="B627" s="266"/>
      <c r="C627" s="269"/>
      <c r="D627" s="984">
        <v>7.0</v>
      </c>
      <c r="E627" s="985">
        <v>18.0</v>
      </c>
      <c r="F627" s="986">
        <v>33.0</v>
      </c>
      <c r="G627" s="987"/>
      <c r="H627" s="1021">
        <v>93000.0</v>
      </c>
      <c r="I627" s="486"/>
      <c r="J627" s="519"/>
      <c r="K627" s="474"/>
      <c r="L627" s="990">
        <v>10.0</v>
      </c>
      <c r="M627" s="486"/>
      <c r="N627" s="487"/>
      <c r="O627" s="486"/>
      <c r="P627" s="487"/>
      <c r="Q627" s="487"/>
      <c r="R627" s="487"/>
      <c r="S627" s="519"/>
      <c r="T627" s="520"/>
      <c r="U627" s="519"/>
      <c r="V627" s="520"/>
      <c r="W627" s="520"/>
      <c r="X627" s="520"/>
      <c r="Y627" s="474"/>
      <c r="Z627" s="474"/>
      <c r="AA627" s="474"/>
      <c r="AB627" s="475"/>
      <c r="AC627" s="475"/>
      <c r="AD627" s="475"/>
      <c r="AE627" s="989"/>
      <c r="AF627" s="990">
        <v>3.0</v>
      </c>
      <c r="AG627" s="989"/>
      <c r="AH627" s="990"/>
      <c r="AI627" s="990">
        <v>3.0</v>
      </c>
      <c r="AJ627" s="989"/>
      <c r="AK627" s="962"/>
      <c r="AL627" s="962"/>
      <c r="AM627" s="962"/>
      <c r="AN627" s="961"/>
      <c r="AO627" s="962"/>
      <c r="AP627" s="962"/>
      <c r="AQ627" s="961"/>
      <c r="AR627" s="961"/>
      <c r="AS627" s="1027"/>
    </row>
    <row r="628">
      <c r="A628" s="266"/>
      <c r="B628" s="266"/>
      <c r="C628" s="269"/>
      <c r="D628" s="984">
        <v>8.0</v>
      </c>
      <c r="E628" s="985">
        <v>22.0</v>
      </c>
      <c r="F628" s="986">
        <v>36.0</v>
      </c>
      <c r="G628" s="987"/>
      <c r="H628" s="1021">
        <v>140000.0</v>
      </c>
      <c r="I628" s="486"/>
      <c r="J628" s="519"/>
      <c r="K628" s="474"/>
      <c r="L628" s="990">
        <v>20.0</v>
      </c>
      <c r="M628" s="486"/>
      <c r="N628" s="487"/>
      <c r="O628" s="486"/>
      <c r="P628" s="487"/>
      <c r="Q628" s="487"/>
      <c r="R628" s="487"/>
      <c r="S628" s="519"/>
      <c r="T628" s="520"/>
      <c r="U628" s="519"/>
      <c r="V628" s="520"/>
      <c r="W628" s="520"/>
      <c r="X628" s="520"/>
      <c r="Y628" s="474"/>
      <c r="Z628" s="474"/>
      <c r="AA628" s="474"/>
      <c r="AB628" s="475"/>
      <c r="AC628" s="475"/>
      <c r="AD628" s="475"/>
      <c r="AE628" s="989"/>
      <c r="AF628" s="990">
        <v>5.0</v>
      </c>
      <c r="AG628" s="989"/>
      <c r="AH628" s="990"/>
      <c r="AI628" s="990">
        <v>5.0</v>
      </c>
      <c r="AJ628" s="989"/>
      <c r="AK628" s="962"/>
      <c r="AL628" s="962"/>
      <c r="AM628" s="962"/>
      <c r="AN628" s="961"/>
      <c r="AO628" s="962"/>
      <c r="AP628" s="962"/>
      <c r="AQ628" s="961"/>
      <c r="AR628" s="961"/>
      <c r="AS628" s="1027"/>
    </row>
    <row r="629">
      <c r="A629" s="266"/>
      <c r="B629" s="266"/>
      <c r="C629" s="269"/>
      <c r="D629" s="984">
        <v>9.0</v>
      </c>
      <c r="E629" s="985">
        <v>26.0</v>
      </c>
      <c r="F629" s="986">
        <v>40.0</v>
      </c>
      <c r="G629" s="987"/>
      <c r="H629" s="1021">
        <v>210000.0</v>
      </c>
      <c r="I629" s="486"/>
      <c r="J629" s="519"/>
      <c r="K629" s="474"/>
      <c r="L629" s="990">
        <v>30.0</v>
      </c>
      <c r="M629" s="486"/>
      <c r="N629" s="487"/>
      <c r="O629" s="486"/>
      <c r="P629" s="487"/>
      <c r="Q629" s="487"/>
      <c r="R629" s="487"/>
      <c r="S629" s="519"/>
      <c r="T629" s="520"/>
      <c r="U629" s="519"/>
      <c r="V629" s="520"/>
      <c r="W629" s="520"/>
      <c r="X629" s="520"/>
      <c r="Y629" s="474"/>
      <c r="Z629" s="474"/>
      <c r="AA629" s="474"/>
      <c r="AB629" s="475"/>
      <c r="AC629" s="475"/>
      <c r="AD629" s="475"/>
      <c r="AE629" s="989"/>
      <c r="AF629" s="990">
        <v>7.0</v>
      </c>
      <c r="AG629" s="989"/>
      <c r="AH629" s="990"/>
      <c r="AI629" s="990">
        <v>7.0</v>
      </c>
      <c r="AJ629" s="989"/>
      <c r="AK629" s="962"/>
      <c r="AL629" s="962"/>
      <c r="AM629" s="962"/>
      <c r="AN629" s="961"/>
      <c r="AO629" s="962"/>
      <c r="AP629" s="962"/>
      <c r="AQ629" s="961"/>
      <c r="AR629" s="961"/>
      <c r="AS629" s="1027"/>
    </row>
    <row r="630">
      <c r="A630" s="275"/>
      <c r="B630" s="275"/>
      <c r="C630" s="917"/>
      <c r="D630" s="992">
        <v>10.0</v>
      </c>
      <c r="E630" s="993">
        <v>30.0</v>
      </c>
      <c r="F630" s="994">
        <v>45.0</v>
      </c>
      <c r="G630" s="995"/>
      <c r="H630" s="1028">
        <v>320000.0</v>
      </c>
      <c r="I630" s="1001"/>
      <c r="J630" s="998"/>
      <c r="K630" s="999"/>
      <c r="L630" s="1004">
        <v>40.0</v>
      </c>
      <c r="M630" s="1001"/>
      <c r="N630" s="997"/>
      <c r="O630" s="1001"/>
      <c r="P630" s="997"/>
      <c r="Q630" s="997"/>
      <c r="R630" s="997"/>
      <c r="S630" s="998"/>
      <c r="T630" s="1002"/>
      <c r="U630" s="998"/>
      <c r="V630" s="1002"/>
      <c r="W630" s="1002"/>
      <c r="X630" s="1002"/>
      <c r="Y630" s="999"/>
      <c r="Z630" s="999"/>
      <c r="AA630" s="999"/>
      <c r="AB630" s="1003"/>
      <c r="AC630" s="1003"/>
      <c r="AD630" s="1003"/>
      <c r="AE630" s="1000"/>
      <c r="AF630" s="1004">
        <v>9.0</v>
      </c>
      <c r="AG630" s="1000"/>
      <c r="AH630" s="1004"/>
      <c r="AI630" s="1004">
        <v>9.0</v>
      </c>
      <c r="AJ630" s="1000"/>
      <c r="AK630" s="1029"/>
      <c r="AL630" s="1029"/>
      <c r="AM630" s="1029"/>
      <c r="AN630" s="1030"/>
      <c r="AO630" s="1029"/>
      <c r="AP630" s="1029"/>
      <c r="AQ630" s="1030"/>
      <c r="AR630" s="1030"/>
      <c r="AS630" s="1031"/>
    </row>
    <row r="631">
      <c r="A631" s="387" t="s">
        <v>2508</v>
      </c>
      <c r="B631" s="1018" t="s">
        <v>2774</v>
      </c>
      <c r="C631" s="269"/>
      <c r="D631" s="984">
        <v>1.0</v>
      </c>
      <c r="E631" s="985">
        <v>2.0</v>
      </c>
      <c r="F631" s="986">
        <v>30.0</v>
      </c>
      <c r="G631" s="987"/>
      <c r="H631" s="1021">
        <v>10000.0</v>
      </c>
      <c r="I631" s="486"/>
      <c r="J631" s="519"/>
      <c r="K631" s="474"/>
      <c r="L631" s="990">
        <v>1.0</v>
      </c>
      <c r="M631" s="486"/>
      <c r="N631" s="487"/>
      <c r="O631" s="486"/>
      <c r="P631" s="487"/>
      <c r="Q631" s="487"/>
      <c r="R631" s="487"/>
      <c r="S631" s="519"/>
      <c r="T631" s="520"/>
      <c r="U631" s="519"/>
      <c r="V631" s="520"/>
      <c r="W631" s="520"/>
      <c r="X631" s="520"/>
      <c r="Y631" s="474"/>
      <c r="Z631" s="474"/>
      <c r="AA631" s="474"/>
      <c r="AB631" s="475"/>
      <c r="AC631" s="475"/>
      <c r="AD631" s="475"/>
      <c r="AE631" s="989"/>
      <c r="AF631" s="989"/>
      <c r="AG631" s="989"/>
      <c r="AH631" s="990"/>
      <c r="AI631" s="990"/>
      <c r="AJ631" s="989"/>
      <c r="AK631" s="962"/>
      <c r="AL631" s="962"/>
      <c r="AM631" s="962"/>
      <c r="AN631" s="961"/>
      <c r="AO631" s="962"/>
      <c r="AP631" s="962"/>
      <c r="AQ631" s="961"/>
      <c r="AR631" s="961"/>
      <c r="AS631" s="962"/>
    </row>
    <row r="632">
      <c r="B632" s="266"/>
      <c r="C632" s="269"/>
      <c r="D632" s="984">
        <v>2.0</v>
      </c>
      <c r="E632" s="985">
        <v>4.0</v>
      </c>
      <c r="F632" s="986">
        <v>36.0</v>
      </c>
      <c r="G632" s="987"/>
      <c r="H632" s="1021">
        <v>15000.0</v>
      </c>
      <c r="I632" s="486"/>
      <c r="J632" s="519"/>
      <c r="K632" s="475">
        <v>5.0</v>
      </c>
      <c r="L632" s="989"/>
      <c r="M632" s="486"/>
      <c r="N632" s="487"/>
      <c r="O632" s="486"/>
      <c r="P632" s="487"/>
      <c r="Q632" s="487"/>
      <c r="R632" s="487"/>
      <c r="S632" s="519"/>
      <c r="T632" s="520"/>
      <c r="U632" s="519"/>
      <c r="V632" s="520"/>
      <c r="W632" s="520"/>
      <c r="X632" s="520"/>
      <c r="Y632" s="475"/>
      <c r="Z632" s="474"/>
      <c r="AA632" s="475">
        <v>6.0</v>
      </c>
      <c r="AB632" s="475"/>
      <c r="AC632" s="475"/>
      <c r="AD632" s="475"/>
      <c r="AE632" s="989"/>
      <c r="AF632" s="989"/>
      <c r="AG632" s="989"/>
      <c r="AH632" s="990"/>
      <c r="AI632" s="990"/>
      <c r="AJ632" s="989"/>
      <c r="AK632" s="962"/>
      <c r="AL632" s="962"/>
      <c r="AM632" s="962"/>
      <c r="AN632" s="961"/>
      <c r="AO632" s="962"/>
      <c r="AP632" s="962"/>
      <c r="AQ632" s="961"/>
      <c r="AR632" s="961"/>
      <c r="AS632" s="962"/>
    </row>
    <row r="633">
      <c r="B633" s="266"/>
      <c r="C633" s="269"/>
      <c r="D633" s="984">
        <v>3.0</v>
      </c>
      <c r="E633" s="985">
        <v>6.0</v>
      </c>
      <c r="F633" s="986">
        <v>44.0</v>
      </c>
      <c r="G633" s="987"/>
      <c r="H633" s="1021">
        <v>23000.0</v>
      </c>
      <c r="I633" s="486"/>
      <c r="J633" s="519"/>
      <c r="K633" s="475">
        <v>15.0</v>
      </c>
      <c r="L633" s="989"/>
      <c r="M633" s="486"/>
      <c r="N633" s="487"/>
      <c r="O633" s="486"/>
      <c r="P633" s="487"/>
      <c r="Q633" s="487"/>
      <c r="R633" s="487"/>
      <c r="S633" s="519"/>
      <c r="T633" s="520"/>
      <c r="U633" s="519"/>
      <c r="V633" s="520"/>
      <c r="W633" s="520"/>
      <c r="X633" s="520"/>
      <c r="Y633" s="475"/>
      <c r="Z633" s="474"/>
      <c r="AA633" s="475">
        <v>10.0</v>
      </c>
      <c r="AB633" s="475">
        <v>6.0</v>
      </c>
      <c r="AC633" s="475"/>
      <c r="AD633" s="475"/>
      <c r="AE633" s="989"/>
      <c r="AF633" s="989"/>
      <c r="AG633" s="989"/>
      <c r="AH633" s="990"/>
      <c r="AI633" s="990"/>
      <c r="AJ633" s="989"/>
      <c r="AK633" s="962"/>
      <c r="AL633" s="962"/>
      <c r="AM633" s="962"/>
      <c r="AN633" s="961"/>
      <c r="AO633" s="962"/>
      <c r="AP633" s="962"/>
      <c r="AQ633" s="961"/>
      <c r="AR633" s="961"/>
      <c r="AS633" s="962"/>
    </row>
    <row r="634">
      <c r="B634" s="266"/>
      <c r="C634" s="269"/>
      <c r="D634" s="984">
        <v>4.0</v>
      </c>
      <c r="E634" s="985">
        <v>9.0</v>
      </c>
      <c r="F634" s="986">
        <v>52.0</v>
      </c>
      <c r="G634" s="987"/>
      <c r="H634" s="1021">
        <v>35000.0</v>
      </c>
      <c r="I634" s="486"/>
      <c r="J634" s="519"/>
      <c r="K634" s="475">
        <v>25.0</v>
      </c>
      <c r="L634" s="989"/>
      <c r="M634" s="486"/>
      <c r="N634" s="487"/>
      <c r="O634" s="486"/>
      <c r="P634" s="487"/>
      <c r="Q634" s="487"/>
      <c r="R634" s="487"/>
      <c r="S634" s="519"/>
      <c r="T634" s="520"/>
      <c r="U634" s="519"/>
      <c r="V634" s="520"/>
      <c r="W634" s="520"/>
      <c r="X634" s="520"/>
      <c r="Y634" s="475"/>
      <c r="Z634" s="474"/>
      <c r="AA634" s="475">
        <v>12.0</v>
      </c>
      <c r="AB634" s="475">
        <v>8.0</v>
      </c>
      <c r="AC634" s="475"/>
      <c r="AD634" s="475"/>
      <c r="AE634" s="989"/>
      <c r="AF634" s="989"/>
      <c r="AG634" s="989"/>
      <c r="AH634" s="990"/>
      <c r="AI634" s="990"/>
      <c r="AJ634" s="989"/>
      <c r="AK634" s="962"/>
      <c r="AL634" s="962"/>
      <c r="AM634" s="962"/>
      <c r="AN634" s="961"/>
      <c r="AO634" s="962"/>
      <c r="AP634" s="962"/>
      <c r="AQ634" s="961"/>
      <c r="AR634" s="961"/>
      <c r="AS634" s="962"/>
    </row>
    <row r="635">
      <c r="B635" s="266"/>
      <c r="C635" s="269"/>
      <c r="D635" s="984">
        <v>5.0</v>
      </c>
      <c r="E635" s="985">
        <v>12.0</v>
      </c>
      <c r="F635" s="986">
        <v>60.0</v>
      </c>
      <c r="G635" s="987"/>
      <c r="H635" s="1021">
        <v>53000.0</v>
      </c>
      <c r="I635" s="486"/>
      <c r="J635" s="519"/>
      <c r="K635" s="474"/>
      <c r="L635" s="990">
        <v>3.0</v>
      </c>
      <c r="M635" s="486"/>
      <c r="N635" s="487"/>
      <c r="O635" s="486"/>
      <c r="P635" s="487"/>
      <c r="Q635" s="487"/>
      <c r="R635" s="487"/>
      <c r="S635" s="519"/>
      <c r="T635" s="520"/>
      <c r="U635" s="519"/>
      <c r="V635" s="520"/>
      <c r="W635" s="520"/>
      <c r="X635" s="520"/>
      <c r="Y635" s="475"/>
      <c r="Z635" s="474"/>
      <c r="AA635" s="475">
        <v>14.0</v>
      </c>
      <c r="AB635" s="475">
        <v>10.0</v>
      </c>
      <c r="AC635" s="475"/>
      <c r="AD635" s="475"/>
      <c r="AE635" s="989"/>
      <c r="AF635" s="989"/>
      <c r="AG635" s="989"/>
      <c r="AH635" s="990"/>
      <c r="AI635" s="990"/>
      <c r="AJ635" s="989"/>
      <c r="AK635" s="962"/>
      <c r="AL635" s="962"/>
      <c r="AM635" s="962"/>
      <c r="AN635" s="961"/>
      <c r="AO635" s="962"/>
      <c r="AP635" s="962"/>
      <c r="AQ635" s="961"/>
      <c r="AR635" s="961"/>
      <c r="AS635" s="962"/>
    </row>
    <row r="636">
      <c r="B636" s="266"/>
      <c r="C636" s="269"/>
      <c r="D636" s="984">
        <v>6.0</v>
      </c>
      <c r="E636" s="985">
        <v>15.0</v>
      </c>
      <c r="F636" s="986">
        <v>68.0</v>
      </c>
      <c r="G636" s="987"/>
      <c r="H636" s="1021">
        <v>80000.0</v>
      </c>
      <c r="I636" s="486"/>
      <c r="J636" s="519"/>
      <c r="K636" s="474"/>
      <c r="L636" s="990">
        <v>5.0</v>
      </c>
      <c r="M636" s="486"/>
      <c r="N636" s="487"/>
      <c r="O636" s="486"/>
      <c r="P636" s="487"/>
      <c r="Q636" s="487"/>
      <c r="R636" s="487"/>
      <c r="S636" s="519"/>
      <c r="T636" s="520"/>
      <c r="U636" s="519"/>
      <c r="V636" s="520"/>
      <c r="W636" s="520"/>
      <c r="X636" s="520"/>
      <c r="Y636" s="474"/>
      <c r="Z636" s="474"/>
      <c r="AA636" s="474"/>
      <c r="AB636" s="475"/>
      <c r="AC636" s="475"/>
      <c r="AD636" s="475"/>
      <c r="AE636" s="990"/>
      <c r="AF636" s="989"/>
      <c r="AG636" s="990">
        <v>2.0</v>
      </c>
      <c r="AH636" s="990">
        <v>2.0</v>
      </c>
      <c r="AI636" s="990"/>
      <c r="AJ636" s="990"/>
      <c r="AK636" s="962"/>
      <c r="AL636" s="962"/>
      <c r="AM636" s="962"/>
      <c r="AN636" s="961"/>
      <c r="AO636" s="962"/>
      <c r="AP636" s="962"/>
      <c r="AQ636" s="961"/>
      <c r="AR636" s="961"/>
      <c r="AS636" s="962"/>
    </row>
    <row r="637">
      <c r="B637" s="266"/>
      <c r="C637" s="269"/>
      <c r="D637" s="984">
        <v>7.0</v>
      </c>
      <c r="E637" s="985">
        <v>18.0</v>
      </c>
      <c r="F637" s="986">
        <v>76.0</v>
      </c>
      <c r="G637" s="987"/>
      <c r="H637" s="1021">
        <v>120000.0</v>
      </c>
      <c r="I637" s="486"/>
      <c r="J637" s="519"/>
      <c r="K637" s="474"/>
      <c r="L637" s="990">
        <v>10.0</v>
      </c>
      <c r="M637" s="486"/>
      <c r="N637" s="487"/>
      <c r="O637" s="486"/>
      <c r="P637" s="487"/>
      <c r="Q637" s="487"/>
      <c r="R637" s="487"/>
      <c r="S637" s="519"/>
      <c r="T637" s="520"/>
      <c r="U637" s="519"/>
      <c r="V637" s="520"/>
      <c r="W637" s="520"/>
      <c r="X637" s="520"/>
      <c r="Y637" s="474"/>
      <c r="Z637" s="474"/>
      <c r="AA637" s="474"/>
      <c r="AB637" s="475"/>
      <c r="AC637" s="475"/>
      <c r="AD637" s="475"/>
      <c r="AE637" s="990"/>
      <c r="AF637" s="989"/>
      <c r="AG637" s="990">
        <v>3.0</v>
      </c>
      <c r="AH637" s="990">
        <v>3.0</v>
      </c>
      <c r="AI637" s="990"/>
      <c r="AJ637" s="990"/>
      <c r="AK637" s="962"/>
      <c r="AL637" s="962"/>
      <c r="AM637" s="962"/>
      <c r="AN637" s="961"/>
      <c r="AO637" s="962"/>
      <c r="AP637" s="962"/>
      <c r="AQ637" s="961"/>
      <c r="AR637" s="961"/>
      <c r="AS637" s="962"/>
    </row>
    <row r="638">
      <c r="B638" s="266"/>
      <c r="C638" s="269"/>
      <c r="D638" s="984">
        <v>8.0</v>
      </c>
      <c r="E638" s="985">
        <v>22.0</v>
      </c>
      <c r="F638" s="986">
        <v>84.0</v>
      </c>
      <c r="G638" s="987"/>
      <c r="H638" s="1021">
        <v>180000.0</v>
      </c>
      <c r="I638" s="486"/>
      <c r="J638" s="519"/>
      <c r="K638" s="474"/>
      <c r="L638" s="990">
        <v>20.0</v>
      </c>
      <c r="M638" s="486"/>
      <c r="N638" s="487"/>
      <c r="O638" s="486"/>
      <c r="P638" s="487"/>
      <c r="Q638" s="487"/>
      <c r="R638" s="487"/>
      <c r="S638" s="519"/>
      <c r="T638" s="520"/>
      <c r="U638" s="519"/>
      <c r="V638" s="520"/>
      <c r="W638" s="520"/>
      <c r="X638" s="520"/>
      <c r="Y638" s="474"/>
      <c r="Z638" s="474"/>
      <c r="AA638" s="474"/>
      <c r="AB638" s="475"/>
      <c r="AC638" s="475"/>
      <c r="AD638" s="475"/>
      <c r="AE638" s="990"/>
      <c r="AF638" s="989"/>
      <c r="AG638" s="990">
        <v>5.0</v>
      </c>
      <c r="AH638" s="990">
        <v>5.0</v>
      </c>
      <c r="AI638" s="990"/>
      <c r="AJ638" s="990"/>
      <c r="AK638" s="962"/>
      <c r="AL638" s="962"/>
      <c r="AM638" s="962"/>
      <c r="AN638" s="961"/>
      <c r="AO638" s="962"/>
      <c r="AP638" s="962"/>
      <c r="AQ638" s="961"/>
      <c r="AR638" s="961"/>
      <c r="AS638" s="962"/>
    </row>
    <row r="639">
      <c r="B639" s="266"/>
      <c r="C639" s="269"/>
      <c r="D639" s="984">
        <v>9.0</v>
      </c>
      <c r="E639" s="985">
        <v>26.0</v>
      </c>
      <c r="F639" s="986">
        <v>92.0</v>
      </c>
      <c r="G639" s="987"/>
      <c r="H639" s="1021">
        <v>270000.0</v>
      </c>
      <c r="I639" s="486"/>
      <c r="J639" s="519"/>
      <c r="K639" s="474"/>
      <c r="L639" s="990">
        <v>30.0</v>
      </c>
      <c r="M639" s="486"/>
      <c r="N639" s="487"/>
      <c r="O639" s="486"/>
      <c r="P639" s="487"/>
      <c r="Q639" s="487"/>
      <c r="R639" s="487"/>
      <c r="S639" s="519"/>
      <c r="T639" s="520"/>
      <c r="U639" s="519"/>
      <c r="V639" s="520"/>
      <c r="W639" s="520"/>
      <c r="X639" s="520"/>
      <c r="Y639" s="474"/>
      <c r="Z639" s="474"/>
      <c r="AA639" s="474"/>
      <c r="AB639" s="475"/>
      <c r="AC639" s="475"/>
      <c r="AD639" s="475"/>
      <c r="AE639" s="990"/>
      <c r="AF639" s="989"/>
      <c r="AG639" s="990">
        <v>7.0</v>
      </c>
      <c r="AH639" s="990">
        <v>7.0</v>
      </c>
      <c r="AI639" s="990"/>
      <c r="AJ639" s="990"/>
      <c r="AK639" s="962"/>
      <c r="AL639" s="962"/>
      <c r="AM639" s="962"/>
      <c r="AN639" s="961"/>
      <c r="AO639" s="962"/>
      <c r="AP639" s="962"/>
      <c r="AQ639" s="961"/>
      <c r="AR639" s="961"/>
      <c r="AS639" s="962"/>
    </row>
    <row r="640">
      <c r="B640" s="275"/>
      <c r="C640" s="917"/>
      <c r="D640" s="984">
        <v>10.0</v>
      </c>
      <c r="E640" s="993">
        <v>30.0</v>
      </c>
      <c r="F640" s="994">
        <v>100.0</v>
      </c>
      <c r="G640" s="995"/>
      <c r="H640" s="1021">
        <v>410000.0</v>
      </c>
      <c r="I640" s="486"/>
      <c r="J640" s="519"/>
      <c r="K640" s="474"/>
      <c r="L640" s="990">
        <v>40.0</v>
      </c>
      <c r="M640" s="486"/>
      <c r="N640" s="487"/>
      <c r="O640" s="486"/>
      <c r="P640" s="487"/>
      <c r="Q640" s="487"/>
      <c r="R640" s="487"/>
      <c r="S640" s="519"/>
      <c r="T640" s="520"/>
      <c r="U640" s="519"/>
      <c r="V640" s="520"/>
      <c r="W640" s="520"/>
      <c r="X640" s="520"/>
      <c r="Y640" s="474"/>
      <c r="Z640" s="474"/>
      <c r="AA640" s="474"/>
      <c r="AB640" s="475"/>
      <c r="AC640" s="475"/>
      <c r="AD640" s="475"/>
      <c r="AE640" s="990"/>
      <c r="AF640" s="989"/>
      <c r="AG640" s="990">
        <v>9.0</v>
      </c>
      <c r="AH640" s="990">
        <v>9.0</v>
      </c>
      <c r="AI640" s="990"/>
      <c r="AJ640" s="990"/>
      <c r="AK640" s="962"/>
      <c r="AL640" s="962"/>
      <c r="AM640" s="962"/>
      <c r="AN640" s="961"/>
      <c r="AO640" s="962"/>
      <c r="AP640" s="962"/>
      <c r="AQ640" s="961"/>
      <c r="AR640" s="961"/>
      <c r="AS640" s="962"/>
    </row>
    <row r="641">
      <c r="A641" s="1129" t="s">
        <v>2737</v>
      </c>
      <c r="B641" s="1119"/>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962"/>
      <c r="AL641" s="962"/>
      <c r="AM641" s="962"/>
      <c r="AN641" s="961"/>
      <c r="AO641" s="962"/>
      <c r="AP641" s="962"/>
      <c r="AQ641" s="961"/>
      <c r="AR641" s="961"/>
      <c r="AS641" s="962"/>
    </row>
    <row r="642">
      <c r="A642" s="1130" t="s">
        <v>2704</v>
      </c>
      <c r="B642" s="1073" t="s">
        <v>2775</v>
      </c>
      <c r="C642" s="14"/>
      <c r="D642" s="1074">
        <v>1.0</v>
      </c>
      <c r="E642" s="1131">
        <v>2.0</v>
      </c>
      <c r="F642" s="1076"/>
      <c r="G642" s="1077"/>
      <c r="H642" s="1040">
        <v>15000.0</v>
      </c>
      <c r="I642" s="1132"/>
      <c r="J642" s="1133"/>
      <c r="K642" s="1134"/>
      <c r="L642" s="982">
        <v>5.0</v>
      </c>
      <c r="M642" s="1132"/>
      <c r="N642" s="1132"/>
      <c r="O642" s="1132"/>
      <c r="P642" s="1132"/>
      <c r="Q642" s="1132"/>
      <c r="R642" s="1132"/>
      <c r="S642" s="1133"/>
      <c r="T642" s="1133"/>
      <c r="U642" s="1133"/>
      <c r="V642" s="1133"/>
      <c r="W642" s="1133"/>
      <c r="X642" s="1133"/>
      <c r="Y642" s="1135"/>
      <c r="Z642" s="981">
        <v>15.0</v>
      </c>
      <c r="AA642" s="1135"/>
      <c r="AB642" s="1135"/>
      <c r="AC642" s="1135"/>
      <c r="AD642" s="981">
        <v>10.0</v>
      </c>
      <c r="AE642" s="1136"/>
      <c r="AF642" s="1136"/>
      <c r="AG642" s="1136"/>
      <c r="AH642" s="1136"/>
      <c r="AI642" s="1136"/>
      <c r="AJ642" s="1136"/>
      <c r="AK642" s="962"/>
      <c r="AL642" s="962"/>
      <c r="AM642" s="962"/>
      <c r="AN642" s="961"/>
      <c r="AO642" s="962"/>
      <c r="AP642" s="962"/>
      <c r="AQ642" s="961"/>
      <c r="AR642" s="961"/>
      <c r="AS642" s="962"/>
    </row>
    <row r="643">
      <c r="A643" s="269"/>
      <c r="C643" s="269"/>
      <c r="D643" s="1048">
        <v>2.0</v>
      </c>
      <c r="E643" s="1012">
        <v>4.0</v>
      </c>
      <c r="F643" s="1092"/>
      <c r="G643" s="1093"/>
      <c r="H643" s="1041">
        <v>23000.0</v>
      </c>
      <c r="I643" s="1137"/>
      <c r="J643" s="1138"/>
      <c r="K643" s="1139"/>
      <c r="L643" s="990">
        <v>8.0</v>
      </c>
      <c r="M643" s="1137"/>
      <c r="N643" s="1137"/>
      <c r="O643" s="1137"/>
      <c r="P643" s="1137"/>
      <c r="Q643" s="1137"/>
      <c r="R643" s="1137"/>
      <c r="S643" s="1138"/>
      <c r="T643" s="1138"/>
      <c r="U643" s="1138"/>
      <c r="V643" s="1138"/>
      <c r="W643" s="1138"/>
      <c r="X643" s="1138"/>
      <c r="Y643" s="1140"/>
      <c r="Z643" s="475">
        <v>20.0</v>
      </c>
      <c r="AA643" s="1140"/>
      <c r="AB643" s="1140"/>
      <c r="AC643" s="1140"/>
      <c r="AD643" s="475">
        <v>15.0</v>
      </c>
      <c r="AE643" s="1141"/>
      <c r="AF643" s="1141"/>
      <c r="AG643" s="1141"/>
      <c r="AH643" s="1141"/>
      <c r="AI643" s="1141"/>
      <c r="AJ643" s="1141"/>
      <c r="AK643" s="962"/>
      <c r="AL643" s="962"/>
      <c r="AM643" s="962"/>
      <c r="AN643" s="961"/>
      <c r="AO643" s="962"/>
      <c r="AP643" s="962"/>
      <c r="AQ643" s="961"/>
      <c r="AR643" s="961"/>
      <c r="AS643" s="962"/>
    </row>
    <row r="644">
      <c r="A644" s="269"/>
      <c r="C644" s="269"/>
      <c r="D644" s="1048">
        <v>3.0</v>
      </c>
      <c r="E644" s="1012">
        <v>6.0</v>
      </c>
      <c r="F644" s="1092"/>
      <c r="G644" s="1093"/>
      <c r="H644" s="1041">
        <v>35000.0</v>
      </c>
      <c r="I644" s="1137"/>
      <c r="J644" s="1138"/>
      <c r="K644" s="1139"/>
      <c r="L644" s="990">
        <v>10.0</v>
      </c>
      <c r="M644" s="1137"/>
      <c r="N644" s="1137"/>
      <c r="O644" s="1137"/>
      <c r="P644" s="1137"/>
      <c r="Q644" s="1137"/>
      <c r="R644" s="1137"/>
      <c r="S644" s="1138"/>
      <c r="T644" s="1138"/>
      <c r="U644" s="1138"/>
      <c r="V644" s="1138"/>
      <c r="W644" s="1138"/>
      <c r="X644" s="1138"/>
      <c r="Y644" s="1140"/>
      <c r="Z644" s="475">
        <v>30.0</v>
      </c>
      <c r="AA644" s="1140"/>
      <c r="AB644" s="1140"/>
      <c r="AC644" s="1140"/>
      <c r="AD644" s="475">
        <v>20.0</v>
      </c>
      <c r="AE644" s="1141"/>
      <c r="AF644" s="1141"/>
      <c r="AG644" s="1141"/>
      <c r="AH644" s="1141"/>
      <c r="AI644" s="1141"/>
      <c r="AJ644" s="1141"/>
      <c r="AK644" s="962"/>
      <c r="AL644" s="962"/>
      <c r="AM644" s="962"/>
      <c r="AN644" s="961"/>
      <c r="AO644" s="962"/>
      <c r="AP644" s="962"/>
      <c r="AQ644" s="961"/>
      <c r="AR644" s="961"/>
      <c r="AS644" s="962"/>
    </row>
    <row r="645">
      <c r="A645" s="269"/>
      <c r="C645" s="269"/>
      <c r="D645" s="1048">
        <v>4.0</v>
      </c>
      <c r="E645" s="1012">
        <v>8.0</v>
      </c>
      <c r="F645" s="1092"/>
      <c r="G645" s="1093"/>
      <c r="H645" s="1041">
        <v>53000.0</v>
      </c>
      <c r="I645" s="1137"/>
      <c r="J645" s="1138"/>
      <c r="K645" s="1139"/>
      <c r="L645" s="990">
        <v>15.0</v>
      </c>
      <c r="M645" s="1137"/>
      <c r="N645" s="1137"/>
      <c r="O645" s="1137"/>
      <c r="P645" s="1137"/>
      <c r="Q645" s="1137"/>
      <c r="R645" s="1137"/>
      <c r="S645" s="1138"/>
      <c r="T645" s="1138"/>
      <c r="U645" s="1138"/>
      <c r="V645" s="1138"/>
      <c r="W645" s="1138"/>
      <c r="X645" s="1138"/>
      <c r="Y645" s="1140"/>
      <c r="Z645" s="1140"/>
      <c r="AA645" s="1140"/>
      <c r="AB645" s="1140"/>
      <c r="AC645" s="1140"/>
      <c r="AD645" s="1140"/>
      <c r="AE645" s="1141"/>
      <c r="AF645" s="990">
        <v>2.0</v>
      </c>
      <c r="AG645" s="1141"/>
      <c r="AH645" s="1141"/>
      <c r="AI645" s="1141"/>
      <c r="AJ645" s="990">
        <v>2.0</v>
      </c>
      <c r="AK645" s="962"/>
      <c r="AL645" s="962"/>
      <c r="AM645" s="962"/>
      <c r="AN645" s="961"/>
      <c r="AO645" s="962"/>
      <c r="AP645" s="962"/>
      <c r="AQ645" s="961"/>
      <c r="AR645" s="961"/>
      <c r="AS645" s="962"/>
    </row>
    <row r="646">
      <c r="A646" s="269"/>
      <c r="C646" s="269"/>
      <c r="D646" s="1048">
        <v>5.0</v>
      </c>
      <c r="E646" s="986">
        <v>10.0</v>
      </c>
      <c r="F646" s="1142"/>
      <c r="G646" s="1143"/>
      <c r="H646" s="1021">
        <v>80000.0</v>
      </c>
      <c r="I646" s="1137"/>
      <c r="J646" s="1138"/>
      <c r="K646" s="1139"/>
      <c r="L646" s="990">
        <v>20.0</v>
      </c>
      <c r="M646" s="1137"/>
      <c r="N646" s="1137"/>
      <c r="O646" s="1137"/>
      <c r="P646" s="1137"/>
      <c r="Q646" s="1137"/>
      <c r="R646" s="1137"/>
      <c r="S646" s="1138"/>
      <c r="T646" s="1138"/>
      <c r="U646" s="1138"/>
      <c r="V646" s="1138"/>
      <c r="W646" s="1138"/>
      <c r="X646" s="1138"/>
      <c r="Y646" s="1140"/>
      <c r="Z646" s="1140"/>
      <c r="AA646" s="1140"/>
      <c r="AB646" s="1140"/>
      <c r="AC646" s="1140"/>
      <c r="AD646" s="1140"/>
      <c r="AE646" s="1141"/>
      <c r="AF646" s="990">
        <v>3.0</v>
      </c>
      <c r="AG646" s="1141"/>
      <c r="AH646" s="1141"/>
      <c r="AI646" s="1141"/>
      <c r="AJ646" s="990">
        <v>3.0</v>
      </c>
      <c r="AK646" s="962"/>
      <c r="AL646" s="962"/>
      <c r="AM646" s="962"/>
      <c r="AN646" s="961"/>
      <c r="AO646" s="962"/>
      <c r="AP646" s="962"/>
      <c r="AQ646" s="961"/>
      <c r="AR646" s="961"/>
      <c r="AS646" s="962"/>
    </row>
    <row r="647">
      <c r="A647" s="269"/>
      <c r="C647" s="269"/>
      <c r="D647" s="1048">
        <v>6.0</v>
      </c>
      <c r="E647" s="986">
        <v>12.0</v>
      </c>
      <c r="F647" s="1142"/>
      <c r="G647" s="1143"/>
      <c r="H647" s="1021">
        <v>120000.0</v>
      </c>
      <c r="I647" s="1137"/>
      <c r="J647" s="1138"/>
      <c r="K647" s="1139"/>
      <c r="L647" s="990">
        <v>25.0</v>
      </c>
      <c r="M647" s="1137"/>
      <c r="N647" s="1137"/>
      <c r="O647" s="1137"/>
      <c r="P647" s="1137"/>
      <c r="Q647" s="1137"/>
      <c r="R647" s="1137"/>
      <c r="S647" s="1138"/>
      <c r="T647" s="1138"/>
      <c r="U647" s="1138"/>
      <c r="V647" s="1138"/>
      <c r="W647" s="1138"/>
      <c r="X647" s="1138"/>
      <c r="Y647" s="1140"/>
      <c r="Z647" s="1140"/>
      <c r="AA647" s="1140"/>
      <c r="AB647" s="1140"/>
      <c r="AC647" s="1140"/>
      <c r="AD647" s="1140"/>
      <c r="AE647" s="1141"/>
      <c r="AF647" s="990">
        <v>4.0</v>
      </c>
      <c r="AG647" s="1141"/>
      <c r="AH647" s="1141"/>
      <c r="AI647" s="1141"/>
      <c r="AJ647" s="990">
        <v>4.0</v>
      </c>
      <c r="AK647" s="962"/>
      <c r="AL647" s="962"/>
      <c r="AM647" s="962"/>
      <c r="AN647" s="961"/>
      <c r="AO647" s="962"/>
      <c r="AP647" s="962"/>
      <c r="AQ647" s="961"/>
      <c r="AR647" s="961"/>
      <c r="AS647" s="962"/>
    </row>
    <row r="648">
      <c r="A648" s="269"/>
      <c r="C648" s="269"/>
      <c r="D648" s="1048">
        <v>7.0</v>
      </c>
      <c r="E648" s="986">
        <v>14.0</v>
      </c>
      <c r="F648" s="1142"/>
      <c r="G648" s="1143"/>
      <c r="H648" s="1021">
        <v>180000.0</v>
      </c>
      <c r="I648" s="1137"/>
      <c r="J648" s="1138"/>
      <c r="K648" s="1139"/>
      <c r="L648" s="990">
        <v>30.0</v>
      </c>
      <c r="M648" s="1137"/>
      <c r="N648" s="1137"/>
      <c r="O648" s="1137"/>
      <c r="P648" s="1137"/>
      <c r="Q648" s="1137"/>
      <c r="R648" s="1137"/>
      <c r="S648" s="1138"/>
      <c r="T648" s="1138"/>
      <c r="U648" s="1138"/>
      <c r="V648" s="1138"/>
      <c r="W648" s="1138"/>
      <c r="X648" s="1138"/>
      <c r="Y648" s="1140"/>
      <c r="Z648" s="1140"/>
      <c r="AA648" s="1140"/>
      <c r="AB648" s="1140"/>
      <c r="AC648" s="1140"/>
      <c r="AD648" s="1140"/>
      <c r="AE648" s="1141"/>
      <c r="AF648" s="990">
        <v>5.0</v>
      </c>
      <c r="AG648" s="1141"/>
      <c r="AH648" s="1141"/>
      <c r="AI648" s="1141"/>
      <c r="AJ648" s="990">
        <v>5.0</v>
      </c>
      <c r="AK648" s="962"/>
      <c r="AL648" s="962"/>
      <c r="AM648" s="962"/>
      <c r="AN648" s="961"/>
      <c r="AO648" s="962"/>
      <c r="AP648" s="962"/>
      <c r="AQ648" s="961"/>
      <c r="AR648" s="961"/>
      <c r="AS648" s="962"/>
    </row>
    <row r="649">
      <c r="A649" s="269"/>
      <c r="C649" s="269"/>
      <c r="D649" s="1048">
        <v>8.0</v>
      </c>
      <c r="E649" s="986">
        <v>16.0</v>
      </c>
      <c r="F649" s="1142"/>
      <c r="G649" s="1143"/>
      <c r="H649" s="1021">
        <v>270000.0</v>
      </c>
      <c r="I649" s="1137"/>
      <c r="J649" s="1138"/>
      <c r="K649" s="1139"/>
      <c r="L649" s="990">
        <v>35.0</v>
      </c>
      <c r="M649" s="1137"/>
      <c r="N649" s="1137"/>
      <c r="O649" s="1137"/>
      <c r="P649" s="1137"/>
      <c r="Q649" s="1137"/>
      <c r="R649" s="1137"/>
      <c r="S649" s="1138"/>
      <c r="T649" s="1138"/>
      <c r="U649" s="1138"/>
      <c r="V649" s="1138"/>
      <c r="W649" s="1138"/>
      <c r="X649" s="1138"/>
      <c r="Y649" s="1140"/>
      <c r="Z649" s="1140"/>
      <c r="AA649" s="1140"/>
      <c r="AB649" s="1140"/>
      <c r="AC649" s="1140"/>
      <c r="AD649" s="1140"/>
      <c r="AE649" s="1141"/>
      <c r="AF649" s="990">
        <v>6.0</v>
      </c>
      <c r="AG649" s="1141"/>
      <c r="AH649" s="1141"/>
      <c r="AI649" s="1141"/>
      <c r="AJ649" s="990">
        <v>6.0</v>
      </c>
      <c r="AK649" s="962"/>
      <c r="AL649" s="962"/>
      <c r="AM649" s="962"/>
      <c r="AN649" s="961"/>
      <c r="AO649" s="962"/>
      <c r="AP649" s="962"/>
      <c r="AQ649" s="961"/>
      <c r="AR649" s="961"/>
      <c r="AS649" s="962"/>
    </row>
    <row r="650">
      <c r="A650" s="269"/>
      <c r="C650" s="269"/>
      <c r="D650" s="1048">
        <v>9.0</v>
      </c>
      <c r="E650" s="986">
        <v>18.0</v>
      </c>
      <c r="F650" s="1142"/>
      <c r="G650" s="1143"/>
      <c r="H650" s="1021">
        <v>410000.0</v>
      </c>
      <c r="I650" s="1137"/>
      <c r="J650" s="1138"/>
      <c r="K650" s="1139"/>
      <c r="L650" s="990">
        <v>40.0</v>
      </c>
      <c r="M650" s="1137"/>
      <c r="N650" s="1137"/>
      <c r="O650" s="1137"/>
      <c r="P650" s="1137"/>
      <c r="Q650" s="1137"/>
      <c r="R650" s="1137"/>
      <c r="S650" s="1138"/>
      <c r="T650" s="1138"/>
      <c r="U650" s="1138"/>
      <c r="V650" s="1138"/>
      <c r="W650" s="1138"/>
      <c r="X650" s="1138"/>
      <c r="Y650" s="1140"/>
      <c r="Z650" s="1140"/>
      <c r="AA650" s="1140"/>
      <c r="AB650" s="1140"/>
      <c r="AC650" s="1140"/>
      <c r="AD650" s="1140"/>
      <c r="AE650" s="1141"/>
      <c r="AF650" s="990">
        <v>7.0</v>
      </c>
      <c r="AG650" s="1141"/>
      <c r="AH650" s="1141"/>
      <c r="AI650" s="1141"/>
      <c r="AJ650" s="990">
        <v>7.0</v>
      </c>
      <c r="AK650" s="962"/>
      <c r="AL650" s="962"/>
      <c r="AM650" s="962"/>
      <c r="AN650" s="961"/>
      <c r="AO650" s="962"/>
      <c r="AP650" s="962"/>
      <c r="AQ650" s="961"/>
      <c r="AR650" s="961"/>
      <c r="AS650" s="962"/>
    </row>
    <row r="651">
      <c r="A651" s="917"/>
      <c r="B651" s="916"/>
      <c r="C651" s="917"/>
      <c r="D651" s="1060">
        <v>10.0</v>
      </c>
      <c r="E651" s="1044">
        <v>20.0</v>
      </c>
      <c r="F651" s="1144"/>
      <c r="G651" s="1145"/>
      <c r="H651" s="996">
        <v>620000.0</v>
      </c>
      <c r="I651" s="1146"/>
      <c r="J651" s="1147"/>
      <c r="K651" s="1148"/>
      <c r="L651" s="1004">
        <v>50.0</v>
      </c>
      <c r="M651" s="1146"/>
      <c r="N651" s="1146"/>
      <c r="O651" s="1146"/>
      <c r="P651" s="1146"/>
      <c r="Q651" s="1146"/>
      <c r="R651" s="1146"/>
      <c r="S651" s="1147"/>
      <c r="T651" s="1147"/>
      <c r="U651" s="1147"/>
      <c r="V651" s="1147"/>
      <c r="W651" s="1147"/>
      <c r="X651" s="1147"/>
      <c r="Y651" s="1149"/>
      <c r="Z651" s="1149"/>
      <c r="AA651" s="1149"/>
      <c r="AB651" s="1149"/>
      <c r="AC651" s="1149"/>
      <c r="AD651" s="1149"/>
      <c r="AE651" s="1150"/>
      <c r="AF651" s="1004">
        <v>8.0</v>
      </c>
      <c r="AG651" s="1150"/>
      <c r="AH651" s="1150"/>
      <c r="AI651" s="1150"/>
      <c r="AJ651" s="1004">
        <v>8.0</v>
      </c>
      <c r="AK651" s="962"/>
      <c r="AL651" s="962"/>
      <c r="AM651" s="962"/>
      <c r="AN651" s="961"/>
      <c r="AO651" s="962"/>
      <c r="AP651" s="962"/>
      <c r="AQ651" s="961"/>
      <c r="AR651" s="961"/>
      <c r="AS651" s="962"/>
    </row>
    <row r="652">
      <c r="A652" s="1072" t="s">
        <v>2702</v>
      </c>
      <c r="B652" s="1073" t="s">
        <v>2776</v>
      </c>
      <c r="C652" s="14"/>
      <c r="D652" s="1074">
        <v>1.0</v>
      </c>
      <c r="E652" s="1131">
        <v>2.0</v>
      </c>
      <c r="F652" s="1076"/>
      <c r="G652" s="1077"/>
      <c r="H652" s="1040">
        <v>15000.0</v>
      </c>
      <c r="I652" s="1132"/>
      <c r="J652" s="1133"/>
      <c r="K652" s="1134"/>
      <c r="L652" s="982">
        <v>5.0</v>
      </c>
      <c r="M652" s="1132"/>
      <c r="N652" s="1132"/>
      <c r="O652" s="1132"/>
      <c r="P652" s="1132"/>
      <c r="Q652" s="1132"/>
      <c r="R652" s="1132"/>
      <c r="S652" s="1133"/>
      <c r="T652" s="1133"/>
      <c r="U652" s="1133"/>
      <c r="V652" s="1133"/>
      <c r="W652" s="1133"/>
      <c r="X652" s="1133"/>
      <c r="Y652" s="1135"/>
      <c r="Z652" s="981">
        <v>15.0</v>
      </c>
      <c r="AA652" s="1135"/>
      <c r="AB652" s="1135"/>
      <c r="AC652" s="1135"/>
      <c r="AD652" s="981">
        <v>10.0</v>
      </c>
      <c r="AE652" s="1136"/>
      <c r="AF652" s="1136"/>
      <c r="AG652" s="1136"/>
      <c r="AH652" s="1136"/>
      <c r="AI652" s="1136"/>
      <c r="AJ652" s="1136"/>
      <c r="AK652" s="962"/>
      <c r="AL652" s="962"/>
      <c r="AM652" s="962"/>
      <c r="AN652" s="961"/>
      <c r="AO652" s="962"/>
      <c r="AP652" s="962"/>
      <c r="AQ652" s="961"/>
      <c r="AR652" s="961"/>
      <c r="AS652" s="962"/>
    </row>
    <row r="653">
      <c r="A653" s="269"/>
      <c r="C653" s="269"/>
      <c r="D653" s="1048">
        <v>2.0</v>
      </c>
      <c r="E653" s="1012">
        <v>4.0</v>
      </c>
      <c r="F653" s="1092"/>
      <c r="G653" s="1093"/>
      <c r="H653" s="1041">
        <v>23000.0</v>
      </c>
      <c r="I653" s="1137"/>
      <c r="J653" s="1138"/>
      <c r="K653" s="1139"/>
      <c r="L653" s="990">
        <v>8.0</v>
      </c>
      <c r="M653" s="1137"/>
      <c r="N653" s="1137"/>
      <c r="O653" s="1137"/>
      <c r="P653" s="1137"/>
      <c r="Q653" s="1137"/>
      <c r="R653" s="1137"/>
      <c r="S653" s="1138"/>
      <c r="T653" s="1138"/>
      <c r="U653" s="1138"/>
      <c r="V653" s="1138"/>
      <c r="W653" s="1138"/>
      <c r="X653" s="1138"/>
      <c r="Y653" s="1140"/>
      <c r="Z653" s="475">
        <v>20.0</v>
      </c>
      <c r="AA653" s="1140"/>
      <c r="AB653" s="1140"/>
      <c r="AC653" s="1140"/>
      <c r="AD653" s="475">
        <v>15.0</v>
      </c>
      <c r="AE653" s="1141"/>
      <c r="AF653" s="1141"/>
      <c r="AG653" s="1141"/>
      <c r="AH653" s="1141"/>
      <c r="AI653" s="1141"/>
      <c r="AJ653" s="1141"/>
      <c r="AK653" s="962"/>
      <c r="AL653" s="962"/>
      <c r="AM653" s="962"/>
      <c r="AN653" s="961"/>
      <c r="AO653" s="962"/>
      <c r="AP653" s="962"/>
      <c r="AQ653" s="961"/>
      <c r="AR653" s="961"/>
      <c r="AS653" s="962"/>
    </row>
    <row r="654">
      <c r="A654" s="269"/>
      <c r="C654" s="269"/>
      <c r="D654" s="1048">
        <v>3.0</v>
      </c>
      <c r="E654" s="1012">
        <v>6.0</v>
      </c>
      <c r="F654" s="1092"/>
      <c r="G654" s="1093"/>
      <c r="H654" s="1041">
        <v>35000.0</v>
      </c>
      <c r="I654" s="1137"/>
      <c r="J654" s="1138"/>
      <c r="K654" s="1139"/>
      <c r="L654" s="990">
        <v>10.0</v>
      </c>
      <c r="M654" s="1137"/>
      <c r="N654" s="1137"/>
      <c r="O654" s="1137"/>
      <c r="P654" s="1137"/>
      <c r="Q654" s="1137"/>
      <c r="R654" s="1137"/>
      <c r="S654" s="1138"/>
      <c r="T654" s="1138"/>
      <c r="U654" s="1138"/>
      <c r="V654" s="1138"/>
      <c r="W654" s="1138"/>
      <c r="X654" s="1138"/>
      <c r="Y654" s="1140"/>
      <c r="Z654" s="475">
        <v>30.0</v>
      </c>
      <c r="AA654" s="1140"/>
      <c r="AB654" s="1140"/>
      <c r="AC654" s="1140"/>
      <c r="AD654" s="475">
        <v>20.0</v>
      </c>
      <c r="AE654" s="1141"/>
      <c r="AF654" s="1141"/>
      <c r="AG654" s="1141"/>
      <c r="AH654" s="1141"/>
      <c r="AI654" s="1141"/>
      <c r="AJ654" s="1141"/>
      <c r="AK654" s="962"/>
      <c r="AL654" s="962"/>
      <c r="AM654" s="962"/>
      <c r="AN654" s="961"/>
      <c r="AO654" s="962"/>
      <c r="AP654" s="962"/>
      <c r="AQ654" s="961"/>
      <c r="AR654" s="961"/>
      <c r="AS654" s="962"/>
    </row>
    <row r="655">
      <c r="A655" s="269"/>
      <c r="C655" s="269"/>
      <c r="D655" s="1048">
        <v>4.0</v>
      </c>
      <c r="E655" s="1012">
        <v>8.0</v>
      </c>
      <c r="F655" s="1092"/>
      <c r="G655" s="1093"/>
      <c r="H655" s="1041">
        <v>53000.0</v>
      </c>
      <c r="I655" s="1137"/>
      <c r="J655" s="1138"/>
      <c r="K655" s="1139"/>
      <c r="L655" s="990">
        <v>15.0</v>
      </c>
      <c r="M655" s="1137"/>
      <c r="N655" s="1137"/>
      <c r="O655" s="1137"/>
      <c r="P655" s="1137"/>
      <c r="Q655" s="1137"/>
      <c r="R655" s="1137"/>
      <c r="S655" s="1138"/>
      <c r="T655" s="1138"/>
      <c r="U655" s="1138"/>
      <c r="V655" s="1138"/>
      <c r="W655" s="1138"/>
      <c r="X655" s="1138"/>
      <c r="Y655" s="1140"/>
      <c r="Z655" s="1140"/>
      <c r="AA655" s="1140"/>
      <c r="AB655" s="1140"/>
      <c r="AC655" s="1140"/>
      <c r="AD655" s="1140"/>
      <c r="AE655" s="1141"/>
      <c r="AF655" s="990">
        <v>2.0</v>
      </c>
      <c r="AG655" s="1141"/>
      <c r="AH655" s="1141"/>
      <c r="AI655" s="1141"/>
      <c r="AJ655" s="990">
        <v>2.0</v>
      </c>
      <c r="AK655" s="962"/>
      <c r="AL655" s="962"/>
      <c r="AM655" s="962"/>
      <c r="AN655" s="961"/>
      <c r="AO655" s="962"/>
      <c r="AP655" s="962"/>
      <c r="AQ655" s="961"/>
      <c r="AR655" s="961"/>
      <c r="AS655" s="962"/>
    </row>
    <row r="656">
      <c r="A656" s="269"/>
      <c r="C656" s="269"/>
      <c r="D656" s="1048">
        <v>5.0</v>
      </c>
      <c r="E656" s="986">
        <v>10.0</v>
      </c>
      <c r="F656" s="1142"/>
      <c r="G656" s="1143"/>
      <c r="H656" s="1021">
        <v>80000.0</v>
      </c>
      <c r="I656" s="1137"/>
      <c r="J656" s="1138"/>
      <c r="K656" s="1139"/>
      <c r="L656" s="990">
        <v>20.0</v>
      </c>
      <c r="M656" s="1137"/>
      <c r="N656" s="1137"/>
      <c r="O656" s="1137"/>
      <c r="P656" s="1137"/>
      <c r="Q656" s="1137"/>
      <c r="R656" s="1137"/>
      <c r="S656" s="1138"/>
      <c r="T656" s="1138"/>
      <c r="U656" s="1138"/>
      <c r="V656" s="1138"/>
      <c r="W656" s="1138"/>
      <c r="X656" s="1138"/>
      <c r="Y656" s="1140"/>
      <c r="Z656" s="1140"/>
      <c r="AA656" s="1140"/>
      <c r="AB656" s="1140"/>
      <c r="AC656" s="1140"/>
      <c r="AD656" s="1140"/>
      <c r="AE656" s="1141"/>
      <c r="AF656" s="990">
        <v>3.0</v>
      </c>
      <c r="AG656" s="1141"/>
      <c r="AH656" s="1141"/>
      <c r="AI656" s="1141"/>
      <c r="AJ656" s="990">
        <v>3.0</v>
      </c>
      <c r="AK656" s="962"/>
      <c r="AL656" s="962"/>
      <c r="AM656" s="962"/>
      <c r="AN656" s="961"/>
      <c r="AO656" s="962"/>
      <c r="AP656" s="962"/>
      <c r="AQ656" s="961"/>
      <c r="AR656" s="961"/>
      <c r="AS656" s="962"/>
    </row>
    <row r="657">
      <c r="A657" s="269"/>
      <c r="C657" s="269"/>
      <c r="D657" s="1048">
        <v>6.0</v>
      </c>
      <c r="E657" s="986">
        <v>12.0</v>
      </c>
      <c r="F657" s="1142"/>
      <c r="G657" s="1143"/>
      <c r="H657" s="1021">
        <v>120000.0</v>
      </c>
      <c r="I657" s="1137"/>
      <c r="J657" s="1138"/>
      <c r="K657" s="1139"/>
      <c r="L657" s="990">
        <v>25.0</v>
      </c>
      <c r="M657" s="1137"/>
      <c r="N657" s="1137"/>
      <c r="O657" s="1137"/>
      <c r="P657" s="1137"/>
      <c r="Q657" s="1137"/>
      <c r="R657" s="1137"/>
      <c r="S657" s="1138"/>
      <c r="T657" s="1138"/>
      <c r="U657" s="1138"/>
      <c r="V657" s="1138"/>
      <c r="W657" s="1138"/>
      <c r="X657" s="1138"/>
      <c r="Y657" s="1140"/>
      <c r="Z657" s="1140"/>
      <c r="AA657" s="1140"/>
      <c r="AB657" s="1140"/>
      <c r="AC657" s="1140"/>
      <c r="AD657" s="1140"/>
      <c r="AE657" s="1141"/>
      <c r="AF657" s="990">
        <v>4.0</v>
      </c>
      <c r="AG657" s="1141"/>
      <c r="AH657" s="1141"/>
      <c r="AI657" s="1141"/>
      <c r="AJ657" s="990">
        <v>4.0</v>
      </c>
      <c r="AK657" s="962"/>
      <c r="AL657" s="962"/>
      <c r="AM657" s="962"/>
      <c r="AN657" s="961"/>
      <c r="AO657" s="962"/>
      <c r="AP657" s="962"/>
      <c r="AQ657" s="961"/>
      <c r="AR657" s="961"/>
      <c r="AS657" s="962"/>
    </row>
    <row r="658">
      <c r="A658" s="269"/>
      <c r="C658" s="269"/>
      <c r="D658" s="1048">
        <v>7.0</v>
      </c>
      <c r="E658" s="986">
        <v>14.0</v>
      </c>
      <c r="F658" s="1142"/>
      <c r="G658" s="1143"/>
      <c r="H658" s="1021">
        <v>180000.0</v>
      </c>
      <c r="I658" s="1137"/>
      <c r="J658" s="1138"/>
      <c r="K658" s="1139"/>
      <c r="L658" s="990">
        <v>30.0</v>
      </c>
      <c r="M658" s="1137"/>
      <c r="N658" s="1137"/>
      <c r="O658" s="1137"/>
      <c r="P658" s="1137"/>
      <c r="Q658" s="1137"/>
      <c r="R658" s="1137"/>
      <c r="S658" s="1138"/>
      <c r="T658" s="1138"/>
      <c r="U658" s="1138"/>
      <c r="V658" s="1138"/>
      <c r="W658" s="1138"/>
      <c r="X658" s="1138"/>
      <c r="Y658" s="1140"/>
      <c r="Z658" s="1140"/>
      <c r="AA658" s="1140"/>
      <c r="AB658" s="1140"/>
      <c r="AC658" s="1140"/>
      <c r="AD658" s="1140"/>
      <c r="AE658" s="1141"/>
      <c r="AF658" s="990">
        <v>5.0</v>
      </c>
      <c r="AG658" s="1141"/>
      <c r="AH658" s="1141"/>
      <c r="AI658" s="1141"/>
      <c r="AJ658" s="990">
        <v>5.0</v>
      </c>
      <c r="AK658" s="962"/>
      <c r="AL658" s="962"/>
      <c r="AM658" s="962"/>
      <c r="AN658" s="961"/>
      <c r="AO658" s="962"/>
      <c r="AP658" s="962"/>
      <c r="AQ658" s="961"/>
      <c r="AR658" s="961"/>
      <c r="AS658" s="962"/>
    </row>
    <row r="659">
      <c r="A659" s="269"/>
      <c r="C659" s="269"/>
      <c r="D659" s="1048">
        <v>8.0</v>
      </c>
      <c r="E659" s="986">
        <v>16.0</v>
      </c>
      <c r="F659" s="1142"/>
      <c r="G659" s="1143"/>
      <c r="H659" s="1021">
        <v>270000.0</v>
      </c>
      <c r="I659" s="1137"/>
      <c r="J659" s="1138"/>
      <c r="K659" s="1139"/>
      <c r="L659" s="990">
        <v>35.0</v>
      </c>
      <c r="M659" s="1137"/>
      <c r="N659" s="1137"/>
      <c r="O659" s="1137"/>
      <c r="P659" s="1137"/>
      <c r="Q659" s="1137"/>
      <c r="R659" s="1137"/>
      <c r="S659" s="1138"/>
      <c r="T659" s="1138"/>
      <c r="U659" s="1138"/>
      <c r="V659" s="1138"/>
      <c r="W659" s="1138"/>
      <c r="X659" s="1138"/>
      <c r="Y659" s="1140"/>
      <c r="Z659" s="1140"/>
      <c r="AA659" s="1140"/>
      <c r="AB659" s="1140"/>
      <c r="AC659" s="1140"/>
      <c r="AD659" s="1140"/>
      <c r="AE659" s="1141"/>
      <c r="AF659" s="990">
        <v>6.0</v>
      </c>
      <c r="AG659" s="1141"/>
      <c r="AH659" s="1141"/>
      <c r="AI659" s="1141"/>
      <c r="AJ659" s="990">
        <v>6.0</v>
      </c>
      <c r="AK659" s="962"/>
      <c r="AL659" s="962"/>
      <c r="AM659" s="962"/>
      <c r="AN659" s="961"/>
      <c r="AO659" s="962"/>
      <c r="AP659" s="962"/>
      <c r="AQ659" s="961"/>
      <c r="AR659" s="961"/>
      <c r="AS659" s="962"/>
    </row>
    <row r="660">
      <c r="A660" s="269"/>
      <c r="C660" s="269"/>
      <c r="D660" s="1048">
        <v>9.0</v>
      </c>
      <c r="E660" s="986">
        <v>18.0</v>
      </c>
      <c r="F660" s="1142"/>
      <c r="G660" s="1143"/>
      <c r="H660" s="1021">
        <v>410000.0</v>
      </c>
      <c r="I660" s="1137"/>
      <c r="J660" s="1138"/>
      <c r="K660" s="1139"/>
      <c r="L660" s="990">
        <v>40.0</v>
      </c>
      <c r="M660" s="1137"/>
      <c r="N660" s="1137"/>
      <c r="O660" s="1137"/>
      <c r="P660" s="1137"/>
      <c r="Q660" s="1137"/>
      <c r="R660" s="1137"/>
      <c r="S660" s="1138"/>
      <c r="T660" s="1138"/>
      <c r="U660" s="1138"/>
      <c r="V660" s="1138"/>
      <c r="W660" s="1138"/>
      <c r="X660" s="1138"/>
      <c r="Y660" s="1140"/>
      <c r="Z660" s="1140"/>
      <c r="AA660" s="1140"/>
      <c r="AB660" s="1140"/>
      <c r="AC660" s="1140"/>
      <c r="AD660" s="1140"/>
      <c r="AE660" s="1141"/>
      <c r="AF660" s="990">
        <v>7.0</v>
      </c>
      <c r="AG660" s="1141"/>
      <c r="AH660" s="1141"/>
      <c r="AI660" s="1141"/>
      <c r="AJ660" s="990">
        <v>7.0</v>
      </c>
      <c r="AK660" s="962"/>
      <c r="AL660" s="962"/>
      <c r="AM660" s="962"/>
      <c r="AN660" s="961"/>
      <c r="AO660" s="962"/>
      <c r="AP660" s="962"/>
      <c r="AQ660" s="961"/>
      <c r="AR660" s="961"/>
      <c r="AS660" s="962"/>
    </row>
    <row r="661">
      <c r="A661" s="917"/>
      <c r="B661" s="916"/>
      <c r="C661" s="917"/>
      <c r="D661" s="1060">
        <v>10.0</v>
      </c>
      <c r="E661" s="1044">
        <v>20.0</v>
      </c>
      <c r="F661" s="1144"/>
      <c r="G661" s="1145"/>
      <c r="H661" s="996">
        <v>620000.0</v>
      </c>
      <c r="I661" s="1146"/>
      <c r="J661" s="1147"/>
      <c r="K661" s="1148"/>
      <c r="L661" s="1004">
        <v>50.0</v>
      </c>
      <c r="M661" s="1146"/>
      <c r="N661" s="1146"/>
      <c r="O661" s="1146"/>
      <c r="P661" s="1146"/>
      <c r="Q661" s="1146"/>
      <c r="R661" s="1146"/>
      <c r="S661" s="1147"/>
      <c r="T661" s="1147"/>
      <c r="U661" s="1147"/>
      <c r="V661" s="1147"/>
      <c r="W661" s="1147"/>
      <c r="X661" s="1147"/>
      <c r="Y661" s="1149"/>
      <c r="Z661" s="1149"/>
      <c r="AA661" s="1149"/>
      <c r="AB661" s="1149"/>
      <c r="AC661" s="1149"/>
      <c r="AD661" s="1149"/>
      <c r="AE661" s="1150"/>
      <c r="AF661" s="1004">
        <v>8.0</v>
      </c>
      <c r="AG661" s="1150"/>
      <c r="AH661" s="1150"/>
      <c r="AI661" s="1150"/>
      <c r="AJ661" s="1004">
        <v>8.0</v>
      </c>
      <c r="AK661" s="962"/>
      <c r="AL661" s="962"/>
      <c r="AM661" s="962"/>
      <c r="AN661" s="961"/>
      <c r="AO661" s="962"/>
      <c r="AP661" s="962"/>
      <c r="AQ661" s="961"/>
      <c r="AR661" s="961"/>
      <c r="AS661" s="962"/>
    </row>
    <row r="662">
      <c r="A662" s="1072" t="s">
        <v>2703</v>
      </c>
      <c r="B662" s="1073" t="s">
        <v>2777</v>
      </c>
      <c r="C662" s="14"/>
      <c r="D662" s="1074">
        <v>1.0</v>
      </c>
      <c r="E662" s="1131">
        <v>2.0</v>
      </c>
      <c r="F662" s="1076"/>
      <c r="G662" s="1077"/>
      <c r="H662" s="1040">
        <v>15000.0</v>
      </c>
      <c r="I662" s="1132"/>
      <c r="J662" s="1133"/>
      <c r="K662" s="1134"/>
      <c r="L662" s="982">
        <v>5.0</v>
      </c>
      <c r="M662" s="1132"/>
      <c r="N662" s="1132"/>
      <c r="O662" s="1132"/>
      <c r="P662" s="1132"/>
      <c r="Q662" s="1132"/>
      <c r="R662" s="1132"/>
      <c r="S662" s="1133"/>
      <c r="T662" s="1133"/>
      <c r="U662" s="1133"/>
      <c r="V662" s="1133"/>
      <c r="W662" s="1133"/>
      <c r="X662" s="1133"/>
      <c r="Y662" s="1135"/>
      <c r="Z662" s="981"/>
      <c r="AA662" s="981">
        <v>15.0</v>
      </c>
      <c r="AB662" s="1135"/>
      <c r="AC662" s="1135"/>
      <c r="AD662" s="981">
        <v>10.0</v>
      </c>
      <c r="AE662" s="1136"/>
      <c r="AF662" s="1136"/>
      <c r="AG662" s="1136"/>
      <c r="AH662" s="1136"/>
      <c r="AI662" s="1136"/>
      <c r="AJ662" s="1136"/>
      <c r="AK662" s="962"/>
      <c r="AL662" s="962"/>
      <c r="AM662" s="962"/>
      <c r="AN662" s="961"/>
      <c r="AO662" s="962"/>
      <c r="AP662" s="962"/>
      <c r="AQ662" s="961"/>
      <c r="AR662" s="961"/>
      <c r="AS662" s="962"/>
    </row>
    <row r="663">
      <c r="A663" s="269"/>
      <c r="C663" s="269"/>
      <c r="D663" s="1048">
        <v>2.0</v>
      </c>
      <c r="E663" s="1012">
        <v>4.0</v>
      </c>
      <c r="F663" s="1092"/>
      <c r="G663" s="1093"/>
      <c r="H663" s="1041">
        <v>23000.0</v>
      </c>
      <c r="I663" s="1137"/>
      <c r="J663" s="1138"/>
      <c r="K663" s="1139"/>
      <c r="L663" s="990">
        <v>8.0</v>
      </c>
      <c r="M663" s="1137"/>
      <c r="N663" s="1137"/>
      <c r="O663" s="1137"/>
      <c r="P663" s="1137"/>
      <c r="Q663" s="1137"/>
      <c r="R663" s="1137"/>
      <c r="S663" s="1138"/>
      <c r="T663" s="1138"/>
      <c r="U663" s="1138"/>
      <c r="V663" s="1138"/>
      <c r="W663" s="1138"/>
      <c r="X663" s="1138"/>
      <c r="Y663" s="1140"/>
      <c r="Z663" s="475"/>
      <c r="AA663" s="475">
        <v>20.0</v>
      </c>
      <c r="AB663" s="1140"/>
      <c r="AC663" s="1140"/>
      <c r="AD663" s="475">
        <v>15.0</v>
      </c>
      <c r="AE663" s="1141"/>
      <c r="AF663" s="1141"/>
      <c r="AG663" s="1141"/>
      <c r="AH663" s="1141"/>
      <c r="AI663" s="1141"/>
      <c r="AJ663" s="1141"/>
      <c r="AK663" s="962"/>
      <c r="AL663" s="962"/>
      <c r="AM663" s="962"/>
      <c r="AN663" s="961"/>
      <c r="AO663" s="962"/>
      <c r="AP663" s="962"/>
      <c r="AQ663" s="961"/>
      <c r="AR663" s="961"/>
      <c r="AS663" s="962"/>
    </row>
    <row r="664">
      <c r="A664" s="269"/>
      <c r="C664" s="269"/>
      <c r="D664" s="1048">
        <v>3.0</v>
      </c>
      <c r="E664" s="1012">
        <v>6.0</v>
      </c>
      <c r="F664" s="1092"/>
      <c r="G664" s="1093"/>
      <c r="H664" s="1041">
        <v>35000.0</v>
      </c>
      <c r="I664" s="1137"/>
      <c r="J664" s="1138"/>
      <c r="K664" s="1139"/>
      <c r="L664" s="990">
        <v>10.0</v>
      </c>
      <c r="M664" s="1137"/>
      <c r="N664" s="1137"/>
      <c r="O664" s="1137"/>
      <c r="P664" s="1137"/>
      <c r="Q664" s="1137"/>
      <c r="R664" s="1137"/>
      <c r="S664" s="1138"/>
      <c r="T664" s="1138"/>
      <c r="U664" s="1138"/>
      <c r="V664" s="1138"/>
      <c r="W664" s="1138"/>
      <c r="X664" s="1138"/>
      <c r="Y664" s="1140"/>
      <c r="Z664" s="475"/>
      <c r="AA664" s="475">
        <v>30.0</v>
      </c>
      <c r="AB664" s="1140"/>
      <c r="AC664" s="1140"/>
      <c r="AD664" s="475">
        <v>20.0</v>
      </c>
      <c r="AE664" s="1141"/>
      <c r="AF664" s="1141"/>
      <c r="AG664" s="1141"/>
      <c r="AH664" s="1141"/>
      <c r="AI664" s="1141"/>
      <c r="AJ664" s="1141"/>
      <c r="AK664" s="962"/>
      <c r="AL664" s="962"/>
      <c r="AM664" s="962"/>
      <c r="AN664" s="961"/>
      <c r="AO664" s="962"/>
      <c r="AP664" s="962"/>
      <c r="AQ664" s="961"/>
      <c r="AR664" s="961"/>
      <c r="AS664" s="962"/>
    </row>
    <row r="665">
      <c r="A665" s="269"/>
      <c r="C665" s="269"/>
      <c r="D665" s="1048">
        <v>4.0</v>
      </c>
      <c r="E665" s="1012">
        <v>8.0</v>
      </c>
      <c r="F665" s="1092"/>
      <c r="G665" s="1093"/>
      <c r="H665" s="1041">
        <v>53000.0</v>
      </c>
      <c r="I665" s="1137"/>
      <c r="J665" s="1138"/>
      <c r="K665" s="1139"/>
      <c r="L665" s="990">
        <v>15.0</v>
      </c>
      <c r="M665" s="1137"/>
      <c r="N665" s="1137"/>
      <c r="O665" s="1137"/>
      <c r="P665" s="1137"/>
      <c r="Q665" s="1137"/>
      <c r="R665" s="1137"/>
      <c r="S665" s="1138"/>
      <c r="T665" s="1138"/>
      <c r="U665" s="1138"/>
      <c r="V665" s="1138"/>
      <c r="W665" s="1138"/>
      <c r="X665" s="1138"/>
      <c r="Y665" s="1140"/>
      <c r="Z665" s="1140"/>
      <c r="AA665" s="1140"/>
      <c r="AB665" s="1140"/>
      <c r="AC665" s="1140"/>
      <c r="AD665" s="1140"/>
      <c r="AE665" s="1141"/>
      <c r="AF665" s="1151"/>
      <c r="AG665" s="990">
        <v>2.0</v>
      </c>
      <c r="AH665" s="1141"/>
      <c r="AI665" s="1141"/>
      <c r="AJ665" s="990">
        <v>2.0</v>
      </c>
      <c r="AK665" s="962"/>
      <c r="AL665" s="962"/>
      <c r="AM665" s="962"/>
      <c r="AN665" s="961"/>
      <c r="AO665" s="962"/>
      <c r="AP665" s="962"/>
      <c r="AQ665" s="961"/>
      <c r="AR665" s="961"/>
      <c r="AS665" s="962"/>
    </row>
    <row r="666">
      <c r="A666" s="269"/>
      <c r="C666" s="269"/>
      <c r="D666" s="1048">
        <v>5.0</v>
      </c>
      <c r="E666" s="986">
        <v>10.0</v>
      </c>
      <c r="F666" s="1142"/>
      <c r="G666" s="1143"/>
      <c r="H666" s="1021">
        <v>80000.0</v>
      </c>
      <c r="I666" s="1137"/>
      <c r="J666" s="1138"/>
      <c r="K666" s="1139"/>
      <c r="L666" s="990">
        <v>20.0</v>
      </c>
      <c r="M666" s="1137"/>
      <c r="N666" s="1137"/>
      <c r="O666" s="1137"/>
      <c r="P666" s="1137"/>
      <c r="Q666" s="1137"/>
      <c r="R666" s="1137"/>
      <c r="S666" s="1138"/>
      <c r="T666" s="1138"/>
      <c r="U666" s="1138"/>
      <c r="V666" s="1138"/>
      <c r="W666" s="1138"/>
      <c r="X666" s="1138"/>
      <c r="Y666" s="1140"/>
      <c r="Z666" s="1140"/>
      <c r="AA666" s="1140"/>
      <c r="AB666" s="1140"/>
      <c r="AC666" s="1140"/>
      <c r="AD666" s="1140"/>
      <c r="AE666" s="1141"/>
      <c r="AF666" s="1141"/>
      <c r="AG666" s="990">
        <v>3.0</v>
      </c>
      <c r="AH666" s="1141"/>
      <c r="AI666" s="1141"/>
      <c r="AJ666" s="990">
        <v>3.0</v>
      </c>
      <c r="AK666" s="962"/>
      <c r="AL666" s="962"/>
      <c r="AM666" s="962"/>
      <c r="AN666" s="961"/>
      <c r="AO666" s="962"/>
      <c r="AP666" s="962"/>
      <c r="AQ666" s="961"/>
      <c r="AR666" s="961"/>
      <c r="AS666" s="962"/>
    </row>
    <row r="667">
      <c r="A667" s="269"/>
      <c r="C667" s="269"/>
      <c r="D667" s="1048">
        <v>6.0</v>
      </c>
      <c r="E667" s="986">
        <v>12.0</v>
      </c>
      <c r="F667" s="1142"/>
      <c r="G667" s="1143"/>
      <c r="H667" s="1021">
        <v>120000.0</v>
      </c>
      <c r="I667" s="1137"/>
      <c r="J667" s="1138"/>
      <c r="K667" s="1139"/>
      <c r="L667" s="990">
        <v>25.0</v>
      </c>
      <c r="M667" s="1137"/>
      <c r="N667" s="1137"/>
      <c r="O667" s="1137"/>
      <c r="P667" s="1137"/>
      <c r="Q667" s="1137"/>
      <c r="R667" s="1137"/>
      <c r="S667" s="1138"/>
      <c r="T667" s="1138"/>
      <c r="U667" s="1138"/>
      <c r="V667" s="1138"/>
      <c r="W667" s="1138"/>
      <c r="X667" s="1138"/>
      <c r="Y667" s="1140"/>
      <c r="Z667" s="1140"/>
      <c r="AA667" s="1140"/>
      <c r="AB667" s="1140"/>
      <c r="AC667" s="1140"/>
      <c r="AD667" s="1140"/>
      <c r="AE667" s="1141"/>
      <c r="AF667" s="1141"/>
      <c r="AG667" s="990">
        <v>4.0</v>
      </c>
      <c r="AH667" s="1141"/>
      <c r="AI667" s="1141"/>
      <c r="AJ667" s="990">
        <v>4.0</v>
      </c>
      <c r="AK667" s="962"/>
      <c r="AL667" s="962"/>
      <c r="AM667" s="962"/>
      <c r="AN667" s="961"/>
      <c r="AO667" s="962"/>
      <c r="AP667" s="962"/>
      <c r="AQ667" s="961"/>
      <c r="AR667" s="961"/>
      <c r="AS667" s="962"/>
    </row>
    <row r="668">
      <c r="A668" s="269"/>
      <c r="C668" s="269"/>
      <c r="D668" s="1048">
        <v>7.0</v>
      </c>
      <c r="E668" s="986">
        <v>14.0</v>
      </c>
      <c r="F668" s="1142"/>
      <c r="G668" s="1143"/>
      <c r="H668" s="1021">
        <v>180000.0</v>
      </c>
      <c r="I668" s="1137"/>
      <c r="J668" s="1138"/>
      <c r="K668" s="1139"/>
      <c r="L668" s="990">
        <v>30.0</v>
      </c>
      <c r="M668" s="1137"/>
      <c r="N668" s="1137"/>
      <c r="O668" s="1137"/>
      <c r="P668" s="1137"/>
      <c r="Q668" s="1137"/>
      <c r="R668" s="1137"/>
      <c r="S668" s="1138"/>
      <c r="T668" s="1138"/>
      <c r="U668" s="1138"/>
      <c r="V668" s="1138"/>
      <c r="W668" s="1138"/>
      <c r="X668" s="1138"/>
      <c r="Y668" s="1140"/>
      <c r="Z668" s="1140"/>
      <c r="AA668" s="1140"/>
      <c r="AB668" s="1140"/>
      <c r="AC668" s="1140"/>
      <c r="AD668" s="1140"/>
      <c r="AE668" s="1141"/>
      <c r="AF668" s="1141"/>
      <c r="AG668" s="990">
        <v>5.0</v>
      </c>
      <c r="AH668" s="1141"/>
      <c r="AI668" s="1141"/>
      <c r="AJ668" s="990">
        <v>5.0</v>
      </c>
      <c r="AK668" s="962"/>
      <c r="AL668" s="962"/>
      <c r="AM668" s="962"/>
      <c r="AN668" s="961"/>
      <c r="AO668" s="962"/>
      <c r="AP668" s="962"/>
      <c r="AQ668" s="961"/>
      <c r="AR668" s="961"/>
      <c r="AS668" s="962"/>
    </row>
    <row r="669">
      <c r="A669" s="269"/>
      <c r="C669" s="269"/>
      <c r="D669" s="1048">
        <v>8.0</v>
      </c>
      <c r="E669" s="986">
        <v>16.0</v>
      </c>
      <c r="F669" s="1142"/>
      <c r="G669" s="1143"/>
      <c r="H669" s="1021">
        <v>270000.0</v>
      </c>
      <c r="I669" s="1137"/>
      <c r="J669" s="1138"/>
      <c r="K669" s="1139"/>
      <c r="L669" s="990">
        <v>35.0</v>
      </c>
      <c r="M669" s="1137"/>
      <c r="N669" s="1137"/>
      <c r="O669" s="1137"/>
      <c r="P669" s="1137"/>
      <c r="Q669" s="1137"/>
      <c r="R669" s="1137"/>
      <c r="S669" s="1138"/>
      <c r="T669" s="1138"/>
      <c r="U669" s="1138"/>
      <c r="V669" s="1138"/>
      <c r="W669" s="1138"/>
      <c r="X669" s="1138"/>
      <c r="Y669" s="1140"/>
      <c r="Z669" s="1140"/>
      <c r="AA669" s="1140"/>
      <c r="AB669" s="1140"/>
      <c r="AC669" s="1140"/>
      <c r="AD669" s="1140"/>
      <c r="AE669" s="1141"/>
      <c r="AF669" s="1141"/>
      <c r="AG669" s="990">
        <v>6.0</v>
      </c>
      <c r="AH669" s="1141"/>
      <c r="AI669" s="1141"/>
      <c r="AJ669" s="990">
        <v>6.0</v>
      </c>
      <c r="AK669" s="962"/>
      <c r="AL669" s="962"/>
      <c r="AM669" s="962"/>
      <c r="AN669" s="961"/>
      <c r="AO669" s="962"/>
      <c r="AP669" s="962"/>
      <c r="AQ669" s="961"/>
      <c r="AR669" s="961"/>
      <c r="AS669" s="962"/>
    </row>
    <row r="670">
      <c r="A670" s="269"/>
      <c r="C670" s="269"/>
      <c r="D670" s="1048">
        <v>9.0</v>
      </c>
      <c r="E670" s="986">
        <v>18.0</v>
      </c>
      <c r="F670" s="1142"/>
      <c r="G670" s="1143"/>
      <c r="H670" s="1021">
        <v>410000.0</v>
      </c>
      <c r="I670" s="1137"/>
      <c r="J670" s="1138"/>
      <c r="K670" s="1139"/>
      <c r="L670" s="990">
        <v>40.0</v>
      </c>
      <c r="M670" s="1137"/>
      <c r="N670" s="1137"/>
      <c r="O670" s="1137"/>
      <c r="P670" s="1137"/>
      <c r="Q670" s="1137"/>
      <c r="R670" s="1137"/>
      <c r="S670" s="1138"/>
      <c r="T670" s="1138"/>
      <c r="U670" s="1138"/>
      <c r="V670" s="1138"/>
      <c r="W670" s="1138"/>
      <c r="X670" s="1138"/>
      <c r="Y670" s="1140"/>
      <c r="Z670" s="1140"/>
      <c r="AA670" s="1140"/>
      <c r="AB670" s="1140"/>
      <c r="AC670" s="1140"/>
      <c r="AD670" s="1140"/>
      <c r="AE670" s="1141"/>
      <c r="AF670" s="1141"/>
      <c r="AG670" s="990">
        <v>7.0</v>
      </c>
      <c r="AH670" s="1141"/>
      <c r="AI670" s="1141"/>
      <c r="AJ670" s="990">
        <v>7.0</v>
      </c>
      <c r="AK670" s="962"/>
      <c r="AL670" s="962"/>
      <c r="AM670" s="962"/>
      <c r="AN670" s="961"/>
      <c r="AO670" s="962"/>
      <c r="AP670" s="962"/>
      <c r="AQ670" s="961"/>
      <c r="AR670" s="961"/>
      <c r="AS670" s="962"/>
    </row>
    <row r="671">
      <c r="A671" s="917"/>
      <c r="B671" s="916"/>
      <c r="C671" s="917"/>
      <c r="D671" s="1060">
        <v>10.0</v>
      </c>
      <c r="E671" s="1044">
        <v>20.0</v>
      </c>
      <c r="F671" s="1144"/>
      <c r="G671" s="1145"/>
      <c r="H671" s="996">
        <v>620000.0</v>
      </c>
      <c r="I671" s="1146"/>
      <c r="J671" s="1147"/>
      <c r="K671" s="1148"/>
      <c r="L671" s="1004">
        <v>50.0</v>
      </c>
      <c r="M671" s="1146"/>
      <c r="N671" s="1146"/>
      <c r="O671" s="1146"/>
      <c r="P671" s="1146"/>
      <c r="Q671" s="1146"/>
      <c r="R671" s="1146"/>
      <c r="S671" s="1147"/>
      <c r="T671" s="1147"/>
      <c r="U671" s="1147"/>
      <c r="V671" s="1147"/>
      <c r="W671" s="1147"/>
      <c r="X671" s="1147"/>
      <c r="Y671" s="1149"/>
      <c r="Z671" s="1149"/>
      <c r="AA671" s="1149"/>
      <c r="AB671" s="1149"/>
      <c r="AC671" s="1149"/>
      <c r="AD671" s="1149"/>
      <c r="AE671" s="1150"/>
      <c r="AF671" s="1150"/>
      <c r="AG671" s="1004">
        <v>8.0</v>
      </c>
      <c r="AH671" s="1150"/>
      <c r="AI671" s="1150"/>
      <c r="AJ671" s="1004">
        <v>8.0</v>
      </c>
      <c r="AK671" s="962"/>
      <c r="AL671" s="962"/>
      <c r="AM671" s="962"/>
      <c r="AN671" s="961"/>
      <c r="AO671" s="962"/>
      <c r="AP671" s="962"/>
      <c r="AQ671" s="961"/>
      <c r="AR671" s="961"/>
      <c r="AS671" s="962"/>
    </row>
    <row r="672">
      <c r="A672" s="1072" t="s">
        <v>2750</v>
      </c>
      <c r="B672" s="1073" t="s">
        <v>2778</v>
      </c>
      <c r="C672" s="14"/>
      <c r="D672" s="1074">
        <v>1.0</v>
      </c>
      <c r="E672" s="972">
        <v>5.0</v>
      </c>
      <c r="F672" s="1076"/>
      <c r="G672" s="1077"/>
      <c r="H672" s="1040">
        <v>15000.0</v>
      </c>
      <c r="I672" s="1132"/>
      <c r="J672" s="1133"/>
      <c r="K672" s="1134"/>
      <c r="L672" s="982">
        <v>5.0</v>
      </c>
      <c r="M672" s="1132"/>
      <c r="N672" s="1132"/>
      <c r="O672" s="1132"/>
      <c r="P672" s="1132"/>
      <c r="Q672" s="1132"/>
      <c r="R672" s="1132"/>
      <c r="S672" s="1133"/>
      <c r="T672" s="1133"/>
      <c r="U672" s="1133"/>
      <c r="V672" s="1133"/>
      <c r="W672" s="1133"/>
      <c r="X672" s="1133"/>
      <c r="Y672" s="1135"/>
      <c r="Z672" s="981">
        <v>15.0</v>
      </c>
      <c r="AA672" s="981"/>
      <c r="AB672" s="1135"/>
      <c r="AC672" s="981">
        <v>10.0</v>
      </c>
      <c r="AD672" s="981"/>
      <c r="AE672" s="1136"/>
      <c r="AF672" s="1136"/>
      <c r="AG672" s="1136"/>
      <c r="AH672" s="1136"/>
      <c r="AI672" s="1136"/>
      <c r="AJ672" s="1136"/>
      <c r="AK672" s="962"/>
      <c r="AL672" s="962"/>
      <c r="AM672" s="962"/>
      <c r="AN672" s="961"/>
      <c r="AO672" s="962"/>
      <c r="AP672" s="962"/>
      <c r="AQ672" s="961"/>
      <c r="AR672" s="961"/>
      <c r="AS672" s="962"/>
    </row>
    <row r="673">
      <c r="A673" s="269"/>
      <c r="C673" s="269"/>
      <c r="D673" s="1048">
        <v>2.0</v>
      </c>
      <c r="E673" s="986">
        <v>6.0</v>
      </c>
      <c r="F673" s="1092"/>
      <c r="G673" s="1093"/>
      <c r="H673" s="1041">
        <v>23000.0</v>
      </c>
      <c r="I673" s="1137"/>
      <c r="J673" s="1138"/>
      <c r="K673" s="1139"/>
      <c r="L673" s="990">
        <v>8.0</v>
      </c>
      <c r="M673" s="1137"/>
      <c r="N673" s="1137"/>
      <c r="O673" s="1137"/>
      <c r="P673" s="1137"/>
      <c r="Q673" s="1137"/>
      <c r="R673" s="1137"/>
      <c r="S673" s="1138"/>
      <c r="T673" s="1138"/>
      <c r="U673" s="1138"/>
      <c r="V673" s="1138"/>
      <c r="W673" s="1138"/>
      <c r="X673" s="1138"/>
      <c r="Y673" s="1140"/>
      <c r="Z673" s="475">
        <v>20.0</v>
      </c>
      <c r="AA673" s="475"/>
      <c r="AB673" s="1140"/>
      <c r="AC673" s="475">
        <v>15.0</v>
      </c>
      <c r="AD673" s="475"/>
      <c r="AE673" s="1141"/>
      <c r="AF673" s="1141"/>
      <c r="AG673" s="1141"/>
      <c r="AH673" s="1141"/>
      <c r="AI673" s="1141"/>
      <c r="AJ673" s="1141"/>
      <c r="AK673" s="962"/>
      <c r="AL673" s="962"/>
      <c r="AM673" s="962"/>
      <c r="AN673" s="961"/>
      <c r="AO673" s="962"/>
      <c r="AP673" s="962"/>
      <c r="AQ673" s="961"/>
      <c r="AR673" s="961"/>
      <c r="AS673" s="962"/>
    </row>
    <row r="674">
      <c r="A674" s="269"/>
      <c r="C674" s="269"/>
      <c r="D674" s="1048">
        <v>3.0</v>
      </c>
      <c r="E674" s="986">
        <v>7.0</v>
      </c>
      <c r="F674" s="1092"/>
      <c r="G674" s="1093"/>
      <c r="H674" s="1041">
        <v>35000.0</v>
      </c>
      <c r="I674" s="1137"/>
      <c r="J674" s="1138"/>
      <c r="K674" s="1139"/>
      <c r="L674" s="990">
        <v>10.0</v>
      </c>
      <c r="M674" s="1137"/>
      <c r="N674" s="1137"/>
      <c r="O674" s="1137"/>
      <c r="P674" s="1137"/>
      <c r="Q674" s="1137"/>
      <c r="R674" s="1137"/>
      <c r="S674" s="1138"/>
      <c r="T674" s="1138"/>
      <c r="U674" s="1138"/>
      <c r="V674" s="1138"/>
      <c r="W674" s="1138"/>
      <c r="X674" s="1138"/>
      <c r="Y674" s="1140"/>
      <c r="Z674" s="475">
        <v>30.0</v>
      </c>
      <c r="AA674" s="475"/>
      <c r="AB674" s="1140"/>
      <c r="AC674" s="475">
        <v>20.0</v>
      </c>
      <c r="AD674" s="475"/>
      <c r="AE674" s="1141"/>
      <c r="AF674" s="1141"/>
      <c r="AG674" s="1141"/>
      <c r="AH674" s="1141"/>
      <c r="AI674" s="1141"/>
      <c r="AJ674" s="1141"/>
      <c r="AK674" s="962"/>
      <c r="AL674" s="962"/>
      <c r="AM674" s="962"/>
      <c r="AN674" s="961"/>
      <c r="AO674" s="962"/>
      <c r="AP674" s="962"/>
      <c r="AQ674" s="961"/>
      <c r="AR674" s="961"/>
      <c r="AS674" s="962"/>
    </row>
    <row r="675">
      <c r="A675" s="269"/>
      <c r="C675" s="269"/>
      <c r="D675" s="1048">
        <v>4.0</v>
      </c>
      <c r="E675" s="986">
        <v>8.0</v>
      </c>
      <c r="F675" s="1092"/>
      <c r="G675" s="1093"/>
      <c r="H675" s="1041">
        <v>53000.0</v>
      </c>
      <c r="I675" s="1137"/>
      <c r="J675" s="1138"/>
      <c r="K675" s="1139"/>
      <c r="L675" s="990">
        <v>15.0</v>
      </c>
      <c r="M675" s="1137"/>
      <c r="N675" s="1137"/>
      <c r="O675" s="1137"/>
      <c r="P675" s="1137"/>
      <c r="Q675" s="1137"/>
      <c r="R675" s="1137"/>
      <c r="S675" s="1138"/>
      <c r="T675" s="1138"/>
      <c r="U675" s="1138"/>
      <c r="V675" s="1138"/>
      <c r="W675" s="1138"/>
      <c r="X675" s="1138"/>
      <c r="Y675" s="1140"/>
      <c r="Z675" s="1140"/>
      <c r="AA675" s="1140"/>
      <c r="AB675" s="1140"/>
      <c r="AC675" s="1140"/>
      <c r="AD675" s="1140"/>
      <c r="AE675" s="1141"/>
      <c r="AF675" s="990">
        <v>2.0</v>
      </c>
      <c r="AG675" s="1151"/>
      <c r="AH675" s="1141"/>
      <c r="AI675" s="990">
        <v>2.0</v>
      </c>
      <c r="AJ675" s="1151"/>
      <c r="AK675" s="962"/>
      <c r="AL675" s="962"/>
      <c r="AM675" s="962"/>
      <c r="AN675" s="961"/>
      <c r="AO675" s="962"/>
      <c r="AP675" s="962"/>
      <c r="AQ675" s="961"/>
      <c r="AR675" s="961"/>
      <c r="AS675" s="962"/>
    </row>
    <row r="676">
      <c r="A676" s="269"/>
      <c r="C676" s="269"/>
      <c r="D676" s="1048">
        <v>5.0</v>
      </c>
      <c r="E676" s="986">
        <v>9.0</v>
      </c>
      <c r="F676" s="1142"/>
      <c r="G676" s="1143"/>
      <c r="H676" s="1021">
        <v>80000.0</v>
      </c>
      <c r="I676" s="1137"/>
      <c r="J676" s="1138"/>
      <c r="K676" s="1139"/>
      <c r="L676" s="990">
        <v>20.0</v>
      </c>
      <c r="M676" s="1137"/>
      <c r="N676" s="1137"/>
      <c r="O676" s="1137"/>
      <c r="P676" s="1137"/>
      <c r="Q676" s="1137"/>
      <c r="R676" s="1137"/>
      <c r="S676" s="1138"/>
      <c r="T676" s="1138"/>
      <c r="U676" s="1138"/>
      <c r="V676" s="1138"/>
      <c r="W676" s="1138"/>
      <c r="X676" s="1138"/>
      <c r="Y676" s="1140"/>
      <c r="Z676" s="1140"/>
      <c r="AA676" s="1140"/>
      <c r="AB676" s="1140"/>
      <c r="AC676" s="1140"/>
      <c r="AD676" s="1140"/>
      <c r="AE676" s="1141"/>
      <c r="AF676" s="990">
        <v>3.0</v>
      </c>
      <c r="AG676" s="1141"/>
      <c r="AH676" s="1141"/>
      <c r="AI676" s="990">
        <v>3.0</v>
      </c>
      <c r="AJ676" s="1141"/>
      <c r="AK676" s="962"/>
      <c r="AL676" s="962"/>
      <c r="AM676" s="962"/>
      <c r="AN676" s="961"/>
      <c r="AO676" s="962"/>
      <c r="AP676" s="962"/>
      <c r="AQ676" s="961"/>
      <c r="AR676" s="961"/>
      <c r="AS676" s="962"/>
    </row>
    <row r="677">
      <c r="A677" s="269"/>
      <c r="C677" s="269"/>
      <c r="D677" s="1048">
        <v>6.0</v>
      </c>
      <c r="E677" s="986">
        <v>11.0</v>
      </c>
      <c r="F677" s="1142"/>
      <c r="G677" s="1143"/>
      <c r="H677" s="1021">
        <v>120000.0</v>
      </c>
      <c r="I677" s="1137"/>
      <c r="J677" s="1138"/>
      <c r="K677" s="1139"/>
      <c r="L677" s="990">
        <v>25.0</v>
      </c>
      <c r="M677" s="1137"/>
      <c r="N677" s="1137"/>
      <c r="O677" s="1137"/>
      <c r="P677" s="1137"/>
      <c r="Q677" s="1137"/>
      <c r="R677" s="1137"/>
      <c r="S677" s="1138"/>
      <c r="T677" s="1138"/>
      <c r="U677" s="1138"/>
      <c r="V677" s="1138"/>
      <c r="W677" s="1138"/>
      <c r="X677" s="1138"/>
      <c r="Y677" s="1140"/>
      <c r="Z677" s="1140"/>
      <c r="AA677" s="1140"/>
      <c r="AB677" s="1140"/>
      <c r="AC677" s="1140"/>
      <c r="AD677" s="1140"/>
      <c r="AE677" s="1141"/>
      <c r="AF677" s="990">
        <v>4.0</v>
      </c>
      <c r="AG677" s="1141"/>
      <c r="AH677" s="1141"/>
      <c r="AI677" s="990">
        <v>4.0</v>
      </c>
      <c r="AJ677" s="1141"/>
      <c r="AK677" s="962"/>
      <c r="AL677" s="962"/>
      <c r="AM677" s="962"/>
      <c r="AN677" s="961"/>
      <c r="AO677" s="962"/>
      <c r="AP677" s="962"/>
      <c r="AQ677" s="961"/>
      <c r="AR677" s="961"/>
      <c r="AS677" s="962"/>
    </row>
    <row r="678">
      <c r="A678" s="269"/>
      <c r="C678" s="269"/>
      <c r="D678" s="1048">
        <v>7.0</v>
      </c>
      <c r="E678" s="986">
        <v>13.0</v>
      </c>
      <c r="F678" s="1142"/>
      <c r="G678" s="1143"/>
      <c r="H678" s="1021">
        <v>180000.0</v>
      </c>
      <c r="I678" s="1137"/>
      <c r="J678" s="1138"/>
      <c r="K678" s="1139"/>
      <c r="L678" s="990">
        <v>30.0</v>
      </c>
      <c r="M678" s="1137"/>
      <c r="N678" s="1137"/>
      <c r="O678" s="1137"/>
      <c r="P678" s="1137"/>
      <c r="Q678" s="1137"/>
      <c r="R678" s="1137"/>
      <c r="S678" s="1138"/>
      <c r="T678" s="1138"/>
      <c r="U678" s="1138"/>
      <c r="V678" s="1138"/>
      <c r="W678" s="1138"/>
      <c r="X678" s="1138"/>
      <c r="Y678" s="1140"/>
      <c r="Z678" s="1140"/>
      <c r="AA678" s="1140"/>
      <c r="AB678" s="1140"/>
      <c r="AC678" s="1140"/>
      <c r="AD678" s="1140"/>
      <c r="AE678" s="1141"/>
      <c r="AF678" s="990">
        <v>5.0</v>
      </c>
      <c r="AG678" s="1141"/>
      <c r="AH678" s="1141"/>
      <c r="AI678" s="990">
        <v>5.0</v>
      </c>
      <c r="AJ678" s="1141"/>
      <c r="AK678" s="962"/>
      <c r="AL678" s="962"/>
      <c r="AM678" s="962"/>
      <c r="AN678" s="961"/>
      <c r="AO678" s="962"/>
      <c r="AP678" s="962"/>
      <c r="AQ678" s="961"/>
      <c r="AR678" s="961"/>
      <c r="AS678" s="962"/>
    </row>
    <row r="679">
      <c r="A679" s="269"/>
      <c r="C679" s="269"/>
      <c r="D679" s="1048">
        <v>8.0</v>
      </c>
      <c r="E679" s="986">
        <v>15.0</v>
      </c>
      <c r="F679" s="1142"/>
      <c r="G679" s="1143"/>
      <c r="H679" s="1021">
        <v>270000.0</v>
      </c>
      <c r="I679" s="1137"/>
      <c r="J679" s="1138"/>
      <c r="K679" s="1139"/>
      <c r="L679" s="990">
        <v>35.0</v>
      </c>
      <c r="M679" s="1137"/>
      <c r="N679" s="1137"/>
      <c r="O679" s="1137"/>
      <c r="P679" s="1137"/>
      <c r="Q679" s="1137"/>
      <c r="R679" s="1137"/>
      <c r="S679" s="1138"/>
      <c r="T679" s="1138"/>
      <c r="U679" s="1138"/>
      <c r="V679" s="1138"/>
      <c r="W679" s="1138"/>
      <c r="X679" s="1138"/>
      <c r="Y679" s="1140"/>
      <c r="Z679" s="1140"/>
      <c r="AA679" s="1140"/>
      <c r="AB679" s="1140"/>
      <c r="AC679" s="1140"/>
      <c r="AD679" s="1140"/>
      <c r="AE679" s="1141"/>
      <c r="AF679" s="990">
        <v>6.0</v>
      </c>
      <c r="AG679" s="1141"/>
      <c r="AH679" s="1141"/>
      <c r="AI679" s="990">
        <v>6.0</v>
      </c>
      <c r="AJ679" s="1141"/>
      <c r="AK679" s="962"/>
      <c r="AL679" s="962"/>
      <c r="AM679" s="962"/>
      <c r="AN679" s="961"/>
      <c r="AO679" s="962"/>
      <c r="AP679" s="962"/>
      <c r="AQ679" s="961"/>
      <c r="AR679" s="961"/>
      <c r="AS679" s="962"/>
    </row>
    <row r="680">
      <c r="A680" s="269"/>
      <c r="C680" s="269"/>
      <c r="D680" s="1048">
        <v>9.0</v>
      </c>
      <c r="E680" s="986">
        <v>17.0</v>
      </c>
      <c r="F680" s="1142"/>
      <c r="G680" s="1143"/>
      <c r="H680" s="1021">
        <v>410000.0</v>
      </c>
      <c r="I680" s="1137"/>
      <c r="J680" s="1138"/>
      <c r="K680" s="1139"/>
      <c r="L680" s="990">
        <v>40.0</v>
      </c>
      <c r="M680" s="1137"/>
      <c r="N680" s="1137"/>
      <c r="O680" s="1137"/>
      <c r="P680" s="1137"/>
      <c r="Q680" s="1137"/>
      <c r="R680" s="1137"/>
      <c r="S680" s="1138"/>
      <c r="T680" s="1138"/>
      <c r="U680" s="1138"/>
      <c r="V680" s="1138"/>
      <c r="W680" s="1138"/>
      <c r="X680" s="1138"/>
      <c r="Y680" s="1140"/>
      <c r="Z680" s="1140"/>
      <c r="AA680" s="1140"/>
      <c r="AB680" s="1140"/>
      <c r="AC680" s="1140"/>
      <c r="AD680" s="1140"/>
      <c r="AE680" s="1141"/>
      <c r="AF680" s="990">
        <v>7.0</v>
      </c>
      <c r="AG680" s="1141"/>
      <c r="AH680" s="1141"/>
      <c r="AI680" s="990">
        <v>7.0</v>
      </c>
      <c r="AJ680" s="1141"/>
      <c r="AK680" s="962"/>
      <c r="AL680" s="962"/>
      <c r="AM680" s="962"/>
      <c r="AN680" s="961"/>
      <c r="AO680" s="962"/>
      <c r="AP680" s="962"/>
      <c r="AQ680" s="961"/>
      <c r="AR680" s="961"/>
      <c r="AS680" s="962"/>
    </row>
    <row r="681">
      <c r="A681" s="917"/>
      <c r="B681" s="916"/>
      <c r="C681" s="917"/>
      <c r="D681" s="1060">
        <v>10.0</v>
      </c>
      <c r="E681" s="1044">
        <v>20.0</v>
      </c>
      <c r="F681" s="1144"/>
      <c r="G681" s="1145"/>
      <c r="H681" s="996">
        <v>620000.0</v>
      </c>
      <c r="I681" s="1146"/>
      <c r="J681" s="1147"/>
      <c r="K681" s="1148"/>
      <c r="L681" s="1004">
        <v>50.0</v>
      </c>
      <c r="M681" s="1146"/>
      <c r="N681" s="1146"/>
      <c r="O681" s="1146"/>
      <c r="P681" s="1146"/>
      <c r="Q681" s="1146"/>
      <c r="R681" s="1146"/>
      <c r="S681" s="1147"/>
      <c r="T681" s="1147"/>
      <c r="U681" s="1147"/>
      <c r="V681" s="1147"/>
      <c r="W681" s="1147"/>
      <c r="X681" s="1147"/>
      <c r="Y681" s="1149"/>
      <c r="Z681" s="1149"/>
      <c r="AA681" s="1149"/>
      <c r="AB681" s="1149"/>
      <c r="AC681" s="1149"/>
      <c r="AD681" s="1149"/>
      <c r="AE681" s="1150"/>
      <c r="AF681" s="1004">
        <v>8.0</v>
      </c>
      <c r="AG681" s="1150"/>
      <c r="AH681" s="1150"/>
      <c r="AI681" s="1004">
        <v>8.0</v>
      </c>
      <c r="AJ681" s="1150"/>
      <c r="AK681" s="962"/>
      <c r="AL681" s="962"/>
      <c r="AM681" s="962"/>
      <c r="AN681" s="961"/>
      <c r="AO681" s="962"/>
      <c r="AP681" s="962"/>
      <c r="AQ681" s="961"/>
      <c r="AR681" s="961"/>
      <c r="AS681" s="962"/>
    </row>
    <row r="682">
      <c r="A682" s="1072" t="s">
        <v>2751</v>
      </c>
      <c r="B682" s="1073" t="s">
        <v>2779</v>
      </c>
      <c r="C682" s="14"/>
      <c r="D682" s="1074">
        <v>1.0</v>
      </c>
      <c r="E682" s="972">
        <v>5.0</v>
      </c>
      <c r="F682" s="1076"/>
      <c r="G682" s="1077"/>
      <c r="H682" s="1040">
        <v>15000.0</v>
      </c>
      <c r="I682" s="1132"/>
      <c r="J682" s="1133"/>
      <c r="K682" s="1134"/>
      <c r="L682" s="982">
        <v>5.0</v>
      </c>
      <c r="M682" s="1132"/>
      <c r="N682" s="1132"/>
      <c r="O682" s="1132"/>
      <c r="P682" s="1132"/>
      <c r="Q682" s="1132"/>
      <c r="R682" s="1132"/>
      <c r="S682" s="1133"/>
      <c r="T682" s="1133"/>
      <c r="U682" s="1133"/>
      <c r="V682" s="1133"/>
      <c r="W682" s="1133"/>
      <c r="X682" s="1133"/>
      <c r="Y682" s="1135"/>
      <c r="Z682" s="981"/>
      <c r="AA682" s="981">
        <v>15.0</v>
      </c>
      <c r="AB682" s="1135"/>
      <c r="AC682" s="981"/>
      <c r="AD682" s="981">
        <v>10.0</v>
      </c>
      <c r="AE682" s="1136"/>
      <c r="AF682" s="1136"/>
      <c r="AG682" s="1136"/>
      <c r="AH682" s="1136"/>
      <c r="AI682" s="1136"/>
      <c r="AJ682" s="1136"/>
      <c r="AK682" s="962"/>
      <c r="AL682" s="962"/>
      <c r="AM682" s="962"/>
      <c r="AN682" s="961"/>
      <c r="AO682" s="962"/>
      <c r="AP682" s="962"/>
      <c r="AQ682" s="961"/>
      <c r="AR682" s="961"/>
      <c r="AS682" s="962"/>
    </row>
    <row r="683">
      <c r="A683" s="269"/>
      <c r="C683" s="269"/>
      <c r="D683" s="1048">
        <v>2.0</v>
      </c>
      <c r="E683" s="986">
        <v>6.0</v>
      </c>
      <c r="F683" s="1092"/>
      <c r="G683" s="1093"/>
      <c r="H683" s="1041">
        <v>23000.0</v>
      </c>
      <c r="I683" s="1137"/>
      <c r="J683" s="1138"/>
      <c r="K683" s="1139"/>
      <c r="L683" s="990">
        <v>8.0</v>
      </c>
      <c r="M683" s="1137"/>
      <c r="N683" s="1137"/>
      <c r="O683" s="1137"/>
      <c r="P683" s="1137"/>
      <c r="Q683" s="1137"/>
      <c r="R683" s="1137"/>
      <c r="S683" s="1138"/>
      <c r="T683" s="1138"/>
      <c r="U683" s="1138"/>
      <c r="V683" s="1138"/>
      <c r="W683" s="1138"/>
      <c r="X683" s="1138"/>
      <c r="Y683" s="1140"/>
      <c r="Z683" s="475"/>
      <c r="AA683" s="475">
        <v>20.0</v>
      </c>
      <c r="AB683" s="1140"/>
      <c r="AC683" s="475"/>
      <c r="AD683" s="475">
        <v>15.0</v>
      </c>
      <c r="AE683" s="1141"/>
      <c r="AF683" s="1141"/>
      <c r="AG683" s="1141"/>
      <c r="AH683" s="1141"/>
      <c r="AI683" s="1141"/>
      <c r="AJ683" s="1141"/>
      <c r="AK683" s="962"/>
      <c r="AL683" s="962"/>
      <c r="AM683" s="962"/>
      <c r="AN683" s="961"/>
      <c r="AO683" s="962"/>
      <c r="AP683" s="962"/>
      <c r="AQ683" s="961"/>
      <c r="AR683" s="961"/>
      <c r="AS683" s="962"/>
    </row>
    <row r="684">
      <c r="A684" s="269"/>
      <c r="C684" s="269"/>
      <c r="D684" s="1048">
        <v>3.0</v>
      </c>
      <c r="E684" s="986">
        <v>7.0</v>
      </c>
      <c r="F684" s="1092"/>
      <c r="G684" s="1093"/>
      <c r="H684" s="1041">
        <v>35000.0</v>
      </c>
      <c r="I684" s="1137"/>
      <c r="J684" s="1138"/>
      <c r="K684" s="1139"/>
      <c r="L684" s="990">
        <v>10.0</v>
      </c>
      <c r="M684" s="1137"/>
      <c r="N684" s="1137"/>
      <c r="O684" s="1137"/>
      <c r="P684" s="1137"/>
      <c r="Q684" s="1137"/>
      <c r="R684" s="1137"/>
      <c r="S684" s="1138"/>
      <c r="T684" s="1138"/>
      <c r="U684" s="1138"/>
      <c r="V684" s="1138"/>
      <c r="W684" s="1138"/>
      <c r="X684" s="1138"/>
      <c r="Y684" s="1140"/>
      <c r="Z684" s="475"/>
      <c r="AA684" s="475">
        <v>30.0</v>
      </c>
      <c r="AB684" s="1140"/>
      <c r="AC684" s="475"/>
      <c r="AD684" s="475">
        <v>20.0</v>
      </c>
      <c r="AE684" s="1141"/>
      <c r="AF684" s="1141"/>
      <c r="AG684" s="1141"/>
      <c r="AH684" s="1141"/>
      <c r="AI684" s="1141"/>
      <c r="AJ684" s="1141"/>
      <c r="AK684" s="962"/>
      <c r="AL684" s="962"/>
      <c r="AM684" s="962"/>
      <c r="AN684" s="961"/>
      <c r="AO684" s="962"/>
      <c r="AP684" s="962"/>
      <c r="AQ684" s="961"/>
      <c r="AR684" s="961"/>
      <c r="AS684" s="962"/>
    </row>
    <row r="685">
      <c r="A685" s="269"/>
      <c r="C685" s="269"/>
      <c r="D685" s="1048">
        <v>4.0</v>
      </c>
      <c r="E685" s="986">
        <v>8.0</v>
      </c>
      <c r="F685" s="1092"/>
      <c r="G685" s="1093"/>
      <c r="H685" s="1041">
        <v>53000.0</v>
      </c>
      <c r="I685" s="1137"/>
      <c r="J685" s="1138"/>
      <c r="K685" s="1139"/>
      <c r="L685" s="990">
        <v>15.0</v>
      </c>
      <c r="M685" s="1137"/>
      <c r="N685" s="1137"/>
      <c r="O685" s="1137"/>
      <c r="P685" s="1137"/>
      <c r="Q685" s="1137"/>
      <c r="R685" s="1137"/>
      <c r="S685" s="1138"/>
      <c r="T685" s="1138"/>
      <c r="U685" s="1138"/>
      <c r="V685" s="1138"/>
      <c r="W685" s="1138"/>
      <c r="X685" s="1138"/>
      <c r="Y685" s="1140"/>
      <c r="Z685" s="1140"/>
      <c r="AA685" s="1140"/>
      <c r="AB685" s="1140"/>
      <c r="AC685" s="1140"/>
      <c r="AD685" s="1140"/>
      <c r="AE685" s="1141"/>
      <c r="AF685" s="1151"/>
      <c r="AG685" s="990">
        <v>2.0</v>
      </c>
      <c r="AH685" s="1141"/>
      <c r="AI685" s="1151"/>
      <c r="AJ685" s="990">
        <v>2.0</v>
      </c>
      <c r="AK685" s="962"/>
      <c r="AL685" s="962"/>
      <c r="AM685" s="962"/>
      <c r="AN685" s="961"/>
      <c r="AO685" s="962"/>
      <c r="AP685" s="962"/>
      <c r="AQ685" s="961"/>
      <c r="AR685" s="961"/>
      <c r="AS685" s="962"/>
    </row>
    <row r="686">
      <c r="A686" s="269"/>
      <c r="C686" s="269"/>
      <c r="D686" s="1048">
        <v>5.0</v>
      </c>
      <c r="E686" s="986">
        <v>9.0</v>
      </c>
      <c r="F686" s="1142"/>
      <c r="G686" s="1143"/>
      <c r="H686" s="1021">
        <v>80000.0</v>
      </c>
      <c r="I686" s="1137"/>
      <c r="J686" s="1138"/>
      <c r="K686" s="1139"/>
      <c r="L686" s="990">
        <v>20.0</v>
      </c>
      <c r="M686" s="1137"/>
      <c r="N686" s="1137"/>
      <c r="O686" s="1137"/>
      <c r="P686" s="1137"/>
      <c r="Q686" s="1137"/>
      <c r="R686" s="1137"/>
      <c r="S686" s="1138"/>
      <c r="T686" s="1138"/>
      <c r="U686" s="1138"/>
      <c r="V686" s="1138"/>
      <c r="W686" s="1138"/>
      <c r="X686" s="1138"/>
      <c r="Y686" s="1140"/>
      <c r="Z686" s="1140"/>
      <c r="AA686" s="1140"/>
      <c r="AB686" s="1140"/>
      <c r="AC686" s="1140"/>
      <c r="AD686" s="1140"/>
      <c r="AE686" s="1141"/>
      <c r="AF686" s="1141"/>
      <c r="AG686" s="990">
        <v>3.0</v>
      </c>
      <c r="AH686" s="1141"/>
      <c r="AI686" s="1141"/>
      <c r="AJ686" s="990">
        <v>3.0</v>
      </c>
      <c r="AK686" s="962"/>
      <c r="AL686" s="962"/>
      <c r="AM686" s="962"/>
      <c r="AN686" s="961"/>
      <c r="AO686" s="962"/>
      <c r="AP686" s="962"/>
      <c r="AQ686" s="961"/>
      <c r="AR686" s="961"/>
      <c r="AS686" s="962"/>
    </row>
    <row r="687">
      <c r="A687" s="269"/>
      <c r="C687" s="269"/>
      <c r="D687" s="1048">
        <v>6.0</v>
      </c>
      <c r="E687" s="986">
        <v>11.0</v>
      </c>
      <c r="F687" s="1142"/>
      <c r="G687" s="1143"/>
      <c r="H687" s="1021">
        <v>120000.0</v>
      </c>
      <c r="I687" s="1137"/>
      <c r="J687" s="1138"/>
      <c r="K687" s="1139"/>
      <c r="L687" s="990">
        <v>25.0</v>
      </c>
      <c r="M687" s="1137"/>
      <c r="N687" s="1137"/>
      <c r="O687" s="1137"/>
      <c r="P687" s="1137"/>
      <c r="Q687" s="1137"/>
      <c r="R687" s="1137"/>
      <c r="S687" s="1138"/>
      <c r="T687" s="1138"/>
      <c r="U687" s="1138"/>
      <c r="V687" s="1138"/>
      <c r="W687" s="1138"/>
      <c r="X687" s="1138"/>
      <c r="Y687" s="1140"/>
      <c r="Z687" s="1140"/>
      <c r="AA687" s="1140"/>
      <c r="AB687" s="1140"/>
      <c r="AC687" s="1140"/>
      <c r="AD687" s="1140"/>
      <c r="AE687" s="1141"/>
      <c r="AF687" s="1141"/>
      <c r="AG687" s="990">
        <v>4.0</v>
      </c>
      <c r="AH687" s="1141"/>
      <c r="AI687" s="1141"/>
      <c r="AJ687" s="990">
        <v>4.0</v>
      </c>
      <c r="AK687" s="962"/>
      <c r="AL687" s="962"/>
      <c r="AM687" s="962"/>
      <c r="AN687" s="961"/>
      <c r="AO687" s="962"/>
      <c r="AP687" s="962"/>
      <c r="AQ687" s="961"/>
      <c r="AR687" s="961"/>
      <c r="AS687" s="962"/>
    </row>
    <row r="688">
      <c r="A688" s="269"/>
      <c r="C688" s="269"/>
      <c r="D688" s="1048">
        <v>7.0</v>
      </c>
      <c r="E688" s="986">
        <v>13.0</v>
      </c>
      <c r="F688" s="1142"/>
      <c r="G688" s="1143"/>
      <c r="H688" s="1021">
        <v>180000.0</v>
      </c>
      <c r="I688" s="1137"/>
      <c r="J688" s="1138"/>
      <c r="K688" s="1139"/>
      <c r="L688" s="990">
        <v>30.0</v>
      </c>
      <c r="M688" s="1137"/>
      <c r="N688" s="1137"/>
      <c r="O688" s="1137"/>
      <c r="P688" s="1137"/>
      <c r="Q688" s="1137"/>
      <c r="R688" s="1137"/>
      <c r="S688" s="1138"/>
      <c r="T688" s="1138"/>
      <c r="U688" s="1138"/>
      <c r="V688" s="1138"/>
      <c r="W688" s="1138"/>
      <c r="X688" s="1138"/>
      <c r="Y688" s="1140"/>
      <c r="Z688" s="1140"/>
      <c r="AA688" s="1140"/>
      <c r="AB688" s="1140"/>
      <c r="AC688" s="1140"/>
      <c r="AD688" s="1140"/>
      <c r="AE688" s="1141"/>
      <c r="AF688" s="1141"/>
      <c r="AG688" s="990">
        <v>5.0</v>
      </c>
      <c r="AH688" s="1141"/>
      <c r="AI688" s="1141"/>
      <c r="AJ688" s="990">
        <v>5.0</v>
      </c>
      <c r="AK688" s="962"/>
      <c r="AL688" s="962"/>
      <c r="AM688" s="962"/>
      <c r="AN688" s="961"/>
      <c r="AO688" s="962"/>
      <c r="AP688" s="962"/>
      <c r="AQ688" s="961"/>
      <c r="AR688" s="961"/>
      <c r="AS688" s="962"/>
    </row>
    <row r="689">
      <c r="A689" s="269"/>
      <c r="C689" s="269"/>
      <c r="D689" s="1048">
        <v>8.0</v>
      </c>
      <c r="E689" s="986">
        <v>15.0</v>
      </c>
      <c r="F689" s="1142"/>
      <c r="G689" s="1143"/>
      <c r="H689" s="1021">
        <v>270000.0</v>
      </c>
      <c r="I689" s="1137"/>
      <c r="J689" s="1138"/>
      <c r="K689" s="1139"/>
      <c r="L689" s="990">
        <v>35.0</v>
      </c>
      <c r="M689" s="1137"/>
      <c r="N689" s="1137"/>
      <c r="O689" s="1137"/>
      <c r="P689" s="1137"/>
      <c r="Q689" s="1137"/>
      <c r="R689" s="1137"/>
      <c r="S689" s="1138"/>
      <c r="T689" s="1138"/>
      <c r="U689" s="1138"/>
      <c r="V689" s="1138"/>
      <c r="W689" s="1138"/>
      <c r="X689" s="1138"/>
      <c r="Y689" s="1140"/>
      <c r="Z689" s="1140"/>
      <c r="AA689" s="1140"/>
      <c r="AB689" s="1140"/>
      <c r="AC689" s="1140"/>
      <c r="AD689" s="1140"/>
      <c r="AE689" s="1141"/>
      <c r="AF689" s="1141"/>
      <c r="AG689" s="990">
        <v>6.0</v>
      </c>
      <c r="AH689" s="1141"/>
      <c r="AI689" s="1141"/>
      <c r="AJ689" s="990">
        <v>6.0</v>
      </c>
      <c r="AK689" s="962"/>
      <c r="AL689" s="962"/>
      <c r="AM689" s="962"/>
      <c r="AN689" s="961"/>
      <c r="AO689" s="962"/>
      <c r="AP689" s="962"/>
      <c r="AQ689" s="961"/>
      <c r="AR689" s="961"/>
      <c r="AS689" s="962"/>
    </row>
    <row r="690">
      <c r="A690" s="269"/>
      <c r="C690" s="269"/>
      <c r="D690" s="1048">
        <v>9.0</v>
      </c>
      <c r="E690" s="986">
        <v>17.0</v>
      </c>
      <c r="F690" s="1142"/>
      <c r="G690" s="1143"/>
      <c r="H690" s="1021">
        <v>410000.0</v>
      </c>
      <c r="I690" s="1137"/>
      <c r="J690" s="1138"/>
      <c r="K690" s="1139"/>
      <c r="L690" s="990">
        <v>40.0</v>
      </c>
      <c r="M690" s="1137"/>
      <c r="N690" s="1137"/>
      <c r="O690" s="1137"/>
      <c r="P690" s="1137"/>
      <c r="Q690" s="1137"/>
      <c r="R690" s="1137"/>
      <c r="S690" s="1138"/>
      <c r="T690" s="1138"/>
      <c r="U690" s="1138"/>
      <c r="V690" s="1138"/>
      <c r="W690" s="1138"/>
      <c r="X690" s="1138"/>
      <c r="Y690" s="1140"/>
      <c r="Z690" s="1140"/>
      <c r="AA690" s="1140"/>
      <c r="AB690" s="1140"/>
      <c r="AC690" s="1140"/>
      <c r="AD690" s="1140"/>
      <c r="AE690" s="1141"/>
      <c r="AF690" s="1141"/>
      <c r="AG690" s="990">
        <v>7.0</v>
      </c>
      <c r="AH690" s="1141"/>
      <c r="AI690" s="1141"/>
      <c r="AJ690" s="990">
        <v>7.0</v>
      </c>
      <c r="AK690" s="962"/>
      <c r="AL690" s="962"/>
      <c r="AM690" s="962"/>
      <c r="AN690" s="961"/>
      <c r="AO690" s="962"/>
      <c r="AP690" s="962"/>
      <c r="AQ690" s="961"/>
      <c r="AR690" s="961"/>
      <c r="AS690" s="962"/>
    </row>
    <row r="691">
      <c r="A691" s="917"/>
      <c r="B691" s="916"/>
      <c r="C691" s="917"/>
      <c r="D691" s="1060">
        <v>10.0</v>
      </c>
      <c r="E691" s="1044">
        <v>20.0</v>
      </c>
      <c r="F691" s="1144"/>
      <c r="G691" s="1145"/>
      <c r="H691" s="996">
        <v>620000.0</v>
      </c>
      <c r="I691" s="1146"/>
      <c r="J691" s="1147"/>
      <c r="K691" s="1148"/>
      <c r="L691" s="1004">
        <v>50.0</v>
      </c>
      <c r="M691" s="1146"/>
      <c r="N691" s="1146"/>
      <c r="O691" s="1146"/>
      <c r="P691" s="1146"/>
      <c r="Q691" s="1146"/>
      <c r="R691" s="1146"/>
      <c r="S691" s="1147"/>
      <c r="T691" s="1147"/>
      <c r="U691" s="1147"/>
      <c r="V691" s="1147"/>
      <c r="W691" s="1147"/>
      <c r="X691" s="1147"/>
      <c r="Y691" s="1149"/>
      <c r="Z691" s="1149"/>
      <c r="AA691" s="1149"/>
      <c r="AB691" s="1149"/>
      <c r="AC691" s="1149"/>
      <c r="AD691" s="1149"/>
      <c r="AE691" s="1150"/>
      <c r="AF691" s="1150"/>
      <c r="AG691" s="1004">
        <v>8.0</v>
      </c>
      <c r="AH691" s="1150"/>
      <c r="AI691" s="1150"/>
      <c r="AJ691" s="1004">
        <v>8.0</v>
      </c>
      <c r="AK691" s="962"/>
      <c r="AL691" s="962"/>
      <c r="AM691" s="962"/>
      <c r="AN691" s="961"/>
      <c r="AO691" s="962"/>
      <c r="AP691" s="962"/>
      <c r="AQ691" s="961"/>
      <c r="AR691" s="961"/>
      <c r="AS691" s="962"/>
    </row>
    <row r="692">
      <c r="A692" s="387" t="s">
        <v>2506</v>
      </c>
      <c r="B692" s="1018" t="s">
        <v>2780</v>
      </c>
      <c r="C692" s="269"/>
      <c r="D692" s="984">
        <v>1.0</v>
      </c>
      <c r="E692" s="985">
        <v>2.0</v>
      </c>
      <c r="F692" s="986">
        <v>10.0</v>
      </c>
      <c r="G692" s="987">
        <v>10.0</v>
      </c>
      <c r="H692" s="1021">
        <v>10000.0</v>
      </c>
      <c r="I692" s="486"/>
      <c r="J692" s="519"/>
      <c r="K692" s="474"/>
      <c r="L692" s="990">
        <v>1.0</v>
      </c>
      <c r="M692" s="486"/>
      <c r="N692" s="487"/>
      <c r="O692" s="486"/>
      <c r="P692" s="487"/>
      <c r="Q692" s="487"/>
      <c r="R692" s="487"/>
      <c r="S692" s="519"/>
      <c r="T692" s="520"/>
      <c r="U692" s="519"/>
      <c r="V692" s="520"/>
      <c r="W692" s="520"/>
      <c r="X692" s="520"/>
      <c r="Y692" s="474"/>
      <c r="Z692" s="474"/>
      <c r="AA692" s="474"/>
      <c r="AB692" s="475"/>
      <c r="AC692" s="475"/>
      <c r="AD692" s="475"/>
      <c r="AE692" s="989"/>
      <c r="AF692" s="989"/>
      <c r="AG692" s="989"/>
      <c r="AH692" s="990"/>
      <c r="AI692" s="990"/>
      <c r="AJ692" s="989"/>
      <c r="AK692" s="962"/>
      <c r="AL692" s="962"/>
      <c r="AM692" s="962"/>
      <c r="AN692" s="961"/>
      <c r="AO692" s="962"/>
      <c r="AP692" s="962"/>
      <c r="AQ692" s="961"/>
      <c r="AR692" s="961"/>
      <c r="AS692" s="962"/>
    </row>
    <row r="693">
      <c r="B693" s="266"/>
      <c r="C693" s="269"/>
      <c r="D693" s="984">
        <v>2.0</v>
      </c>
      <c r="E693" s="985">
        <v>4.0</v>
      </c>
      <c r="F693" s="986">
        <v>12.0</v>
      </c>
      <c r="G693" s="987">
        <v>12.0</v>
      </c>
      <c r="H693" s="1021">
        <v>15000.0</v>
      </c>
      <c r="I693" s="486"/>
      <c r="J693" s="519"/>
      <c r="K693" s="475">
        <v>5.0</v>
      </c>
      <c r="L693" s="989"/>
      <c r="M693" s="486"/>
      <c r="N693" s="487"/>
      <c r="O693" s="486"/>
      <c r="P693" s="487"/>
      <c r="Q693" s="487"/>
      <c r="R693" s="487"/>
      <c r="S693" s="519"/>
      <c r="T693" s="520"/>
      <c r="U693" s="519"/>
      <c r="V693" s="520"/>
      <c r="W693" s="520"/>
      <c r="X693" s="520"/>
      <c r="Y693" s="475"/>
      <c r="Z693" s="474"/>
      <c r="AA693" s="475">
        <v>6.0</v>
      </c>
      <c r="AB693" s="475"/>
      <c r="AC693" s="475"/>
      <c r="AD693" s="475"/>
      <c r="AE693" s="989"/>
      <c r="AF693" s="989"/>
      <c r="AG693" s="989"/>
      <c r="AH693" s="990"/>
      <c r="AI693" s="990"/>
      <c r="AJ693" s="989"/>
      <c r="AK693" s="962"/>
      <c r="AL693" s="962"/>
      <c r="AM693" s="962"/>
      <c r="AN693" s="961"/>
      <c r="AO693" s="962"/>
      <c r="AP693" s="962"/>
      <c r="AQ693" s="961"/>
      <c r="AR693" s="961"/>
      <c r="AS693" s="962"/>
    </row>
    <row r="694">
      <c r="B694" s="266"/>
      <c r="C694" s="269"/>
      <c r="D694" s="984">
        <v>3.0</v>
      </c>
      <c r="E694" s="985">
        <v>6.0</v>
      </c>
      <c r="F694" s="986">
        <v>14.0</v>
      </c>
      <c r="G694" s="987">
        <v>14.0</v>
      </c>
      <c r="H694" s="1021">
        <v>23000.0</v>
      </c>
      <c r="I694" s="486"/>
      <c r="J694" s="519"/>
      <c r="K694" s="475">
        <v>15.0</v>
      </c>
      <c r="L694" s="989"/>
      <c r="M694" s="486"/>
      <c r="N694" s="487"/>
      <c r="O694" s="486"/>
      <c r="P694" s="487"/>
      <c r="Q694" s="487"/>
      <c r="R694" s="487"/>
      <c r="S694" s="519"/>
      <c r="T694" s="520"/>
      <c r="U694" s="519"/>
      <c r="V694" s="520"/>
      <c r="W694" s="520"/>
      <c r="X694" s="520"/>
      <c r="Y694" s="475"/>
      <c r="Z694" s="474"/>
      <c r="AA694" s="475">
        <v>10.0</v>
      </c>
      <c r="AB694" s="475">
        <v>6.0</v>
      </c>
      <c r="AC694" s="475"/>
      <c r="AD694" s="475"/>
      <c r="AE694" s="989"/>
      <c r="AF694" s="989"/>
      <c r="AG694" s="989"/>
      <c r="AH694" s="990"/>
      <c r="AI694" s="990"/>
      <c r="AJ694" s="989"/>
      <c r="AK694" s="962"/>
      <c r="AL694" s="962"/>
      <c r="AM694" s="962"/>
      <c r="AN694" s="961"/>
      <c r="AO694" s="962"/>
      <c r="AP694" s="962"/>
      <c r="AQ694" s="961"/>
      <c r="AR694" s="961"/>
      <c r="AS694" s="962"/>
    </row>
    <row r="695">
      <c r="B695" s="266"/>
      <c r="C695" s="269"/>
      <c r="D695" s="984">
        <v>4.0</v>
      </c>
      <c r="E695" s="985">
        <v>9.0</v>
      </c>
      <c r="F695" s="986">
        <v>16.0</v>
      </c>
      <c r="G695" s="987">
        <v>16.0</v>
      </c>
      <c r="H695" s="1021">
        <v>35000.0</v>
      </c>
      <c r="I695" s="486"/>
      <c r="J695" s="519"/>
      <c r="K695" s="475">
        <v>25.0</v>
      </c>
      <c r="L695" s="989"/>
      <c r="M695" s="486"/>
      <c r="N695" s="487"/>
      <c r="O695" s="486"/>
      <c r="P695" s="487"/>
      <c r="Q695" s="487"/>
      <c r="R695" s="487"/>
      <c r="S695" s="519"/>
      <c r="T695" s="520"/>
      <c r="U695" s="519"/>
      <c r="V695" s="520"/>
      <c r="W695" s="520"/>
      <c r="X695" s="520"/>
      <c r="Y695" s="475"/>
      <c r="Z695" s="474"/>
      <c r="AA695" s="475">
        <v>12.0</v>
      </c>
      <c r="AB695" s="475">
        <v>8.0</v>
      </c>
      <c r="AC695" s="475"/>
      <c r="AD695" s="475"/>
      <c r="AE695" s="989"/>
      <c r="AF695" s="989"/>
      <c r="AG695" s="989"/>
      <c r="AH695" s="990"/>
      <c r="AI695" s="990"/>
      <c r="AJ695" s="989"/>
      <c r="AK695" s="962"/>
      <c r="AL695" s="962"/>
      <c r="AM695" s="962"/>
      <c r="AN695" s="961"/>
      <c r="AO695" s="962"/>
      <c r="AP695" s="962"/>
      <c r="AQ695" s="961"/>
      <c r="AR695" s="961"/>
      <c r="AS695" s="962"/>
    </row>
    <row r="696">
      <c r="B696" s="266"/>
      <c r="C696" s="269"/>
      <c r="D696" s="984">
        <v>5.0</v>
      </c>
      <c r="E696" s="985">
        <v>12.0</v>
      </c>
      <c r="F696" s="986">
        <v>18.0</v>
      </c>
      <c r="G696" s="987">
        <v>18.0</v>
      </c>
      <c r="H696" s="1021">
        <v>53000.0</v>
      </c>
      <c r="I696" s="486"/>
      <c r="J696" s="519"/>
      <c r="K696" s="474"/>
      <c r="L696" s="990">
        <v>3.0</v>
      </c>
      <c r="M696" s="486"/>
      <c r="N696" s="487"/>
      <c r="O696" s="486"/>
      <c r="P696" s="487"/>
      <c r="Q696" s="487"/>
      <c r="R696" s="487"/>
      <c r="S696" s="519"/>
      <c r="T696" s="520"/>
      <c r="U696" s="519"/>
      <c r="V696" s="520"/>
      <c r="W696" s="520"/>
      <c r="X696" s="520"/>
      <c r="Y696" s="475"/>
      <c r="Z696" s="474"/>
      <c r="AA696" s="475">
        <v>14.0</v>
      </c>
      <c r="AB696" s="475">
        <v>10.0</v>
      </c>
      <c r="AC696" s="475"/>
      <c r="AD696" s="475"/>
      <c r="AE696" s="989"/>
      <c r="AF696" s="989"/>
      <c r="AG696" s="989"/>
      <c r="AH696" s="990"/>
      <c r="AI696" s="990"/>
      <c r="AJ696" s="989"/>
      <c r="AK696" s="962"/>
      <c r="AL696" s="962"/>
      <c r="AM696" s="962"/>
      <c r="AN696" s="961"/>
      <c r="AO696" s="962"/>
      <c r="AP696" s="962"/>
      <c r="AQ696" s="961"/>
      <c r="AR696" s="961"/>
      <c r="AS696" s="962"/>
    </row>
    <row r="697">
      <c r="B697" s="266"/>
      <c r="C697" s="269"/>
      <c r="D697" s="984">
        <v>6.0</v>
      </c>
      <c r="E697" s="985">
        <v>15.0</v>
      </c>
      <c r="F697" s="986">
        <v>20.0</v>
      </c>
      <c r="G697" s="987">
        <v>20.0</v>
      </c>
      <c r="H697" s="1021">
        <v>80000.0</v>
      </c>
      <c r="I697" s="486"/>
      <c r="J697" s="519"/>
      <c r="K697" s="474"/>
      <c r="L697" s="990">
        <v>5.0</v>
      </c>
      <c r="M697" s="486"/>
      <c r="N697" s="487"/>
      <c r="O697" s="486"/>
      <c r="P697" s="487"/>
      <c r="Q697" s="487"/>
      <c r="R697" s="487"/>
      <c r="S697" s="519"/>
      <c r="T697" s="520"/>
      <c r="U697" s="519"/>
      <c r="V697" s="520"/>
      <c r="W697" s="520"/>
      <c r="X697" s="520"/>
      <c r="Y697" s="474"/>
      <c r="Z697" s="474"/>
      <c r="AA697" s="474"/>
      <c r="AB697" s="475"/>
      <c r="AC697" s="475"/>
      <c r="AD697" s="475"/>
      <c r="AE697" s="990"/>
      <c r="AF697" s="989"/>
      <c r="AG697" s="990">
        <v>2.0</v>
      </c>
      <c r="AH697" s="990">
        <v>2.0</v>
      </c>
      <c r="AI697" s="990"/>
      <c r="AJ697" s="990"/>
      <c r="AK697" s="962"/>
      <c r="AL697" s="962"/>
      <c r="AM697" s="962"/>
      <c r="AN697" s="961"/>
      <c r="AO697" s="962"/>
      <c r="AP697" s="962"/>
      <c r="AQ697" s="961"/>
      <c r="AR697" s="961"/>
      <c r="AS697" s="962"/>
    </row>
    <row r="698">
      <c r="B698" s="266"/>
      <c r="C698" s="269"/>
      <c r="D698" s="984">
        <v>7.0</v>
      </c>
      <c r="E698" s="985">
        <v>18.0</v>
      </c>
      <c r="F698" s="986">
        <v>22.0</v>
      </c>
      <c r="G698" s="987">
        <v>22.0</v>
      </c>
      <c r="H698" s="1021">
        <v>120000.0</v>
      </c>
      <c r="I698" s="486"/>
      <c r="J698" s="519"/>
      <c r="K698" s="474"/>
      <c r="L698" s="990">
        <v>10.0</v>
      </c>
      <c r="M698" s="486"/>
      <c r="N698" s="487"/>
      <c r="O698" s="486"/>
      <c r="P698" s="487"/>
      <c r="Q698" s="487"/>
      <c r="R698" s="487"/>
      <c r="S698" s="519"/>
      <c r="T698" s="520"/>
      <c r="U698" s="519"/>
      <c r="V698" s="520"/>
      <c r="W698" s="520"/>
      <c r="X698" s="520"/>
      <c r="Y698" s="474"/>
      <c r="Z698" s="474"/>
      <c r="AA698" s="474"/>
      <c r="AB698" s="475"/>
      <c r="AC698" s="475"/>
      <c r="AD698" s="475"/>
      <c r="AE698" s="990"/>
      <c r="AF698" s="989"/>
      <c r="AG698" s="990">
        <v>3.0</v>
      </c>
      <c r="AH698" s="990">
        <v>3.0</v>
      </c>
      <c r="AI698" s="990"/>
      <c r="AJ698" s="990"/>
      <c r="AK698" s="962"/>
      <c r="AL698" s="962"/>
      <c r="AM698" s="962"/>
      <c r="AN698" s="961"/>
      <c r="AO698" s="962"/>
      <c r="AP698" s="962"/>
      <c r="AQ698" s="961"/>
      <c r="AR698" s="961"/>
      <c r="AS698" s="962"/>
    </row>
    <row r="699">
      <c r="B699" s="266"/>
      <c r="C699" s="269"/>
      <c r="D699" s="984">
        <v>8.0</v>
      </c>
      <c r="E699" s="985">
        <v>22.0</v>
      </c>
      <c r="F699" s="986">
        <v>24.0</v>
      </c>
      <c r="G699" s="987">
        <v>24.0</v>
      </c>
      <c r="H699" s="1021">
        <v>180000.0</v>
      </c>
      <c r="I699" s="486"/>
      <c r="J699" s="519"/>
      <c r="K699" s="474"/>
      <c r="L699" s="990">
        <v>20.0</v>
      </c>
      <c r="M699" s="486"/>
      <c r="N699" s="487"/>
      <c r="O699" s="486"/>
      <c r="P699" s="487"/>
      <c r="Q699" s="487"/>
      <c r="R699" s="487"/>
      <c r="S699" s="519"/>
      <c r="T699" s="520"/>
      <c r="U699" s="519"/>
      <c r="V699" s="520"/>
      <c r="W699" s="520"/>
      <c r="X699" s="520"/>
      <c r="Y699" s="474"/>
      <c r="Z699" s="474"/>
      <c r="AA699" s="474"/>
      <c r="AB699" s="475"/>
      <c r="AC699" s="475"/>
      <c r="AD699" s="475"/>
      <c r="AE699" s="990"/>
      <c r="AF699" s="989"/>
      <c r="AG699" s="990">
        <v>5.0</v>
      </c>
      <c r="AH699" s="990">
        <v>5.0</v>
      </c>
      <c r="AI699" s="990"/>
      <c r="AJ699" s="990"/>
      <c r="AK699" s="962"/>
      <c r="AL699" s="962"/>
      <c r="AM699" s="962"/>
      <c r="AN699" s="961"/>
      <c r="AO699" s="962"/>
      <c r="AP699" s="962"/>
      <c r="AQ699" s="961"/>
      <c r="AR699" s="961"/>
      <c r="AS699" s="962"/>
    </row>
    <row r="700">
      <c r="B700" s="266"/>
      <c r="C700" s="269"/>
      <c r="D700" s="984">
        <v>9.0</v>
      </c>
      <c r="E700" s="985">
        <v>26.0</v>
      </c>
      <c r="F700" s="986">
        <v>27.0</v>
      </c>
      <c r="G700" s="987">
        <v>27.0</v>
      </c>
      <c r="H700" s="1021">
        <v>270000.0</v>
      </c>
      <c r="I700" s="486"/>
      <c r="J700" s="519"/>
      <c r="K700" s="474"/>
      <c r="L700" s="990">
        <v>30.0</v>
      </c>
      <c r="M700" s="486"/>
      <c r="N700" s="487"/>
      <c r="O700" s="486"/>
      <c r="P700" s="487"/>
      <c r="Q700" s="487"/>
      <c r="R700" s="487"/>
      <c r="S700" s="519"/>
      <c r="T700" s="520"/>
      <c r="U700" s="519"/>
      <c r="V700" s="520"/>
      <c r="W700" s="520"/>
      <c r="X700" s="520"/>
      <c r="Y700" s="474"/>
      <c r="Z700" s="474"/>
      <c r="AA700" s="474"/>
      <c r="AB700" s="475"/>
      <c r="AC700" s="475"/>
      <c r="AD700" s="475"/>
      <c r="AE700" s="990"/>
      <c r="AF700" s="989"/>
      <c r="AG700" s="990">
        <v>7.0</v>
      </c>
      <c r="AH700" s="990">
        <v>7.0</v>
      </c>
      <c r="AI700" s="990"/>
      <c r="AJ700" s="990"/>
      <c r="AK700" s="962"/>
      <c r="AL700" s="962"/>
      <c r="AM700" s="962"/>
      <c r="AN700" s="961"/>
      <c r="AO700" s="962"/>
      <c r="AP700" s="962"/>
      <c r="AQ700" s="961"/>
      <c r="AR700" s="961"/>
      <c r="AS700" s="962"/>
    </row>
    <row r="701">
      <c r="A701" s="916"/>
      <c r="B701" s="275"/>
      <c r="C701" s="917"/>
      <c r="D701" s="992">
        <v>10.0</v>
      </c>
      <c r="E701" s="993">
        <v>30.0</v>
      </c>
      <c r="F701" s="994">
        <v>30.0</v>
      </c>
      <c r="G701" s="995">
        <v>30.0</v>
      </c>
      <c r="H701" s="1028">
        <v>410000.0</v>
      </c>
      <c r="I701" s="1001"/>
      <c r="J701" s="998"/>
      <c r="K701" s="999"/>
      <c r="L701" s="1004">
        <v>40.0</v>
      </c>
      <c r="M701" s="1001"/>
      <c r="N701" s="997"/>
      <c r="O701" s="1001"/>
      <c r="P701" s="997"/>
      <c r="Q701" s="997"/>
      <c r="R701" s="997"/>
      <c r="S701" s="998"/>
      <c r="T701" s="1002"/>
      <c r="U701" s="998"/>
      <c r="V701" s="1002"/>
      <c r="W701" s="1002"/>
      <c r="X701" s="1002"/>
      <c r="Y701" s="999"/>
      <c r="Z701" s="999"/>
      <c r="AA701" s="999"/>
      <c r="AB701" s="1003"/>
      <c r="AC701" s="1003"/>
      <c r="AD701" s="1003"/>
      <c r="AE701" s="1004"/>
      <c r="AF701" s="1000"/>
      <c r="AG701" s="1004">
        <v>9.0</v>
      </c>
      <c r="AH701" s="1004">
        <v>9.0</v>
      </c>
      <c r="AI701" s="1004"/>
      <c r="AJ701" s="1004"/>
      <c r="AK701" s="962"/>
      <c r="AL701" s="962"/>
      <c r="AM701" s="962"/>
      <c r="AN701" s="961"/>
      <c r="AO701" s="962"/>
      <c r="AP701" s="962"/>
      <c r="AQ701" s="961"/>
      <c r="AR701" s="961"/>
      <c r="AS701" s="962"/>
    </row>
    <row r="702">
      <c r="A702" s="387" t="s">
        <v>2511</v>
      </c>
      <c r="B702" s="1018" t="s">
        <v>2781</v>
      </c>
      <c r="C702" s="269"/>
      <c r="D702" s="984">
        <v>1.0</v>
      </c>
      <c r="E702" s="985">
        <v>2.0</v>
      </c>
      <c r="F702" s="986">
        <v>10.0</v>
      </c>
      <c r="G702" s="973">
        <v>15.0</v>
      </c>
      <c r="H702" s="1021">
        <v>10000.0</v>
      </c>
      <c r="I702" s="486"/>
      <c r="J702" s="519"/>
      <c r="K702" s="474"/>
      <c r="L702" s="990">
        <v>1.0</v>
      </c>
      <c r="M702" s="486"/>
      <c r="N702" s="487"/>
      <c r="O702" s="486"/>
      <c r="P702" s="487"/>
      <c r="Q702" s="487"/>
      <c r="R702" s="487"/>
      <c r="S702" s="519"/>
      <c r="T702" s="520"/>
      <c r="U702" s="519"/>
      <c r="V702" s="520"/>
      <c r="W702" s="520"/>
      <c r="X702" s="520"/>
      <c r="Y702" s="474"/>
      <c r="Z702" s="474"/>
      <c r="AA702" s="474"/>
      <c r="AB702" s="475"/>
      <c r="AC702" s="475"/>
      <c r="AD702" s="475"/>
      <c r="AE702" s="989"/>
      <c r="AF702" s="989"/>
      <c r="AG702" s="989"/>
      <c r="AH702" s="990"/>
      <c r="AI702" s="990"/>
      <c r="AJ702" s="989"/>
      <c r="AK702" s="962"/>
      <c r="AL702" s="962"/>
      <c r="AM702" s="962"/>
      <c r="AN702" s="961"/>
      <c r="AO702" s="962"/>
      <c r="AP702" s="962"/>
      <c r="AQ702" s="961"/>
      <c r="AR702" s="961"/>
      <c r="AS702" s="962"/>
    </row>
    <row r="703">
      <c r="B703" s="266"/>
      <c r="C703" s="269"/>
      <c r="D703" s="984">
        <v>2.0</v>
      </c>
      <c r="E703" s="985">
        <v>4.0</v>
      </c>
      <c r="F703" s="986">
        <v>12.0</v>
      </c>
      <c r="G703" s="987">
        <v>18.0</v>
      </c>
      <c r="H703" s="1021">
        <v>15000.0</v>
      </c>
      <c r="I703" s="486"/>
      <c r="J703" s="519"/>
      <c r="K703" s="475">
        <v>5.0</v>
      </c>
      <c r="L703" s="989"/>
      <c r="M703" s="486"/>
      <c r="N703" s="487"/>
      <c r="O703" s="486"/>
      <c r="P703" s="487"/>
      <c r="Q703" s="487"/>
      <c r="R703" s="487"/>
      <c r="S703" s="519"/>
      <c r="T703" s="520"/>
      <c r="U703" s="519"/>
      <c r="V703" s="520"/>
      <c r="W703" s="520"/>
      <c r="X703" s="520"/>
      <c r="Y703" s="475"/>
      <c r="Z703" s="475">
        <v>6.0</v>
      </c>
      <c r="AA703" s="475"/>
      <c r="AB703" s="475"/>
      <c r="AC703" s="475"/>
      <c r="AD703" s="475"/>
      <c r="AE703" s="989"/>
      <c r="AF703" s="989"/>
      <c r="AG703" s="989"/>
      <c r="AH703" s="990"/>
      <c r="AI703" s="990"/>
      <c r="AJ703" s="989"/>
      <c r="AK703" s="962"/>
      <c r="AL703" s="962"/>
      <c r="AM703" s="962"/>
      <c r="AN703" s="961"/>
      <c r="AO703" s="962"/>
      <c r="AP703" s="962"/>
      <c r="AQ703" s="961"/>
      <c r="AR703" s="961"/>
      <c r="AS703" s="962"/>
    </row>
    <row r="704">
      <c r="B704" s="266"/>
      <c r="C704" s="269"/>
      <c r="D704" s="984">
        <v>3.0</v>
      </c>
      <c r="E704" s="985">
        <v>6.0</v>
      </c>
      <c r="F704" s="986">
        <v>14.0</v>
      </c>
      <c r="G704" s="987">
        <v>21.0</v>
      </c>
      <c r="H704" s="1021">
        <v>23000.0</v>
      </c>
      <c r="I704" s="486"/>
      <c r="J704" s="519"/>
      <c r="K704" s="475">
        <v>15.0</v>
      </c>
      <c r="L704" s="989"/>
      <c r="M704" s="486"/>
      <c r="N704" s="487"/>
      <c r="O704" s="486"/>
      <c r="P704" s="487"/>
      <c r="Q704" s="487"/>
      <c r="R704" s="487"/>
      <c r="S704" s="519"/>
      <c r="T704" s="520"/>
      <c r="U704" s="519"/>
      <c r="V704" s="520"/>
      <c r="W704" s="520"/>
      <c r="X704" s="520"/>
      <c r="Y704" s="475"/>
      <c r="Z704" s="475">
        <v>10.0</v>
      </c>
      <c r="AA704" s="475"/>
      <c r="AB704" s="475"/>
      <c r="AC704" s="475">
        <v>6.0</v>
      </c>
      <c r="AD704" s="475"/>
      <c r="AE704" s="989"/>
      <c r="AF704" s="989"/>
      <c r="AG704" s="989"/>
      <c r="AH704" s="990"/>
      <c r="AI704" s="990"/>
      <c r="AJ704" s="989"/>
      <c r="AK704" s="962"/>
      <c r="AL704" s="962"/>
      <c r="AM704" s="962"/>
      <c r="AN704" s="961"/>
      <c r="AO704" s="962"/>
      <c r="AP704" s="962"/>
      <c r="AQ704" s="961"/>
      <c r="AR704" s="961"/>
      <c r="AS704" s="962"/>
    </row>
    <row r="705">
      <c r="B705" s="266"/>
      <c r="C705" s="269"/>
      <c r="D705" s="984">
        <v>4.0</v>
      </c>
      <c r="E705" s="985">
        <v>9.0</v>
      </c>
      <c r="F705" s="986">
        <v>16.0</v>
      </c>
      <c r="G705" s="987">
        <v>24.0</v>
      </c>
      <c r="H705" s="1021">
        <v>35000.0</v>
      </c>
      <c r="I705" s="486"/>
      <c r="J705" s="519"/>
      <c r="K705" s="475">
        <v>25.0</v>
      </c>
      <c r="L705" s="989"/>
      <c r="M705" s="486"/>
      <c r="N705" s="487"/>
      <c r="O705" s="486"/>
      <c r="P705" s="487"/>
      <c r="Q705" s="487"/>
      <c r="R705" s="487"/>
      <c r="S705" s="519"/>
      <c r="T705" s="520"/>
      <c r="U705" s="519"/>
      <c r="V705" s="520"/>
      <c r="W705" s="520"/>
      <c r="X705" s="520"/>
      <c r="Y705" s="475"/>
      <c r="Z705" s="475">
        <v>12.0</v>
      </c>
      <c r="AA705" s="475"/>
      <c r="AB705" s="475"/>
      <c r="AC705" s="475">
        <v>8.0</v>
      </c>
      <c r="AD705" s="475"/>
      <c r="AE705" s="989"/>
      <c r="AF705" s="989"/>
      <c r="AG705" s="989"/>
      <c r="AH705" s="990"/>
      <c r="AI705" s="990"/>
      <c r="AJ705" s="989"/>
      <c r="AK705" s="962"/>
      <c r="AL705" s="962"/>
      <c r="AM705" s="962"/>
      <c r="AN705" s="961"/>
      <c r="AO705" s="962"/>
      <c r="AP705" s="962"/>
      <c r="AQ705" s="961"/>
      <c r="AR705" s="961"/>
      <c r="AS705" s="962"/>
    </row>
    <row r="706">
      <c r="B706" s="266"/>
      <c r="C706" s="269"/>
      <c r="D706" s="984">
        <v>5.0</v>
      </c>
      <c r="E706" s="985">
        <v>12.0</v>
      </c>
      <c r="F706" s="986">
        <v>18.0</v>
      </c>
      <c r="G706" s="987">
        <v>27.0</v>
      </c>
      <c r="H706" s="1021">
        <v>53000.0</v>
      </c>
      <c r="I706" s="486"/>
      <c r="J706" s="519"/>
      <c r="K706" s="474"/>
      <c r="L706" s="990">
        <v>3.0</v>
      </c>
      <c r="M706" s="486"/>
      <c r="N706" s="487"/>
      <c r="O706" s="486"/>
      <c r="P706" s="487"/>
      <c r="Q706" s="487"/>
      <c r="R706" s="487"/>
      <c r="S706" s="519"/>
      <c r="T706" s="520"/>
      <c r="U706" s="519"/>
      <c r="V706" s="520"/>
      <c r="W706" s="520"/>
      <c r="X706" s="520"/>
      <c r="Y706" s="475"/>
      <c r="Z706" s="475">
        <v>14.0</v>
      </c>
      <c r="AA706" s="475"/>
      <c r="AB706" s="475"/>
      <c r="AC706" s="475">
        <v>10.0</v>
      </c>
      <c r="AD706" s="475"/>
      <c r="AE706" s="989"/>
      <c r="AF706" s="989"/>
      <c r="AG706" s="989"/>
      <c r="AH706" s="990"/>
      <c r="AI706" s="990"/>
      <c r="AJ706" s="989"/>
      <c r="AK706" s="962"/>
      <c r="AL706" s="962"/>
      <c r="AM706" s="962"/>
      <c r="AN706" s="961"/>
      <c r="AO706" s="962"/>
      <c r="AP706" s="962"/>
      <c r="AQ706" s="961"/>
      <c r="AR706" s="961"/>
      <c r="AS706" s="962"/>
    </row>
    <row r="707">
      <c r="B707" s="266"/>
      <c r="C707" s="269"/>
      <c r="D707" s="984">
        <v>6.0</v>
      </c>
      <c r="E707" s="985">
        <v>15.0</v>
      </c>
      <c r="F707" s="986">
        <v>20.0</v>
      </c>
      <c r="G707" s="987">
        <v>30.0</v>
      </c>
      <c r="H707" s="1021">
        <v>80000.0</v>
      </c>
      <c r="I707" s="486"/>
      <c r="J707" s="519"/>
      <c r="K707" s="474"/>
      <c r="L707" s="990">
        <v>5.0</v>
      </c>
      <c r="M707" s="486"/>
      <c r="N707" s="487"/>
      <c r="O707" s="486"/>
      <c r="P707" s="487"/>
      <c r="Q707" s="487"/>
      <c r="R707" s="487"/>
      <c r="S707" s="519"/>
      <c r="T707" s="520"/>
      <c r="U707" s="519"/>
      <c r="V707" s="520"/>
      <c r="W707" s="520"/>
      <c r="X707" s="520"/>
      <c r="Y707" s="474"/>
      <c r="Z707" s="474"/>
      <c r="AA707" s="474"/>
      <c r="AB707" s="475"/>
      <c r="AC707" s="475"/>
      <c r="AD707" s="475"/>
      <c r="AE707" s="990"/>
      <c r="AF707" s="990">
        <v>2.0</v>
      </c>
      <c r="AG707" s="990"/>
      <c r="AH707" s="990"/>
      <c r="AI707" s="990">
        <v>2.0</v>
      </c>
      <c r="AJ707" s="990"/>
      <c r="AK707" s="962"/>
      <c r="AL707" s="962"/>
      <c r="AM707" s="962"/>
      <c r="AN707" s="961"/>
      <c r="AO707" s="962"/>
      <c r="AP707" s="962"/>
      <c r="AQ707" s="961"/>
      <c r="AR707" s="961"/>
      <c r="AS707" s="962"/>
    </row>
    <row r="708">
      <c r="B708" s="266"/>
      <c r="C708" s="269"/>
      <c r="D708" s="984">
        <v>7.0</v>
      </c>
      <c r="E708" s="985">
        <v>18.0</v>
      </c>
      <c r="F708" s="986">
        <v>22.0</v>
      </c>
      <c r="G708" s="987">
        <v>33.0</v>
      </c>
      <c r="H708" s="1021">
        <v>120000.0</v>
      </c>
      <c r="I708" s="486"/>
      <c r="J708" s="519"/>
      <c r="K708" s="474"/>
      <c r="L708" s="990">
        <v>10.0</v>
      </c>
      <c r="M708" s="486"/>
      <c r="N708" s="487"/>
      <c r="O708" s="486"/>
      <c r="P708" s="487"/>
      <c r="Q708" s="487"/>
      <c r="R708" s="487"/>
      <c r="S708" s="519"/>
      <c r="T708" s="520"/>
      <c r="U708" s="519"/>
      <c r="V708" s="520"/>
      <c r="W708" s="520"/>
      <c r="X708" s="520"/>
      <c r="Y708" s="474"/>
      <c r="Z708" s="474"/>
      <c r="AA708" s="474"/>
      <c r="AB708" s="475"/>
      <c r="AC708" s="475"/>
      <c r="AD708" s="475"/>
      <c r="AE708" s="990"/>
      <c r="AF708" s="990">
        <v>3.0</v>
      </c>
      <c r="AG708" s="990"/>
      <c r="AH708" s="990"/>
      <c r="AI708" s="990">
        <v>3.0</v>
      </c>
      <c r="AJ708" s="990"/>
      <c r="AK708" s="962"/>
      <c r="AL708" s="962"/>
      <c r="AM708" s="962"/>
      <c r="AN708" s="961"/>
      <c r="AO708" s="962"/>
      <c r="AP708" s="962"/>
      <c r="AQ708" s="961"/>
      <c r="AR708" s="961"/>
      <c r="AS708" s="962"/>
    </row>
    <row r="709">
      <c r="B709" s="266"/>
      <c r="C709" s="269"/>
      <c r="D709" s="984">
        <v>8.0</v>
      </c>
      <c r="E709" s="985">
        <v>22.0</v>
      </c>
      <c r="F709" s="986">
        <v>24.0</v>
      </c>
      <c r="G709" s="987">
        <v>36.0</v>
      </c>
      <c r="H709" s="1021">
        <v>180000.0</v>
      </c>
      <c r="I709" s="486"/>
      <c r="J709" s="519"/>
      <c r="K709" s="474"/>
      <c r="L709" s="990">
        <v>20.0</v>
      </c>
      <c r="M709" s="486"/>
      <c r="N709" s="487"/>
      <c r="O709" s="486"/>
      <c r="P709" s="487"/>
      <c r="Q709" s="487"/>
      <c r="R709" s="487"/>
      <c r="S709" s="519"/>
      <c r="T709" s="520"/>
      <c r="U709" s="519"/>
      <c r="V709" s="520"/>
      <c r="W709" s="520"/>
      <c r="X709" s="520"/>
      <c r="Y709" s="474"/>
      <c r="Z709" s="474"/>
      <c r="AA709" s="474"/>
      <c r="AB709" s="475"/>
      <c r="AC709" s="475"/>
      <c r="AD709" s="475"/>
      <c r="AE709" s="990"/>
      <c r="AF709" s="990">
        <v>5.0</v>
      </c>
      <c r="AG709" s="990"/>
      <c r="AH709" s="990"/>
      <c r="AI709" s="990">
        <v>5.0</v>
      </c>
      <c r="AJ709" s="990"/>
      <c r="AK709" s="962"/>
      <c r="AL709" s="962"/>
      <c r="AM709" s="962"/>
      <c r="AN709" s="961"/>
      <c r="AO709" s="962"/>
      <c r="AP709" s="962"/>
      <c r="AQ709" s="961"/>
      <c r="AR709" s="961"/>
      <c r="AS709" s="962"/>
    </row>
    <row r="710">
      <c r="B710" s="266"/>
      <c r="C710" s="269"/>
      <c r="D710" s="984">
        <v>9.0</v>
      </c>
      <c r="E710" s="985">
        <v>26.0</v>
      </c>
      <c r="F710" s="986">
        <v>27.0</v>
      </c>
      <c r="G710" s="987">
        <v>40.0</v>
      </c>
      <c r="H710" s="1021">
        <v>270000.0</v>
      </c>
      <c r="I710" s="486"/>
      <c r="J710" s="519"/>
      <c r="K710" s="474"/>
      <c r="L710" s="990">
        <v>30.0</v>
      </c>
      <c r="M710" s="486"/>
      <c r="N710" s="487"/>
      <c r="O710" s="486"/>
      <c r="P710" s="487"/>
      <c r="Q710" s="487"/>
      <c r="R710" s="487"/>
      <c r="S710" s="519"/>
      <c r="T710" s="520"/>
      <c r="U710" s="519"/>
      <c r="V710" s="520"/>
      <c r="W710" s="520"/>
      <c r="X710" s="520"/>
      <c r="Y710" s="474"/>
      <c r="Z710" s="474"/>
      <c r="AA710" s="474"/>
      <c r="AB710" s="475"/>
      <c r="AC710" s="475"/>
      <c r="AD710" s="475"/>
      <c r="AE710" s="990"/>
      <c r="AF710" s="990">
        <v>7.0</v>
      </c>
      <c r="AG710" s="990"/>
      <c r="AH710" s="990"/>
      <c r="AI710" s="990">
        <v>7.0</v>
      </c>
      <c r="AJ710" s="990"/>
      <c r="AK710" s="962"/>
      <c r="AL710" s="962"/>
      <c r="AM710" s="962"/>
      <c r="AN710" s="961"/>
      <c r="AO710" s="962"/>
      <c r="AP710" s="962"/>
      <c r="AQ710" s="961"/>
      <c r="AR710" s="961"/>
      <c r="AS710" s="962"/>
    </row>
    <row r="711">
      <c r="B711" s="275"/>
      <c r="C711" s="917"/>
      <c r="D711" s="984">
        <v>10.0</v>
      </c>
      <c r="E711" s="993">
        <v>30.0</v>
      </c>
      <c r="F711" s="994">
        <v>30.0</v>
      </c>
      <c r="G711" s="995">
        <v>45.0</v>
      </c>
      <c r="H711" s="1021">
        <v>410000.0</v>
      </c>
      <c r="I711" s="486"/>
      <c r="J711" s="519"/>
      <c r="K711" s="474"/>
      <c r="L711" s="990">
        <v>40.0</v>
      </c>
      <c r="M711" s="486"/>
      <c r="N711" s="487"/>
      <c r="O711" s="486"/>
      <c r="P711" s="487"/>
      <c r="Q711" s="487"/>
      <c r="R711" s="487"/>
      <c r="S711" s="519"/>
      <c r="T711" s="520"/>
      <c r="U711" s="519"/>
      <c r="V711" s="520"/>
      <c r="W711" s="520"/>
      <c r="X711" s="520"/>
      <c r="Y711" s="474"/>
      <c r="Z711" s="474"/>
      <c r="AA711" s="474"/>
      <c r="AB711" s="475"/>
      <c r="AC711" s="475"/>
      <c r="AD711" s="475"/>
      <c r="AE711" s="990"/>
      <c r="AF711" s="1004">
        <v>9.0</v>
      </c>
      <c r="AG711" s="990"/>
      <c r="AH711" s="990"/>
      <c r="AI711" s="1004">
        <v>9.0</v>
      </c>
      <c r="AJ711" s="990"/>
      <c r="AK711" s="962"/>
      <c r="AL711" s="962"/>
      <c r="AM711" s="962"/>
      <c r="AN711" s="961"/>
      <c r="AO711" s="962"/>
      <c r="AP711" s="962"/>
      <c r="AQ711" s="961"/>
      <c r="AR711" s="961"/>
      <c r="AS711" s="962"/>
    </row>
    <row r="712">
      <c r="A712" s="1117" t="s">
        <v>2782</v>
      </c>
      <c r="B712" s="1016" t="s">
        <v>2783</v>
      </c>
      <c r="C712" s="14"/>
      <c r="D712" s="970">
        <v>1.0</v>
      </c>
      <c r="E712" s="971">
        <v>1.0</v>
      </c>
      <c r="F712" s="972"/>
      <c r="G712" s="973"/>
      <c r="H712" s="1023">
        <v>250000.0</v>
      </c>
      <c r="I712" s="979"/>
      <c r="J712" s="976"/>
      <c r="K712" s="977"/>
      <c r="L712" s="982">
        <v>35.0</v>
      </c>
      <c r="M712" s="979"/>
      <c r="N712" s="975"/>
      <c r="O712" s="979"/>
      <c r="P712" s="975"/>
      <c r="Q712" s="975"/>
      <c r="R712" s="975"/>
      <c r="S712" s="976"/>
      <c r="T712" s="980"/>
      <c r="U712" s="976"/>
      <c r="V712" s="980"/>
      <c r="W712" s="980"/>
      <c r="X712" s="980"/>
      <c r="Y712" s="977"/>
      <c r="Z712" s="977"/>
      <c r="AA712" s="977"/>
      <c r="AB712" s="981"/>
      <c r="AC712" s="981"/>
      <c r="AD712" s="981"/>
      <c r="AE712" s="982"/>
      <c r="AF712" s="1152">
        <v>6.0</v>
      </c>
      <c r="AG712" s="1152"/>
      <c r="AH712" s="982"/>
      <c r="AI712" s="982"/>
      <c r="AJ712" s="1152">
        <v>6.0</v>
      </c>
      <c r="AK712" s="1024"/>
      <c r="AL712" s="1024"/>
      <c r="AM712" s="1024"/>
      <c r="AN712" s="1025"/>
      <c r="AO712" s="1024"/>
      <c r="AP712" s="1024"/>
      <c r="AQ712" s="1025"/>
      <c r="AR712" s="1025"/>
      <c r="AS712" s="1024"/>
    </row>
    <row r="713">
      <c r="B713" s="266"/>
      <c r="C713" s="269"/>
      <c r="D713" s="984">
        <v>2.0</v>
      </c>
      <c r="E713" s="985">
        <v>2.0</v>
      </c>
      <c r="F713" s="986"/>
      <c r="G713" s="987"/>
      <c r="H713" s="1021">
        <v>290000.0</v>
      </c>
      <c r="I713" s="486"/>
      <c r="J713" s="519"/>
      <c r="K713" s="475"/>
      <c r="L713" s="990">
        <v>40.0</v>
      </c>
      <c r="M713" s="486"/>
      <c r="N713" s="487"/>
      <c r="O713" s="486"/>
      <c r="P713" s="487"/>
      <c r="Q713" s="487"/>
      <c r="R713" s="487"/>
      <c r="S713" s="519"/>
      <c r="T713" s="520"/>
      <c r="U713" s="519"/>
      <c r="V713" s="520"/>
      <c r="W713" s="520"/>
      <c r="X713" s="520"/>
      <c r="Y713" s="475"/>
      <c r="Z713" s="474"/>
      <c r="AA713" s="474"/>
      <c r="AB713" s="475"/>
      <c r="AC713" s="475"/>
      <c r="AD713" s="475"/>
      <c r="AE713" s="990"/>
      <c r="AF713" s="1153">
        <v>6.0</v>
      </c>
      <c r="AG713" s="1153"/>
      <c r="AH713" s="990"/>
      <c r="AI713" s="990"/>
      <c r="AJ713" s="1153">
        <v>6.0</v>
      </c>
      <c r="AK713" s="962"/>
      <c r="AL713" s="962"/>
      <c r="AM713" s="962"/>
      <c r="AN713" s="961"/>
      <c r="AO713" s="962"/>
      <c r="AP713" s="962"/>
      <c r="AQ713" s="961"/>
      <c r="AR713" s="961"/>
      <c r="AS713" s="962"/>
    </row>
    <row r="714">
      <c r="B714" s="266"/>
      <c r="C714" s="269"/>
      <c r="D714" s="984">
        <v>3.0</v>
      </c>
      <c r="E714" s="985">
        <v>3.0</v>
      </c>
      <c r="F714" s="986"/>
      <c r="G714" s="987"/>
      <c r="H714" s="1021">
        <v>330000.0</v>
      </c>
      <c r="I714" s="486"/>
      <c r="J714" s="519"/>
      <c r="K714" s="475"/>
      <c r="L714" s="990">
        <v>45.0</v>
      </c>
      <c r="M714" s="486"/>
      <c r="N714" s="487"/>
      <c r="O714" s="486"/>
      <c r="P714" s="487"/>
      <c r="Q714" s="487"/>
      <c r="R714" s="487"/>
      <c r="S714" s="519"/>
      <c r="T714" s="520"/>
      <c r="U714" s="519"/>
      <c r="V714" s="520"/>
      <c r="W714" s="520"/>
      <c r="X714" s="520"/>
      <c r="Y714" s="475"/>
      <c r="Z714" s="474"/>
      <c r="AA714" s="474"/>
      <c r="AB714" s="475"/>
      <c r="AC714" s="475"/>
      <c r="AD714" s="475"/>
      <c r="AE714" s="990"/>
      <c r="AF714" s="1153">
        <v>7.0</v>
      </c>
      <c r="AG714" s="1153"/>
      <c r="AH714" s="990"/>
      <c r="AI714" s="990"/>
      <c r="AJ714" s="1153">
        <v>7.0</v>
      </c>
      <c r="AK714" s="962"/>
      <c r="AL714" s="962"/>
      <c r="AM714" s="962"/>
      <c r="AN714" s="961"/>
      <c r="AO714" s="962"/>
      <c r="AP714" s="962"/>
      <c r="AQ714" s="961"/>
      <c r="AR714" s="961"/>
      <c r="AS714" s="962"/>
    </row>
    <row r="715">
      <c r="B715" s="266"/>
      <c r="C715" s="269"/>
      <c r="D715" s="984">
        <v>4.0</v>
      </c>
      <c r="E715" s="985">
        <v>4.0</v>
      </c>
      <c r="F715" s="986"/>
      <c r="G715" s="987"/>
      <c r="H715" s="1021">
        <v>380000.0</v>
      </c>
      <c r="I715" s="486"/>
      <c r="J715" s="519"/>
      <c r="K715" s="475"/>
      <c r="L715" s="990">
        <v>50.0</v>
      </c>
      <c r="M715" s="486"/>
      <c r="N715" s="487"/>
      <c r="O715" s="486"/>
      <c r="P715" s="487"/>
      <c r="Q715" s="487"/>
      <c r="R715" s="487"/>
      <c r="S715" s="519"/>
      <c r="T715" s="520"/>
      <c r="U715" s="519"/>
      <c r="V715" s="520"/>
      <c r="W715" s="520"/>
      <c r="X715" s="520"/>
      <c r="Y715" s="475"/>
      <c r="Z715" s="474"/>
      <c r="AA715" s="474"/>
      <c r="AB715" s="475"/>
      <c r="AC715" s="475"/>
      <c r="AD715" s="475"/>
      <c r="AE715" s="990"/>
      <c r="AF715" s="1153">
        <v>7.0</v>
      </c>
      <c r="AG715" s="1153"/>
      <c r="AH715" s="990"/>
      <c r="AI715" s="990"/>
      <c r="AJ715" s="1153">
        <v>7.0</v>
      </c>
      <c r="AK715" s="962"/>
      <c r="AL715" s="962"/>
      <c r="AM715" s="962"/>
      <c r="AN715" s="961"/>
      <c r="AO715" s="962"/>
      <c r="AP715" s="962"/>
      <c r="AQ715" s="961"/>
      <c r="AR715" s="961"/>
      <c r="AS715" s="962"/>
    </row>
    <row r="716">
      <c r="B716" s="266"/>
      <c r="C716" s="269"/>
      <c r="D716" s="984">
        <v>5.0</v>
      </c>
      <c r="E716" s="985">
        <v>5.0</v>
      </c>
      <c r="F716" s="986"/>
      <c r="G716" s="987"/>
      <c r="H716" s="1021">
        <v>440000.0</v>
      </c>
      <c r="I716" s="486"/>
      <c r="J716" s="519"/>
      <c r="K716" s="474"/>
      <c r="L716" s="990">
        <v>55.0</v>
      </c>
      <c r="M716" s="486"/>
      <c r="N716" s="487"/>
      <c r="O716" s="486"/>
      <c r="P716" s="487"/>
      <c r="Q716" s="487"/>
      <c r="R716" s="487"/>
      <c r="S716" s="519"/>
      <c r="T716" s="520"/>
      <c r="U716" s="519"/>
      <c r="V716" s="520"/>
      <c r="W716" s="520"/>
      <c r="X716" s="520"/>
      <c r="Y716" s="475"/>
      <c r="Z716" s="474"/>
      <c r="AA716" s="474"/>
      <c r="AB716" s="475"/>
      <c r="AC716" s="475"/>
      <c r="AD716" s="475"/>
      <c r="AE716" s="990"/>
      <c r="AF716" s="1153">
        <v>8.0</v>
      </c>
      <c r="AG716" s="1153"/>
      <c r="AH716" s="990"/>
      <c r="AI716" s="990"/>
      <c r="AJ716" s="1153">
        <v>8.0</v>
      </c>
      <c r="AK716" s="962"/>
      <c r="AL716" s="962"/>
      <c r="AM716" s="962"/>
      <c r="AN716" s="961"/>
      <c r="AO716" s="962"/>
      <c r="AP716" s="962"/>
      <c r="AQ716" s="961"/>
      <c r="AR716" s="961"/>
      <c r="AS716" s="962"/>
    </row>
    <row r="717">
      <c r="B717" s="266"/>
      <c r="C717" s="269"/>
      <c r="D717" s="984">
        <v>6.0</v>
      </c>
      <c r="E717" s="985">
        <v>6.0</v>
      </c>
      <c r="F717" s="986"/>
      <c r="G717" s="987"/>
      <c r="H717" s="1021">
        <v>510000.0</v>
      </c>
      <c r="I717" s="486"/>
      <c r="J717" s="519"/>
      <c r="K717" s="474"/>
      <c r="L717" s="990">
        <v>60.0</v>
      </c>
      <c r="M717" s="486"/>
      <c r="N717" s="487"/>
      <c r="O717" s="486"/>
      <c r="P717" s="487"/>
      <c r="Q717" s="487"/>
      <c r="R717" s="487"/>
      <c r="S717" s="519"/>
      <c r="T717" s="520"/>
      <c r="U717" s="519"/>
      <c r="V717" s="520"/>
      <c r="W717" s="520"/>
      <c r="X717" s="520"/>
      <c r="Y717" s="474"/>
      <c r="Z717" s="474"/>
      <c r="AA717" s="474"/>
      <c r="AB717" s="475"/>
      <c r="AC717" s="475"/>
      <c r="AD717" s="475"/>
      <c r="AE717" s="990"/>
      <c r="AF717" s="1153">
        <v>8.0</v>
      </c>
      <c r="AG717" s="1153"/>
      <c r="AH717" s="990"/>
      <c r="AI717" s="990"/>
      <c r="AJ717" s="1154">
        <v>8.0</v>
      </c>
      <c r="AK717" s="962"/>
      <c r="AL717" s="962"/>
      <c r="AM717" s="962"/>
      <c r="AN717" s="961"/>
      <c r="AO717" s="962"/>
      <c r="AP717" s="962"/>
      <c r="AQ717" s="961"/>
      <c r="AR717" s="961"/>
      <c r="AS717" s="962"/>
    </row>
    <row r="718">
      <c r="B718" s="266"/>
      <c r="C718" s="269"/>
      <c r="D718" s="984">
        <v>7.0</v>
      </c>
      <c r="E718" s="985">
        <v>7.0</v>
      </c>
      <c r="F718" s="986"/>
      <c r="G718" s="987"/>
      <c r="H718" s="1021">
        <v>590000.0</v>
      </c>
      <c r="I718" s="486"/>
      <c r="J718" s="519"/>
      <c r="K718" s="474"/>
      <c r="L718" s="990">
        <v>65.0</v>
      </c>
      <c r="M718" s="486"/>
      <c r="N718" s="487"/>
      <c r="O718" s="486"/>
      <c r="P718" s="487"/>
      <c r="Q718" s="487"/>
      <c r="R718" s="487"/>
      <c r="S718" s="519"/>
      <c r="T718" s="520"/>
      <c r="U718" s="519"/>
      <c r="V718" s="520"/>
      <c r="W718" s="520"/>
      <c r="X718" s="520"/>
      <c r="Y718" s="474"/>
      <c r="Z718" s="474"/>
      <c r="AA718" s="474"/>
      <c r="AB718" s="475"/>
      <c r="AC718" s="475"/>
      <c r="AD718" s="475"/>
      <c r="AE718" s="990"/>
      <c r="AF718" s="1153">
        <v>9.0</v>
      </c>
      <c r="AG718" s="1153"/>
      <c r="AH718" s="990"/>
      <c r="AI718" s="990"/>
      <c r="AJ718" s="1154">
        <v>9.0</v>
      </c>
      <c r="AK718" s="962"/>
      <c r="AL718" s="962"/>
      <c r="AM718" s="962"/>
      <c r="AN718" s="961"/>
      <c r="AO718" s="962"/>
      <c r="AP718" s="962"/>
      <c r="AQ718" s="961"/>
      <c r="AR718" s="961"/>
      <c r="AS718" s="962"/>
    </row>
    <row r="719">
      <c r="B719" s="266"/>
      <c r="C719" s="269"/>
      <c r="D719" s="984">
        <v>8.0</v>
      </c>
      <c r="E719" s="985">
        <v>8.0</v>
      </c>
      <c r="F719" s="986"/>
      <c r="G719" s="987"/>
      <c r="H719" s="1021">
        <v>680000.0</v>
      </c>
      <c r="I719" s="486"/>
      <c r="J719" s="519"/>
      <c r="K719" s="474"/>
      <c r="L719" s="990">
        <v>70.0</v>
      </c>
      <c r="M719" s="486"/>
      <c r="N719" s="487"/>
      <c r="O719" s="486"/>
      <c r="P719" s="487"/>
      <c r="Q719" s="487"/>
      <c r="R719" s="487"/>
      <c r="S719" s="519"/>
      <c r="T719" s="520"/>
      <c r="U719" s="519"/>
      <c r="V719" s="520"/>
      <c r="W719" s="520"/>
      <c r="X719" s="520"/>
      <c r="Y719" s="474"/>
      <c r="Z719" s="474"/>
      <c r="AA719" s="474"/>
      <c r="AB719" s="475"/>
      <c r="AC719" s="475"/>
      <c r="AD719" s="475"/>
      <c r="AE719" s="990"/>
      <c r="AF719" s="1153">
        <v>9.0</v>
      </c>
      <c r="AG719" s="1153"/>
      <c r="AH719" s="990"/>
      <c r="AI719" s="990"/>
      <c r="AJ719" s="1154">
        <v>9.0</v>
      </c>
      <c r="AK719" s="962"/>
      <c r="AL719" s="962"/>
      <c r="AM719" s="962"/>
      <c r="AN719" s="961"/>
      <c r="AO719" s="962"/>
      <c r="AP719" s="962"/>
      <c r="AQ719" s="961"/>
      <c r="AR719" s="961"/>
      <c r="AS719" s="962"/>
    </row>
    <row r="720">
      <c r="B720" s="266"/>
      <c r="C720" s="269"/>
      <c r="D720" s="984">
        <v>9.0</v>
      </c>
      <c r="E720" s="985">
        <v>9.0</v>
      </c>
      <c r="F720" s="986"/>
      <c r="G720" s="987"/>
      <c r="H720" s="1021">
        <v>800000.0</v>
      </c>
      <c r="I720" s="486"/>
      <c r="J720" s="519"/>
      <c r="K720" s="474"/>
      <c r="L720" s="990">
        <v>75.0</v>
      </c>
      <c r="M720" s="486"/>
      <c r="N720" s="487"/>
      <c r="O720" s="486"/>
      <c r="P720" s="487"/>
      <c r="Q720" s="487"/>
      <c r="R720" s="487"/>
      <c r="S720" s="519"/>
      <c r="T720" s="520"/>
      <c r="U720" s="519"/>
      <c r="V720" s="520"/>
      <c r="W720" s="520"/>
      <c r="X720" s="520"/>
      <c r="Y720" s="474"/>
      <c r="Z720" s="474"/>
      <c r="AA720" s="474"/>
      <c r="AB720" s="475"/>
      <c r="AC720" s="475"/>
      <c r="AD720" s="475"/>
      <c r="AE720" s="990"/>
      <c r="AF720" s="1153">
        <v>10.0</v>
      </c>
      <c r="AG720" s="1153"/>
      <c r="AH720" s="990"/>
      <c r="AI720" s="990"/>
      <c r="AJ720" s="1154">
        <v>10.0</v>
      </c>
      <c r="AK720" s="962"/>
      <c r="AL720" s="962"/>
      <c r="AM720" s="962"/>
      <c r="AN720" s="961"/>
      <c r="AO720" s="962"/>
      <c r="AP720" s="962"/>
      <c r="AQ720" s="961"/>
      <c r="AR720" s="961"/>
      <c r="AS720" s="962"/>
    </row>
    <row r="721">
      <c r="B721" s="275"/>
      <c r="C721" s="917"/>
      <c r="D721" s="984">
        <v>10.0</v>
      </c>
      <c r="E721" s="993">
        <v>10.0</v>
      </c>
      <c r="F721" s="994"/>
      <c r="G721" s="995"/>
      <c r="H721" s="1028">
        <v>900000.0</v>
      </c>
      <c r="I721" s="486"/>
      <c r="J721" s="519"/>
      <c r="K721" s="474"/>
      <c r="L721" s="990">
        <v>80.0</v>
      </c>
      <c r="M721" s="486"/>
      <c r="N721" s="487"/>
      <c r="O721" s="486"/>
      <c r="P721" s="487"/>
      <c r="Q721" s="487"/>
      <c r="R721" s="487"/>
      <c r="S721" s="519"/>
      <c r="T721" s="520"/>
      <c r="U721" s="519"/>
      <c r="V721" s="520"/>
      <c r="W721" s="520"/>
      <c r="X721" s="520"/>
      <c r="Y721" s="474"/>
      <c r="Z721" s="474"/>
      <c r="AA721" s="474"/>
      <c r="AB721" s="475"/>
      <c r="AC721" s="475"/>
      <c r="AD721" s="475"/>
      <c r="AE721" s="990"/>
      <c r="AF721" s="1155">
        <v>10.0</v>
      </c>
      <c r="AG721" s="1155"/>
      <c r="AH721" s="990"/>
      <c r="AI721" s="1004"/>
      <c r="AJ721" s="1156">
        <v>10.0</v>
      </c>
      <c r="AK721" s="962"/>
      <c r="AL721" s="962"/>
      <c r="AM721" s="962"/>
      <c r="AN721" s="961"/>
      <c r="AO721" s="962"/>
      <c r="AP721" s="962"/>
      <c r="AQ721" s="961"/>
      <c r="AR721" s="961"/>
      <c r="AS721" s="962"/>
    </row>
    <row r="722">
      <c r="A722" s="1157" t="s">
        <v>2784</v>
      </c>
      <c r="B722" s="1158"/>
      <c r="C722" s="17"/>
      <c r="D722" s="17"/>
      <c r="E722" s="17"/>
      <c r="F722" s="17"/>
      <c r="G722" s="17"/>
      <c r="H722" s="17"/>
      <c r="I722" s="17"/>
      <c r="J722" s="17"/>
      <c r="K722" s="17"/>
      <c r="L722" s="17"/>
      <c r="M722" s="17"/>
      <c r="N722" s="17"/>
      <c r="O722" s="17"/>
      <c r="P722" s="17"/>
      <c r="Q722" s="17"/>
      <c r="R722" s="17"/>
      <c r="S722" s="17"/>
      <c r="T722" s="17"/>
      <c r="U722" s="17"/>
      <c r="V722" s="17"/>
      <c r="W722" s="1034"/>
      <c r="X722" s="1034"/>
      <c r="Y722" s="1034"/>
      <c r="Z722" s="1034"/>
      <c r="AA722" s="1034"/>
      <c r="AB722" s="1034"/>
      <c r="AC722" s="1034"/>
      <c r="AD722" s="1034"/>
      <c r="AE722" s="1034"/>
      <c r="AF722" s="1034"/>
      <c r="AG722" s="1034"/>
      <c r="AH722" s="1034"/>
      <c r="AI722" s="1034"/>
      <c r="AJ722" s="1034"/>
      <c r="AK722" s="1033"/>
      <c r="AL722" s="1033"/>
      <c r="AM722" s="1033"/>
      <c r="AN722" s="1034"/>
      <c r="AO722" s="1033"/>
      <c r="AP722" s="1033"/>
      <c r="AQ722" s="1034"/>
      <c r="AR722" s="1034"/>
      <c r="AS722" s="941"/>
    </row>
    <row r="723">
      <c r="A723" s="1159" t="s">
        <v>2684</v>
      </c>
      <c r="B723" s="1160" t="s">
        <v>2685</v>
      </c>
      <c r="C723" s="1160" t="s">
        <v>2686</v>
      </c>
      <c r="D723" s="1160" t="s">
        <v>2687</v>
      </c>
      <c r="F723" s="1160" t="s">
        <v>2518</v>
      </c>
      <c r="H723" s="1160" t="s">
        <v>2785</v>
      </c>
      <c r="K723" s="1160" t="s">
        <v>2689</v>
      </c>
      <c r="N723" s="1160" t="s">
        <v>108</v>
      </c>
      <c r="Q723" s="1160" t="s">
        <v>1482</v>
      </c>
      <c r="T723" s="1161"/>
      <c r="W723" s="961"/>
      <c r="X723" s="961"/>
      <c r="Y723" s="961"/>
      <c r="Z723" s="961"/>
      <c r="AA723" s="961"/>
      <c r="AB723" s="961"/>
      <c r="AC723" s="961"/>
      <c r="AD723" s="961"/>
      <c r="AE723" s="961"/>
      <c r="AF723" s="961"/>
      <c r="AG723" s="961"/>
      <c r="AH723" s="961"/>
      <c r="AI723" s="961"/>
      <c r="AJ723" s="961"/>
      <c r="AK723" s="962"/>
      <c r="AL723" s="962"/>
      <c r="AM723" s="962"/>
      <c r="AN723" s="961"/>
      <c r="AO723" s="962"/>
      <c r="AP723" s="962"/>
      <c r="AQ723" s="961"/>
      <c r="AR723" s="961"/>
      <c r="AS723" s="962"/>
    </row>
    <row r="724">
      <c r="A724" s="1159" t="s">
        <v>2690</v>
      </c>
      <c r="B724" s="1160" t="s">
        <v>2691</v>
      </c>
      <c r="C724" s="1160" t="s">
        <v>2692</v>
      </c>
      <c r="D724" s="1160" t="s">
        <v>2693</v>
      </c>
      <c r="F724" s="1160" t="s">
        <v>2519</v>
      </c>
      <c r="H724" s="1160" t="s">
        <v>718</v>
      </c>
      <c r="K724" s="1160" t="s">
        <v>138</v>
      </c>
      <c r="N724" s="1160" t="s">
        <v>2526</v>
      </c>
      <c r="Q724" s="1162" t="s">
        <v>193</v>
      </c>
      <c r="T724" s="1163"/>
      <c r="W724" s="961"/>
      <c r="X724" s="961"/>
      <c r="Y724" s="961"/>
      <c r="Z724" s="961"/>
      <c r="AA724" s="961"/>
      <c r="AB724" s="961"/>
      <c r="AC724" s="961"/>
      <c r="AD724" s="961"/>
      <c r="AE724" s="961"/>
      <c r="AF724" s="961"/>
      <c r="AG724" s="961"/>
      <c r="AH724" s="961"/>
      <c r="AI724" s="961"/>
      <c r="AJ724" s="961"/>
      <c r="AK724" s="962"/>
      <c r="AL724" s="962"/>
      <c r="AM724" s="962"/>
      <c r="AN724" s="961"/>
      <c r="AO724" s="962"/>
      <c r="AP724" s="962"/>
      <c r="AQ724" s="961"/>
      <c r="AR724" s="961"/>
      <c r="AS724" s="962"/>
    </row>
    <row r="725">
      <c r="A725" s="1159" t="s">
        <v>2694</v>
      </c>
      <c r="B725" s="1160" t="s">
        <v>2695</v>
      </c>
      <c r="C725" s="1160" t="s">
        <v>2696</v>
      </c>
      <c r="D725" s="1160" t="s">
        <v>2697</v>
      </c>
      <c r="F725" s="1160" t="s">
        <v>2698</v>
      </c>
      <c r="H725" s="1160" t="s">
        <v>2786</v>
      </c>
      <c r="K725" s="1162" t="s">
        <v>2787</v>
      </c>
      <c r="N725" s="1160" t="s">
        <v>167</v>
      </c>
      <c r="Q725" s="1160" t="s">
        <v>1118</v>
      </c>
      <c r="T725" s="1160" t="s">
        <v>2528</v>
      </c>
      <c r="W725" s="961"/>
      <c r="X725" s="961"/>
      <c r="Y725" s="961"/>
      <c r="Z725" s="961"/>
      <c r="AA725" s="961"/>
      <c r="AB725" s="961"/>
      <c r="AC725" s="961"/>
      <c r="AD725" s="961"/>
      <c r="AE725" s="961"/>
      <c r="AF725" s="961"/>
      <c r="AG725" s="961"/>
      <c r="AH725" s="961"/>
      <c r="AI725" s="961"/>
      <c r="AJ725" s="961"/>
      <c r="AK725" s="962"/>
      <c r="AL725" s="962"/>
      <c r="AM725" s="962"/>
      <c r="AN725" s="961"/>
      <c r="AO725" s="962"/>
      <c r="AP725" s="962"/>
      <c r="AQ725" s="961"/>
      <c r="AR725" s="961"/>
      <c r="AS725" s="962"/>
    </row>
    <row r="726">
      <c r="A726" s="1159" t="s">
        <v>2701</v>
      </c>
      <c r="B726" s="1160" t="s">
        <v>2704</v>
      </c>
      <c r="C726" s="1160" t="s">
        <v>2702</v>
      </c>
      <c r="D726" s="1160" t="s">
        <v>2703</v>
      </c>
      <c r="F726" s="1160" t="s">
        <v>2788</v>
      </c>
      <c r="H726" s="1160" t="s">
        <v>2789</v>
      </c>
      <c r="K726" s="1162" t="s">
        <v>2533</v>
      </c>
      <c r="N726" s="1160" t="s">
        <v>2530</v>
      </c>
      <c r="Q726" s="1164"/>
      <c r="T726" s="1164"/>
      <c r="W726" s="961"/>
      <c r="X726" s="961"/>
      <c r="Y726" s="961"/>
      <c r="Z726" s="961"/>
      <c r="AA726" s="961"/>
      <c r="AB726" s="961"/>
      <c r="AC726" s="961"/>
      <c r="AD726" s="961"/>
      <c r="AE726" s="961"/>
      <c r="AF726" s="961"/>
      <c r="AG726" s="961"/>
      <c r="AH726" s="961"/>
      <c r="AI726" s="961"/>
      <c r="AJ726" s="961"/>
      <c r="AK726" s="962"/>
      <c r="AL726" s="962"/>
      <c r="AM726" s="962"/>
      <c r="AN726" s="961"/>
      <c r="AO726" s="962"/>
      <c r="AP726" s="962"/>
      <c r="AQ726" s="961"/>
      <c r="AR726" s="961"/>
      <c r="AS726" s="962"/>
    </row>
    <row r="727">
      <c r="A727" s="1157" t="s">
        <v>2708</v>
      </c>
      <c r="B727" s="1158"/>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033"/>
      <c r="AL727" s="1033"/>
      <c r="AM727" s="1033"/>
      <c r="AN727" s="1034"/>
      <c r="AO727" s="1033"/>
      <c r="AP727" s="1033"/>
      <c r="AQ727" s="1034"/>
      <c r="AR727" s="1034"/>
      <c r="AS727" s="941"/>
    </row>
    <row r="728">
      <c r="A728" s="387" t="s">
        <v>2685</v>
      </c>
      <c r="B728" s="969" t="s">
        <v>2790</v>
      </c>
      <c r="C728" s="14"/>
      <c r="D728" s="984">
        <v>1.0</v>
      </c>
      <c r="E728" s="971">
        <v>2.0</v>
      </c>
      <c r="F728" s="972">
        <v>2.0</v>
      </c>
      <c r="G728" s="973"/>
      <c r="H728" s="988">
        <v>500.0</v>
      </c>
      <c r="I728" s="487">
        <v>1.0</v>
      </c>
      <c r="J728" s="519"/>
      <c r="K728" s="474"/>
      <c r="L728" s="989"/>
      <c r="M728" s="486"/>
      <c r="N728" s="487"/>
      <c r="O728" s="486"/>
      <c r="P728" s="487"/>
      <c r="Q728" s="487"/>
      <c r="R728" s="487"/>
      <c r="S728" s="519"/>
      <c r="T728" s="520"/>
      <c r="U728" s="519"/>
      <c r="V728" s="520"/>
      <c r="W728" s="520"/>
      <c r="X728" s="520"/>
      <c r="Y728" s="474"/>
      <c r="Z728" s="474"/>
      <c r="AA728" s="474"/>
      <c r="AB728" s="475"/>
      <c r="AC728" s="475"/>
      <c r="AD728" s="475"/>
      <c r="AE728" s="989"/>
      <c r="AF728" s="989"/>
      <c r="AG728" s="989"/>
      <c r="AH728" s="990"/>
      <c r="AI728" s="990"/>
      <c r="AJ728" s="989"/>
      <c r="AK728" s="962"/>
      <c r="AL728" s="962"/>
      <c r="AM728" s="962"/>
      <c r="AN728" s="961"/>
      <c r="AO728" s="962"/>
      <c r="AP728" s="962"/>
      <c r="AQ728" s="961"/>
      <c r="AR728" s="961"/>
      <c r="AS728" s="962"/>
    </row>
    <row r="729">
      <c r="B729" s="266"/>
      <c r="C729" s="269"/>
      <c r="D729" s="984">
        <v>2.0</v>
      </c>
      <c r="E729" s="985">
        <v>4.0</v>
      </c>
      <c r="F729" s="986">
        <v>4.0</v>
      </c>
      <c r="G729" s="987"/>
      <c r="H729" s="988">
        <v>750.0</v>
      </c>
      <c r="I729" s="487">
        <v>2.0</v>
      </c>
      <c r="J729" s="519"/>
      <c r="K729" s="474"/>
      <c r="L729" s="989"/>
      <c r="M729" s="487">
        <v>1.0</v>
      </c>
      <c r="N729" s="487"/>
      <c r="O729" s="486"/>
      <c r="P729" s="487"/>
      <c r="Q729" s="487"/>
      <c r="R729" s="487"/>
      <c r="S729" s="519"/>
      <c r="T729" s="520"/>
      <c r="U729" s="519"/>
      <c r="V729" s="520"/>
      <c r="W729" s="520"/>
      <c r="X729" s="520"/>
      <c r="Y729" s="474"/>
      <c r="Z729" s="474"/>
      <c r="AA729" s="474"/>
      <c r="AB729" s="475"/>
      <c r="AC729" s="475"/>
      <c r="AD729" s="475"/>
      <c r="AE729" s="989"/>
      <c r="AF729" s="989"/>
      <c r="AG729" s="989"/>
      <c r="AH729" s="990"/>
      <c r="AI729" s="990"/>
      <c r="AJ729" s="989"/>
      <c r="AK729" s="962"/>
      <c r="AL729" s="962"/>
      <c r="AM729" s="962"/>
      <c r="AN729" s="961"/>
      <c r="AO729" s="962"/>
      <c r="AP729" s="962"/>
      <c r="AQ729" s="961"/>
      <c r="AR729" s="961"/>
      <c r="AS729" s="962"/>
    </row>
    <row r="730">
      <c r="B730" s="266"/>
      <c r="C730" s="269"/>
      <c r="D730" s="984">
        <v>3.0</v>
      </c>
      <c r="E730" s="985">
        <v>6.0</v>
      </c>
      <c r="F730" s="986">
        <v>6.0</v>
      </c>
      <c r="G730" s="987"/>
      <c r="H730" s="988">
        <v>1100.0</v>
      </c>
      <c r="I730" s="487">
        <v>2.0</v>
      </c>
      <c r="J730" s="519"/>
      <c r="K730" s="474"/>
      <c r="L730" s="989"/>
      <c r="M730" s="487">
        <v>2.0</v>
      </c>
      <c r="N730" s="487"/>
      <c r="O730" s="486"/>
      <c r="P730" s="487"/>
      <c r="Q730" s="487"/>
      <c r="R730" s="487"/>
      <c r="S730" s="519"/>
      <c r="T730" s="520"/>
      <c r="U730" s="519"/>
      <c r="V730" s="520"/>
      <c r="W730" s="520"/>
      <c r="X730" s="520"/>
      <c r="Y730" s="474"/>
      <c r="Z730" s="474"/>
      <c r="AA730" s="474"/>
      <c r="AB730" s="475"/>
      <c r="AC730" s="475"/>
      <c r="AD730" s="475"/>
      <c r="AE730" s="989"/>
      <c r="AF730" s="989"/>
      <c r="AG730" s="989"/>
      <c r="AH730" s="990"/>
      <c r="AI730" s="990"/>
      <c r="AJ730" s="989"/>
      <c r="AK730" s="962"/>
      <c r="AL730" s="962"/>
      <c r="AM730" s="962"/>
      <c r="AN730" s="961"/>
      <c r="AO730" s="962"/>
      <c r="AP730" s="962"/>
      <c r="AQ730" s="961"/>
      <c r="AR730" s="961"/>
      <c r="AS730" s="962"/>
    </row>
    <row r="731">
      <c r="B731" s="266"/>
      <c r="C731" s="269"/>
      <c r="D731" s="984">
        <v>4.0</v>
      </c>
      <c r="E731" s="985">
        <v>8.0</v>
      </c>
      <c r="F731" s="986">
        <v>8.0</v>
      </c>
      <c r="G731" s="987"/>
      <c r="H731" s="988">
        <v>1700.0</v>
      </c>
      <c r="I731" s="487">
        <v>3.0</v>
      </c>
      <c r="J731" s="519"/>
      <c r="K731" s="474"/>
      <c r="L731" s="989"/>
      <c r="M731" s="487">
        <v>3.0</v>
      </c>
      <c r="N731" s="487"/>
      <c r="O731" s="486"/>
      <c r="P731" s="487"/>
      <c r="Q731" s="487"/>
      <c r="R731" s="487"/>
      <c r="S731" s="519"/>
      <c r="T731" s="520"/>
      <c r="U731" s="519"/>
      <c r="V731" s="520"/>
      <c r="W731" s="520"/>
      <c r="X731" s="520"/>
      <c r="Y731" s="474"/>
      <c r="Z731" s="474"/>
      <c r="AA731" s="474"/>
      <c r="AB731" s="475"/>
      <c r="AC731" s="475"/>
      <c r="AD731" s="475"/>
      <c r="AE731" s="989"/>
      <c r="AF731" s="989"/>
      <c r="AG731" s="989"/>
      <c r="AH731" s="990"/>
      <c r="AI731" s="990"/>
      <c r="AJ731" s="989"/>
      <c r="AK731" s="962"/>
      <c r="AL731" s="962"/>
      <c r="AM731" s="962"/>
      <c r="AN731" s="961"/>
      <c r="AO731" s="962"/>
      <c r="AP731" s="962"/>
      <c r="AQ731" s="961"/>
      <c r="AR731" s="961"/>
      <c r="AS731" s="962"/>
    </row>
    <row r="732">
      <c r="B732" s="266"/>
      <c r="C732" s="269"/>
      <c r="D732" s="984">
        <v>5.0</v>
      </c>
      <c r="E732" s="985">
        <v>10.0</v>
      </c>
      <c r="F732" s="986">
        <v>10.0</v>
      </c>
      <c r="G732" s="987"/>
      <c r="H732" s="988">
        <v>2600.0</v>
      </c>
      <c r="I732" s="487">
        <v>3.0</v>
      </c>
      <c r="J732" s="519"/>
      <c r="K732" s="474"/>
      <c r="L732" s="989"/>
      <c r="M732" s="487">
        <v>4.0</v>
      </c>
      <c r="N732" s="487"/>
      <c r="O732" s="486"/>
      <c r="P732" s="487"/>
      <c r="Q732" s="487"/>
      <c r="R732" s="487"/>
      <c r="S732" s="519"/>
      <c r="T732" s="520"/>
      <c r="U732" s="519"/>
      <c r="V732" s="520"/>
      <c r="W732" s="520"/>
      <c r="X732" s="520"/>
      <c r="Y732" s="474"/>
      <c r="Z732" s="474"/>
      <c r="AA732" s="474"/>
      <c r="AB732" s="475"/>
      <c r="AC732" s="475"/>
      <c r="AD732" s="475"/>
      <c r="AE732" s="989"/>
      <c r="AF732" s="989"/>
      <c r="AG732" s="989"/>
      <c r="AH732" s="990"/>
      <c r="AI732" s="990"/>
      <c r="AJ732" s="989"/>
      <c r="AK732" s="962"/>
      <c r="AL732" s="962"/>
      <c r="AM732" s="962"/>
      <c r="AN732" s="961"/>
      <c r="AO732" s="962"/>
      <c r="AP732" s="962"/>
      <c r="AQ732" s="961"/>
      <c r="AR732" s="961"/>
      <c r="AS732" s="962"/>
    </row>
    <row r="733">
      <c r="A733" s="968" t="s">
        <v>2686</v>
      </c>
      <c r="B733" s="969" t="s">
        <v>2791</v>
      </c>
      <c r="C733" s="14"/>
      <c r="D733" s="970">
        <v>1.0</v>
      </c>
      <c r="E733" s="971">
        <v>1.0</v>
      </c>
      <c r="F733" s="972">
        <v>1.0</v>
      </c>
      <c r="G733" s="973"/>
      <c r="H733" s="974">
        <v>500.0</v>
      </c>
      <c r="I733" s="975">
        <v>1.0</v>
      </c>
      <c r="J733" s="976"/>
      <c r="K733" s="977"/>
      <c r="L733" s="978"/>
      <c r="M733" s="979"/>
      <c r="N733" s="975"/>
      <c r="O733" s="979"/>
      <c r="P733" s="975"/>
      <c r="Q733" s="975"/>
      <c r="R733" s="975"/>
      <c r="S733" s="976"/>
      <c r="T733" s="980"/>
      <c r="U733" s="976"/>
      <c r="V733" s="980"/>
      <c r="W733" s="980"/>
      <c r="X733" s="980"/>
      <c r="Y733" s="977"/>
      <c r="Z733" s="977"/>
      <c r="AA733" s="977"/>
      <c r="AB733" s="981"/>
      <c r="AC733" s="981"/>
      <c r="AD733" s="981"/>
      <c r="AE733" s="978"/>
      <c r="AF733" s="978"/>
      <c r="AG733" s="978"/>
      <c r="AH733" s="982"/>
      <c r="AI733" s="982"/>
      <c r="AJ733" s="978"/>
      <c r="AK733" s="1024"/>
      <c r="AL733" s="1024"/>
      <c r="AM733" s="1024"/>
      <c r="AN733" s="1025"/>
      <c r="AO733" s="1024"/>
      <c r="AP733" s="1024"/>
      <c r="AQ733" s="1025"/>
      <c r="AR733" s="1025"/>
      <c r="AS733" s="1026"/>
    </row>
    <row r="734">
      <c r="A734" s="266"/>
      <c r="B734" s="266"/>
      <c r="C734" s="269"/>
      <c r="D734" s="984">
        <v>2.0</v>
      </c>
      <c r="E734" s="985">
        <v>2.0</v>
      </c>
      <c r="F734" s="986">
        <v>2.0</v>
      </c>
      <c r="G734" s="987"/>
      <c r="H734" s="988">
        <v>750.0</v>
      </c>
      <c r="I734" s="487">
        <v>2.0</v>
      </c>
      <c r="J734" s="519"/>
      <c r="K734" s="474"/>
      <c r="L734" s="989"/>
      <c r="M734" s="486"/>
      <c r="N734" s="487"/>
      <c r="O734" s="487">
        <v>1.0</v>
      </c>
      <c r="P734" s="487"/>
      <c r="Q734" s="487"/>
      <c r="R734" s="487"/>
      <c r="S734" s="519"/>
      <c r="T734" s="520"/>
      <c r="U734" s="519"/>
      <c r="V734" s="520"/>
      <c r="W734" s="520"/>
      <c r="X734" s="520"/>
      <c r="Y734" s="474"/>
      <c r="Z734" s="474"/>
      <c r="AA734" s="474"/>
      <c r="AB734" s="475"/>
      <c r="AC734" s="475"/>
      <c r="AD734" s="475"/>
      <c r="AE734" s="989"/>
      <c r="AF734" s="989"/>
      <c r="AG734" s="989"/>
      <c r="AH734" s="990"/>
      <c r="AI734" s="990"/>
      <c r="AJ734" s="989"/>
      <c r="AK734" s="962"/>
      <c r="AL734" s="962"/>
      <c r="AM734" s="962"/>
      <c r="AN734" s="961"/>
      <c r="AO734" s="962"/>
      <c r="AP734" s="962"/>
      <c r="AQ734" s="961"/>
      <c r="AR734" s="961"/>
      <c r="AS734" s="1027"/>
    </row>
    <row r="735">
      <c r="A735" s="266"/>
      <c r="B735" s="266"/>
      <c r="C735" s="269"/>
      <c r="D735" s="984">
        <v>3.0</v>
      </c>
      <c r="E735" s="985">
        <v>3.0</v>
      </c>
      <c r="F735" s="986">
        <v>3.0</v>
      </c>
      <c r="G735" s="987"/>
      <c r="H735" s="988">
        <v>1100.0</v>
      </c>
      <c r="I735" s="487">
        <v>2.0</v>
      </c>
      <c r="J735" s="519"/>
      <c r="K735" s="474"/>
      <c r="L735" s="989"/>
      <c r="M735" s="486"/>
      <c r="N735" s="487"/>
      <c r="O735" s="487">
        <v>2.0</v>
      </c>
      <c r="P735" s="487"/>
      <c r="Q735" s="487"/>
      <c r="R735" s="487"/>
      <c r="S735" s="519"/>
      <c r="T735" s="520"/>
      <c r="U735" s="519"/>
      <c r="V735" s="520"/>
      <c r="W735" s="520"/>
      <c r="X735" s="520"/>
      <c r="Y735" s="474"/>
      <c r="Z735" s="474"/>
      <c r="AA735" s="474"/>
      <c r="AB735" s="475"/>
      <c r="AC735" s="475"/>
      <c r="AD735" s="475"/>
      <c r="AE735" s="989"/>
      <c r="AF735" s="989"/>
      <c r="AG735" s="989"/>
      <c r="AH735" s="990"/>
      <c r="AI735" s="990"/>
      <c r="AJ735" s="989"/>
      <c r="AK735" s="962"/>
      <c r="AL735" s="962"/>
      <c r="AM735" s="962"/>
      <c r="AN735" s="961"/>
      <c r="AO735" s="962"/>
      <c r="AP735" s="962"/>
      <c r="AQ735" s="961"/>
      <c r="AR735" s="961"/>
      <c r="AS735" s="1027"/>
    </row>
    <row r="736">
      <c r="A736" s="266"/>
      <c r="B736" s="266"/>
      <c r="C736" s="269"/>
      <c r="D736" s="984">
        <v>4.0</v>
      </c>
      <c r="E736" s="985">
        <v>4.0</v>
      </c>
      <c r="F736" s="986">
        <v>4.0</v>
      </c>
      <c r="G736" s="987"/>
      <c r="H736" s="988">
        <v>1700.0</v>
      </c>
      <c r="I736" s="487">
        <v>3.0</v>
      </c>
      <c r="J736" s="519"/>
      <c r="K736" s="474"/>
      <c r="L736" s="989"/>
      <c r="M736" s="486"/>
      <c r="N736" s="487"/>
      <c r="O736" s="487">
        <v>3.0</v>
      </c>
      <c r="P736" s="487"/>
      <c r="Q736" s="487"/>
      <c r="R736" s="487"/>
      <c r="S736" s="519"/>
      <c r="T736" s="520"/>
      <c r="U736" s="519"/>
      <c r="V736" s="520"/>
      <c r="W736" s="520"/>
      <c r="X736" s="520"/>
      <c r="Y736" s="474"/>
      <c r="Z736" s="474"/>
      <c r="AA736" s="474"/>
      <c r="AB736" s="475"/>
      <c r="AC736" s="475"/>
      <c r="AD736" s="475"/>
      <c r="AE736" s="989"/>
      <c r="AF736" s="989"/>
      <c r="AG736" s="989"/>
      <c r="AH736" s="990"/>
      <c r="AI736" s="990"/>
      <c r="AJ736" s="989"/>
      <c r="AK736" s="962"/>
      <c r="AL736" s="962"/>
      <c r="AM736" s="962"/>
      <c r="AN736" s="961"/>
      <c r="AO736" s="962"/>
      <c r="AP736" s="962"/>
      <c r="AQ736" s="961"/>
      <c r="AR736" s="961"/>
      <c r="AS736" s="1027"/>
    </row>
    <row r="737">
      <c r="A737" s="275"/>
      <c r="B737" s="275"/>
      <c r="C737" s="917"/>
      <c r="D737" s="992">
        <v>5.0</v>
      </c>
      <c r="E737" s="993">
        <v>6.0</v>
      </c>
      <c r="F737" s="994">
        <v>6.0</v>
      </c>
      <c r="G737" s="995"/>
      <c r="H737" s="996">
        <v>2600.0</v>
      </c>
      <c r="I737" s="997">
        <v>3.0</v>
      </c>
      <c r="J737" s="998"/>
      <c r="K737" s="999"/>
      <c r="L737" s="1000"/>
      <c r="M737" s="1001"/>
      <c r="N737" s="997"/>
      <c r="O737" s="997">
        <v>4.0</v>
      </c>
      <c r="P737" s="997"/>
      <c r="Q737" s="997"/>
      <c r="R737" s="997"/>
      <c r="S737" s="998"/>
      <c r="T737" s="1002"/>
      <c r="U737" s="998"/>
      <c r="V737" s="1002"/>
      <c r="W737" s="1002"/>
      <c r="X737" s="1002"/>
      <c r="Y737" s="999"/>
      <c r="Z737" s="999"/>
      <c r="AA737" s="999"/>
      <c r="AB737" s="1003"/>
      <c r="AC737" s="1003"/>
      <c r="AD737" s="1003"/>
      <c r="AE737" s="1000"/>
      <c r="AF737" s="1000"/>
      <c r="AG737" s="1000"/>
      <c r="AH737" s="1004"/>
      <c r="AI737" s="1004"/>
      <c r="AJ737" s="1000"/>
      <c r="AK737" s="1029"/>
      <c r="AL737" s="1029"/>
      <c r="AM737" s="1029"/>
      <c r="AN737" s="1030"/>
      <c r="AO737" s="1029"/>
      <c r="AP737" s="1029"/>
      <c r="AQ737" s="1030"/>
      <c r="AR737" s="1030"/>
      <c r="AS737" s="1031"/>
    </row>
    <row r="738">
      <c r="A738" s="387" t="s">
        <v>2687</v>
      </c>
      <c r="B738" s="1006" t="s">
        <v>2792</v>
      </c>
      <c r="C738" s="269"/>
      <c r="D738" s="984">
        <v>1.0</v>
      </c>
      <c r="E738" s="985">
        <v>1.0</v>
      </c>
      <c r="F738" s="986">
        <v>1.0</v>
      </c>
      <c r="G738" s="987"/>
      <c r="H738" s="988">
        <v>800.0</v>
      </c>
      <c r="I738" s="487">
        <v>3.0</v>
      </c>
      <c r="J738" s="519"/>
      <c r="K738" s="474"/>
      <c r="L738" s="989"/>
      <c r="M738" s="487">
        <v>3.0</v>
      </c>
      <c r="N738" s="487"/>
      <c r="O738" s="486"/>
      <c r="P738" s="487"/>
      <c r="Q738" s="487"/>
      <c r="R738" s="487"/>
      <c r="S738" s="519"/>
      <c r="T738" s="520"/>
      <c r="U738" s="519"/>
      <c r="V738" s="520"/>
      <c r="W738" s="520"/>
      <c r="X738" s="520"/>
      <c r="Y738" s="474"/>
      <c r="Z738" s="474"/>
      <c r="AA738" s="474"/>
      <c r="AB738" s="475"/>
      <c r="AC738" s="475"/>
      <c r="AD738" s="475"/>
      <c r="AE738" s="989"/>
      <c r="AF738" s="989"/>
      <c r="AG738" s="989"/>
      <c r="AH738" s="990"/>
      <c r="AI738" s="990"/>
      <c r="AJ738" s="989"/>
      <c r="AK738" s="962"/>
      <c r="AL738" s="962"/>
      <c r="AM738" s="962"/>
      <c r="AN738" s="961"/>
      <c r="AO738" s="962"/>
      <c r="AP738" s="962"/>
      <c r="AQ738" s="961"/>
      <c r="AR738" s="961"/>
      <c r="AS738" s="962"/>
    </row>
    <row r="739">
      <c r="B739" s="266"/>
      <c r="C739" s="269"/>
      <c r="D739" s="984">
        <v>2.0</v>
      </c>
      <c r="E739" s="985">
        <v>2.0</v>
      </c>
      <c r="F739" s="986">
        <v>2.0</v>
      </c>
      <c r="G739" s="987"/>
      <c r="H739" s="988">
        <v>1200.0</v>
      </c>
      <c r="I739" s="487">
        <v>3.0</v>
      </c>
      <c r="J739" s="519"/>
      <c r="K739" s="474"/>
      <c r="L739" s="989"/>
      <c r="M739" s="487">
        <v>3.0</v>
      </c>
      <c r="N739" s="487"/>
      <c r="O739" s="486"/>
      <c r="P739" s="487"/>
      <c r="Q739" s="487"/>
      <c r="R739" s="487"/>
      <c r="S739" s="519"/>
      <c r="T739" s="520"/>
      <c r="U739" s="519"/>
      <c r="V739" s="520"/>
      <c r="W739" s="520"/>
      <c r="X739" s="520"/>
      <c r="Y739" s="474"/>
      <c r="Z739" s="474"/>
      <c r="AA739" s="474"/>
      <c r="AB739" s="475"/>
      <c r="AC739" s="475"/>
      <c r="AD739" s="475"/>
      <c r="AE739" s="989"/>
      <c r="AF739" s="989"/>
      <c r="AG739" s="989"/>
      <c r="AH739" s="990"/>
      <c r="AI739" s="990"/>
      <c r="AJ739" s="989"/>
      <c r="AK739" s="962"/>
      <c r="AL739" s="962"/>
      <c r="AM739" s="962"/>
      <c r="AN739" s="961"/>
      <c r="AO739" s="962"/>
      <c r="AP739" s="962"/>
      <c r="AQ739" s="961"/>
      <c r="AR739" s="961"/>
      <c r="AS739" s="962"/>
    </row>
    <row r="740">
      <c r="B740" s="266"/>
      <c r="C740" s="269"/>
      <c r="D740" s="984">
        <v>3.0</v>
      </c>
      <c r="E740" s="985">
        <v>3.0</v>
      </c>
      <c r="F740" s="986">
        <v>3.0</v>
      </c>
      <c r="G740" s="987"/>
      <c r="H740" s="988">
        <v>1800.0</v>
      </c>
      <c r="I740" s="487">
        <v>4.0</v>
      </c>
      <c r="J740" s="519"/>
      <c r="K740" s="474"/>
      <c r="L740" s="989"/>
      <c r="M740" s="487">
        <v>4.0</v>
      </c>
      <c r="N740" s="487"/>
      <c r="O740" s="486"/>
      <c r="P740" s="487"/>
      <c r="Q740" s="487"/>
      <c r="R740" s="487"/>
      <c r="S740" s="519"/>
      <c r="T740" s="520"/>
      <c r="U740" s="519"/>
      <c r="V740" s="520"/>
      <c r="W740" s="520"/>
      <c r="X740" s="520"/>
      <c r="Y740" s="474"/>
      <c r="Z740" s="474"/>
      <c r="AA740" s="474"/>
      <c r="AB740" s="475"/>
      <c r="AC740" s="475"/>
      <c r="AD740" s="475"/>
      <c r="AE740" s="989"/>
      <c r="AF740" s="989"/>
      <c r="AG740" s="989"/>
      <c r="AH740" s="990"/>
      <c r="AI740" s="990"/>
      <c r="AJ740" s="989"/>
      <c r="AK740" s="962"/>
      <c r="AL740" s="962"/>
      <c r="AM740" s="962"/>
      <c r="AN740" s="961"/>
      <c r="AO740" s="962"/>
      <c r="AP740" s="962"/>
      <c r="AQ740" s="961"/>
      <c r="AR740" s="961"/>
      <c r="AS740" s="962"/>
    </row>
    <row r="741">
      <c r="B741" s="266"/>
      <c r="C741" s="269"/>
      <c r="D741" s="984">
        <v>4.0</v>
      </c>
      <c r="E741" s="985">
        <v>4.0</v>
      </c>
      <c r="F741" s="986">
        <v>4.0</v>
      </c>
      <c r="G741" s="987"/>
      <c r="H741" s="988">
        <v>2700.0</v>
      </c>
      <c r="I741" s="487">
        <v>5.0</v>
      </c>
      <c r="J741" s="519"/>
      <c r="K741" s="474"/>
      <c r="L741" s="989"/>
      <c r="M741" s="487">
        <v>5.0</v>
      </c>
      <c r="N741" s="487"/>
      <c r="O741" s="486"/>
      <c r="P741" s="487"/>
      <c r="Q741" s="487"/>
      <c r="R741" s="487"/>
      <c r="S741" s="519"/>
      <c r="T741" s="520"/>
      <c r="U741" s="519"/>
      <c r="V741" s="520"/>
      <c r="W741" s="520"/>
      <c r="X741" s="520"/>
      <c r="Y741" s="474"/>
      <c r="Z741" s="474"/>
      <c r="AA741" s="474"/>
      <c r="AB741" s="475"/>
      <c r="AC741" s="475"/>
      <c r="AD741" s="475"/>
      <c r="AE741" s="989"/>
      <c r="AF741" s="989"/>
      <c r="AG741" s="989"/>
      <c r="AH741" s="990"/>
      <c r="AI741" s="990"/>
      <c r="AJ741" s="989"/>
      <c r="AK741" s="962"/>
      <c r="AL741" s="962"/>
      <c r="AM741" s="962"/>
      <c r="AN741" s="961"/>
      <c r="AO741" s="962"/>
      <c r="AP741" s="962"/>
      <c r="AQ741" s="961"/>
      <c r="AR741" s="961"/>
      <c r="AS741" s="962"/>
    </row>
    <row r="742">
      <c r="B742" s="266"/>
      <c r="C742" s="269"/>
      <c r="D742" s="984">
        <v>5.0</v>
      </c>
      <c r="E742" s="985">
        <v>5.0</v>
      </c>
      <c r="F742" s="986">
        <v>5.0</v>
      </c>
      <c r="G742" s="987"/>
      <c r="H742" s="988">
        <v>4100.0</v>
      </c>
      <c r="I742" s="487">
        <v>5.0</v>
      </c>
      <c r="J742" s="519"/>
      <c r="K742" s="474"/>
      <c r="L742" s="989"/>
      <c r="M742" s="487">
        <v>5.0</v>
      </c>
      <c r="N742" s="487"/>
      <c r="O742" s="486"/>
      <c r="P742" s="487"/>
      <c r="Q742" s="487"/>
      <c r="R742" s="487"/>
      <c r="S742" s="519"/>
      <c r="T742" s="520"/>
      <c r="U742" s="519"/>
      <c r="V742" s="520"/>
      <c r="W742" s="520"/>
      <c r="X742" s="520"/>
      <c r="Y742" s="474"/>
      <c r="Z742" s="474"/>
      <c r="AA742" s="474"/>
      <c r="AB742" s="475"/>
      <c r="AC742" s="475"/>
      <c r="AD742" s="475"/>
      <c r="AE742" s="989"/>
      <c r="AF742" s="989"/>
      <c r="AG742" s="989"/>
      <c r="AH742" s="990"/>
      <c r="AI742" s="990"/>
      <c r="AJ742" s="989"/>
      <c r="AK742" s="962"/>
      <c r="AL742" s="962"/>
      <c r="AM742" s="962"/>
      <c r="AN742" s="961"/>
      <c r="AO742" s="962"/>
      <c r="AP742" s="962"/>
      <c r="AQ742" s="961"/>
      <c r="AR742" s="961"/>
      <c r="AS742" s="962"/>
    </row>
    <row r="743">
      <c r="B743" s="266"/>
      <c r="C743" s="269"/>
      <c r="D743" s="984">
        <v>6.0</v>
      </c>
      <c r="E743" s="985">
        <v>6.0</v>
      </c>
      <c r="F743" s="986">
        <v>6.0</v>
      </c>
      <c r="G743" s="987"/>
      <c r="H743" s="988">
        <v>6200.0</v>
      </c>
      <c r="I743" s="486"/>
      <c r="J743" s="520">
        <v>3.0</v>
      </c>
      <c r="K743" s="474"/>
      <c r="L743" s="989"/>
      <c r="M743" s="487"/>
      <c r="N743" s="487"/>
      <c r="O743" s="486"/>
      <c r="P743" s="487"/>
      <c r="Q743" s="487"/>
      <c r="R743" s="487"/>
      <c r="S743" s="519"/>
      <c r="T743" s="520"/>
      <c r="U743" s="519"/>
      <c r="V743" s="520"/>
      <c r="W743" s="520"/>
      <c r="X743" s="520"/>
      <c r="Y743" s="474"/>
      <c r="Z743" s="474"/>
      <c r="AA743" s="474"/>
      <c r="AB743" s="475"/>
      <c r="AC743" s="475"/>
      <c r="AD743" s="475"/>
      <c r="AE743" s="989"/>
      <c r="AF743" s="989"/>
      <c r="AG743" s="989"/>
      <c r="AH743" s="990"/>
      <c r="AI743" s="990"/>
      <c r="AJ743" s="989"/>
      <c r="AK743" s="962"/>
      <c r="AL743" s="962"/>
      <c r="AM743" s="962"/>
      <c r="AN743" s="961"/>
      <c r="AO743" s="962"/>
      <c r="AP743" s="962"/>
      <c r="AQ743" s="961"/>
      <c r="AR743" s="961"/>
      <c r="AS743" s="962"/>
    </row>
    <row r="744">
      <c r="B744" s="266"/>
      <c r="C744" s="269"/>
      <c r="D744" s="984">
        <v>7.0</v>
      </c>
      <c r="E744" s="985">
        <v>7.0</v>
      </c>
      <c r="F744" s="986">
        <v>7.0</v>
      </c>
      <c r="G744" s="987"/>
      <c r="H744" s="988">
        <v>9300.0</v>
      </c>
      <c r="I744" s="486"/>
      <c r="J744" s="520">
        <v>4.0</v>
      </c>
      <c r="K744" s="474"/>
      <c r="L744" s="989"/>
      <c r="M744" s="486"/>
      <c r="N744" s="487"/>
      <c r="O744" s="486"/>
      <c r="P744" s="487"/>
      <c r="Q744" s="487"/>
      <c r="R744" s="487"/>
      <c r="S744" s="520">
        <v>3.0</v>
      </c>
      <c r="T744" s="520"/>
      <c r="U744" s="519"/>
      <c r="V744" s="520"/>
      <c r="W744" s="520"/>
      <c r="X744" s="520"/>
      <c r="Y744" s="474"/>
      <c r="Z744" s="474"/>
      <c r="AA744" s="474"/>
      <c r="AB744" s="475"/>
      <c r="AC744" s="475"/>
      <c r="AD744" s="475"/>
      <c r="AE744" s="989"/>
      <c r="AF744" s="989"/>
      <c r="AG744" s="989"/>
      <c r="AH744" s="990"/>
      <c r="AI744" s="990"/>
      <c r="AJ744" s="989"/>
      <c r="AK744" s="962"/>
      <c r="AL744" s="962"/>
      <c r="AM744" s="962"/>
      <c r="AN744" s="961"/>
      <c r="AO744" s="962"/>
      <c r="AP744" s="962"/>
      <c r="AQ744" s="961"/>
      <c r="AR744" s="961"/>
      <c r="AS744" s="962"/>
    </row>
    <row r="745">
      <c r="B745" s="266"/>
      <c r="C745" s="269"/>
      <c r="D745" s="984">
        <v>8.0</v>
      </c>
      <c r="E745" s="985">
        <v>8.0</v>
      </c>
      <c r="F745" s="986">
        <v>8.0</v>
      </c>
      <c r="G745" s="987"/>
      <c r="H745" s="988">
        <v>14000.0</v>
      </c>
      <c r="I745" s="486"/>
      <c r="J745" s="520">
        <v>5.0</v>
      </c>
      <c r="K745" s="474"/>
      <c r="L745" s="989"/>
      <c r="M745" s="486"/>
      <c r="N745" s="487"/>
      <c r="O745" s="486"/>
      <c r="P745" s="487"/>
      <c r="Q745" s="487"/>
      <c r="R745" s="487"/>
      <c r="S745" s="520">
        <v>5.0</v>
      </c>
      <c r="T745" s="520"/>
      <c r="U745" s="519"/>
      <c r="V745" s="520"/>
      <c r="W745" s="520"/>
      <c r="X745" s="520"/>
      <c r="Y745" s="474"/>
      <c r="Z745" s="474"/>
      <c r="AA745" s="474"/>
      <c r="AB745" s="475"/>
      <c r="AC745" s="475"/>
      <c r="AD745" s="475"/>
      <c r="AE745" s="989"/>
      <c r="AF745" s="989"/>
      <c r="AG745" s="989"/>
      <c r="AH745" s="990"/>
      <c r="AI745" s="990"/>
      <c r="AJ745" s="989"/>
      <c r="AK745" s="962"/>
      <c r="AL745" s="962"/>
      <c r="AM745" s="962"/>
      <c r="AN745" s="961"/>
      <c r="AO745" s="962"/>
      <c r="AP745" s="962"/>
      <c r="AQ745" s="961"/>
      <c r="AR745" s="961"/>
      <c r="AS745" s="962"/>
    </row>
    <row r="746">
      <c r="B746" s="266"/>
      <c r="C746" s="269"/>
      <c r="D746" s="984">
        <v>9.0</v>
      </c>
      <c r="E746" s="985">
        <v>9.0</v>
      </c>
      <c r="F746" s="986">
        <v>9.0</v>
      </c>
      <c r="G746" s="987"/>
      <c r="H746" s="988">
        <v>21000.0</v>
      </c>
      <c r="I746" s="486"/>
      <c r="J746" s="520">
        <v>6.0</v>
      </c>
      <c r="K746" s="474"/>
      <c r="L746" s="989"/>
      <c r="M746" s="486"/>
      <c r="N746" s="487"/>
      <c r="O746" s="486"/>
      <c r="P746" s="487"/>
      <c r="Q746" s="487"/>
      <c r="R746" s="487"/>
      <c r="S746" s="520">
        <v>6.0</v>
      </c>
      <c r="T746" s="520"/>
      <c r="U746" s="519"/>
      <c r="V746" s="520"/>
      <c r="W746" s="520"/>
      <c r="X746" s="520"/>
      <c r="Y746" s="474"/>
      <c r="Z746" s="474"/>
      <c r="AA746" s="474"/>
      <c r="AB746" s="475"/>
      <c r="AC746" s="475"/>
      <c r="AD746" s="475"/>
      <c r="AE746" s="989"/>
      <c r="AF746" s="989"/>
      <c r="AG746" s="989"/>
      <c r="AH746" s="990"/>
      <c r="AI746" s="990"/>
      <c r="AJ746" s="989"/>
      <c r="AK746" s="962"/>
      <c r="AL746" s="962"/>
      <c r="AM746" s="962"/>
      <c r="AN746" s="961"/>
      <c r="AO746" s="962"/>
      <c r="AP746" s="962"/>
      <c r="AQ746" s="961"/>
      <c r="AR746" s="961"/>
      <c r="AS746" s="962"/>
    </row>
    <row r="747">
      <c r="B747" s="266"/>
      <c r="C747" s="269"/>
      <c r="D747" s="984">
        <v>10.0</v>
      </c>
      <c r="E747" s="985">
        <v>10.0</v>
      </c>
      <c r="F747" s="986">
        <v>10.0</v>
      </c>
      <c r="G747" s="987"/>
      <c r="H747" s="988">
        <v>32000.0</v>
      </c>
      <c r="I747" s="486"/>
      <c r="J747" s="520">
        <v>8.0</v>
      </c>
      <c r="K747" s="474"/>
      <c r="L747" s="989"/>
      <c r="M747" s="486"/>
      <c r="N747" s="487"/>
      <c r="O747" s="486"/>
      <c r="P747" s="487"/>
      <c r="Q747" s="487"/>
      <c r="R747" s="487"/>
      <c r="S747" s="520">
        <v>8.0</v>
      </c>
      <c r="T747" s="520"/>
      <c r="U747" s="519"/>
      <c r="V747" s="520"/>
      <c r="W747" s="520"/>
      <c r="X747" s="520"/>
      <c r="Y747" s="474"/>
      <c r="Z747" s="474"/>
      <c r="AA747" s="474"/>
      <c r="AB747" s="475"/>
      <c r="AC747" s="475"/>
      <c r="AD747" s="475"/>
      <c r="AE747" s="989"/>
      <c r="AF747" s="989"/>
      <c r="AG747" s="989"/>
      <c r="AH747" s="990"/>
      <c r="AI747" s="990"/>
      <c r="AJ747" s="989"/>
      <c r="AK747" s="962"/>
      <c r="AL747" s="962"/>
      <c r="AM747" s="962"/>
      <c r="AN747" s="961"/>
      <c r="AO747" s="962"/>
      <c r="AP747" s="962"/>
      <c r="AQ747" s="961"/>
      <c r="AR747" s="961"/>
      <c r="AS747" s="962"/>
    </row>
    <row r="748">
      <c r="A748" s="968" t="s">
        <v>2518</v>
      </c>
      <c r="B748" s="1016" t="s">
        <v>2793</v>
      </c>
      <c r="C748" s="14"/>
      <c r="D748" s="970">
        <v>1.0</v>
      </c>
      <c r="E748" s="971">
        <v>1.0</v>
      </c>
      <c r="F748" s="972">
        <v>10.0</v>
      </c>
      <c r="G748" s="1017"/>
      <c r="H748" s="974">
        <v>1500.0</v>
      </c>
      <c r="I748" s="979"/>
      <c r="J748" s="980">
        <v>1.0</v>
      </c>
      <c r="K748" s="977"/>
      <c r="L748" s="978"/>
      <c r="M748" s="979"/>
      <c r="N748" s="975"/>
      <c r="O748" s="979"/>
      <c r="P748" s="975"/>
      <c r="Q748" s="975"/>
      <c r="R748" s="975"/>
      <c r="S748" s="980">
        <v>2.0</v>
      </c>
      <c r="T748" s="980"/>
      <c r="U748" s="976"/>
      <c r="V748" s="980"/>
      <c r="W748" s="980"/>
      <c r="X748" s="980"/>
      <c r="Y748" s="977"/>
      <c r="Z748" s="977"/>
      <c r="AA748" s="977"/>
      <c r="AB748" s="981"/>
      <c r="AC748" s="981"/>
      <c r="AD748" s="981"/>
      <c r="AE748" s="978"/>
      <c r="AF748" s="978"/>
      <c r="AG748" s="978"/>
      <c r="AH748" s="982"/>
      <c r="AI748" s="982"/>
      <c r="AJ748" s="978"/>
      <c r="AK748" s="1024"/>
      <c r="AL748" s="1024"/>
      <c r="AM748" s="1024"/>
      <c r="AN748" s="1025"/>
      <c r="AO748" s="1024"/>
      <c r="AP748" s="1024"/>
      <c r="AQ748" s="1025"/>
      <c r="AR748" s="1025"/>
      <c r="AS748" s="1026"/>
    </row>
    <row r="749">
      <c r="A749" s="266"/>
      <c r="B749" s="266"/>
      <c r="C749" s="269"/>
      <c r="D749" s="984">
        <v>2.0</v>
      </c>
      <c r="E749" s="985">
        <v>2.0</v>
      </c>
      <c r="F749" s="986">
        <v>12.0</v>
      </c>
      <c r="G749" s="1013"/>
      <c r="H749" s="988">
        <v>2300.0</v>
      </c>
      <c r="I749" s="486"/>
      <c r="J749" s="520">
        <v>2.0</v>
      </c>
      <c r="K749" s="474"/>
      <c r="L749" s="989"/>
      <c r="M749" s="486"/>
      <c r="N749" s="487"/>
      <c r="O749" s="486"/>
      <c r="P749" s="487"/>
      <c r="Q749" s="487"/>
      <c r="R749" s="487"/>
      <c r="S749" s="520">
        <v>3.0</v>
      </c>
      <c r="T749" s="520"/>
      <c r="U749" s="519"/>
      <c r="V749" s="520"/>
      <c r="W749" s="520"/>
      <c r="X749" s="520"/>
      <c r="Y749" s="474"/>
      <c r="Z749" s="474"/>
      <c r="AA749" s="474"/>
      <c r="AB749" s="475"/>
      <c r="AC749" s="475"/>
      <c r="AD749" s="475"/>
      <c r="AE749" s="989"/>
      <c r="AF749" s="989"/>
      <c r="AG749" s="989"/>
      <c r="AH749" s="990"/>
      <c r="AI749" s="990"/>
      <c r="AJ749" s="989"/>
      <c r="AK749" s="962"/>
      <c r="AL749" s="962"/>
      <c r="AM749" s="962"/>
      <c r="AN749" s="961"/>
      <c r="AO749" s="962"/>
      <c r="AP749" s="962"/>
      <c r="AQ749" s="961"/>
      <c r="AR749" s="961"/>
      <c r="AS749" s="1027"/>
    </row>
    <row r="750">
      <c r="A750" s="266"/>
      <c r="B750" s="266"/>
      <c r="C750" s="269"/>
      <c r="D750" s="984">
        <v>3.0</v>
      </c>
      <c r="E750" s="985">
        <v>3.0</v>
      </c>
      <c r="F750" s="986">
        <v>14.0</v>
      </c>
      <c r="G750" s="1013"/>
      <c r="H750" s="988">
        <v>3500.0</v>
      </c>
      <c r="I750" s="486"/>
      <c r="J750" s="520">
        <v>4.0</v>
      </c>
      <c r="K750" s="474"/>
      <c r="L750" s="989"/>
      <c r="M750" s="486"/>
      <c r="N750" s="487"/>
      <c r="O750" s="486"/>
      <c r="P750" s="487"/>
      <c r="Q750" s="487"/>
      <c r="R750" s="487"/>
      <c r="S750" s="520">
        <v>4.0</v>
      </c>
      <c r="T750" s="520"/>
      <c r="U750" s="519"/>
      <c r="V750" s="520"/>
      <c r="W750" s="520"/>
      <c r="X750" s="520"/>
      <c r="Y750" s="474"/>
      <c r="Z750" s="474"/>
      <c r="AA750" s="474"/>
      <c r="AB750" s="475"/>
      <c r="AC750" s="475"/>
      <c r="AD750" s="475"/>
      <c r="AE750" s="989"/>
      <c r="AF750" s="989"/>
      <c r="AG750" s="989"/>
      <c r="AH750" s="990"/>
      <c r="AI750" s="990"/>
      <c r="AJ750" s="989"/>
      <c r="AK750" s="962"/>
      <c r="AL750" s="962"/>
      <c r="AM750" s="962"/>
      <c r="AN750" s="961"/>
      <c r="AO750" s="962"/>
      <c r="AP750" s="962"/>
      <c r="AQ750" s="961"/>
      <c r="AR750" s="961"/>
      <c r="AS750" s="1027"/>
    </row>
    <row r="751">
      <c r="A751" s="266"/>
      <c r="B751" s="266"/>
      <c r="C751" s="269"/>
      <c r="D751" s="984">
        <v>4.0</v>
      </c>
      <c r="E751" s="985">
        <v>4.0</v>
      </c>
      <c r="F751" s="986">
        <v>17.0</v>
      </c>
      <c r="G751" s="1013"/>
      <c r="H751" s="988">
        <v>5300.0</v>
      </c>
      <c r="I751" s="486"/>
      <c r="J751" s="520">
        <v>6.0</v>
      </c>
      <c r="K751" s="474"/>
      <c r="L751" s="989"/>
      <c r="M751" s="486"/>
      <c r="N751" s="487"/>
      <c r="O751" s="486"/>
      <c r="P751" s="487"/>
      <c r="Q751" s="487"/>
      <c r="R751" s="487"/>
      <c r="S751" s="520">
        <v>5.0</v>
      </c>
      <c r="T751" s="520"/>
      <c r="U751" s="519"/>
      <c r="V751" s="520"/>
      <c r="W751" s="520"/>
      <c r="X751" s="520"/>
      <c r="Y751" s="474"/>
      <c r="Z751" s="474"/>
      <c r="AA751" s="474"/>
      <c r="AB751" s="475"/>
      <c r="AC751" s="475"/>
      <c r="AD751" s="475"/>
      <c r="AE751" s="989"/>
      <c r="AF751" s="989"/>
      <c r="AG751" s="989"/>
      <c r="AH751" s="990"/>
      <c r="AI751" s="990"/>
      <c r="AJ751" s="989"/>
      <c r="AK751" s="962"/>
      <c r="AL751" s="962"/>
      <c r="AM751" s="962"/>
      <c r="AN751" s="961"/>
      <c r="AO751" s="962"/>
      <c r="AP751" s="962"/>
      <c r="AQ751" s="961"/>
      <c r="AR751" s="961"/>
      <c r="AS751" s="1027"/>
    </row>
    <row r="752">
      <c r="A752" s="275"/>
      <c r="B752" s="275"/>
      <c r="C752" s="917"/>
      <c r="D752" s="992">
        <v>5.0</v>
      </c>
      <c r="E752" s="993">
        <v>5.0</v>
      </c>
      <c r="F752" s="994">
        <v>20.0</v>
      </c>
      <c r="G752" s="1015"/>
      <c r="H752" s="996">
        <v>8000.0</v>
      </c>
      <c r="I752" s="1001"/>
      <c r="J752" s="1002">
        <v>8.0</v>
      </c>
      <c r="K752" s="999"/>
      <c r="L752" s="1000"/>
      <c r="M752" s="1001"/>
      <c r="N752" s="997"/>
      <c r="O752" s="1001"/>
      <c r="P752" s="997"/>
      <c r="Q752" s="997"/>
      <c r="R752" s="997"/>
      <c r="S752" s="1002">
        <v>6.0</v>
      </c>
      <c r="T752" s="1002"/>
      <c r="U752" s="998"/>
      <c r="V752" s="1002"/>
      <c r="W752" s="1002"/>
      <c r="X752" s="1002"/>
      <c r="Y752" s="999"/>
      <c r="Z752" s="999"/>
      <c r="AA752" s="999"/>
      <c r="AB752" s="1003"/>
      <c r="AC752" s="1003"/>
      <c r="AD752" s="1003"/>
      <c r="AE752" s="1000"/>
      <c r="AF752" s="1000"/>
      <c r="AG752" s="1000"/>
      <c r="AH752" s="1004"/>
      <c r="AI752" s="1004"/>
      <c r="AJ752" s="1000"/>
      <c r="AK752" s="1029"/>
      <c r="AL752" s="1029"/>
      <c r="AM752" s="1029"/>
      <c r="AN752" s="1030"/>
      <c r="AO752" s="1029"/>
      <c r="AP752" s="1029"/>
      <c r="AQ752" s="1030"/>
      <c r="AR752" s="1030"/>
      <c r="AS752" s="1031"/>
    </row>
    <row r="753">
      <c r="A753" s="387" t="s">
        <v>2785</v>
      </c>
      <c r="B753" s="1035" t="s">
        <v>2794</v>
      </c>
      <c r="C753" s="269"/>
      <c r="D753" s="984">
        <v>1.0</v>
      </c>
      <c r="E753" s="1075">
        <v>5.0</v>
      </c>
      <c r="F753" s="1036"/>
      <c r="G753" s="1037"/>
      <c r="H753" s="1038">
        <v>1500.0</v>
      </c>
      <c r="I753" s="486"/>
      <c r="J753" s="520">
        <v>1.0</v>
      </c>
      <c r="K753" s="474"/>
      <c r="L753" s="989"/>
      <c r="M753" s="486"/>
      <c r="N753" s="487"/>
      <c r="O753" s="486"/>
      <c r="P753" s="487"/>
      <c r="Q753" s="487"/>
      <c r="R753" s="487"/>
      <c r="S753" s="520"/>
      <c r="T753" s="520"/>
      <c r="U753" s="520">
        <v>2.0</v>
      </c>
      <c r="V753" s="520"/>
      <c r="W753" s="520"/>
      <c r="X753" s="520"/>
      <c r="Y753" s="474"/>
      <c r="Z753" s="474"/>
      <c r="AA753" s="474"/>
      <c r="AB753" s="475"/>
      <c r="AC753" s="475"/>
      <c r="AD753" s="475"/>
      <c r="AE753" s="989"/>
      <c r="AF753" s="989"/>
      <c r="AG753" s="989"/>
      <c r="AH753" s="990"/>
      <c r="AI753" s="990"/>
      <c r="AJ753" s="989"/>
      <c r="AK753" s="962"/>
      <c r="AL753" s="962"/>
      <c r="AM753" s="962"/>
      <c r="AN753" s="961"/>
      <c r="AO753" s="962"/>
      <c r="AP753" s="962"/>
      <c r="AQ753" s="961"/>
      <c r="AR753" s="961"/>
      <c r="AS753" s="962"/>
    </row>
    <row r="754">
      <c r="B754" s="266"/>
      <c r="C754" s="269"/>
      <c r="D754" s="984">
        <v>2.0</v>
      </c>
      <c r="E754" s="985">
        <v>7.0</v>
      </c>
      <c r="F754" s="1012"/>
      <c r="G754" s="1013"/>
      <c r="H754" s="988">
        <v>2300.0</v>
      </c>
      <c r="I754" s="486"/>
      <c r="J754" s="520">
        <v>2.0</v>
      </c>
      <c r="K754" s="474"/>
      <c r="L754" s="989"/>
      <c r="M754" s="486"/>
      <c r="N754" s="487"/>
      <c r="O754" s="486"/>
      <c r="P754" s="487"/>
      <c r="Q754" s="487"/>
      <c r="R754" s="487"/>
      <c r="S754" s="520"/>
      <c r="T754" s="520"/>
      <c r="U754" s="520">
        <v>3.0</v>
      </c>
      <c r="V754" s="520"/>
      <c r="W754" s="520"/>
      <c r="X754" s="520"/>
      <c r="Y754" s="474"/>
      <c r="Z754" s="474"/>
      <c r="AA754" s="474"/>
      <c r="AB754" s="475"/>
      <c r="AC754" s="475"/>
      <c r="AD754" s="475"/>
      <c r="AE754" s="989"/>
      <c r="AF754" s="989"/>
      <c r="AG754" s="989"/>
      <c r="AH754" s="990"/>
      <c r="AI754" s="990"/>
      <c r="AJ754" s="989"/>
      <c r="AK754" s="962"/>
      <c r="AL754" s="962"/>
      <c r="AM754" s="962"/>
      <c r="AN754" s="961"/>
      <c r="AO754" s="962"/>
      <c r="AP754" s="962"/>
      <c r="AQ754" s="961"/>
      <c r="AR754" s="961"/>
      <c r="AS754" s="962"/>
    </row>
    <row r="755">
      <c r="B755" s="266"/>
      <c r="C755" s="269"/>
      <c r="D755" s="984">
        <v>3.0</v>
      </c>
      <c r="E755" s="985">
        <v>9.0</v>
      </c>
      <c r="F755" s="1012"/>
      <c r="G755" s="1013"/>
      <c r="H755" s="988">
        <v>3500.0</v>
      </c>
      <c r="I755" s="486"/>
      <c r="J755" s="520">
        <v>4.0</v>
      </c>
      <c r="K755" s="474"/>
      <c r="L755" s="989"/>
      <c r="M755" s="486"/>
      <c r="N755" s="487"/>
      <c r="O755" s="486"/>
      <c r="P755" s="487"/>
      <c r="Q755" s="487"/>
      <c r="R755" s="487"/>
      <c r="S755" s="520"/>
      <c r="T755" s="520"/>
      <c r="U755" s="520">
        <v>4.0</v>
      </c>
      <c r="V755" s="520"/>
      <c r="W755" s="520"/>
      <c r="X755" s="520"/>
      <c r="Y755" s="474"/>
      <c r="Z755" s="474"/>
      <c r="AA755" s="474"/>
      <c r="AB755" s="475"/>
      <c r="AC755" s="475"/>
      <c r="AD755" s="475"/>
      <c r="AE755" s="989"/>
      <c r="AF755" s="989"/>
      <c r="AG755" s="989"/>
      <c r="AH755" s="990"/>
      <c r="AI755" s="990"/>
      <c r="AJ755" s="989"/>
      <c r="AK755" s="962"/>
      <c r="AL755" s="962"/>
      <c r="AM755" s="962"/>
      <c r="AN755" s="961"/>
      <c r="AO755" s="962"/>
      <c r="AP755" s="962"/>
      <c r="AQ755" s="961"/>
      <c r="AR755" s="961"/>
      <c r="AS755" s="962"/>
    </row>
    <row r="756">
      <c r="B756" s="266"/>
      <c r="C756" s="269"/>
      <c r="D756" s="984">
        <v>4.0</v>
      </c>
      <c r="E756" s="985">
        <v>11.0</v>
      </c>
      <c r="F756" s="1012"/>
      <c r="G756" s="1013"/>
      <c r="H756" s="988">
        <v>5300.0</v>
      </c>
      <c r="I756" s="486"/>
      <c r="J756" s="520">
        <v>6.0</v>
      </c>
      <c r="K756" s="474"/>
      <c r="L756" s="989"/>
      <c r="M756" s="486"/>
      <c r="N756" s="487"/>
      <c r="O756" s="486"/>
      <c r="P756" s="487"/>
      <c r="Q756" s="487"/>
      <c r="R756" s="487"/>
      <c r="S756" s="520"/>
      <c r="T756" s="520"/>
      <c r="U756" s="520">
        <v>5.0</v>
      </c>
      <c r="V756" s="520"/>
      <c r="W756" s="520"/>
      <c r="X756" s="520"/>
      <c r="Y756" s="474"/>
      <c r="Z756" s="474"/>
      <c r="AA756" s="474"/>
      <c r="AB756" s="475"/>
      <c r="AC756" s="475"/>
      <c r="AD756" s="475"/>
      <c r="AE756" s="989"/>
      <c r="AF756" s="989"/>
      <c r="AG756" s="989"/>
      <c r="AH756" s="990"/>
      <c r="AI756" s="990"/>
      <c r="AJ756" s="989"/>
      <c r="AK756" s="962"/>
      <c r="AL756" s="962"/>
      <c r="AM756" s="962"/>
      <c r="AN756" s="961"/>
      <c r="AO756" s="962"/>
      <c r="AP756" s="962"/>
      <c r="AQ756" s="961"/>
      <c r="AR756" s="961"/>
      <c r="AS756" s="962"/>
    </row>
    <row r="757">
      <c r="B757" s="266"/>
      <c r="C757" s="269"/>
      <c r="D757" s="984">
        <v>5.0</v>
      </c>
      <c r="E757" s="985">
        <v>13.0</v>
      </c>
      <c r="F757" s="1012"/>
      <c r="G757" s="1013"/>
      <c r="H757" s="988">
        <v>8000.0</v>
      </c>
      <c r="I757" s="486"/>
      <c r="J757" s="520">
        <v>8.0</v>
      </c>
      <c r="K757" s="474"/>
      <c r="L757" s="989"/>
      <c r="M757" s="486"/>
      <c r="N757" s="487"/>
      <c r="O757" s="486"/>
      <c r="P757" s="487"/>
      <c r="Q757" s="487"/>
      <c r="R757" s="487"/>
      <c r="S757" s="520"/>
      <c r="T757" s="520"/>
      <c r="U757" s="520">
        <v>6.0</v>
      </c>
      <c r="V757" s="520"/>
      <c r="W757" s="520"/>
      <c r="X757" s="520"/>
      <c r="Y757" s="474"/>
      <c r="Z757" s="474"/>
      <c r="AA757" s="474"/>
      <c r="AB757" s="475"/>
      <c r="AC757" s="475"/>
      <c r="AD757" s="475"/>
      <c r="AE757" s="989"/>
      <c r="AF757" s="989"/>
      <c r="AG757" s="989"/>
      <c r="AH757" s="990"/>
      <c r="AI757" s="990"/>
      <c r="AJ757" s="989"/>
      <c r="AK757" s="962"/>
      <c r="AL757" s="962"/>
      <c r="AM757" s="962"/>
      <c r="AN757" s="961"/>
      <c r="AO757" s="962"/>
      <c r="AP757" s="962"/>
      <c r="AQ757" s="961"/>
      <c r="AR757" s="961"/>
      <c r="AS757" s="962"/>
    </row>
    <row r="758">
      <c r="B758" s="266"/>
      <c r="C758" s="269"/>
      <c r="D758" s="984">
        <v>6.0</v>
      </c>
      <c r="E758" s="985">
        <v>16.0</v>
      </c>
      <c r="F758" s="1012"/>
      <c r="G758" s="1013"/>
      <c r="H758" s="988">
        <v>12000.0</v>
      </c>
      <c r="I758" s="486"/>
      <c r="J758" s="519"/>
      <c r="K758" s="475">
        <v>3.0</v>
      </c>
      <c r="L758" s="989"/>
      <c r="M758" s="486"/>
      <c r="N758" s="487"/>
      <c r="O758" s="486"/>
      <c r="P758" s="487"/>
      <c r="Q758" s="487"/>
      <c r="R758" s="487"/>
      <c r="S758" s="519"/>
      <c r="T758" s="520"/>
      <c r="U758" s="519"/>
      <c r="V758" s="520"/>
      <c r="W758" s="520"/>
      <c r="X758" s="520"/>
      <c r="Y758" s="475"/>
      <c r="Z758" s="474"/>
      <c r="AA758" s="475">
        <v>2.0</v>
      </c>
      <c r="AB758" s="475"/>
      <c r="AC758" s="475"/>
      <c r="AD758" s="475"/>
      <c r="AE758" s="989"/>
      <c r="AF758" s="989"/>
      <c r="AG758" s="989"/>
      <c r="AH758" s="990"/>
      <c r="AI758" s="990"/>
      <c r="AJ758" s="989"/>
      <c r="AK758" s="962"/>
      <c r="AL758" s="962"/>
      <c r="AM758" s="962"/>
      <c r="AN758" s="961"/>
      <c r="AO758" s="962"/>
      <c r="AP758" s="962"/>
      <c r="AQ758" s="961"/>
      <c r="AR758" s="961"/>
      <c r="AS758" s="962"/>
    </row>
    <row r="759">
      <c r="B759" s="266"/>
      <c r="C759" s="269"/>
      <c r="D759" s="984">
        <v>7.0</v>
      </c>
      <c r="E759" s="985">
        <v>19.0</v>
      </c>
      <c r="F759" s="1012"/>
      <c r="G759" s="1013"/>
      <c r="H759" s="988">
        <v>18000.0</v>
      </c>
      <c r="I759" s="486"/>
      <c r="J759" s="519"/>
      <c r="K759" s="475">
        <v>5.0</v>
      </c>
      <c r="L759" s="989"/>
      <c r="M759" s="486"/>
      <c r="N759" s="487"/>
      <c r="O759" s="486"/>
      <c r="P759" s="487"/>
      <c r="Q759" s="487"/>
      <c r="R759" s="487"/>
      <c r="S759" s="519"/>
      <c r="T759" s="520"/>
      <c r="U759" s="519"/>
      <c r="V759" s="520"/>
      <c r="W759" s="520"/>
      <c r="X759" s="520"/>
      <c r="Y759" s="475"/>
      <c r="Z759" s="474"/>
      <c r="AA759" s="475">
        <v>4.0</v>
      </c>
      <c r="AB759" s="475"/>
      <c r="AC759" s="475"/>
      <c r="AD759" s="475"/>
      <c r="AE759" s="989"/>
      <c r="AF759" s="989"/>
      <c r="AG759" s="989"/>
      <c r="AH759" s="990"/>
      <c r="AI759" s="990"/>
      <c r="AJ759" s="989"/>
      <c r="AK759" s="962"/>
      <c r="AL759" s="962"/>
      <c r="AM759" s="962"/>
      <c r="AN759" s="961"/>
      <c r="AO759" s="962"/>
      <c r="AP759" s="962"/>
      <c r="AQ759" s="961"/>
      <c r="AR759" s="961"/>
      <c r="AS759" s="962"/>
    </row>
    <row r="760">
      <c r="B760" s="266"/>
      <c r="C760" s="269"/>
      <c r="D760" s="984">
        <v>8.0</v>
      </c>
      <c r="E760" s="985">
        <v>22.0</v>
      </c>
      <c r="F760" s="1012"/>
      <c r="G760" s="1013"/>
      <c r="H760" s="988">
        <v>27000.0</v>
      </c>
      <c r="I760" s="486"/>
      <c r="J760" s="519"/>
      <c r="K760" s="475">
        <v>8.0</v>
      </c>
      <c r="L760" s="989"/>
      <c r="M760" s="486"/>
      <c r="N760" s="487"/>
      <c r="O760" s="486"/>
      <c r="P760" s="487"/>
      <c r="Q760" s="487"/>
      <c r="R760" s="487"/>
      <c r="S760" s="519"/>
      <c r="T760" s="520"/>
      <c r="U760" s="519"/>
      <c r="V760" s="520"/>
      <c r="W760" s="520"/>
      <c r="X760" s="520"/>
      <c r="Y760" s="475"/>
      <c r="Z760" s="474"/>
      <c r="AA760" s="475">
        <v>6.0</v>
      </c>
      <c r="AB760" s="475"/>
      <c r="AC760" s="475">
        <v>2.0</v>
      </c>
      <c r="AD760" s="475"/>
      <c r="AE760" s="989"/>
      <c r="AF760" s="989"/>
      <c r="AG760" s="989"/>
      <c r="AH760" s="990"/>
      <c r="AI760" s="990"/>
      <c r="AJ760" s="989"/>
      <c r="AK760" s="962"/>
      <c r="AL760" s="962"/>
      <c r="AM760" s="962"/>
      <c r="AN760" s="961"/>
      <c r="AO760" s="962"/>
      <c r="AP760" s="962"/>
      <c r="AQ760" s="961"/>
      <c r="AR760" s="961"/>
      <c r="AS760" s="962"/>
    </row>
    <row r="761">
      <c r="B761" s="266"/>
      <c r="C761" s="269"/>
      <c r="D761" s="984">
        <v>9.0</v>
      </c>
      <c r="E761" s="985">
        <v>25.0</v>
      </c>
      <c r="F761" s="1012"/>
      <c r="G761" s="1013"/>
      <c r="H761" s="988">
        <v>41000.0</v>
      </c>
      <c r="I761" s="486"/>
      <c r="J761" s="519"/>
      <c r="K761" s="475">
        <v>12.0</v>
      </c>
      <c r="L761" s="989"/>
      <c r="M761" s="486"/>
      <c r="N761" s="487"/>
      <c r="O761" s="486"/>
      <c r="P761" s="487"/>
      <c r="Q761" s="487"/>
      <c r="R761" s="487"/>
      <c r="S761" s="519"/>
      <c r="T761" s="520"/>
      <c r="U761" s="519"/>
      <c r="V761" s="520"/>
      <c r="W761" s="520"/>
      <c r="X761" s="520"/>
      <c r="Y761" s="475"/>
      <c r="Z761" s="474"/>
      <c r="AA761" s="475">
        <v>8.0</v>
      </c>
      <c r="AB761" s="475"/>
      <c r="AC761" s="475">
        <v>3.0</v>
      </c>
      <c r="AD761" s="475"/>
      <c r="AE761" s="989"/>
      <c r="AF761" s="989"/>
      <c r="AG761" s="989"/>
      <c r="AH761" s="990"/>
      <c r="AI761" s="990"/>
      <c r="AJ761" s="989"/>
      <c r="AK761" s="962"/>
      <c r="AL761" s="962"/>
      <c r="AM761" s="962"/>
      <c r="AN761" s="961"/>
      <c r="AO761" s="962"/>
      <c r="AP761" s="962"/>
      <c r="AQ761" s="961"/>
      <c r="AR761" s="961"/>
      <c r="AS761" s="962"/>
    </row>
    <row r="762">
      <c r="B762" s="266"/>
      <c r="C762" s="269"/>
      <c r="D762" s="984">
        <v>10.0</v>
      </c>
      <c r="E762" s="985">
        <v>30.0</v>
      </c>
      <c r="F762" s="1012"/>
      <c r="G762" s="1013"/>
      <c r="H762" s="988">
        <v>62000.0</v>
      </c>
      <c r="I762" s="486"/>
      <c r="J762" s="519"/>
      <c r="K762" s="475">
        <v>16.0</v>
      </c>
      <c r="L762" s="989"/>
      <c r="M762" s="486"/>
      <c r="N762" s="487"/>
      <c r="O762" s="486"/>
      <c r="P762" s="487"/>
      <c r="Q762" s="487"/>
      <c r="R762" s="487"/>
      <c r="S762" s="519"/>
      <c r="T762" s="520"/>
      <c r="U762" s="519"/>
      <c r="V762" s="520"/>
      <c r="W762" s="520"/>
      <c r="X762" s="520"/>
      <c r="Y762" s="475"/>
      <c r="Z762" s="474"/>
      <c r="AA762" s="475">
        <v>10.0</v>
      </c>
      <c r="AB762" s="475"/>
      <c r="AC762" s="475">
        <v>4.0</v>
      </c>
      <c r="AD762" s="475"/>
      <c r="AE762" s="989"/>
      <c r="AF762" s="989"/>
      <c r="AG762" s="989"/>
      <c r="AH762" s="990"/>
      <c r="AI762" s="990"/>
      <c r="AJ762" s="989"/>
      <c r="AK762" s="962"/>
      <c r="AL762" s="962"/>
      <c r="AM762" s="962"/>
      <c r="AN762" s="961"/>
      <c r="AO762" s="962"/>
      <c r="AP762" s="962"/>
      <c r="AQ762" s="961"/>
      <c r="AR762" s="961"/>
      <c r="AS762" s="962"/>
    </row>
    <row r="763">
      <c r="A763" s="968" t="s">
        <v>2689</v>
      </c>
      <c r="B763" s="969" t="s">
        <v>2795</v>
      </c>
      <c r="C763" s="14"/>
      <c r="D763" s="970">
        <v>1.0</v>
      </c>
      <c r="E763" s="971">
        <v>1.0</v>
      </c>
      <c r="F763" s="972">
        <v>1.0</v>
      </c>
      <c r="G763" s="973"/>
      <c r="H763" s="974">
        <v>800.0</v>
      </c>
      <c r="I763" s="975">
        <v>3.0</v>
      </c>
      <c r="J763" s="976"/>
      <c r="K763" s="977"/>
      <c r="L763" s="978"/>
      <c r="M763" s="979"/>
      <c r="N763" s="975"/>
      <c r="O763" s="979"/>
      <c r="P763" s="975"/>
      <c r="Q763" s="975"/>
      <c r="R763" s="975"/>
      <c r="S763" s="976"/>
      <c r="T763" s="980"/>
      <c r="U763" s="976"/>
      <c r="V763" s="980"/>
      <c r="W763" s="980"/>
      <c r="X763" s="980"/>
      <c r="Y763" s="977"/>
      <c r="Z763" s="977"/>
      <c r="AA763" s="977"/>
      <c r="AB763" s="981"/>
      <c r="AC763" s="981"/>
      <c r="AD763" s="981"/>
      <c r="AE763" s="978"/>
      <c r="AF763" s="978"/>
      <c r="AG763" s="978"/>
      <c r="AH763" s="982"/>
      <c r="AI763" s="982"/>
      <c r="AJ763" s="978"/>
      <c r="AK763" s="1024"/>
      <c r="AL763" s="1024"/>
      <c r="AM763" s="1024"/>
      <c r="AN763" s="1025"/>
      <c r="AO763" s="1024"/>
      <c r="AP763" s="1024"/>
      <c r="AQ763" s="1025"/>
      <c r="AR763" s="1025"/>
      <c r="AS763" s="1026"/>
    </row>
    <row r="764">
      <c r="A764" s="266"/>
      <c r="B764" s="266"/>
      <c r="C764" s="269"/>
      <c r="D764" s="984">
        <v>2.0</v>
      </c>
      <c r="E764" s="985">
        <v>2.0</v>
      </c>
      <c r="F764" s="986">
        <v>2.0</v>
      </c>
      <c r="G764" s="987"/>
      <c r="H764" s="988">
        <v>1200.0</v>
      </c>
      <c r="I764" s="487">
        <v>3.0</v>
      </c>
      <c r="J764" s="519"/>
      <c r="K764" s="474"/>
      <c r="L764" s="989"/>
      <c r="M764" s="486"/>
      <c r="N764" s="487"/>
      <c r="O764" s="487">
        <v>3.0</v>
      </c>
      <c r="P764" s="487"/>
      <c r="Q764" s="487"/>
      <c r="R764" s="487"/>
      <c r="S764" s="519"/>
      <c r="T764" s="520"/>
      <c r="U764" s="519"/>
      <c r="V764" s="520"/>
      <c r="W764" s="520"/>
      <c r="X764" s="520"/>
      <c r="Y764" s="474"/>
      <c r="Z764" s="474"/>
      <c r="AA764" s="474"/>
      <c r="AB764" s="475"/>
      <c r="AC764" s="475"/>
      <c r="AD764" s="475"/>
      <c r="AE764" s="989"/>
      <c r="AF764" s="989"/>
      <c r="AG764" s="989"/>
      <c r="AH764" s="990"/>
      <c r="AI764" s="990"/>
      <c r="AJ764" s="989"/>
      <c r="AK764" s="962"/>
      <c r="AL764" s="962"/>
      <c r="AM764" s="962"/>
      <c r="AN764" s="961"/>
      <c r="AO764" s="962"/>
      <c r="AP764" s="962"/>
      <c r="AQ764" s="961"/>
      <c r="AR764" s="961"/>
      <c r="AS764" s="1027"/>
    </row>
    <row r="765">
      <c r="A765" s="266"/>
      <c r="B765" s="266"/>
      <c r="C765" s="269"/>
      <c r="D765" s="984">
        <v>3.0</v>
      </c>
      <c r="E765" s="985">
        <v>3.0</v>
      </c>
      <c r="F765" s="986">
        <v>3.0</v>
      </c>
      <c r="G765" s="987"/>
      <c r="H765" s="988">
        <v>1800.0</v>
      </c>
      <c r="I765" s="487">
        <v>4.0</v>
      </c>
      <c r="J765" s="519"/>
      <c r="K765" s="474"/>
      <c r="L765" s="989"/>
      <c r="M765" s="486"/>
      <c r="N765" s="487"/>
      <c r="O765" s="487">
        <v>3.0</v>
      </c>
      <c r="P765" s="487"/>
      <c r="Q765" s="487"/>
      <c r="R765" s="487"/>
      <c r="S765" s="519"/>
      <c r="T765" s="520"/>
      <c r="U765" s="519"/>
      <c r="V765" s="520"/>
      <c r="W765" s="520"/>
      <c r="X765" s="520"/>
      <c r="Y765" s="474"/>
      <c r="Z765" s="474"/>
      <c r="AA765" s="474"/>
      <c r="AB765" s="475"/>
      <c r="AC765" s="475"/>
      <c r="AD765" s="475"/>
      <c r="AE765" s="989"/>
      <c r="AF765" s="989"/>
      <c r="AG765" s="989"/>
      <c r="AH765" s="990"/>
      <c r="AI765" s="990"/>
      <c r="AJ765" s="989"/>
      <c r="AK765" s="962"/>
      <c r="AL765" s="962"/>
      <c r="AM765" s="962"/>
      <c r="AN765" s="961"/>
      <c r="AO765" s="962"/>
      <c r="AP765" s="962"/>
      <c r="AQ765" s="961"/>
      <c r="AR765" s="961"/>
      <c r="AS765" s="1027"/>
    </row>
    <row r="766">
      <c r="A766" s="266"/>
      <c r="B766" s="266"/>
      <c r="C766" s="269"/>
      <c r="D766" s="984">
        <v>4.0</v>
      </c>
      <c r="E766" s="985">
        <v>4.0</v>
      </c>
      <c r="F766" s="986">
        <v>4.0</v>
      </c>
      <c r="G766" s="987"/>
      <c r="H766" s="988">
        <v>2700.0</v>
      </c>
      <c r="I766" s="487">
        <v>5.0</v>
      </c>
      <c r="J766" s="519"/>
      <c r="K766" s="474"/>
      <c r="L766" s="989"/>
      <c r="M766" s="486"/>
      <c r="N766" s="487"/>
      <c r="O766" s="487">
        <v>4.0</v>
      </c>
      <c r="P766" s="487"/>
      <c r="Q766" s="487"/>
      <c r="R766" s="487"/>
      <c r="S766" s="519"/>
      <c r="T766" s="520"/>
      <c r="U766" s="519"/>
      <c r="V766" s="520"/>
      <c r="W766" s="520"/>
      <c r="X766" s="520"/>
      <c r="Y766" s="474"/>
      <c r="Z766" s="474"/>
      <c r="AA766" s="474"/>
      <c r="AB766" s="475"/>
      <c r="AC766" s="475"/>
      <c r="AD766" s="475"/>
      <c r="AE766" s="989"/>
      <c r="AF766" s="989"/>
      <c r="AG766" s="989"/>
      <c r="AH766" s="990"/>
      <c r="AI766" s="990"/>
      <c r="AJ766" s="989"/>
      <c r="AK766" s="962"/>
      <c r="AL766" s="962"/>
      <c r="AM766" s="962"/>
      <c r="AN766" s="961"/>
      <c r="AO766" s="962"/>
      <c r="AP766" s="962"/>
      <c r="AQ766" s="961"/>
      <c r="AR766" s="961"/>
      <c r="AS766" s="1027"/>
    </row>
    <row r="767">
      <c r="A767" s="266"/>
      <c r="B767" s="266"/>
      <c r="C767" s="269"/>
      <c r="D767" s="984">
        <v>5.0</v>
      </c>
      <c r="E767" s="985">
        <v>5.0</v>
      </c>
      <c r="F767" s="986">
        <v>5.0</v>
      </c>
      <c r="G767" s="987"/>
      <c r="H767" s="988">
        <v>4100.0</v>
      </c>
      <c r="I767" s="487">
        <v>5.0</v>
      </c>
      <c r="J767" s="519"/>
      <c r="K767" s="474"/>
      <c r="L767" s="989"/>
      <c r="M767" s="486"/>
      <c r="N767" s="487"/>
      <c r="O767" s="487">
        <v>5.0</v>
      </c>
      <c r="P767" s="487"/>
      <c r="Q767" s="487"/>
      <c r="R767" s="487"/>
      <c r="S767" s="519"/>
      <c r="T767" s="520"/>
      <c r="U767" s="519"/>
      <c r="V767" s="520"/>
      <c r="W767" s="520"/>
      <c r="X767" s="520"/>
      <c r="Y767" s="474"/>
      <c r="Z767" s="474"/>
      <c r="AA767" s="474"/>
      <c r="AB767" s="475"/>
      <c r="AC767" s="475"/>
      <c r="AD767" s="475"/>
      <c r="AE767" s="989"/>
      <c r="AF767" s="989"/>
      <c r="AG767" s="989"/>
      <c r="AH767" s="990"/>
      <c r="AI767" s="990"/>
      <c r="AJ767" s="989"/>
      <c r="AK767" s="962"/>
      <c r="AL767" s="962"/>
      <c r="AM767" s="962"/>
      <c r="AN767" s="961"/>
      <c r="AO767" s="962"/>
      <c r="AP767" s="962"/>
      <c r="AQ767" s="961"/>
      <c r="AR767" s="961"/>
      <c r="AS767" s="1027"/>
    </row>
    <row r="768">
      <c r="A768" s="266"/>
      <c r="B768" s="266"/>
      <c r="C768" s="269"/>
      <c r="D768" s="984">
        <v>6.0</v>
      </c>
      <c r="E768" s="985">
        <v>6.0</v>
      </c>
      <c r="F768" s="986">
        <v>6.0</v>
      </c>
      <c r="G768" s="987"/>
      <c r="H768" s="988">
        <v>6200.0</v>
      </c>
      <c r="I768" s="486"/>
      <c r="J768" s="520">
        <v>3.0</v>
      </c>
      <c r="K768" s="474"/>
      <c r="L768" s="989"/>
      <c r="M768" s="486"/>
      <c r="N768" s="487"/>
      <c r="O768" s="487">
        <v>5.0</v>
      </c>
      <c r="P768" s="487"/>
      <c r="Q768" s="487"/>
      <c r="R768" s="487"/>
      <c r="S768" s="519"/>
      <c r="T768" s="520"/>
      <c r="U768" s="519"/>
      <c r="V768" s="520"/>
      <c r="W768" s="520"/>
      <c r="X768" s="520"/>
      <c r="Y768" s="474"/>
      <c r="Z768" s="474"/>
      <c r="AA768" s="474"/>
      <c r="AB768" s="475"/>
      <c r="AC768" s="475"/>
      <c r="AD768" s="475"/>
      <c r="AE768" s="989"/>
      <c r="AF768" s="989"/>
      <c r="AG768" s="989"/>
      <c r="AH768" s="990"/>
      <c r="AI768" s="990"/>
      <c r="AJ768" s="989"/>
      <c r="AK768" s="962"/>
      <c r="AL768" s="962"/>
      <c r="AM768" s="962"/>
      <c r="AN768" s="961"/>
      <c r="AO768" s="962"/>
      <c r="AP768" s="962"/>
      <c r="AQ768" s="961"/>
      <c r="AR768" s="961"/>
      <c r="AS768" s="1027"/>
    </row>
    <row r="769">
      <c r="A769" s="266"/>
      <c r="B769" s="266"/>
      <c r="C769" s="269"/>
      <c r="D769" s="984">
        <v>7.0</v>
      </c>
      <c r="E769" s="985">
        <v>7.0</v>
      </c>
      <c r="F769" s="986">
        <v>7.0</v>
      </c>
      <c r="G769" s="987"/>
      <c r="H769" s="988">
        <v>9300.0</v>
      </c>
      <c r="I769" s="486"/>
      <c r="J769" s="520">
        <v>4.0</v>
      </c>
      <c r="K769" s="474"/>
      <c r="L769" s="989"/>
      <c r="M769" s="486"/>
      <c r="N769" s="487"/>
      <c r="O769" s="486"/>
      <c r="P769" s="487"/>
      <c r="Q769" s="487"/>
      <c r="R769" s="487"/>
      <c r="S769" s="519"/>
      <c r="T769" s="520"/>
      <c r="U769" s="520">
        <v>3.0</v>
      </c>
      <c r="V769" s="520"/>
      <c r="W769" s="520"/>
      <c r="X769" s="520"/>
      <c r="Y769" s="474"/>
      <c r="Z769" s="474"/>
      <c r="AA769" s="474"/>
      <c r="AB769" s="475"/>
      <c r="AC769" s="475"/>
      <c r="AD769" s="475"/>
      <c r="AE769" s="989"/>
      <c r="AF769" s="989"/>
      <c r="AG769" s="989"/>
      <c r="AH769" s="990"/>
      <c r="AI769" s="990"/>
      <c r="AJ769" s="989"/>
      <c r="AK769" s="962"/>
      <c r="AL769" s="962"/>
      <c r="AM769" s="962"/>
      <c r="AN769" s="961"/>
      <c r="AO769" s="962"/>
      <c r="AP769" s="962"/>
      <c r="AQ769" s="961"/>
      <c r="AR769" s="961"/>
      <c r="AS769" s="1027"/>
    </row>
    <row r="770">
      <c r="A770" s="266"/>
      <c r="B770" s="266"/>
      <c r="C770" s="269"/>
      <c r="D770" s="984">
        <v>8.0</v>
      </c>
      <c r="E770" s="985">
        <v>8.0</v>
      </c>
      <c r="F770" s="986">
        <v>8.0</v>
      </c>
      <c r="G770" s="987"/>
      <c r="H770" s="988">
        <v>14000.0</v>
      </c>
      <c r="I770" s="486"/>
      <c r="J770" s="520">
        <v>5.0</v>
      </c>
      <c r="K770" s="474"/>
      <c r="L770" s="989"/>
      <c r="M770" s="486"/>
      <c r="N770" s="487"/>
      <c r="O770" s="486"/>
      <c r="P770" s="487"/>
      <c r="Q770" s="487"/>
      <c r="R770" s="487"/>
      <c r="S770" s="519"/>
      <c r="T770" s="520"/>
      <c r="U770" s="520">
        <v>5.0</v>
      </c>
      <c r="V770" s="520"/>
      <c r="W770" s="520"/>
      <c r="X770" s="520"/>
      <c r="Y770" s="474"/>
      <c r="Z770" s="474"/>
      <c r="AA770" s="474"/>
      <c r="AB770" s="475"/>
      <c r="AC770" s="475"/>
      <c r="AD770" s="475"/>
      <c r="AE770" s="989"/>
      <c r="AF770" s="989"/>
      <c r="AG770" s="989"/>
      <c r="AH770" s="990"/>
      <c r="AI770" s="990"/>
      <c r="AJ770" s="989"/>
      <c r="AK770" s="962"/>
      <c r="AL770" s="962"/>
      <c r="AM770" s="962"/>
      <c r="AN770" s="961"/>
      <c r="AO770" s="962"/>
      <c r="AP770" s="962"/>
      <c r="AQ770" s="961"/>
      <c r="AR770" s="961"/>
      <c r="AS770" s="1027"/>
    </row>
    <row r="771">
      <c r="A771" s="266"/>
      <c r="B771" s="266"/>
      <c r="C771" s="269"/>
      <c r="D771" s="984">
        <v>9.0</v>
      </c>
      <c r="E771" s="985">
        <v>9.0</v>
      </c>
      <c r="F771" s="986">
        <v>9.0</v>
      </c>
      <c r="G771" s="987"/>
      <c r="H771" s="988">
        <v>21000.0</v>
      </c>
      <c r="I771" s="486"/>
      <c r="J771" s="520">
        <v>6.0</v>
      </c>
      <c r="K771" s="474"/>
      <c r="L771" s="989"/>
      <c r="M771" s="486"/>
      <c r="N771" s="487"/>
      <c r="O771" s="486"/>
      <c r="P771" s="487"/>
      <c r="Q771" s="487"/>
      <c r="R771" s="487"/>
      <c r="S771" s="519"/>
      <c r="T771" s="520"/>
      <c r="U771" s="520">
        <v>6.0</v>
      </c>
      <c r="V771" s="520"/>
      <c r="W771" s="520"/>
      <c r="X771" s="520"/>
      <c r="Y771" s="474"/>
      <c r="Z771" s="474"/>
      <c r="AA771" s="474"/>
      <c r="AB771" s="475"/>
      <c r="AC771" s="475"/>
      <c r="AD771" s="475"/>
      <c r="AE771" s="989"/>
      <c r="AF771" s="989"/>
      <c r="AG771" s="989"/>
      <c r="AH771" s="990"/>
      <c r="AI771" s="990"/>
      <c r="AJ771" s="989"/>
      <c r="AK771" s="962"/>
      <c r="AL771" s="962"/>
      <c r="AM771" s="962"/>
      <c r="AN771" s="961"/>
      <c r="AO771" s="962"/>
      <c r="AP771" s="962"/>
      <c r="AQ771" s="961"/>
      <c r="AR771" s="961"/>
      <c r="AS771" s="1027"/>
    </row>
    <row r="772">
      <c r="A772" s="275"/>
      <c r="B772" s="275"/>
      <c r="C772" s="917"/>
      <c r="D772" s="992">
        <v>10.0</v>
      </c>
      <c r="E772" s="993">
        <v>10.0</v>
      </c>
      <c r="F772" s="994">
        <v>10.0</v>
      </c>
      <c r="G772" s="995"/>
      <c r="H772" s="996">
        <v>32000.0</v>
      </c>
      <c r="I772" s="1001"/>
      <c r="J772" s="1002">
        <v>8.0</v>
      </c>
      <c r="K772" s="999"/>
      <c r="L772" s="1000"/>
      <c r="M772" s="1001"/>
      <c r="N772" s="997"/>
      <c r="O772" s="1001"/>
      <c r="P772" s="997"/>
      <c r="Q772" s="997"/>
      <c r="R772" s="997"/>
      <c r="S772" s="998"/>
      <c r="T772" s="1002"/>
      <c r="U772" s="1002">
        <v>8.0</v>
      </c>
      <c r="V772" s="1002"/>
      <c r="W772" s="1002"/>
      <c r="X772" s="1002"/>
      <c r="Y772" s="999"/>
      <c r="Z772" s="999"/>
      <c r="AA772" s="999"/>
      <c r="AB772" s="1003"/>
      <c r="AC772" s="1003"/>
      <c r="AD772" s="1003"/>
      <c r="AE772" s="1000"/>
      <c r="AF772" s="1000"/>
      <c r="AG772" s="1000"/>
      <c r="AH772" s="1004"/>
      <c r="AI772" s="1004"/>
      <c r="AJ772" s="1000"/>
      <c r="AK772" s="1029"/>
      <c r="AL772" s="1029"/>
      <c r="AM772" s="1029"/>
      <c r="AN772" s="1030"/>
      <c r="AO772" s="1029"/>
      <c r="AP772" s="1029"/>
      <c r="AQ772" s="1030"/>
      <c r="AR772" s="1030"/>
      <c r="AS772" s="1031"/>
    </row>
    <row r="773">
      <c r="A773" s="387" t="s">
        <v>108</v>
      </c>
      <c r="B773" s="1018" t="s">
        <v>2796</v>
      </c>
      <c r="C773" s="269"/>
      <c r="D773" s="984">
        <v>1.0</v>
      </c>
      <c r="E773" s="985">
        <v>2.0</v>
      </c>
      <c r="F773" s="986">
        <v>7.0</v>
      </c>
      <c r="G773" s="987"/>
      <c r="H773" s="988">
        <v>8000.0</v>
      </c>
      <c r="I773" s="486"/>
      <c r="J773" s="519"/>
      <c r="K773" s="475">
        <v>3.0</v>
      </c>
      <c r="L773" s="989"/>
      <c r="M773" s="486"/>
      <c r="N773" s="487"/>
      <c r="O773" s="486"/>
      <c r="P773" s="487"/>
      <c r="Q773" s="487"/>
      <c r="R773" s="487"/>
      <c r="S773" s="519"/>
      <c r="T773" s="520"/>
      <c r="U773" s="519"/>
      <c r="V773" s="520"/>
      <c r="W773" s="520"/>
      <c r="X773" s="520"/>
      <c r="Y773" s="475">
        <v>3.0</v>
      </c>
      <c r="Z773" s="475"/>
      <c r="AA773" s="474"/>
      <c r="AB773" s="475"/>
      <c r="AC773" s="475"/>
      <c r="AD773" s="475"/>
      <c r="AE773" s="989"/>
      <c r="AF773" s="989"/>
      <c r="AG773" s="989"/>
      <c r="AH773" s="990"/>
      <c r="AI773" s="990"/>
      <c r="AJ773" s="989"/>
      <c r="AK773" s="962"/>
      <c r="AL773" s="962"/>
      <c r="AM773" s="962"/>
      <c r="AN773" s="961"/>
      <c r="AO773" s="962"/>
      <c r="AP773" s="962"/>
      <c r="AQ773" s="961"/>
      <c r="AR773" s="961"/>
      <c r="AS773" s="962"/>
    </row>
    <row r="774">
      <c r="B774" s="266"/>
      <c r="C774" s="269"/>
      <c r="D774" s="984">
        <v>2.0</v>
      </c>
      <c r="E774" s="985">
        <v>4.0</v>
      </c>
      <c r="F774" s="986">
        <v>8.0</v>
      </c>
      <c r="G774" s="987"/>
      <c r="H774" s="988">
        <v>12000.0</v>
      </c>
      <c r="I774" s="486"/>
      <c r="J774" s="519"/>
      <c r="K774" s="475">
        <v>5.0</v>
      </c>
      <c r="L774" s="989"/>
      <c r="M774" s="486"/>
      <c r="N774" s="487"/>
      <c r="O774" s="486"/>
      <c r="P774" s="487"/>
      <c r="Q774" s="487"/>
      <c r="R774" s="487"/>
      <c r="S774" s="519"/>
      <c r="T774" s="520"/>
      <c r="U774" s="519"/>
      <c r="V774" s="520"/>
      <c r="W774" s="520"/>
      <c r="X774" s="520"/>
      <c r="Y774" s="475">
        <v>4.0</v>
      </c>
      <c r="Z774" s="475"/>
      <c r="AA774" s="474"/>
      <c r="AB774" s="475"/>
      <c r="AC774" s="475"/>
      <c r="AD774" s="475"/>
      <c r="AE774" s="989"/>
      <c r="AF774" s="989"/>
      <c r="AG774" s="989"/>
      <c r="AH774" s="990"/>
      <c r="AI774" s="990"/>
      <c r="AJ774" s="989"/>
      <c r="AK774" s="962"/>
      <c r="AL774" s="962"/>
      <c r="AM774" s="962"/>
      <c r="AN774" s="961"/>
      <c r="AO774" s="962"/>
      <c r="AP774" s="962"/>
      <c r="AQ774" s="961"/>
      <c r="AR774" s="961"/>
      <c r="AS774" s="962"/>
    </row>
    <row r="775">
      <c r="B775" s="266"/>
      <c r="C775" s="269"/>
      <c r="D775" s="984">
        <v>3.0</v>
      </c>
      <c r="E775" s="985">
        <v>6.0</v>
      </c>
      <c r="F775" s="986">
        <v>9.0</v>
      </c>
      <c r="G775" s="987"/>
      <c r="H775" s="988">
        <v>18000.0</v>
      </c>
      <c r="I775" s="486"/>
      <c r="J775" s="519"/>
      <c r="K775" s="475">
        <v>8.0</v>
      </c>
      <c r="L775" s="989"/>
      <c r="M775" s="486"/>
      <c r="N775" s="487"/>
      <c r="O775" s="486"/>
      <c r="P775" s="487"/>
      <c r="Q775" s="487"/>
      <c r="R775" s="487"/>
      <c r="S775" s="519"/>
      <c r="T775" s="520"/>
      <c r="U775" s="519"/>
      <c r="V775" s="520"/>
      <c r="W775" s="520"/>
      <c r="X775" s="520"/>
      <c r="Y775" s="475">
        <v>6.0</v>
      </c>
      <c r="Z775" s="475"/>
      <c r="AA775" s="474"/>
      <c r="AB775" s="475">
        <v>2.0</v>
      </c>
      <c r="AC775" s="475"/>
      <c r="AD775" s="475"/>
      <c r="AE775" s="989"/>
      <c r="AF775" s="989"/>
      <c r="AG775" s="989"/>
      <c r="AH775" s="990"/>
      <c r="AI775" s="990"/>
      <c r="AJ775" s="989"/>
      <c r="AK775" s="962"/>
      <c r="AL775" s="962"/>
      <c r="AM775" s="962"/>
      <c r="AN775" s="961"/>
      <c r="AO775" s="962"/>
      <c r="AP775" s="962"/>
      <c r="AQ775" s="961"/>
      <c r="AR775" s="961"/>
      <c r="AS775" s="962"/>
    </row>
    <row r="776">
      <c r="B776" s="266"/>
      <c r="C776" s="269"/>
      <c r="D776" s="984">
        <v>4.0</v>
      </c>
      <c r="E776" s="985">
        <v>9.0</v>
      </c>
      <c r="F776" s="986">
        <v>10.0</v>
      </c>
      <c r="G776" s="987"/>
      <c r="H776" s="988">
        <v>27000.0</v>
      </c>
      <c r="I776" s="486"/>
      <c r="J776" s="519"/>
      <c r="K776" s="475">
        <v>12.0</v>
      </c>
      <c r="L776" s="989"/>
      <c r="M776" s="486"/>
      <c r="N776" s="487"/>
      <c r="O776" s="486"/>
      <c r="P776" s="487"/>
      <c r="Q776" s="487"/>
      <c r="R776" s="487"/>
      <c r="S776" s="519"/>
      <c r="T776" s="520"/>
      <c r="U776" s="519"/>
      <c r="V776" s="520"/>
      <c r="W776" s="520"/>
      <c r="X776" s="520"/>
      <c r="Y776" s="475">
        <v>8.0</v>
      </c>
      <c r="Z776" s="475"/>
      <c r="AA776" s="474"/>
      <c r="AB776" s="475">
        <v>4.0</v>
      </c>
      <c r="AC776" s="475"/>
      <c r="AD776" s="475"/>
      <c r="AE776" s="989"/>
      <c r="AF776" s="989"/>
      <c r="AG776" s="989"/>
      <c r="AH776" s="990"/>
      <c r="AI776" s="990"/>
      <c r="AJ776" s="989"/>
      <c r="AK776" s="962"/>
      <c r="AL776" s="962"/>
      <c r="AM776" s="962"/>
      <c r="AN776" s="961"/>
      <c r="AO776" s="962"/>
      <c r="AP776" s="962"/>
      <c r="AQ776" s="961"/>
      <c r="AR776" s="961"/>
      <c r="AS776" s="962"/>
    </row>
    <row r="777">
      <c r="B777" s="266"/>
      <c r="C777" s="269"/>
      <c r="D777" s="984">
        <v>5.0</v>
      </c>
      <c r="E777" s="985">
        <v>12.0</v>
      </c>
      <c r="F777" s="986">
        <v>11.0</v>
      </c>
      <c r="G777" s="987"/>
      <c r="H777" s="988">
        <v>41000.0</v>
      </c>
      <c r="I777" s="486"/>
      <c r="J777" s="519"/>
      <c r="K777" s="475">
        <v>15.0</v>
      </c>
      <c r="L777" s="989"/>
      <c r="M777" s="486"/>
      <c r="N777" s="487"/>
      <c r="O777" s="486"/>
      <c r="P777" s="487"/>
      <c r="Q777" s="487"/>
      <c r="R777" s="487"/>
      <c r="S777" s="519"/>
      <c r="T777" s="520"/>
      <c r="U777" s="519"/>
      <c r="V777" s="520"/>
      <c r="W777" s="520"/>
      <c r="X777" s="520"/>
      <c r="Y777" s="475">
        <v>10.0</v>
      </c>
      <c r="Z777" s="475"/>
      <c r="AA777" s="474"/>
      <c r="AB777" s="475">
        <v>6.0</v>
      </c>
      <c r="AC777" s="475"/>
      <c r="AD777" s="475"/>
      <c r="AE777" s="989"/>
      <c r="AF777" s="989"/>
      <c r="AG777" s="989"/>
      <c r="AH777" s="990"/>
      <c r="AI777" s="990"/>
      <c r="AJ777" s="989"/>
      <c r="AK777" s="962"/>
      <c r="AL777" s="962"/>
      <c r="AM777" s="962"/>
      <c r="AN777" s="961"/>
      <c r="AO777" s="962"/>
      <c r="AP777" s="962"/>
      <c r="AQ777" s="961"/>
      <c r="AR777" s="961"/>
      <c r="AS777" s="962"/>
    </row>
    <row r="778">
      <c r="B778" s="266"/>
      <c r="C778" s="269"/>
      <c r="D778" s="984">
        <v>6.0</v>
      </c>
      <c r="E778" s="985">
        <v>15.0</v>
      </c>
      <c r="F778" s="986">
        <v>12.0</v>
      </c>
      <c r="G778" s="987"/>
      <c r="H778" s="988">
        <v>62000.0</v>
      </c>
      <c r="I778" s="486"/>
      <c r="J778" s="519"/>
      <c r="K778" s="474"/>
      <c r="L778" s="990">
        <v>5.0</v>
      </c>
      <c r="M778" s="486"/>
      <c r="N778" s="487"/>
      <c r="O778" s="486"/>
      <c r="P778" s="487"/>
      <c r="Q778" s="487"/>
      <c r="R778" s="487"/>
      <c r="S778" s="519"/>
      <c r="T778" s="520"/>
      <c r="U778" s="519"/>
      <c r="V778" s="520"/>
      <c r="W778" s="520"/>
      <c r="X778" s="520"/>
      <c r="Y778" s="474"/>
      <c r="Z778" s="474"/>
      <c r="AA778" s="474"/>
      <c r="AB778" s="475"/>
      <c r="AC778" s="475"/>
      <c r="AD778" s="475"/>
      <c r="AE778" s="990">
        <v>2.0</v>
      </c>
      <c r="AF778" s="990"/>
      <c r="AG778" s="989"/>
      <c r="AH778" s="990">
        <v>2.0</v>
      </c>
      <c r="AI778" s="990"/>
      <c r="AJ778" s="990"/>
      <c r="AK778" s="962"/>
      <c r="AL778" s="962"/>
      <c r="AM778" s="962"/>
      <c r="AN778" s="961"/>
      <c r="AO778" s="962"/>
      <c r="AP778" s="962"/>
      <c r="AQ778" s="961"/>
      <c r="AR778" s="961"/>
      <c r="AS778" s="962"/>
    </row>
    <row r="779">
      <c r="B779" s="266"/>
      <c r="C779" s="269"/>
      <c r="D779" s="984">
        <v>7.0</v>
      </c>
      <c r="E779" s="985">
        <v>18.0</v>
      </c>
      <c r="F779" s="986">
        <v>14.0</v>
      </c>
      <c r="G779" s="987"/>
      <c r="H779" s="988">
        <v>93000.0</v>
      </c>
      <c r="I779" s="486"/>
      <c r="J779" s="519"/>
      <c r="K779" s="474"/>
      <c r="L779" s="990">
        <v>10.0</v>
      </c>
      <c r="M779" s="486"/>
      <c r="N779" s="487"/>
      <c r="O779" s="486"/>
      <c r="P779" s="487"/>
      <c r="Q779" s="487"/>
      <c r="R779" s="487"/>
      <c r="S779" s="519"/>
      <c r="T779" s="520"/>
      <c r="U779" s="519"/>
      <c r="V779" s="520"/>
      <c r="W779" s="520"/>
      <c r="X779" s="520"/>
      <c r="Y779" s="474"/>
      <c r="Z779" s="474"/>
      <c r="AA779" s="474"/>
      <c r="AB779" s="475"/>
      <c r="AC779" s="475"/>
      <c r="AD779" s="475"/>
      <c r="AE779" s="990">
        <v>3.0</v>
      </c>
      <c r="AF779" s="990"/>
      <c r="AG779" s="989"/>
      <c r="AH779" s="990">
        <v>3.0</v>
      </c>
      <c r="AI779" s="990"/>
      <c r="AJ779" s="990"/>
      <c r="AK779" s="962"/>
      <c r="AL779" s="962"/>
      <c r="AM779" s="962"/>
      <c r="AN779" s="961"/>
      <c r="AO779" s="962"/>
      <c r="AP779" s="962"/>
      <c r="AQ779" s="961"/>
      <c r="AR779" s="961"/>
      <c r="AS779" s="962"/>
    </row>
    <row r="780">
      <c r="B780" s="266"/>
      <c r="C780" s="269"/>
      <c r="D780" s="984">
        <v>8.0</v>
      </c>
      <c r="E780" s="985">
        <v>22.0</v>
      </c>
      <c r="F780" s="986">
        <v>16.0</v>
      </c>
      <c r="G780" s="987"/>
      <c r="H780" s="988">
        <v>140000.0</v>
      </c>
      <c r="I780" s="486"/>
      <c r="J780" s="519"/>
      <c r="K780" s="474"/>
      <c r="L780" s="990">
        <v>20.0</v>
      </c>
      <c r="M780" s="486"/>
      <c r="N780" s="487"/>
      <c r="O780" s="486"/>
      <c r="P780" s="487"/>
      <c r="Q780" s="487"/>
      <c r="R780" s="487"/>
      <c r="S780" s="519"/>
      <c r="T780" s="520"/>
      <c r="U780" s="519"/>
      <c r="V780" s="520"/>
      <c r="W780" s="520"/>
      <c r="X780" s="520"/>
      <c r="Y780" s="474"/>
      <c r="Z780" s="474"/>
      <c r="AA780" s="474"/>
      <c r="AB780" s="475"/>
      <c r="AC780" s="475"/>
      <c r="AD780" s="475"/>
      <c r="AE780" s="990">
        <v>5.0</v>
      </c>
      <c r="AF780" s="990"/>
      <c r="AG780" s="989"/>
      <c r="AH780" s="990">
        <v>5.0</v>
      </c>
      <c r="AI780" s="990"/>
      <c r="AJ780" s="990"/>
      <c r="AK780" s="962"/>
      <c r="AL780" s="962"/>
      <c r="AM780" s="962"/>
      <c r="AN780" s="961"/>
      <c r="AO780" s="962"/>
      <c r="AP780" s="962"/>
      <c r="AQ780" s="961"/>
      <c r="AR780" s="961"/>
      <c r="AS780" s="962"/>
    </row>
    <row r="781">
      <c r="B781" s="266"/>
      <c r="C781" s="269"/>
      <c r="D781" s="984">
        <v>9.0</v>
      </c>
      <c r="E781" s="985">
        <v>26.0</v>
      </c>
      <c r="F781" s="986">
        <v>18.0</v>
      </c>
      <c r="G781" s="987"/>
      <c r="H781" s="988">
        <v>210000.0</v>
      </c>
      <c r="I781" s="486"/>
      <c r="J781" s="519"/>
      <c r="K781" s="474"/>
      <c r="L781" s="990">
        <v>30.0</v>
      </c>
      <c r="M781" s="486"/>
      <c r="N781" s="487"/>
      <c r="O781" s="486"/>
      <c r="P781" s="487"/>
      <c r="Q781" s="487"/>
      <c r="R781" s="487"/>
      <c r="S781" s="519"/>
      <c r="T781" s="520"/>
      <c r="U781" s="519"/>
      <c r="V781" s="520"/>
      <c r="W781" s="520"/>
      <c r="X781" s="520"/>
      <c r="Y781" s="474"/>
      <c r="Z781" s="474"/>
      <c r="AA781" s="474"/>
      <c r="AB781" s="475"/>
      <c r="AC781" s="475"/>
      <c r="AD781" s="475"/>
      <c r="AE781" s="990">
        <v>7.0</v>
      </c>
      <c r="AF781" s="990"/>
      <c r="AG781" s="989"/>
      <c r="AH781" s="990">
        <v>7.0</v>
      </c>
      <c r="AI781" s="990"/>
      <c r="AJ781" s="990"/>
      <c r="AK781" s="962"/>
      <c r="AL781" s="962"/>
      <c r="AM781" s="962"/>
      <c r="AN781" s="961"/>
      <c r="AO781" s="962"/>
      <c r="AP781" s="962"/>
      <c r="AQ781" s="961"/>
      <c r="AR781" s="961"/>
      <c r="AS781" s="962"/>
    </row>
    <row r="782">
      <c r="B782" s="266"/>
      <c r="C782" s="269"/>
      <c r="D782" s="984">
        <v>10.0</v>
      </c>
      <c r="E782" s="985">
        <v>30.0</v>
      </c>
      <c r="F782" s="986">
        <v>20.0</v>
      </c>
      <c r="G782" s="987"/>
      <c r="H782" s="988">
        <v>320000.0</v>
      </c>
      <c r="I782" s="486"/>
      <c r="J782" s="519"/>
      <c r="K782" s="474"/>
      <c r="L782" s="990">
        <v>40.0</v>
      </c>
      <c r="M782" s="486"/>
      <c r="N782" s="487"/>
      <c r="O782" s="486"/>
      <c r="P782" s="487"/>
      <c r="Q782" s="487"/>
      <c r="R782" s="487"/>
      <c r="S782" s="519"/>
      <c r="T782" s="520"/>
      <c r="U782" s="519"/>
      <c r="V782" s="520"/>
      <c r="W782" s="520"/>
      <c r="X782" s="520"/>
      <c r="Y782" s="474"/>
      <c r="Z782" s="474"/>
      <c r="AA782" s="474"/>
      <c r="AB782" s="475"/>
      <c r="AC782" s="475"/>
      <c r="AD782" s="475"/>
      <c r="AE782" s="990">
        <v>9.0</v>
      </c>
      <c r="AF782" s="990"/>
      <c r="AG782" s="989"/>
      <c r="AH782" s="990">
        <v>9.0</v>
      </c>
      <c r="AI782" s="990"/>
      <c r="AJ782" s="990"/>
      <c r="AK782" s="962"/>
      <c r="AL782" s="962"/>
      <c r="AM782" s="962"/>
      <c r="AN782" s="961"/>
      <c r="AO782" s="962"/>
      <c r="AP782" s="962"/>
      <c r="AQ782" s="961"/>
      <c r="AR782" s="961"/>
      <c r="AS782" s="962"/>
    </row>
    <row r="783">
      <c r="A783" s="968" t="s">
        <v>1482</v>
      </c>
      <c r="B783" s="1016" t="s">
        <v>2797</v>
      </c>
      <c r="C783" s="14"/>
      <c r="D783" s="970">
        <v>1.0</v>
      </c>
      <c r="E783" s="971">
        <v>2.0</v>
      </c>
      <c r="F783" s="972">
        <v>10.0</v>
      </c>
      <c r="G783" s="973"/>
      <c r="H783" s="974">
        <v>10000.0</v>
      </c>
      <c r="I783" s="979"/>
      <c r="J783" s="976"/>
      <c r="K783" s="977"/>
      <c r="L783" s="982">
        <v>1.0</v>
      </c>
      <c r="M783" s="979"/>
      <c r="N783" s="975"/>
      <c r="O783" s="979"/>
      <c r="P783" s="975"/>
      <c r="Q783" s="975"/>
      <c r="R783" s="975"/>
      <c r="S783" s="976"/>
      <c r="T783" s="980"/>
      <c r="U783" s="976"/>
      <c r="V783" s="980"/>
      <c r="W783" s="980"/>
      <c r="X783" s="980"/>
      <c r="Y783" s="977"/>
      <c r="Z783" s="977"/>
      <c r="AA783" s="977"/>
      <c r="AB783" s="981"/>
      <c r="AC783" s="981"/>
      <c r="AD783" s="981"/>
      <c r="AE783" s="978"/>
      <c r="AF783" s="978"/>
      <c r="AG783" s="978"/>
      <c r="AH783" s="982"/>
      <c r="AI783" s="982"/>
      <c r="AJ783" s="978"/>
      <c r="AK783" s="1024"/>
      <c r="AL783" s="1024"/>
      <c r="AM783" s="1024"/>
      <c r="AN783" s="1025"/>
      <c r="AO783" s="1024"/>
      <c r="AP783" s="1024"/>
      <c r="AQ783" s="1025"/>
      <c r="AR783" s="1025"/>
      <c r="AS783" s="1026"/>
    </row>
    <row r="784">
      <c r="A784" s="266"/>
      <c r="B784" s="266"/>
      <c r="C784" s="269"/>
      <c r="D784" s="984">
        <v>2.0</v>
      </c>
      <c r="E784" s="985">
        <v>4.0</v>
      </c>
      <c r="F784" s="986">
        <v>12.0</v>
      </c>
      <c r="G784" s="987"/>
      <c r="H784" s="988">
        <v>15000.0</v>
      </c>
      <c r="I784" s="486"/>
      <c r="J784" s="519"/>
      <c r="K784" s="475">
        <v>5.0</v>
      </c>
      <c r="L784" s="989"/>
      <c r="M784" s="486"/>
      <c r="N784" s="487"/>
      <c r="O784" s="486"/>
      <c r="P784" s="487"/>
      <c r="Q784" s="487"/>
      <c r="R784" s="487"/>
      <c r="S784" s="519"/>
      <c r="T784" s="520"/>
      <c r="U784" s="519"/>
      <c r="V784" s="520"/>
      <c r="W784" s="520"/>
      <c r="X784" s="520"/>
      <c r="Y784" s="475"/>
      <c r="Z784" s="475"/>
      <c r="AA784" s="475">
        <v>6.0</v>
      </c>
      <c r="AB784" s="475"/>
      <c r="AC784" s="475"/>
      <c r="AD784" s="475"/>
      <c r="AE784" s="989"/>
      <c r="AF784" s="989"/>
      <c r="AG784" s="989"/>
      <c r="AH784" s="990"/>
      <c r="AI784" s="990"/>
      <c r="AJ784" s="989"/>
      <c r="AK784" s="962"/>
      <c r="AL784" s="962"/>
      <c r="AM784" s="962"/>
      <c r="AN784" s="961"/>
      <c r="AO784" s="962"/>
      <c r="AP784" s="962"/>
      <c r="AQ784" s="961"/>
      <c r="AR784" s="961"/>
      <c r="AS784" s="1027"/>
    </row>
    <row r="785">
      <c r="A785" s="266"/>
      <c r="B785" s="266"/>
      <c r="C785" s="269"/>
      <c r="D785" s="984">
        <v>3.0</v>
      </c>
      <c r="E785" s="985">
        <v>6.0</v>
      </c>
      <c r="F785" s="986">
        <v>14.0</v>
      </c>
      <c r="G785" s="987"/>
      <c r="H785" s="988">
        <v>23000.0</v>
      </c>
      <c r="I785" s="486"/>
      <c r="J785" s="519"/>
      <c r="K785" s="475">
        <v>15.0</v>
      </c>
      <c r="L785" s="989"/>
      <c r="M785" s="486"/>
      <c r="N785" s="487"/>
      <c r="O785" s="486"/>
      <c r="P785" s="487"/>
      <c r="Q785" s="487"/>
      <c r="R785" s="487"/>
      <c r="S785" s="519"/>
      <c r="T785" s="520"/>
      <c r="U785" s="519"/>
      <c r="V785" s="520"/>
      <c r="W785" s="520"/>
      <c r="X785" s="520"/>
      <c r="Y785" s="475"/>
      <c r="Z785" s="475"/>
      <c r="AA785" s="475">
        <v>10.0</v>
      </c>
      <c r="AB785" s="475"/>
      <c r="AC785" s="475"/>
      <c r="AD785" s="475">
        <v>6.0</v>
      </c>
      <c r="AE785" s="989"/>
      <c r="AF785" s="989"/>
      <c r="AG785" s="989"/>
      <c r="AH785" s="990"/>
      <c r="AI785" s="990"/>
      <c r="AJ785" s="989"/>
      <c r="AK785" s="962"/>
      <c r="AL785" s="962"/>
      <c r="AM785" s="962"/>
      <c r="AN785" s="961"/>
      <c r="AO785" s="962"/>
      <c r="AP785" s="962"/>
      <c r="AQ785" s="961"/>
      <c r="AR785" s="961"/>
      <c r="AS785" s="1027"/>
    </row>
    <row r="786">
      <c r="A786" s="266"/>
      <c r="B786" s="266"/>
      <c r="C786" s="269"/>
      <c r="D786" s="984">
        <v>4.0</v>
      </c>
      <c r="E786" s="985">
        <v>9.0</v>
      </c>
      <c r="F786" s="986">
        <v>16.0</v>
      </c>
      <c r="G786" s="987"/>
      <c r="H786" s="988">
        <v>35000.0</v>
      </c>
      <c r="I786" s="486"/>
      <c r="J786" s="519"/>
      <c r="K786" s="475">
        <v>25.0</v>
      </c>
      <c r="L786" s="989"/>
      <c r="M786" s="486"/>
      <c r="N786" s="487"/>
      <c r="O786" s="486"/>
      <c r="P786" s="487"/>
      <c r="Q786" s="487"/>
      <c r="R786" s="487"/>
      <c r="S786" s="519"/>
      <c r="T786" s="520"/>
      <c r="U786" s="519"/>
      <c r="V786" s="520"/>
      <c r="W786" s="520"/>
      <c r="X786" s="520"/>
      <c r="Y786" s="475"/>
      <c r="Z786" s="475"/>
      <c r="AA786" s="475">
        <v>12.0</v>
      </c>
      <c r="AB786" s="475"/>
      <c r="AC786" s="475"/>
      <c r="AD786" s="475">
        <v>8.0</v>
      </c>
      <c r="AE786" s="989"/>
      <c r="AF786" s="989"/>
      <c r="AG786" s="989"/>
      <c r="AH786" s="990"/>
      <c r="AI786" s="990"/>
      <c r="AJ786" s="989"/>
      <c r="AK786" s="962"/>
      <c r="AL786" s="962"/>
      <c r="AM786" s="962"/>
      <c r="AN786" s="961"/>
      <c r="AO786" s="962"/>
      <c r="AP786" s="962"/>
      <c r="AQ786" s="961"/>
      <c r="AR786" s="961"/>
      <c r="AS786" s="1027"/>
    </row>
    <row r="787">
      <c r="A787" s="266"/>
      <c r="B787" s="266"/>
      <c r="C787" s="269"/>
      <c r="D787" s="984">
        <v>5.0</v>
      </c>
      <c r="E787" s="985">
        <v>12.0</v>
      </c>
      <c r="F787" s="986">
        <v>18.0</v>
      </c>
      <c r="G787" s="987"/>
      <c r="H787" s="988">
        <v>53000.0</v>
      </c>
      <c r="I787" s="486"/>
      <c r="J787" s="519"/>
      <c r="K787" s="474"/>
      <c r="L787" s="990">
        <v>3.0</v>
      </c>
      <c r="M787" s="486"/>
      <c r="N787" s="487"/>
      <c r="O787" s="486"/>
      <c r="P787" s="487"/>
      <c r="Q787" s="487"/>
      <c r="R787" s="487"/>
      <c r="S787" s="519"/>
      <c r="T787" s="520"/>
      <c r="U787" s="519"/>
      <c r="V787" s="520"/>
      <c r="W787" s="520"/>
      <c r="X787" s="520"/>
      <c r="Y787" s="475"/>
      <c r="Z787" s="475"/>
      <c r="AA787" s="475">
        <v>14.0</v>
      </c>
      <c r="AB787" s="475"/>
      <c r="AC787" s="475"/>
      <c r="AD787" s="475">
        <v>10.0</v>
      </c>
      <c r="AE787" s="989"/>
      <c r="AF787" s="989"/>
      <c r="AG787" s="989"/>
      <c r="AH787" s="990"/>
      <c r="AI787" s="990"/>
      <c r="AJ787" s="989"/>
      <c r="AK787" s="962"/>
      <c r="AL787" s="962"/>
      <c r="AM787" s="962"/>
      <c r="AN787" s="961"/>
      <c r="AO787" s="962"/>
      <c r="AP787" s="962"/>
      <c r="AQ787" s="961"/>
      <c r="AR787" s="961"/>
      <c r="AS787" s="1027"/>
    </row>
    <row r="788">
      <c r="A788" s="266"/>
      <c r="B788" s="266"/>
      <c r="C788" s="269"/>
      <c r="D788" s="984">
        <v>6.0</v>
      </c>
      <c r="E788" s="985">
        <v>15.0</v>
      </c>
      <c r="F788" s="986">
        <v>20.0</v>
      </c>
      <c r="G788" s="987"/>
      <c r="H788" s="988">
        <v>80000.0</v>
      </c>
      <c r="I788" s="486"/>
      <c r="J788" s="519"/>
      <c r="K788" s="474"/>
      <c r="L788" s="990">
        <v>5.0</v>
      </c>
      <c r="M788" s="486"/>
      <c r="N788" s="487"/>
      <c r="O788" s="486"/>
      <c r="P788" s="487"/>
      <c r="Q788" s="487"/>
      <c r="R788" s="487"/>
      <c r="S788" s="519"/>
      <c r="T788" s="520"/>
      <c r="U788" s="519"/>
      <c r="V788" s="520"/>
      <c r="W788" s="520"/>
      <c r="X788" s="520"/>
      <c r="Y788" s="474"/>
      <c r="Z788" s="474"/>
      <c r="AA788" s="474"/>
      <c r="AB788" s="475"/>
      <c r="AC788" s="475"/>
      <c r="AD788" s="475"/>
      <c r="AE788" s="990"/>
      <c r="AF788" s="990"/>
      <c r="AG788" s="990">
        <v>2.0</v>
      </c>
      <c r="AH788" s="990"/>
      <c r="AI788" s="990"/>
      <c r="AJ788" s="990">
        <v>2.0</v>
      </c>
      <c r="AK788" s="962"/>
      <c r="AL788" s="962"/>
      <c r="AM788" s="962"/>
      <c r="AN788" s="961"/>
      <c r="AO788" s="962"/>
      <c r="AP788" s="962"/>
      <c r="AQ788" s="961"/>
      <c r="AR788" s="961"/>
      <c r="AS788" s="1027"/>
    </row>
    <row r="789">
      <c r="A789" s="266"/>
      <c r="B789" s="266"/>
      <c r="C789" s="269"/>
      <c r="D789" s="984">
        <v>7.0</v>
      </c>
      <c r="E789" s="985">
        <v>18.0</v>
      </c>
      <c r="F789" s="986">
        <v>22.0</v>
      </c>
      <c r="G789" s="987"/>
      <c r="H789" s="988">
        <v>120000.0</v>
      </c>
      <c r="I789" s="486"/>
      <c r="J789" s="519"/>
      <c r="K789" s="474"/>
      <c r="L789" s="990">
        <v>10.0</v>
      </c>
      <c r="M789" s="486"/>
      <c r="N789" s="487"/>
      <c r="O789" s="486"/>
      <c r="P789" s="487"/>
      <c r="Q789" s="487"/>
      <c r="R789" s="487"/>
      <c r="S789" s="519"/>
      <c r="T789" s="520"/>
      <c r="U789" s="519"/>
      <c r="V789" s="520"/>
      <c r="W789" s="520"/>
      <c r="X789" s="520"/>
      <c r="Y789" s="474"/>
      <c r="Z789" s="474"/>
      <c r="AA789" s="474"/>
      <c r="AB789" s="475"/>
      <c r="AC789" s="475"/>
      <c r="AD789" s="475"/>
      <c r="AE789" s="990"/>
      <c r="AF789" s="990"/>
      <c r="AG789" s="990">
        <v>3.0</v>
      </c>
      <c r="AH789" s="990"/>
      <c r="AI789" s="990"/>
      <c r="AJ789" s="990">
        <v>3.0</v>
      </c>
      <c r="AK789" s="962"/>
      <c r="AL789" s="962"/>
      <c r="AM789" s="962"/>
      <c r="AN789" s="961"/>
      <c r="AO789" s="962"/>
      <c r="AP789" s="962"/>
      <c r="AQ789" s="961"/>
      <c r="AR789" s="961"/>
      <c r="AS789" s="1027"/>
    </row>
    <row r="790">
      <c r="A790" s="266"/>
      <c r="B790" s="266"/>
      <c r="C790" s="269"/>
      <c r="D790" s="984">
        <v>8.0</v>
      </c>
      <c r="E790" s="985">
        <v>22.0</v>
      </c>
      <c r="F790" s="986">
        <v>24.0</v>
      </c>
      <c r="G790" s="987"/>
      <c r="H790" s="988">
        <v>180000.0</v>
      </c>
      <c r="I790" s="486"/>
      <c r="J790" s="519"/>
      <c r="K790" s="474"/>
      <c r="L790" s="990">
        <v>20.0</v>
      </c>
      <c r="M790" s="486"/>
      <c r="N790" s="487"/>
      <c r="O790" s="486"/>
      <c r="P790" s="487"/>
      <c r="Q790" s="487"/>
      <c r="R790" s="487"/>
      <c r="S790" s="519"/>
      <c r="T790" s="520"/>
      <c r="U790" s="519"/>
      <c r="V790" s="520"/>
      <c r="W790" s="520"/>
      <c r="X790" s="520"/>
      <c r="Y790" s="474"/>
      <c r="Z790" s="474"/>
      <c r="AA790" s="474"/>
      <c r="AB790" s="475"/>
      <c r="AC790" s="475"/>
      <c r="AD790" s="475"/>
      <c r="AE790" s="990"/>
      <c r="AF790" s="990"/>
      <c r="AG790" s="990">
        <v>5.0</v>
      </c>
      <c r="AH790" s="990"/>
      <c r="AI790" s="990"/>
      <c r="AJ790" s="990">
        <v>5.0</v>
      </c>
      <c r="AK790" s="962"/>
      <c r="AL790" s="962"/>
      <c r="AM790" s="962"/>
      <c r="AN790" s="961"/>
      <c r="AO790" s="962"/>
      <c r="AP790" s="962"/>
      <c r="AQ790" s="961"/>
      <c r="AR790" s="961"/>
      <c r="AS790" s="1027"/>
    </row>
    <row r="791">
      <c r="A791" s="266"/>
      <c r="B791" s="266"/>
      <c r="C791" s="269"/>
      <c r="D791" s="984">
        <v>9.0</v>
      </c>
      <c r="E791" s="985">
        <v>26.0</v>
      </c>
      <c r="F791" s="986">
        <v>27.0</v>
      </c>
      <c r="G791" s="987"/>
      <c r="H791" s="988">
        <v>270000.0</v>
      </c>
      <c r="I791" s="486"/>
      <c r="J791" s="519"/>
      <c r="K791" s="474"/>
      <c r="L791" s="990">
        <v>30.0</v>
      </c>
      <c r="M791" s="486"/>
      <c r="N791" s="487"/>
      <c r="O791" s="486"/>
      <c r="P791" s="487"/>
      <c r="Q791" s="487"/>
      <c r="R791" s="487"/>
      <c r="S791" s="519"/>
      <c r="T791" s="520"/>
      <c r="U791" s="519"/>
      <c r="V791" s="520"/>
      <c r="W791" s="520"/>
      <c r="X791" s="520"/>
      <c r="Y791" s="474"/>
      <c r="Z791" s="474"/>
      <c r="AA791" s="474"/>
      <c r="AB791" s="475"/>
      <c r="AC791" s="475"/>
      <c r="AD791" s="475"/>
      <c r="AE791" s="990"/>
      <c r="AF791" s="990"/>
      <c r="AG791" s="990">
        <v>7.0</v>
      </c>
      <c r="AH791" s="990"/>
      <c r="AI791" s="990"/>
      <c r="AJ791" s="990">
        <v>7.0</v>
      </c>
      <c r="AK791" s="962"/>
      <c r="AL791" s="962"/>
      <c r="AM791" s="962"/>
      <c r="AN791" s="961"/>
      <c r="AO791" s="962"/>
      <c r="AP791" s="962"/>
      <c r="AQ791" s="961"/>
      <c r="AR791" s="961"/>
      <c r="AS791" s="1027"/>
    </row>
    <row r="792">
      <c r="A792" s="275"/>
      <c r="B792" s="275"/>
      <c r="C792" s="917"/>
      <c r="D792" s="992">
        <v>10.0</v>
      </c>
      <c r="E792" s="993">
        <v>30.0</v>
      </c>
      <c r="F792" s="994">
        <v>30.0</v>
      </c>
      <c r="G792" s="995"/>
      <c r="H792" s="996">
        <v>410000.0</v>
      </c>
      <c r="I792" s="1001"/>
      <c r="J792" s="998"/>
      <c r="K792" s="999"/>
      <c r="L792" s="1004">
        <v>40.0</v>
      </c>
      <c r="M792" s="1001"/>
      <c r="N792" s="997"/>
      <c r="O792" s="1001"/>
      <c r="P792" s="997"/>
      <c r="Q792" s="997"/>
      <c r="R792" s="997"/>
      <c r="S792" s="998"/>
      <c r="T792" s="1002"/>
      <c r="U792" s="998"/>
      <c r="V792" s="1002"/>
      <c r="W792" s="1002"/>
      <c r="X792" s="1002"/>
      <c r="Y792" s="999"/>
      <c r="Z792" s="999"/>
      <c r="AA792" s="999"/>
      <c r="AB792" s="1003"/>
      <c r="AC792" s="1003"/>
      <c r="AD792" s="1003"/>
      <c r="AE792" s="1004"/>
      <c r="AF792" s="1004"/>
      <c r="AG792" s="1004">
        <v>9.0</v>
      </c>
      <c r="AH792" s="1004"/>
      <c r="AI792" s="1004"/>
      <c r="AJ792" s="1004">
        <v>9.0</v>
      </c>
      <c r="AK792" s="1029"/>
      <c r="AL792" s="1029"/>
      <c r="AM792" s="1029"/>
      <c r="AN792" s="1030"/>
      <c r="AO792" s="1029"/>
      <c r="AP792" s="1029"/>
      <c r="AQ792" s="1030"/>
      <c r="AR792" s="1030"/>
      <c r="AS792" s="1031"/>
    </row>
    <row r="793">
      <c r="A793" s="1165" t="s">
        <v>2717</v>
      </c>
      <c r="B793" s="1166"/>
      <c r="AK793" s="962"/>
      <c r="AL793" s="962"/>
      <c r="AM793" s="962"/>
      <c r="AN793" s="961"/>
      <c r="AO793" s="962"/>
      <c r="AP793" s="962"/>
      <c r="AQ793" s="961"/>
      <c r="AR793" s="961"/>
      <c r="AS793" s="962"/>
    </row>
    <row r="794">
      <c r="A794" s="968" t="s">
        <v>2691</v>
      </c>
      <c r="B794" s="969" t="s">
        <v>2718</v>
      </c>
      <c r="C794" s="14"/>
      <c r="D794" s="970">
        <v>1.0</v>
      </c>
      <c r="E794" s="971">
        <v>1.0</v>
      </c>
      <c r="F794" s="972"/>
      <c r="G794" s="973"/>
      <c r="H794" s="1023">
        <v>800.0</v>
      </c>
      <c r="I794" s="975">
        <v>3.0</v>
      </c>
      <c r="J794" s="976"/>
      <c r="K794" s="977"/>
      <c r="L794" s="978"/>
      <c r="M794" s="979"/>
      <c r="N794" s="975"/>
      <c r="O794" s="979"/>
      <c r="P794" s="975"/>
      <c r="Q794" s="975"/>
      <c r="R794" s="975"/>
      <c r="S794" s="976"/>
      <c r="T794" s="980"/>
      <c r="U794" s="976"/>
      <c r="V794" s="980"/>
      <c r="W794" s="980"/>
      <c r="X794" s="980"/>
      <c r="Y794" s="977"/>
      <c r="Z794" s="977"/>
      <c r="AA794" s="977"/>
      <c r="AB794" s="981"/>
      <c r="AC794" s="981"/>
      <c r="AD794" s="981"/>
      <c r="AE794" s="978"/>
      <c r="AF794" s="978"/>
      <c r="AG794" s="978"/>
      <c r="AH794" s="982"/>
      <c r="AI794" s="982"/>
      <c r="AJ794" s="978"/>
      <c r="AK794" s="1024"/>
      <c r="AL794" s="1024"/>
      <c r="AM794" s="1024"/>
      <c r="AN794" s="1025"/>
      <c r="AO794" s="1024"/>
      <c r="AP794" s="1024"/>
      <c r="AQ794" s="1025"/>
      <c r="AR794" s="1025"/>
      <c r="AS794" s="1026"/>
    </row>
    <row r="795">
      <c r="A795" s="266"/>
      <c r="B795" s="266"/>
      <c r="C795" s="269"/>
      <c r="D795" s="984">
        <v>2.0</v>
      </c>
      <c r="E795" s="985">
        <v>2.0</v>
      </c>
      <c r="F795" s="986"/>
      <c r="G795" s="987"/>
      <c r="H795" s="1021">
        <v>1200.0</v>
      </c>
      <c r="I795" s="487">
        <v>3.0</v>
      </c>
      <c r="J795" s="519"/>
      <c r="K795" s="474"/>
      <c r="L795" s="989"/>
      <c r="M795" s="487">
        <v>3.0</v>
      </c>
      <c r="N795" s="487"/>
      <c r="O795" s="486"/>
      <c r="P795" s="487"/>
      <c r="Q795" s="487"/>
      <c r="R795" s="487"/>
      <c r="S795" s="519"/>
      <c r="T795" s="520"/>
      <c r="U795" s="519"/>
      <c r="V795" s="520"/>
      <c r="W795" s="520"/>
      <c r="X795" s="520"/>
      <c r="Y795" s="474"/>
      <c r="Z795" s="474"/>
      <c r="AA795" s="474"/>
      <c r="AB795" s="475"/>
      <c r="AC795" s="475"/>
      <c r="AD795" s="475"/>
      <c r="AE795" s="989"/>
      <c r="AF795" s="989"/>
      <c r="AG795" s="989"/>
      <c r="AH795" s="990"/>
      <c r="AI795" s="990"/>
      <c r="AJ795" s="989"/>
      <c r="AK795" s="962"/>
      <c r="AL795" s="962"/>
      <c r="AM795" s="962"/>
      <c r="AN795" s="961"/>
      <c r="AO795" s="962"/>
      <c r="AP795" s="962"/>
      <c r="AQ795" s="961"/>
      <c r="AR795" s="961"/>
      <c r="AS795" s="1027"/>
    </row>
    <row r="796">
      <c r="A796" s="266"/>
      <c r="B796" s="266"/>
      <c r="C796" s="269"/>
      <c r="D796" s="984">
        <v>3.0</v>
      </c>
      <c r="E796" s="985">
        <v>3.0</v>
      </c>
      <c r="F796" s="986"/>
      <c r="G796" s="987"/>
      <c r="H796" s="1021">
        <v>1800.0</v>
      </c>
      <c r="I796" s="487">
        <v>4.0</v>
      </c>
      <c r="J796" s="519"/>
      <c r="K796" s="474"/>
      <c r="L796" s="989"/>
      <c r="M796" s="487">
        <v>3.0</v>
      </c>
      <c r="N796" s="487"/>
      <c r="O796" s="486"/>
      <c r="P796" s="487"/>
      <c r="Q796" s="487"/>
      <c r="R796" s="487"/>
      <c r="S796" s="519"/>
      <c r="T796" s="520"/>
      <c r="U796" s="519"/>
      <c r="V796" s="520"/>
      <c r="W796" s="520"/>
      <c r="X796" s="520"/>
      <c r="Y796" s="474"/>
      <c r="Z796" s="474"/>
      <c r="AA796" s="474"/>
      <c r="AB796" s="475"/>
      <c r="AC796" s="475"/>
      <c r="AD796" s="475"/>
      <c r="AE796" s="989"/>
      <c r="AF796" s="989"/>
      <c r="AG796" s="989"/>
      <c r="AH796" s="990"/>
      <c r="AI796" s="990"/>
      <c r="AJ796" s="989"/>
      <c r="AK796" s="962"/>
      <c r="AL796" s="962"/>
      <c r="AM796" s="962"/>
      <c r="AN796" s="961"/>
      <c r="AO796" s="962"/>
      <c r="AP796" s="962"/>
      <c r="AQ796" s="961"/>
      <c r="AR796" s="961"/>
      <c r="AS796" s="1027"/>
    </row>
    <row r="797">
      <c r="A797" s="266"/>
      <c r="B797" s="266"/>
      <c r="C797" s="269"/>
      <c r="D797" s="984">
        <v>4.0</v>
      </c>
      <c r="E797" s="985">
        <v>4.0</v>
      </c>
      <c r="F797" s="986"/>
      <c r="G797" s="987"/>
      <c r="H797" s="1021">
        <v>2700.0</v>
      </c>
      <c r="I797" s="487">
        <v>5.0</v>
      </c>
      <c r="J797" s="519"/>
      <c r="K797" s="474"/>
      <c r="L797" s="989"/>
      <c r="M797" s="487">
        <v>4.0</v>
      </c>
      <c r="N797" s="487"/>
      <c r="O797" s="486"/>
      <c r="P797" s="487"/>
      <c r="Q797" s="487"/>
      <c r="R797" s="487"/>
      <c r="S797" s="519"/>
      <c r="T797" s="520"/>
      <c r="U797" s="519"/>
      <c r="V797" s="520"/>
      <c r="W797" s="520"/>
      <c r="X797" s="520"/>
      <c r="Y797" s="474"/>
      <c r="Z797" s="474"/>
      <c r="AA797" s="474"/>
      <c r="AB797" s="475"/>
      <c r="AC797" s="475"/>
      <c r="AD797" s="475"/>
      <c r="AE797" s="989"/>
      <c r="AF797" s="989"/>
      <c r="AG797" s="989"/>
      <c r="AH797" s="990"/>
      <c r="AI797" s="990"/>
      <c r="AJ797" s="989"/>
      <c r="AK797" s="962"/>
      <c r="AL797" s="962"/>
      <c r="AM797" s="962"/>
      <c r="AN797" s="961"/>
      <c r="AO797" s="962"/>
      <c r="AP797" s="962"/>
      <c r="AQ797" s="961"/>
      <c r="AR797" s="961"/>
      <c r="AS797" s="1027"/>
    </row>
    <row r="798">
      <c r="A798" s="266"/>
      <c r="B798" s="266"/>
      <c r="C798" s="269"/>
      <c r="D798" s="984">
        <v>5.0</v>
      </c>
      <c r="E798" s="985">
        <v>5.0</v>
      </c>
      <c r="F798" s="986"/>
      <c r="G798" s="987"/>
      <c r="H798" s="1021">
        <v>4100.0</v>
      </c>
      <c r="I798" s="487">
        <v>5.0</v>
      </c>
      <c r="J798" s="519"/>
      <c r="K798" s="474"/>
      <c r="L798" s="989"/>
      <c r="M798" s="487">
        <v>5.0</v>
      </c>
      <c r="N798" s="487"/>
      <c r="O798" s="486"/>
      <c r="P798" s="487"/>
      <c r="Q798" s="487"/>
      <c r="R798" s="487"/>
      <c r="S798" s="519"/>
      <c r="T798" s="520"/>
      <c r="U798" s="519"/>
      <c r="V798" s="520"/>
      <c r="W798" s="520"/>
      <c r="X798" s="520"/>
      <c r="Y798" s="474"/>
      <c r="Z798" s="474"/>
      <c r="AA798" s="474"/>
      <c r="AB798" s="475"/>
      <c r="AC798" s="475"/>
      <c r="AD798" s="475"/>
      <c r="AE798" s="989"/>
      <c r="AF798" s="989"/>
      <c r="AG798" s="989"/>
      <c r="AH798" s="990"/>
      <c r="AI798" s="990"/>
      <c r="AJ798" s="989"/>
      <c r="AK798" s="962"/>
      <c r="AL798" s="962"/>
      <c r="AM798" s="962"/>
      <c r="AN798" s="961"/>
      <c r="AO798" s="962"/>
      <c r="AP798" s="962"/>
      <c r="AQ798" s="961"/>
      <c r="AR798" s="961"/>
      <c r="AS798" s="1027"/>
    </row>
    <row r="799">
      <c r="A799" s="266"/>
      <c r="B799" s="266"/>
      <c r="C799" s="269"/>
      <c r="D799" s="984">
        <v>6.0</v>
      </c>
      <c r="E799" s="985">
        <v>6.0</v>
      </c>
      <c r="F799" s="986"/>
      <c r="G799" s="987"/>
      <c r="H799" s="1021">
        <v>6200.0</v>
      </c>
      <c r="I799" s="486"/>
      <c r="J799" s="520">
        <v>3.0</v>
      </c>
      <c r="K799" s="474"/>
      <c r="L799" s="989"/>
      <c r="M799" s="487">
        <v>5.0</v>
      </c>
      <c r="N799" s="487"/>
      <c r="O799" s="486"/>
      <c r="P799" s="487"/>
      <c r="Q799" s="487"/>
      <c r="R799" s="487"/>
      <c r="S799" s="519"/>
      <c r="T799" s="520"/>
      <c r="U799" s="519"/>
      <c r="V799" s="520"/>
      <c r="W799" s="520"/>
      <c r="X799" s="520"/>
      <c r="Y799" s="474"/>
      <c r="Z799" s="474"/>
      <c r="AA799" s="474"/>
      <c r="AB799" s="475"/>
      <c r="AC799" s="475"/>
      <c r="AD799" s="475"/>
      <c r="AE799" s="989"/>
      <c r="AF799" s="989"/>
      <c r="AG799" s="989"/>
      <c r="AH799" s="990"/>
      <c r="AI799" s="990"/>
      <c r="AJ799" s="989"/>
      <c r="AK799" s="962"/>
      <c r="AL799" s="962"/>
      <c r="AM799" s="962"/>
      <c r="AN799" s="961"/>
      <c r="AO799" s="962"/>
      <c r="AP799" s="962"/>
      <c r="AQ799" s="961"/>
      <c r="AR799" s="961"/>
      <c r="AS799" s="1027"/>
    </row>
    <row r="800">
      <c r="A800" s="266"/>
      <c r="B800" s="266"/>
      <c r="C800" s="269"/>
      <c r="D800" s="984">
        <v>7.0</v>
      </c>
      <c r="E800" s="985">
        <v>7.0</v>
      </c>
      <c r="F800" s="986"/>
      <c r="G800" s="987"/>
      <c r="H800" s="1021">
        <v>9300.0</v>
      </c>
      <c r="I800" s="486"/>
      <c r="J800" s="520">
        <v>4.0</v>
      </c>
      <c r="K800" s="474"/>
      <c r="L800" s="989"/>
      <c r="M800" s="486"/>
      <c r="N800" s="487"/>
      <c r="O800" s="486"/>
      <c r="P800" s="487"/>
      <c r="Q800" s="487"/>
      <c r="R800" s="487"/>
      <c r="S800" s="520">
        <v>3.0</v>
      </c>
      <c r="T800" s="520"/>
      <c r="U800" s="519"/>
      <c r="V800" s="520"/>
      <c r="W800" s="520"/>
      <c r="X800" s="520"/>
      <c r="Y800" s="474"/>
      <c r="Z800" s="474"/>
      <c r="AA800" s="474"/>
      <c r="AB800" s="475"/>
      <c r="AC800" s="475"/>
      <c r="AD800" s="475"/>
      <c r="AE800" s="989"/>
      <c r="AF800" s="989"/>
      <c r="AG800" s="989"/>
      <c r="AH800" s="990"/>
      <c r="AI800" s="990"/>
      <c r="AJ800" s="989"/>
      <c r="AK800" s="962"/>
      <c r="AL800" s="962"/>
      <c r="AM800" s="962"/>
      <c r="AN800" s="961"/>
      <c r="AO800" s="962"/>
      <c r="AP800" s="962"/>
      <c r="AQ800" s="961"/>
      <c r="AR800" s="961"/>
      <c r="AS800" s="1027"/>
    </row>
    <row r="801">
      <c r="A801" s="266"/>
      <c r="B801" s="266"/>
      <c r="C801" s="269"/>
      <c r="D801" s="984">
        <v>8.0</v>
      </c>
      <c r="E801" s="985">
        <v>8.0</v>
      </c>
      <c r="F801" s="986"/>
      <c r="G801" s="987"/>
      <c r="H801" s="1021">
        <v>14000.0</v>
      </c>
      <c r="I801" s="486"/>
      <c r="J801" s="520">
        <v>5.0</v>
      </c>
      <c r="K801" s="474"/>
      <c r="L801" s="989"/>
      <c r="M801" s="486"/>
      <c r="N801" s="487"/>
      <c r="O801" s="486"/>
      <c r="P801" s="487"/>
      <c r="Q801" s="487"/>
      <c r="R801" s="487"/>
      <c r="S801" s="520">
        <v>5.0</v>
      </c>
      <c r="T801" s="520"/>
      <c r="U801" s="519"/>
      <c r="V801" s="520"/>
      <c r="W801" s="520"/>
      <c r="X801" s="520"/>
      <c r="Y801" s="474"/>
      <c r="Z801" s="474"/>
      <c r="AA801" s="474"/>
      <c r="AB801" s="475"/>
      <c r="AC801" s="475"/>
      <c r="AD801" s="475"/>
      <c r="AE801" s="989"/>
      <c r="AF801" s="989"/>
      <c r="AG801" s="989"/>
      <c r="AH801" s="990"/>
      <c r="AI801" s="990"/>
      <c r="AJ801" s="989"/>
      <c r="AK801" s="962"/>
      <c r="AL801" s="962"/>
      <c r="AM801" s="962"/>
      <c r="AN801" s="961"/>
      <c r="AO801" s="962"/>
      <c r="AP801" s="962"/>
      <c r="AQ801" s="961"/>
      <c r="AR801" s="961"/>
      <c r="AS801" s="1027"/>
    </row>
    <row r="802">
      <c r="A802" s="266"/>
      <c r="B802" s="266"/>
      <c r="C802" s="269"/>
      <c r="D802" s="984">
        <v>9.0</v>
      </c>
      <c r="E802" s="985">
        <v>9.0</v>
      </c>
      <c r="F802" s="986"/>
      <c r="G802" s="987"/>
      <c r="H802" s="1021">
        <v>21000.0</v>
      </c>
      <c r="I802" s="486"/>
      <c r="J802" s="520">
        <v>6.0</v>
      </c>
      <c r="K802" s="474"/>
      <c r="L802" s="989"/>
      <c r="M802" s="486"/>
      <c r="N802" s="487"/>
      <c r="O802" s="486"/>
      <c r="P802" s="487"/>
      <c r="Q802" s="487"/>
      <c r="R802" s="487"/>
      <c r="S802" s="520">
        <v>6.0</v>
      </c>
      <c r="T802" s="520"/>
      <c r="U802" s="519"/>
      <c r="V802" s="520"/>
      <c r="W802" s="520"/>
      <c r="X802" s="520"/>
      <c r="Y802" s="474"/>
      <c r="Z802" s="474"/>
      <c r="AA802" s="474"/>
      <c r="AB802" s="475"/>
      <c r="AC802" s="475"/>
      <c r="AD802" s="475"/>
      <c r="AE802" s="989"/>
      <c r="AF802" s="989"/>
      <c r="AG802" s="989"/>
      <c r="AH802" s="990"/>
      <c r="AI802" s="990"/>
      <c r="AJ802" s="989"/>
      <c r="AK802" s="962"/>
      <c r="AL802" s="962"/>
      <c r="AM802" s="962"/>
      <c r="AN802" s="961"/>
      <c r="AO802" s="962"/>
      <c r="AP802" s="962"/>
      <c r="AQ802" s="961"/>
      <c r="AR802" s="961"/>
      <c r="AS802" s="1027"/>
    </row>
    <row r="803">
      <c r="A803" s="275"/>
      <c r="B803" s="275"/>
      <c r="C803" s="917"/>
      <c r="D803" s="992">
        <v>10.0</v>
      </c>
      <c r="E803" s="993">
        <v>10.0</v>
      </c>
      <c r="F803" s="994"/>
      <c r="G803" s="995"/>
      <c r="H803" s="1028">
        <v>32000.0</v>
      </c>
      <c r="I803" s="1001"/>
      <c r="J803" s="1002">
        <v>8.0</v>
      </c>
      <c r="K803" s="999"/>
      <c r="L803" s="1000"/>
      <c r="M803" s="1001"/>
      <c r="N803" s="997"/>
      <c r="O803" s="1001"/>
      <c r="P803" s="997"/>
      <c r="Q803" s="997"/>
      <c r="R803" s="997"/>
      <c r="S803" s="1002">
        <v>8.0</v>
      </c>
      <c r="T803" s="1002"/>
      <c r="U803" s="998"/>
      <c r="V803" s="1002"/>
      <c r="W803" s="1002"/>
      <c r="X803" s="1002"/>
      <c r="Y803" s="999"/>
      <c r="Z803" s="999"/>
      <c r="AA803" s="999"/>
      <c r="AB803" s="1003"/>
      <c r="AC803" s="1003"/>
      <c r="AD803" s="1003"/>
      <c r="AE803" s="1000"/>
      <c r="AF803" s="1000"/>
      <c r="AG803" s="1000"/>
      <c r="AH803" s="1004"/>
      <c r="AI803" s="1004"/>
      <c r="AJ803" s="1000"/>
      <c r="AK803" s="1029"/>
      <c r="AL803" s="1029"/>
      <c r="AM803" s="1029"/>
      <c r="AN803" s="1030"/>
      <c r="AO803" s="1029"/>
      <c r="AP803" s="1029"/>
      <c r="AQ803" s="1030"/>
      <c r="AR803" s="1030"/>
      <c r="AS803" s="1031"/>
    </row>
    <row r="804">
      <c r="A804" s="1032" t="s">
        <v>2692</v>
      </c>
      <c r="B804" s="1006" t="s">
        <v>2798</v>
      </c>
      <c r="C804" s="269"/>
      <c r="D804" s="984">
        <v>1.0</v>
      </c>
      <c r="E804" s="985">
        <v>2.0</v>
      </c>
      <c r="F804" s="986">
        <v>2.0</v>
      </c>
      <c r="G804" s="1013"/>
      <c r="H804" s="1021">
        <v>1500.0</v>
      </c>
      <c r="I804" s="486"/>
      <c r="J804" s="520">
        <v>1.0</v>
      </c>
      <c r="K804" s="474"/>
      <c r="L804" s="989"/>
      <c r="M804" s="486"/>
      <c r="N804" s="487"/>
      <c r="O804" s="486"/>
      <c r="P804" s="487"/>
      <c r="Q804" s="487"/>
      <c r="R804" s="487"/>
      <c r="S804" s="519"/>
      <c r="T804" s="520"/>
      <c r="U804" s="520">
        <v>2.0</v>
      </c>
      <c r="V804" s="520"/>
      <c r="W804" s="520"/>
      <c r="X804" s="520"/>
      <c r="Y804" s="474"/>
      <c r="Z804" s="474"/>
      <c r="AA804" s="474"/>
      <c r="AB804" s="475"/>
      <c r="AC804" s="475"/>
      <c r="AD804" s="475"/>
      <c r="AE804" s="989"/>
      <c r="AF804" s="989"/>
      <c r="AG804" s="989"/>
      <c r="AH804" s="990"/>
      <c r="AI804" s="990"/>
      <c r="AJ804" s="989"/>
      <c r="AK804" s="962"/>
      <c r="AL804" s="962"/>
      <c r="AM804" s="962"/>
      <c r="AN804" s="961"/>
      <c r="AO804" s="962"/>
      <c r="AP804" s="962"/>
      <c r="AQ804" s="961"/>
      <c r="AR804" s="961"/>
      <c r="AS804" s="962"/>
    </row>
    <row r="805">
      <c r="B805" s="266"/>
      <c r="C805" s="269"/>
      <c r="D805" s="984">
        <v>2.0</v>
      </c>
      <c r="E805" s="985">
        <v>3.0</v>
      </c>
      <c r="F805" s="986">
        <v>3.0</v>
      </c>
      <c r="G805" s="1013"/>
      <c r="H805" s="1021">
        <v>2300.0</v>
      </c>
      <c r="I805" s="486"/>
      <c r="J805" s="520">
        <v>2.0</v>
      </c>
      <c r="K805" s="474"/>
      <c r="L805" s="989"/>
      <c r="M805" s="486"/>
      <c r="N805" s="487"/>
      <c r="O805" s="486"/>
      <c r="P805" s="487"/>
      <c r="Q805" s="487"/>
      <c r="R805" s="487"/>
      <c r="S805" s="519"/>
      <c r="T805" s="520"/>
      <c r="U805" s="520">
        <v>3.0</v>
      </c>
      <c r="V805" s="520"/>
      <c r="W805" s="520"/>
      <c r="X805" s="520"/>
      <c r="Y805" s="474"/>
      <c r="Z805" s="474"/>
      <c r="AA805" s="474"/>
      <c r="AB805" s="475"/>
      <c r="AC805" s="475"/>
      <c r="AD805" s="475"/>
      <c r="AE805" s="989"/>
      <c r="AF805" s="989"/>
      <c r="AG805" s="989"/>
      <c r="AH805" s="990"/>
      <c r="AI805" s="990"/>
      <c r="AJ805" s="989"/>
      <c r="AK805" s="962"/>
      <c r="AL805" s="962"/>
      <c r="AM805" s="962"/>
      <c r="AN805" s="961"/>
      <c r="AO805" s="962"/>
      <c r="AP805" s="962"/>
      <c r="AQ805" s="961"/>
      <c r="AR805" s="961"/>
      <c r="AS805" s="962"/>
    </row>
    <row r="806">
      <c r="B806" s="266"/>
      <c r="C806" s="269"/>
      <c r="D806" s="984">
        <v>3.0</v>
      </c>
      <c r="E806" s="985">
        <v>4.0</v>
      </c>
      <c r="F806" s="986">
        <v>4.0</v>
      </c>
      <c r="G806" s="1013"/>
      <c r="H806" s="1021">
        <v>3500.0</v>
      </c>
      <c r="I806" s="486"/>
      <c r="J806" s="520">
        <v>4.0</v>
      </c>
      <c r="K806" s="474"/>
      <c r="L806" s="989"/>
      <c r="M806" s="486"/>
      <c r="N806" s="487"/>
      <c r="O806" s="486"/>
      <c r="P806" s="487"/>
      <c r="Q806" s="487"/>
      <c r="R806" s="487"/>
      <c r="S806" s="519"/>
      <c r="T806" s="520"/>
      <c r="U806" s="520">
        <v>4.0</v>
      </c>
      <c r="V806" s="520"/>
      <c r="W806" s="520"/>
      <c r="X806" s="520"/>
      <c r="Y806" s="474"/>
      <c r="Z806" s="474"/>
      <c r="AA806" s="474"/>
      <c r="AB806" s="475"/>
      <c r="AC806" s="475"/>
      <c r="AD806" s="475"/>
      <c r="AE806" s="989"/>
      <c r="AF806" s="989"/>
      <c r="AG806" s="989"/>
      <c r="AH806" s="990"/>
      <c r="AI806" s="990"/>
      <c r="AJ806" s="989"/>
      <c r="AK806" s="962"/>
      <c r="AL806" s="962"/>
      <c r="AM806" s="962"/>
      <c r="AN806" s="961"/>
      <c r="AO806" s="962"/>
      <c r="AP806" s="962"/>
      <c r="AQ806" s="961"/>
      <c r="AR806" s="961"/>
      <c r="AS806" s="962"/>
    </row>
    <row r="807">
      <c r="B807" s="266"/>
      <c r="C807" s="269"/>
      <c r="D807" s="984">
        <v>4.0</v>
      </c>
      <c r="E807" s="985">
        <v>5.0</v>
      </c>
      <c r="F807" s="986">
        <v>5.0</v>
      </c>
      <c r="G807" s="1013"/>
      <c r="H807" s="1021">
        <v>5300.0</v>
      </c>
      <c r="I807" s="486"/>
      <c r="J807" s="520">
        <v>6.0</v>
      </c>
      <c r="K807" s="474"/>
      <c r="L807" s="989"/>
      <c r="M807" s="486"/>
      <c r="N807" s="487"/>
      <c r="O807" s="486"/>
      <c r="P807" s="487"/>
      <c r="Q807" s="487"/>
      <c r="R807" s="487"/>
      <c r="S807" s="519"/>
      <c r="T807" s="520"/>
      <c r="U807" s="520">
        <v>5.0</v>
      </c>
      <c r="V807" s="520"/>
      <c r="W807" s="520"/>
      <c r="X807" s="520"/>
      <c r="Y807" s="474"/>
      <c r="Z807" s="474"/>
      <c r="AA807" s="474"/>
      <c r="AB807" s="475"/>
      <c r="AC807" s="475"/>
      <c r="AD807" s="475"/>
      <c r="AE807" s="989"/>
      <c r="AF807" s="989"/>
      <c r="AG807" s="989"/>
      <c r="AH807" s="990"/>
      <c r="AI807" s="990"/>
      <c r="AJ807" s="989"/>
      <c r="AK807" s="962"/>
      <c r="AL807" s="962"/>
      <c r="AM807" s="962"/>
      <c r="AN807" s="961"/>
      <c r="AO807" s="962"/>
      <c r="AP807" s="962"/>
      <c r="AQ807" s="961"/>
      <c r="AR807" s="961"/>
      <c r="AS807" s="962"/>
    </row>
    <row r="808">
      <c r="B808" s="266"/>
      <c r="C808" s="269"/>
      <c r="D808" s="984">
        <v>5.0</v>
      </c>
      <c r="E808" s="985">
        <v>7.0</v>
      </c>
      <c r="F808" s="986">
        <v>7.0</v>
      </c>
      <c r="G808" s="1013"/>
      <c r="H808" s="1021">
        <v>8000.0</v>
      </c>
      <c r="I808" s="486"/>
      <c r="J808" s="520">
        <v>8.0</v>
      </c>
      <c r="K808" s="474"/>
      <c r="L808" s="989"/>
      <c r="M808" s="486"/>
      <c r="N808" s="487"/>
      <c r="O808" s="486"/>
      <c r="P808" s="487"/>
      <c r="Q808" s="487"/>
      <c r="R808" s="487"/>
      <c r="S808" s="519"/>
      <c r="T808" s="520"/>
      <c r="U808" s="520">
        <v>6.0</v>
      </c>
      <c r="V808" s="520"/>
      <c r="W808" s="520"/>
      <c r="X808" s="520"/>
      <c r="Y808" s="474"/>
      <c r="Z808" s="474"/>
      <c r="AA808" s="474"/>
      <c r="AB808" s="475"/>
      <c r="AC808" s="475"/>
      <c r="AD808" s="475"/>
      <c r="AE808" s="989"/>
      <c r="AF808" s="989"/>
      <c r="AG808" s="989"/>
      <c r="AH808" s="990"/>
      <c r="AI808" s="990"/>
      <c r="AJ808" s="989"/>
      <c r="AK808" s="962"/>
      <c r="AL808" s="962"/>
      <c r="AM808" s="962"/>
      <c r="AN808" s="961"/>
      <c r="AO808" s="962"/>
      <c r="AP808" s="962"/>
      <c r="AQ808" s="961"/>
      <c r="AR808" s="961"/>
      <c r="AS808" s="962"/>
    </row>
    <row r="809">
      <c r="B809" s="266"/>
      <c r="C809" s="269"/>
      <c r="D809" s="984">
        <v>6.0</v>
      </c>
      <c r="E809" s="985">
        <v>9.0</v>
      </c>
      <c r="F809" s="986">
        <v>9.0</v>
      </c>
      <c r="G809" s="1013"/>
      <c r="H809" s="1021">
        <v>12000.0</v>
      </c>
      <c r="I809" s="486"/>
      <c r="J809" s="519"/>
      <c r="K809" s="475">
        <v>3.0</v>
      </c>
      <c r="L809" s="989"/>
      <c r="M809" s="486"/>
      <c r="N809" s="487"/>
      <c r="O809" s="486"/>
      <c r="P809" s="487"/>
      <c r="Q809" s="487"/>
      <c r="R809" s="487"/>
      <c r="S809" s="519"/>
      <c r="T809" s="520"/>
      <c r="U809" s="519"/>
      <c r="V809" s="520"/>
      <c r="W809" s="520"/>
      <c r="X809" s="520"/>
      <c r="Y809" s="474"/>
      <c r="Z809" s="475"/>
      <c r="AA809" s="475">
        <v>2.0</v>
      </c>
      <c r="AB809" s="475"/>
      <c r="AC809" s="475"/>
      <c r="AD809" s="475"/>
      <c r="AE809" s="989"/>
      <c r="AF809" s="989"/>
      <c r="AG809" s="989"/>
      <c r="AH809" s="990"/>
      <c r="AI809" s="990"/>
      <c r="AJ809" s="989"/>
      <c r="AK809" s="962"/>
      <c r="AL809" s="962"/>
      <c r="AM809" s="962"/>
      <c r="AN809" s="961"/>
      <c r="AO809" s="962"/>
      <c r="AP809" s="962"/>
      <c r="AQ809" s="961"/>
      <c r="AR809" s="961"/>
      <c r="AS809" s="962"/>
    </row>
    <row r="810">
      <c r="B810" s="266"/>
      <c r="C810" s="269"/>
      <c r="D810" s="984">
        <v>7.0</v>
      </c>
      <c r="E810" s="985">
        <v>11.0</v>
      </c>
      <c r="F810" s="986">
        <v>11.0</v>
      </c>
      <c r="G810" s="1013"/>
      <c r="H810" s="1021">
        <v>18000.0</v>
      </c>
      <c r="I810" s="486"/>
      <c r="J810" s="519"/>
      <c r="K810" s="475">
        <v>5.0</v>
      </c>
      <c r="L810" s="989"/>
      <c r="M810" s="486"/>
      <c r="N810" s="487"/>
      <c r="O810" s="486"/>
      <c r="P810" s="487"/>
      <c r="Q810" s="487"/>
      <c r="R810" s="487"/>
      <c r="S810" s="519"/>
      <c r="T810" s="520"/>
      <c r="U810" s="519"/>
      <c r="V810" s="520"/>
      <c r="W810" s="520"/>
      <c r="X810" s="520"/>
      <c r="Y810" s="474"/>
      <c r="Z810" s="475"/>
      <c r="AA810" s="475">
        <v>4.0</v>
      </c>
      <c r="AB810" s="475"/>
      <c r="AC810" s="475"/>
      <c r="AD810" s="475"/>
      <c r="AE810" s="989"/>
      <c r="AF810" s="989"/>
      <c r="AG810" s="989"/>
      <c r="AH810" s="990"/>
      <c r="AI810" s="990"/>
      <c r="AJ810" s="989"/>
      <c r="AK810" s="962"/>
      <c r="AL810" s="962"/>
      <c r="AM810" s="962"/>
      <c r="AN810" s="961"/>
      <c r="AO810" s="962"/>
      <c r="AP810" s="962"/>
      <c r="AQ810" s="961"/>
      <c r="AR810" s="961"/>
      <c r="AS810" s="962"/>
    </row>
    <row r="811">
      <c r="B811" s="266"/>
      <c r="C811" s="269"/>
      <c r="D811" s="984">
        <v>8.0</v>
      </c>
      <c r="E811" s="985">
        <v>13.0</v>
      </c>
      <c r="F811" s="986">
        <v>13.0</v>
      </c>
      <c r="G811" s="1013"/>
      <c r="H811" s="1021">
        <v>27000.0</v>
      </c>
      <c r="I811" s="486"/>
      <c r="J811" s="519"/>
      <c r="K811" s="475">
        <v>8.0</v>
      </c>
      <c r="L811" s="989"/>
      <c r="M811" s="486"/>
      <c r="N811" s="487"/>
      <c r="O811" s="486"/>
      <c r="P811" s="487"/>
      <c r="Q811" s="487"/>
      <c r="R811" s="487"/>
      <c r="S811" s="519"/>
      <c r="T811" s="520"/>
      <c r="U811" s="519"/>
      <c r="V811" s="520"/>
      <c r="W811" s="520"/>
      <c r="X811" s="520"/>
      <c r="Y811" s="474"/>
      <c r="Z811" s="475"/>
      <c r="AA811" s="475">
        <v>6.0</v>
      </c>
      <c r="AB811" s="475"/>
      <c r="AC811" s="475"/>
      <c r="AD811" s="475"/>
      <c r="AE811" s="989"/>
      <c r="AF811" s="989"/>
      <c r="AG811" s="989"/>
      <c r="AH811" s="990"/>
      <c r="AI811" s="990"/>
      <c r="AJ811" s="989"/>
      <c r="AK811" s="962"/>
      <c r="AL811" s="962"/>
      <c r="AM811" s="962"/>
      <c r="AN811" s="961"/>
      <c r="AO811" s="962"/>
      <c r="AP811" s="962"/>
      <c r="AQ811" s="961"/>
      <c r="AR811" s="961"/>
      <c r="AS811" s="962"/>
    </row>
    <row r="812">
      <c r="B812" s="266"/>
      <c r="C812" s="269"/>
      <c r="D812" s="984">
        <v>9.0</v>
      </c>
      <c r="E812" s="985">
        <v>15.0</v>
      </c>
      <c r="F812" s="986">
        <v>15.0</v>
      </c>
      <c r="G812" s="1013"/>
      <c r="H812" s="1021">
        <v>41000.0</v>
      </c>
      <c r="I812" s="486"/>
      <c r="J812" s="519"/>
      <c r="K812" s="475">
        <v>12.0</v>
      </c>
      <c r="L812" s="989"/>
      <c r="M812" s="486"/>
      <c r="N812" s="487"/>
      <c r="O812" s="486"/>
      <c r="P812" s="487"/>
      <c r="Q812" s="487"/>
      <c r="R812" s="487"/>
      <c r="S812" s="519"/>
      <c r="T812" s="520"/>
      <c r="U812" s="519"/>
      <c r="V812" s="520"/>
      <c r="W812" s="520"/>
      <c r="X812" s="520"/>
      <c r="Y812" s="474"/>
      <c r="Z812" s="475"/>
      <c r="AA812" s="475">
        <v>8.0</v>
      </c>
      <c r="AB812" s="475"/>
      <c r="AC812" s="475">
        <v>3.0</v>
      </c>
      <c r="AD812" s="475"/>
      <c r="AE812" s="989"/>
      <c r="AF812" s="989"/>
      <c r="AG812" s="989"/>
      <c r="AH812" s="990"/>
      <c r="AI812" s="990"/>
      <c r="AJ812" s="989"/>
      <c r="AK812" s="962"/>
      <c r="AL812" s="962"/>
      <c r="AM812" s="962"/>
      <c r="AN812" s="961"/>
      <c r="AO812" s="962"/>
      <c r="AP812" s="962"/>
      <c r="AQ812" s="961"/>
      <c r="AR812" s="961"/>
      <c r="AS812" s="962"/>
    </row>
    <row r="813">
      <c r="B813" s="266"/>
      <c r="C813" s="269"/>
      <c r="D813" s="984">
        <v>10.0</v>
      </c>
      <c r="E813" s="985">
        <v>17.0</v>
      </c>
      <c r="F813" s="986">
        <v>17.0</v>
      </c>
      <c r="G813" s="1013"/>
      <c r="H813" s="1021">
        <v>62000.0</v>
      </c>
      <c r="I813" s="486"/>
      <c r="J813" s="519"/>
      <c r="K813" s="475">
        <v>16.0</v>
      </c>
      <c r="L813" s="989"/>
      <c r="M813" s="486"/>
      <c r="N813" s="487"/>
      <c r="O813" s="486"/>
      <c r="P813" s="487"/>
      <c r="Q813" s="487"/>
      <c r="R813" s="487"/>
      <c r="S813" s="519"/>
      <c r="T813" s="520"/>
      <c r="U813" s="519"/>
      <c r="V813" s="520"/>
      <c r="W813" s="520"/>
      <c r="X813" s="520"/>
      <c r="Y813" s="474"/>
      <c r="Z813" s="475"/>
      <c r="AA813" s="475">
        <v>10.0</v>
      </c>
      <c r="AB813" s="475"/>
      <c r="AC813" s="475">
        <v>4.0</v>
      </c>
      <c r="AD813" s="475"/>
      <c r="AE813" s="989"/>
      <c r="AF813" s="989"/>
      <c r="AG813" s="989"/>
      <c r="AH813" s="990"/>
      <c r="AI813" s="990"/>
      <c r="AJ813" s="989"/>
      <c r="AK813" s="962"/>
      <c r="AL813" s="962"/>
      <c r="AM813" s="962"/>
      <c r="AN813" s="961"/>
      <c r="AO813" s="962"/>
      <c r="AP813" s="962"/>
      <c r="AQ813" s="961"/>
      <c r="AR813" s="961"/>
      <c r="AS813" s="962"/>
    </row>
    <row r="814">
      <c r="B814" s="266"/>
      <c r="C814" s="269"/>
      <c r="D814" s="984">
        <v>11.0</v>
      </c>
      <c r="E814" s="985">
        <v>19.0</v>
      </c>
      <c r="F814" s="986">
        <v>19.0</v>
      </c>
      <c r="G814" s="1013"/>
      <c r="H814" s="1021">
        <v>74000.0</v>
      </c>
      <c r="I814" s="486"/>
      <c r="J814" s="519"/>
      <c r="K814" s="475">
        <v>20.0</v>
      </c>
      <c r="L814" s="989"/>
      <c r="M814" s="486"/>
      <c r="N814" s="487"/>
      <c r="O814" s="486"/>
      <c r="P814" s="487"/>
      <c r="Q814" s="487"/>
      <c r="R814" s="487"/>
      <c r="S814" s="519"/>
      <c r="T814" s="520"/>
      <c r="U814" s="519"/>
      <c r="V814" s="520"/>
      <c r="W814" s="520"/>
      <c r="X814" s="520"/>
      <c r="Y814" s="474"/>
      <c r="Z814" s="475"/>
      <c r="AA814" s="475">
        <v>12.0</v>
      </c>
      <c r="AB814" s="475"/>
      <c r="AC814" s="475">
        <v>5.0</v>
      </c>
      <c r="AD814" s="475"/>
      <c r="AE814" s="989"/>
      <c r="AF814" s="989"/>
      <c r="AG814" s="989"/>
      <c r="AH814" s="990"/>
      <c r="AI814" s="990"/>
      <c r="AJ814" s="989"/>
      <c r="AK814" s="962"/>
      <c r="AL814" s="962"/>
      <c r="AM814" s="962"/>
      <c r="AN814" s="961"/>
      <c r="AO814" s="962"/>
      <c r="AP814" s="962"/>
      <c r="AQ814" s="961"/>
      <c r="AR814" s="961"/>
      <c r="AS814" s="962"/>
    </row>
    <row r="815">
      <c r="B815" s="266"/>
      <c r="C815" s="269"/>
      <c r="D815" s="984">
        <v>12.0</v>
      </c>
      <c r="E815" s="985">
        <v>21.0</v>
      </c>
      <c r="F815" s="986">
        <v>21.0</v>
      </c>
      <c r="G815" s="1013"/>
      <c r="H815" s="1021">
        <v>90000.0</v>
      </c>
      <c r="I815" s="486"/>
      <c r="J815" s="519"/>
      <c r="K815" s="475">
        <v>25.0</v>
      </c>
      <c r="L815" s="989"/>
      <c r="M815" s="486"/>
      <c r="N815" s="487"/>
      <c r="O815" s="486"/>
      <c r="P815" s="487"/>
      <c r="Q815" s="487"/>
      <c r="R815" s="487"/>
      <c r="S815" s="519"/>
      <c r="T815" s="520"/>
      <c r="U815" s="519"/>
      <c r="V815" s="520"/>
      <c r="W815" s="520"/>
      <c r="X815" s="520"/>
      <c r="Y815" s="474"/>
      <c r="Z815" s="475"/>
      <c r="AA815" s="475">
        <v>15.0</v>
      </c>
      <c r="AB815" s="475"/>
      <c r="AC815" s="475">
        <v>6.0</v>
      </c>
      <c r="AD815" s="475"/>
      <c r="AE815" s="989"/>
      <c r="AF815" s="989"/>
      <c r="AG815" s="989"/>
      <c r="AH815" s="990"/>
      <c r="AI815" s="990"/>
      <c r="AJ815" s="989"/>
      <c r="AK815" s="962"/>
      <c r="AL815" s="962"/>
      <c r="AM815" s="962"/>
      <c r="AN815" s="961"/>
      <c r="AO815" s="962"/>
      <c r="AP815" s="962"/>
      <c r="AQ815" s="961"/>
      <c r="AR815" s="961"/>
      <c r="AS815" s="962"/>
    </row>
    <row r="816">
      <c r="B816" s="266"/>
      <c r="C816" s="269"/>
      <c r="D816" s="984">
        <v>13.0</v>
      </c>
      <c r="E816" s="985">
        <v>23.0</v>
      </c>
      <c r="F816" s="986">
        <v>23.0</v>
      </c>
      <c r="G816" s="1013"/>
      <c r="H816" s="1021">
        <v>110000.0</v>
      </c>
      <c r="I816" s="486"/>
      <c r="J816" s="519"/>
      <c r="K816" s="475">
        <v>30.0</v>
      </c>
      <c r="L816" s="989"/>
      <c r="M816" s="486"/>
      <c r="N816" s="487"/>
      <c r="O816" s="486"/>
      <c r="P816" s="487"/>
      <c r="Q816" s="487"/>
      <c r="R816" s="487"/>
      <c r="S816" s="519"/>
      <c r="T816" s="520"/>
      <c r="U816" s="519"/>
      <c r="V816" s="520"/>
      <c r="W816" s="520"/>
      <c r="X816" s="520"/>
      <c r="Y816" s="474"/>
      <c r="Z816" s="475"/>
      <c r="AA816" s="475">
        <v>18.0</v>
      </c>
      <c r="AB816" s="475"/>
      <c r="AC816" s="475">
        <v>8.0</v>
      </c>
      <c r="AD816" s="475"/>
      <c r="AE816" s="989"/>
      <c r="AF816" s="989"/>
      <c r="AG816" s="989"/>
      <c r="AH816" s="990"/>
      <c r="AI816" s="990"/>
      <c r="AJ816" s="989"/>
      <c r="AK816" s="962"/>
      <c r="AL816" s="962"/>
      <c r="AM816" s="962"/>
      <c r="AN816" s="961"/>
      <c r="AO816" s="962"/>
      <c r="AP816" s="962"/>
      <c r="AQ816" s="961"/>
      <c r="AR816" s="961"/>
      <c r="AS816" s="962"/>
    </row>
    <row r="817">
      <c r="B817" s="266"/>
      <c r="C817" s="269"/>
      <c r="D817" s="984">
        <v>14.0</v>
      </c>
      <c r="E817" s="985">
        <v>25.0</v>
      </c>
      <c r="F817" s="986">
        <v>25.0</v>
      </c>
      <c r="G817" s="1013"/>
      <c r="H817" s="1021">
        <v>130000.0</v>
      </c>
      <c r="I817" s="486"/>
      <c r="J817" s="519"/>
      <c r="K817" s="475">
        <v>40.0</v>
      </c>
      <c r="L817" s="989"/>
      <c r="M817" s="486"/>
      <c r="N817" s="487"/>
      <c r="O817" s="486"/>
      <c r="P817" s="487"/>
      <c r="Q817" s="487"/>
      <c r="R817" s="487"/>
      <c r="S817" s="519"/>
      <c r="T817" s="520"/>
      <c r="U817" s="519"/>
      <c r="V817" s="520"/>
      <c r="W817" s="520"/>
      <c r="X817" s="520"/>
      <c r="Y817" s="474"/>
      <c r="Z817" s="475"/>
      <c r="AA817" s="475">
        <v>22.0</v>
      </c>
      <c r="AB817" s="475"/>
      <c r="AC817" s="475">
        <v>10.0</v>
      </c>
      <c r="AD817" s="475"/>
      <c r="AE817" s="989"/>
      <c r="AF817" s="989"/>
      <c r="AG817" s="989"/>
      <c r="AH817" s="990"/>
      <c r="AI817" s="990"/>
      <c r="AJ817" s="989"/>
      <c r="AK817" s="962"/>
      <c r="AL817" s="962"/>
      <c r="AM817" s="962"/>
      <c r="AN817" s="961"/>
      <c r="AO817" s="962"/>
      <c r="AP817" s="962"/>
      <c r="AQ817" s="961"/>
      <c r="AR817" s="961"/>
      <c r="AS817" s="962"/>
    </row>
    <row r="818">
      <c r="B818" s="266"/>
      <c r="C818" s="269"/>
      <c r="D818" s="984">
        <v>15.0</v>
      </c>
      <c r="E818" s="985">
        <v>27.0</v>
      </c>
      <c r="F818" s="986">
        <v>27.0</v>
      </c>
      <c r="G818" s="1013"/>
      <c r="H818" s="1021">
        <v>160000.0</v>
      </c>
      <c r="I818" s="486"/>
      <c r="J818" s="519"/>
      <c r="K818" s="475">
        <v>50.0</v>
      </c>
      <c r="L818" s="989"/>
      <c r="M818" s="486"/>
      <c r="N818" s="487"/>
      <c r="O818" s="486"/>
      <c r="P818" s="487"/>
      <c r="Q818" s="487"/>
      <c r="R818" s="487"/>
      <c r="S818" s="519"/>
      <c r="T818" s="520"/>
      <c r="U818" s="519"/>
      <c r="V818" s="520"/>
      <c r="W818" s="520"/>
      <c r="X818" s="520"/>
      <c r="Y818" s="474"/>
      <c r="Z818" s="475"/>
      <c r="AA818" s="475">
        <v>26.0</v>
      </c>
      <c r="AB818" s="475"/>
      <c r="AC818" s="475">
        <v>12.0</v>
      </c>
      <c r="AD818" s="475"/>
      <c r="AE818" s="989"/>
      <c r="AF818" s="989"/>
      <c r="AG818" s="989"/>
      <c r="AH818" s="990"/>
      <c r="AI818" s="990"/>
      <c r="AJ818" s="989"/>
      <c r="AK818" s="962"/>
      <c r="AL818" s="962"/>
      <c r="AM818" s="962"/>
      <c r="AN818" s="961"/>
      <c r="AO818" s="962"/>
      <c r="AP818" s="962"/>
      <c r="AQ818" s="961"/>
      <c r="AR818" s="961"/>
      <c r="AS818" s="962"/>
    </row>
    <row r="819">
      <c r="A819" s="1022" t="s">
        <v>2693</v>
      </c>
      <c r="B819" s="969" t="s">
        <v>2799</v>
      </c>
      <c r="C819" s="14"/>
      <c r="D819" s="970">
        <v>1.0</v>
      </c>
      <c r="E819" s="971">
        <v>3.0</v>
      </c>
      <c r="F819" s="972"/>
      <c r="G819" s="1017"/>
      <c r="H819" s="1023">
        <v>1500.0</v>
      </c>
      <c r="I819" s="979"/>
      <c r="J819" s="980">
        <v>1.0</v>
      </c>
      <c r="K819" s="977"/>
      <c r="L819" s="978"/>
      <c r="M819" s="979"/>
      <c r="N819" s="975"/>
      <c r="O819" s="979"/>
      <c r="P819" s="975"/>
      <c r="Q819" s="975"/>
      <c r="R819" s="975"/>
      <c r="S819" s="976"/>
      <c r="T819" s="980"/>
      <c r="U819" s="980">
        <v>2.0</v>
      </c>
      <c r="V819" s="980"/>
      <c r="W819" s="980"/>
      <c r="X819" s="980"/>
      <c r="Y819" s="977"/>
      <c r="Z819" s="977"/>
      <c r="AA819" s="977"/>
      <c r="AB819" s="981"/>
      <c r="AC819" s="981"/>
      <c r="AD819" s="981"/>
      <c r="AE819" s="978"/>
      <c r="AF819" s="978"/>
      <c r="AG819" s="978"/>
      <c r="AH819" s="982"/>
      <c r="AI819" s="982"/>
      <c r="AJ819" s="978"/>
      <c r="AK819" s="1024"/>
      <c r="AL819" s="1024"/>
      <c r="AM819" s="1024"/>
      <c r="AN819" s="1025"/>
      <c r="AO819" s="1024"/>
      <c r="AP819" s="1024"/>
      <c r="AQ819" s="1025"/>
      <c r="AR819" s="1025"/>
      <c r="AS819" s="1026"/>
    </row>
    <row r="820">
      <c r="A820" s="266"/>
      <c r="B820" s="266"/>
      <c r="C820" s="269"/>
      <c r="D820" s="984">
        <v>2.0</v>
      </c>
      <c r="E820" s="985">
        <v>6.0</v>
      </c>
      <c r="F820" s="986"/>
      <c r="G820" s="1013"/>
      <c r="H820" s="1021">
        <v>2300.0</v>
      </c>
      <c r="I820" s="486"/>
      <c r="J820" s="520">
        <v>2.0</v>
      </c>
      <c r="K820" s="474"/>
      <c r="L820" s="989"/>
      <c r="M820" s="486"/>
      <c r="N820" s="487"/>
      <c r="O820" s="486"/>
      <c r="P820" s="487"/>
      <c r="Q820" s="487"/>
      <c r="R820" s="487"/>
      <c r="S820" s="519"/>
      <c r="T820" s="520"/>
      <c r="U820" s="520">
        <v>3.0</v>
      </c>
      <c r="V820" s="520"/>
      <c r="W820" s="520"/>
      <c r="X820" s="520"/>
      <c r="Y820" s="474"/>
      <c r="Z820" s="474"/>
      <c r="AA820" s="474"/>
      <c r="AB820" s="475"/>
      <c r="AC820" s="475"/>
      <c r="AD820" s="475"/>
      <c r="AE820" s="989"/>
      <c r="AF820" s="989"/>
      <c r="AG820" s="989"/>
      <c r="AH820" s="990"/>
      <c r="AI820" s="990"/>
      <c r="AJ820" s="989"/>
      <c r="AK820" s="962"/>
      <c r="AL820" s="962"/>
      <c r="AM820" s="962"/>
      <c r="AN820" s="961"/>
      <c r="AO820" s="962"/>
      <c r="AP820" s="962"/>
      <c r="AQ820" s="961"/>
      <c r="AR820" s="961"/>
      <c r="AS820" s="1027"/>
    </row>
    <row r="821">
      <c r="A821" s="266"/>
      <c r="B821" s="266"/>
      <c r="C821" s="269"/>
      <c r="D821" s="984">
        <v>3.0</v>
      </c>
      <c r="E821" s="985">
        <v>9.0</v>
      </c>
      <c r="F821" s="986"/>
      <c r="G821" s="1013"/>
      <c r="H821" s="1021">
        <v>3500.0</v>
      </c>
      <c r="I821" s="486"/>
      <c r="J821" s="520">
        <v>4.0</v>
      </c>
      <c r="K821" s="474"/>
      <c r="L821" s="989"/>
      <c r="M821" s="486"/>
      <c r="N821" s="487"/>
      <c r="O821" s="486"/>
      <c r="P821" s="487"/>
      <c r="Q821" s="487"/>
      <c r="R821" s="487"/>
      <c r="S821" s="519"/>
      <c r="T821" s="520"/>
      <c r="U821" s="520">
        <v>4.0</v>
      </c>
      <c r="V821" s="520"/>
      <c r="W821" s="520"/>
      <c r="X821" s="520"/>
      <c r="Y821" s="474"/>
      <c r="Z821" s="474"/>
      <c r="AA821" s="474"/>
      <c r="AB821" s="475"/>
      <c r="AC821" s="475"/>
      <c r="AD821" s="475"/>
      <c r="AE821" s="989"/>
      <c r="AF821" s="989"/>
      <c r="AG821" s="989"/>
      <c r="AH821" s="990"/>
      <c r="AI821" s="990"/>
      <c r="AJ821" s="989"/>
      <c r="AK821" s="962"/>
      <c r="AL821" s="962"/>
      <c r="AM821" s="962"/>
      <c r="AN821" s="961"/>
      <c r="AO821" s="962"/>
      <c r="AP821" s="962"/>
      <c r="AQ821" s="961"/>
      <c r="AR821" s="961"/>
      <c r="AS821" s="1027"/>
    </row>
    <row r="822">
      <c r="A822" s="266"/>
      <c r="B822" s="266"/>
      <c r="C822" s="269"/>
      <c r="D822" s="984">
        <v>4.0</v>
      </c>
      <c r="E822" s="985">
        <v>12.0</v>
      </c>
      <c r="F822" s="986"/>
      <c r="G822" s="1013"/>
      <c r="H822" s="1021">
        <v>5300.0</v>
      </c>
      <c r="I822" s="486"/>
      <c r="J822" s="520">
        <v>6.0</v>
      </c>
      <c r="K822" s="474"/>
      <c r="L822" s="989"/>
      <c r="M822" s="486"/>
      <c r="N822" s="487"/>
      <c r="O822" s="486"/>
      <c r="P822" s="487"/>
      <c r="Q822" s="487"/>
      <c r="R822" s="487"/>
      <c r="S822" s="519"/>
      <c r="T822" s="520"/>
      <c r="U822" s="520">
        <v>5.0</v>
      </c>
      <c r="V822" s="520"/>
      <c r="W822" s="520"/>
      <c r="X822" s="520"/>
      <c r="Y822" s="474"/>
      <c r="Z822" s="474"/>
      <c r="AA822" s="474"/>
      <c r="AB822" s="475"/>
      <c r="AC822" s="475"/>
      <c r="AD822" s="475"/>
      <c r="AE822" s="989"/>
      <c r="AF822" s="989"/>
      <c r="AG822" s="989"/>
      <c r="AH822" s="990"/>
      <c r="AI822" s="990"/>
      <c r="AJ822" s="989"/>
      <c r="AK822" s="962"/>
      <c r="AL822" s="962"/>
      <c r="AM822" s="962"/>
      <c r="AN822" s="961"/>
      <c r="AO822" s="962"/>
      <c r="AP822" s="962"/>
      <c r="AQ822" s="961"/>
      <c r="AR822" s="961"/>
      <c r="AS822" s="1027"/>
    </row>
    <row r="823">
      <c r="A823" s="266"/>
      <c r="B823" s="266"/>
      <c r="C823" s="269"/>
      <c r="D823" s="984">
        <v>5.0</v>
      </c>
      <c r="E823" s="985">
        <v>15.0</v>
      </c>
      <c r="F823" s="986"/>
      <c r="G823" s="1013"/>
      <c r="H823" s="1021">
        <v>8000.0</v>
      </c>
      <c r="I823" s="486"/>
      <c r="J823" s="520">
        <v>8.0</v>
      </c>
      <c r="K823" s="474"/>
      <c r="L823" s="989"/>
      <c r="M823" s="486"/>
      <c r="N823" s="487"/>
      <c r="O823" s="486"/>
      <c r="P823" s="487"/>
      <c r="Q823" s="487"/>
      <c r="R823" s="487"/>
      <c r="S823" s="519"/>
      <c r="T823" s="520"/>
      <c r="U823" s="520">
        <v>6.0</v>
      </c>
      <c r="V823" s="520"/>
      <c r="W823" s="520"/>
      <c r="X823" s="520"/>
      <c r="Y823" s="474"/>
      <c r="Z823" s="474"/>
      <c r="AA823" s="474"/>
      <c r="AB823" s="475"/>
      <c r="AC823" s="475"/>
      <c r="AD823" s="475"/>
      <c r="AE823" s="989"/>
      <c r="AF823" s="989"/>
      <c r="AG823" s="989"/>
      <c r="AH823" s="990"/>
      <c r="AI823" s="990"/>
      <c r="AJ823" s="989"/>
      <c r="AK823" s="962"/>
      <c r="AL823" s="962"/>
      <c r="AM823" s="962"/>
      <c r="AN823" s="961"/>
      <c r="AO823" s="962"/>
      <c r="AP823" s="962"/>
      <c r="AQ823" s="961"/>
      <c r="AR823" s="961"/>
      <c r="AS823" s="1027"/>
    </row>
    <row r="824">
      <c r="A824" s="266"/>
      <c r="B824" s="266"/>
      <c r="C824" s="269"/>
      <c r="D824" s="984">
        <v>6.0</v>
      </c>
      <c r="E824" s="985">
        <v>18.0</v>
      </c>
      <c r="F824" s="986"/>
      <c r="G824" s="1013"/>
      <c r="H824" s="1021">
        <v>12000.0</v>
      </c>
      <c r="I824" s="486"/>
      <c r="J824" s="519"/>
      <c r="K824" s="475">
        <v>3.0</v>
      </c>
      <c r="L824" s="989"/>
      <c r="M824" s="486"/>
      <c r="N824" s="487"/>
      <c r="O824" s="486"/>
      <c r="P824" s="487"/>
      <c r="Q824" s="487"/>
      <c r="R824" s="487"/>
      <c r="S824" s="519"/>
      <c r="T824" s="520"/>
      <c r="U824" s="519"/>
      <c r="V824" s="520"/>
      <c r="W824" s="520"/>
      <c r="X824" s="520"/>
      <c r="Y824" s="474"/>
      <c r="Z824" s="475"/>
      <c r="AA824" s="475">
        <v>2.0</v>
      </c>
      <c r="AB824" s="475"/>
      <c r="AC824" s="475"/>
      <c r="AD824" s="475"/>
      <c r="AE824" s="989"/>
      <c r="AF824" s="989"/>
      <c r="AG824" s="989"/>
      <c r="AH824" s="990"/>
      <c r="AI824" s="990"/>
      <c r="AJ824" s="989"/>
      <c r="AK824" s="962"/>
      <c r="AL824" s="962"/>
      <c r="AM824" s="962"/>
      <c r="AN824" s="961"/>
      <c r="AO824" s="962"/>
      <c r="AP824" s="962"/>
      <c r="AQ824" s="961"/>
      <c r="AR824" s="961"/>
      <c r="AS824" s="1027"/>
    </row>
    <row r="825">
      <c r="A825" s="266"/>
      <c r="B825" s="266"/>
      <c r="C825" s="269"/>
      <c r="D825" s="984">
        <v>7.0</v>
      </c>
      <c r="E825" s="985">
        <v>21.0</v>
      </c>
      <c r="F825" s="986"/>
      <c r="G825" s="1013"/>
      <c r="H825" s="1021">
        <v>18000.0</v>
      </c>
      <c r="I825" s="486"/>
      <c r="J825" s="519"/>
      <c r="K825" s="475">
        <v>5.0</v>
      </c>
      <c r="L825" s="989"/>
      <c r="M825" s="486"/>
      <c r="N825" s="487"/>
      <c r="O825" s="486"/>
      <c r="P825" s="487"/>
      <c r="Q825" s="487"/>
      <c r="R825" s="487"/>
      <c r="S825" s="519"/>
      <c r="T825" s="520"/>
      <c r="U825" s="519"/>
      <c r="V825" s="520"/>
      <c r="W825" s="520"/>
      <c r="X825" s="520"/>
      <c r="Y825" s="474"/>
      <c r="Z825" s="475"/>
      <c r="AA825" s="475">
        <v>4.0</v>
      </c>
      <c r="AB825" s="475"/>
      <c r="AC825" s="475"/>
      <c r="AD825" s="475"/>
      <c r="AE825" s="989"/>
      <c r="AF825" s="989"/>
      <c r="AG825" s="989"/>
      <c r="AH825" s="990"/>
      <c r="AI825" s="990"/>
      <c r="AJ825" s="989"/>
      <c r="AK825" s="962"/>
      <c r="AL825" s="962"/>
      <c r="AM825" s="962"/>
      <c r="AN825" s="961"/>
      <c r="AO825" s="962"/>
      <c r="AP825" s="962"/>
      <c r="AQ825" s="961"/>
      <c r="AR825" s="961"/>
      <c r="AS825" s="1027"/>
    </row>
    <row r="826">
      <c r="A826" s="266"/>
      <c r="B826" s="266"/>
      <c r="C826" s="269"/>
      <c r="D826" s="984">
        <v>8.0</v>
      </c>
      <c r="E826" s="985">
        <v>24.0</v>
      </c>
      <c r="F826" s="986"/>
      <c r="G826" s="1013"/>
      <c r="H826" s="1021">
        <v>27000.0</v>
      </c>
      <c r="I826" s="486"/>
      <c r="J826" s="519"/>
      <c r="K826" s="475">
        <v>8.0</v>
      </c>
      <c r="L826" s="989"/>
      <c r="M826" s="486"/>
      <c r="N826" s="487"/>
      <c r="O826" s="486"/>
      <c r="P826" s="487"/>
      <c r="Q826" s="487"/>
      <c r="R826" s="487"/>
      <c r="S826" s="519"/>
      <c r="T826" s="520"/>
      <c r="U826" s="519"/>
      <c r="V826" s="520"/>
      <c r="W826" s="520"/>
      <c r="X826" s="520"/>
      <c r="Y826" s="474"/>
      <c r="Z826" s="475"/>
      <c r="AA826" s="475">
        <v>6.0</v>
      </c>
      <c r="AB826" s="475"/>
      <c r="AC826" s="475"/>
      <c r="AD826" s="475"/>
      <c r="AE826" s="989"/>
      <c r="AF826" s="989"/>
      <c r="AG826" s="989"/>
      <c r="AH826" s="990"/>
      <c r="AI826" s="990"/>
      <c r="AJ826" s="989"/>
      <c r="AK826" s="962"/>
      <c r="AL826" s="962"/>
      <c r="AM826" s="962"/>
      <c r="AN826" s="961"/>
      <c r="AO826" s="962"/>
      <c r="AP826" s="962"/>
      <c r="AQ826" s="961"/>
      <c r="AR826" s="961"/>
      <c r="AS826" s="1027"/>
    </row>
    <row r="827">
      <c r="A827" s="266"/>
      <c r="B827" s="266"/>
      <c r="C827" s="269"/>
      <c r="D827" s="984">
        <v>9.0</v>
      </c>
      <c r="E827" s="985">
        <v>27.0</v>
      </c>
      <c r="F827" s="986"/>
      <c r="G827" s="1013"/>
      <c r="H827" s="1021">
        <v>41000.0</v>
      </c>
      <c r="I827" s="486"/>
      <c r="J827" s="519"/>
      <c r="K827" s="475">
        <v>12.0</v>
      </c>
      <c r="L827" s="989"/>
      <c r="M827" s="486"/>
      <c r="N827" s="487"/>
      <c r="O827" s="486"/>
      <c r="P827" s="487"/>
      <c r="Q827" s="487"/>
      <c r="R827" s="487"/>
      <c r="S827" s="519"/>
      <c r="T827" s="520"/>
      <c r="U827" s="519"/>
      <c r="V827" s="520"/>
      <c r="W827" s="520"/>
      <c r="X827" s="520"/>
      <c r="Y827" s="474"/>
      <c r="Z827" s="475"/>
      <c r="AA827" s="475">
        <v>8.0</v>
      </c>
      <c r="AB827" s="475"/>
      <c r="AC827" s="475">
        <v>3.0</v>
      </c>
      <c r="AD827" s="475"/>
      <c r="AE827" s="989"/>
      <c r="AF827" s="989"/>
      <c r="AG827" s="989"/>
      <c r="AH827" s="990"/>
      <c r="AI827" s="990"/>
      <c r="AJ827" s="989"/>
      <c r="AK827" s="962"/>
      <c r="AL827" s="962"/>
      <c r="AM827" s="962"/>
      <c r="AN827" s="961"/>
      <c r="AO827" s="962"/>
      <c r="AP827" s="962"/>
      <c r="AQ827" s="961"/>
      <c r="AR827" s="961"/>
      <c r="AS827" s="1027"/>
    </row>
    <row r="828">
      <c r="A828" s="266"/>
      <c r="B828" s="266"/>
      <c r="C828" s="269"/>
      <c r="D828" s="984">
        <v>10.0</v>
      </c>
      <c r="E828" s="985">
        <v>30.0</v>
      </c>
      <c r="F828" s="986"/>
      <c r="G828" s="1013"/>
      <c r="H828" s="1021">
        <v>62000.0</v>
      </c>
      <c r="I828" s="486"/>
      <c r="J828" s="519"/>
      <c r="K828" s="475">
        <v>16.0</v>
      </c>
      <c r="L828" s="989"/>
      <c r="M828" s="486"/>
      <c r="N828" s="487"/>
      <c r="O828" s="486"/>
      <c r="P828" s="487"/>
      <c r="Q828" s="487"/>
      <c r="R828" s="487"/>
      <c r="S828" s="519"/>
      <c r="T828" s="520"/>
      <c r="U828" s="519"/>
      <c r="V828" s="520"/>
      <c r="W828" s="520"/>
      <c r="X828" s="520"/>
      <c r="Y828" s="474"/>
      <c r="Z828" s="475"/>
      <c r="AA828" s="475">
        <v>10.0</v>
      </c>
      <c r="AB828" s="475"/>
      <c r="AC828" s="475">
        <v>4.0</v>
      </c>
      <c r="AD828" s="475"/>
      <c r="AE828" s="989"/>
      <c r="AF828" s="989"/>
      <c r="AG828" s="989"/>
      <c r="AH828" s="990"/>
      <c r="AI828" s="990"/>
      <c r="AJ828" s="989"/>
      <c r="AK828" s="962"/>
      <c r="AL828" s="962"/>
      <c r="AM828" s="962"/>
      <c r="AN828" s="961"/>
      <c r="AO828" s="962"/>
      <c r="AP828" s="962"/>
      <c r="AQ828" s="961"/>
      <c r="AR828" s="961"/>
      <c r="AS828" s="1027"/>
    </row>
    <row r="829">
      <c r="A829" s="266"/>
      <c r="B829" s="266"/>
      <c r="C829" s="269"/>
      <c r="D829" s="984">
        <v>11.0</v>
      </c>
      <c r="E829" s="985">
        <v>33.0</v>
      </c>
      <c r="F829" s="986"/>
      <c r="G829" s="1013"/>
      <c r="H829" s="1021">
        <v>74000.0</v>
      </c>
      <c r="I829" s="486"/>
      <c r="J829" s="519"/>
      <c r="K829" s="475">
        <v>20.0</v>
      </c>
      <c r="L829" s="989"/>
      <c r="M829" s="486"/>
      <c r="N829" s="487"/>
      <c r="O829" s="486"/>
      <c r="P829" s="487"/>
      <c r="Q829" s="487"/>
      <c r="R829" s="487"/>
      <c r="S829" s="519"/>
      <c r="T829" s="520"/>
      <c r="U829" s="519"/>
      <c r="V829" s="520"/>
      <c r="W829" s="520"/>
      <c r="X829" s="520"/>
      <c r="Y829" s="474"/>
      <c r="Z829" s="475"/>
      <c r="AA829" s="475">
        <v>12.0</v>
      </c>
      <c r="AB829" s="475"/>
      <c r="AC829" s="475">
        <v>5.0</v>
      </c>
      <c r="AD829" s="475"/>
      <c r="AE829" s="989"/>
      <c r="AF829" s="989"/>
      <c r="AG829" s="989"/>
      <c r="AH829" s="990"/>
      <c r="AI829" s="990"/>
      <c r="AJ829" s="989"/>
      <c r="AK829" s="962"/>
      <c r="AL829" s="962"/>
      <c r="AM829" s="962"/>
      <c r="AN829" s="961"/>
      <c r="AO829" s="962"/>
      <c r="AP829" s="962"/>
      <c r="AQ829" s="961"/>
      <c r="AR829" s="961"/>
      <c r="AS829" s="1027"/>
    </row>
    <row r="830">
      <c r="A830" s="266"/>
      <c r="B830" s="266"/>
      <c r="C830" s="269"/>
      <c r="D830" s="984">
        <v>12.0</v>
      </c>
      <c r="E830" s="985">
        <v>36.0</v>
      </c>
      <c r="F830" s="986"/>
      <c r="G830" s="1013"/>
      <c r="H830" s="1021">
        <v>90000.0</v>
      </c>
      <c r="I830" s="486"/>
      <c r="J830" s="519"/>
      <c r="K830" s="475">
        <v>25.0</v>
      </c>
      <c r="L830" s="989"/>
      <c r="M830" s="486"/>
      <c r="N830" s="487"/>
      <c r="O830" s="486"/>
      <c r="P830" s="487"/>
      <c r="Q830" s="487"/>
      <c r="R830" s="487"/>
      <c r="S830" s="519"/>
      <c r="T830" s="520"/>
      <c r="U830" s="519"/>
      <c r="V830" s="520"/>
      <c r="W830" s="520"/>
      <c r="X830" s="520"/>
      <c r="Y830" s="474"/>
      <c r="Z830" s="475"/>
      <c r="AA830" s="475">
        <v>15.0</v>
      </c>
      <c r="AB830" s="475"/>
      <c r="AC830" s="475">
        <v>6.0</v>
      </c>
      <c r="AD830" s="475"/>
      <c r="AE830" s="989"/>
      <c r="AF830" s="989"/>
      <c r="AG830" s="989"/>
      <c r="AH830" s="990"/>
      <c r="AI830" s="990"/>
      <c r="AJ830" s="989"/>
      <c r="AK830" s="962"/>
      <c r="AL830" s="962"/>
      <c r="AM830" s="962"/>
      <c r="AN830" s="961"/>
      <c r="AO830" s="962"/>
      <c r="AP830" s="962"/>
      <c r="AQ830" s="961"/>
      <c r="AR830" s="961"/>
      <c r="AS830" s="1027"/>
    </row>
    <row r="831">
      <c r="A831" s="266"/>
      <c r="B831" s="266"/>
      <c r="C831" s="269"/>
      <c r="D831" s="984">
        <v>13.0</v>
      </c>
      <c r="E831" s="985">
        <v>39.0</v>
      </c>
      <c r="F831" s="986"/>
      <c r="G831" s="1013"/>
      <c r="H831" s="1021">
        <v>110000.0</v>
      </c>
      <c r="I831" s="486"/>
      <c r="J831" s="519"/>
      <c r="K831" s="475">
        <v>30.0</v>
      </c>
      <c r="L831" s="989"/>
      <c r="M831" s="486"/>
      <c r="N831" s="487"/>
      <c r="O831" s="486"/>
      <c r="P831" s="487"/>
      <c r="Q831" s="487"/>
      <c r="R831" s="487"/>
      <c r="S831" s="519"/>
      <c r="T831" s="520"/>
      <c r="U831" s="519"/>
      <c r="V831" s="520"/>
      <c r="W831" s="520"/>
      <c r="X831" s="520"/>
      <c r="Y831" s="474"/>
      <c r="Z831" s="475"/>
      <c r="AA831" s="475">
        <v>18.0</v>
      </c>
      <c r="AB831" s="475"/>
      <c r="AC831" s="475">
        <v>8.0</v>
      </c>
      <c r="AD831" s="475"/>
      <c r="AE831" s="989"/>
      <c r="AF831" s="989"/>
      <c r="AG831" s="989"/>
      <c r="AH831" s="990"/>
      <c r="AI831" s="990"/>
      <c r="AJ831" s="989"/>
      <c r="AK831" s="962"/>
      <c r="AL831" s="962"/>
      <c r="AM831" s="962"/>
      <c r="AN831" s="961"/>
      <c r="AO831" s="962"/>
      <c r="AP831" s="962"/>
      <c r="AQ831" s="961"/>
      <c r="AR831" s="961"/>
      <c r="AS831" s="1027"/>
    </row>
    <row r="832">
      <c r="A832" s="266"/>
      <c r="B832" s="266"/>
      <c r="C832" s="269"/>
      <c r="D832" s="984">
        <v>14.0</v>
      </c>
      <c r="E832" s="985">
        <v>42.0</v>
      </c>
      <c r="F832" s="986"/>
      <c r="G832" s="1013"/>
      <c r="H832" s="1021">
        <v>130000.0</v>
      </c>
      <c r="I832" s="486"/>
      <c r="J832" s="519"/>
      <c r="K832" s="475">
        <v>40.0</v>
      </c>
      <c r="L832" s="989"/>
      <c r="M832" s="486"/>
      <c r="N832" s="487"/>
      <c r="O832" s="486"/>
      <c r="P832" s="487"/>
      <c r="Q832" s="487"/>
      <c r="R832" s="487"/>
      <c r="S832" s="519"/>
      <c r="T832" s="520"/>
      <c r="U832" s="519"/>
      <c r="V832" s="520"/>
      <c r="W832" s="520"/>
      <c r="X832" s="520"/>
      <c r="Y832" s="474"/>
      <c r="Z832" s="475"/>
      <c r="AA832" s="475">
        <v>22.0</v>
      </c>
      <c r="AB832" s="475"/>
      <c r="AC832" s="475">
        <v>10.0</v>
      </c>
      <c r="AD832" s="475"/>
      <c r="AE832" s="989"/>
      <c r="AF832" s="989"/>
      <c r="AG832" s="989"/>
      <c r="AH832" s="990"/>
      <c r="AI832" s="990"/>
      <c r="AJ832" s="989"/>
      <c r="AK832" s="962"/>
      <c r="AL832" s="962"/>
      <c r="AM832" s="962"/>
      <c r="AN832" s="961"/>
      <c r="AO832" s="962"/>
      <c r="AP832" s="962"/>
      <c r="AQ832" s="961"/>
      <c r="AR832" s="961"/>
      <c r="AS832" s="1027"/>
    </row>
    <row r="833">
      <c r="A833" s="275"/>
      <c r="B833" s="275"/>
      <c r="C833" s="917"/>
      <c r="D833" s="992">
        <v>15.0</v>
      </c>
      <c r="E833" s="993">
        <v>45.0</v>
      </c>
      <c r="F833" s="994"/>
      <c r="G833" s="1015"/>
      <c r="H833" s="1028">
        <v>160000.0</v>
      </c>
      <c r="I833" s="1001"/>
      <c r="J833" s="998"/>
      <c r="K833" s="1003">
        <v>50.0</v>
      </c>
      <c r="L833" s="1000"/>
      <c r="M833" s="1001"/>
      <c r="N833" s="997"/>
      <c r="O833" s="1001"/>
      <c r="P833" s="997"/>
      <c r="Q833" s="997"/>
      <c r="R833" s="997"/>
      <c r="S833" s="998"/>
      <c r="T833" s="1002"/>
      <c r="U833" s="998"/>
      <c r="V833" s="1002"/>
      <c r="W833" s="1002"/>
      <c r="X833" s="1002"/>
      <c r="Y833" s="999"/>
      <c r="Z833" s="1003"/>
      <c r="AA833" s="1003">
        <v>26.0</v>
      </c>
      <c r="AB833" s="1003"/>
      <c r="AC833" s="1003">
        <v>12.0</v>
      </c>
      <c r="AD833" s="1003"/>
      <c r="AE833" s="1000"/>
      <c r="AF833" s="1000"/>
      <c r="AG833" s="1000"/>
      <c r="AH833" s="1004"/>
      <c r="AI833" s="1004"/>
      <c r="AJ833" s="1000"/>
      <c r="AK833" s="1029"/>
      <c r="AL833" s="1029"/>
      <c r="AM833" s="1029"/>
      <c r="AN833" s="1030"/>
      <c r="AO833" s="1029"/>
      <c r="AP833" s="1029"/>
      <c r="AQ833" s="1030"/>
      <c r="AR833" s="1030"/>
      <c r="AS833" s="1031"/>
    </row>
    <row r="834">
      <c r="A834" s="387" t="s">
        <v>2519</v>
      </c>
      <c r="B834" s="1018" t="s">
        <v>2800</v>
      </c>
      <c r="C834" s="269"/>
      <c r="D834" s="984">
        <v>1.0</v>
      </c>
      <c r="E834" s="985">
        <v>1.0</v>
      </c>
      <c r="F834" s="986">
        <v>10.0</v>
      </c>
      <c r="G834" s="1013"/>
      <c r="H834" s="1021">
        <v>1500.0</v>
      </c>
      <c r="I834" s="486"/>
      <c r="J834" s="520">
        <v>1.0</v>
      </c>
      <c r="K834" s="474"/>
      <c r="L834" s="989"/>
      <c r="M834" s="486"/>
      <c r="N834" s="487"/>
      <c r="O834" s="486"/>
      <c r="P834" s="487"/>
      <c r="Q834" s="487"/>
      <c r="R834" s="487"/>
      <c r="S834" s="520"/>
      <c r="T834" s="520"/>
      <c r="U834" s="520">
        <v>2.0</v>
      </c>
      <c r="V834" s="520"/>
      <c r="W834" s="520"/>
      <c r="X834" s="520"/>
      <c r="Y834" s="474"/>
      <c r="Z834" s="474"/>
      <c r="AA834" s="474"/>
      <c r="AB834" s="475"/>
      <c r="AC834" s="475"/>
      <c r="AD834" s="475"/>
      <c r="AE834" s="989"/>
      <c r="AF834" s="989"/>
      <c r="AG834" s="989"/>
      <c r="AH834" s="990"/>
      <c r="AI834" s="990"/>
      <c r="AJ834" s="989"/>
      <c r="AK834" s="962"/>
      <c r="AL834" s="962"/>
      <c r="AM834" s="962"/>
      <c r="AN834" s="961"/>
      <c r="AO834" s="962"/>
      <c r="AP834" s="962"/>
      <c r="AQ834" s="961"/>
      <c r="AR834" s="961"/>
      <c r="AS834" s="962"/>
    </row>
    <row r="835">
      <c r="B835" s="266"/>
      <c r="C835" s="269"/>
      <c r="D835" s="984">
        <v>2.0</v>
      </c>
      <c r="E835" s="985">
        <v>2.0</v>
      </c>
      <c r="F835" s="986">
        <v>12.0</v>
      </c>
      <c r="G835" s="1013"/>
      <c r="H835" s="1021">
        <v>2300.0</v>
      </c>
      <c r="I835" s="486"/>
      <c r="J835" s="520">
        <v>2.0</v>
      </c>
      <c r="K835" s="474"/>
      <c r="L835" s="989"/>
      <c r="M835" s="486"/>
      <c r="N835" s="487"/>
      <c r="O835" s="486"/>
      <c r="P835" s="487"/>
      <c r="Q835" s="487"/>
      <c r="R835" s="487"/>
      <c r="S835" s="520"/>
      <c r="T835" s="520"/>
      <c r="U835" s="520">
        <v>3.0</v>
      </c>
      <c r="V835" s="520"/>
      <c r="W835" s="520"/>
      <c r="X835" s="520"/>
      <c r="Y835" s="474"/>
      <c r="Z835" s="474"/>
      <c r="AA835" s="474"/>
      <c r="AB835" s="475"/>
      <c r="AC835" s="475"/>
      <c r="AD835" s="475"/>
      <c r="AE835" s="989"/>
      <c r="AF835" s="989"/>
      <c r="AG835" s="989"/>
      <c r="AH835" s="990"/>
      <c r="AI835" s="990"/>
      <c r="AJ835" s="989"/>
      <c r="AK835" s="962"/>
      <c r="AL835" s="962"/>
      <c r="AM835" s="962"/>
      <c r="AN835" s="961"/>
      <c r="AO835" s="962"/>
      <c r="AP835" s="962"/>
      <c r="AQ835" s="961"/>
      <c r="AR835" s="961"/>
      <c r="AS835" s="962"/>
    </row>
    <row r="836">
      <c r="B836" s="266"/>
      <c r="C836" s="269"/>
      <c r="D836" s="984">
        <v>3.0</v>
      </c>
      <c r="E836" s="985">
        <v>3.0</v>
      </c>
      <c r="F836" s="986">
        <v>14.0</v>
      </c>
      <c r="G836" s="1013"/>
      <c r="H836" s="1021">
        <v>3500.0</v>
      </c>
      <c r="I836" s="486"/>
      <c r="J836" s="520">
        <v>4.0</v>
      </c>
      <c r="K836" s="474"/>
      <c r="L836" s="989"/>
      <c r="M836" s="486"/>
      <c r="N836" s="487"/>
      <c r="O836" s="486"/>
      <c r="P836" s="487"/>
      <c r="Q836" s="487"/>
      <c r="R836" s="487"/>
      <c r="S836" s="520"/>
      <c r="T836" s="520"/>
      <c r="U836" s="520">
        <v>4.0</v>
      </c>
      <c r="V836" s="520"/>
      <c r="W836" s="520"/>
      <c r="X836" s="520"/>
      <c r="Y836" s="474"/>
      <c r="Z836" s="474"/>
      <c r="AA836" s="474"/>
      <c r="AB836" s="475"/>
      <c r="AC836" s="475"/>
      <c r="AD836" s="475"/>
      <c r="AE836" s="989"/>
      <c r="AF836" s="989"/>
      <c r="AG836" s="989"/>
      <c r="AH836" s="990"/>
      <c r="AI836" s="990"/>
      <c r="AJ836" s="989"/>
      <c r="AK836" s="962"/>
      <c r="AL836" s="962"/>
      <c r="AM836" s="962"/>
      <c r="AN836" s="961"/>
      <c r="AO836" s="962"/>
      <c r="AP836" s="962"/>
      <c r="AQ836" s="961"/>
      <c r="AR836" s="961"/>
      <c r="AS836" s="962"/>
    </row>
    <row r="837">
      <c r="B837" s="266"/>
      <c r="C837" s="269"/>
      <c r="D837" s="984">
        <v>4.0</v>
      </c>
      <c r="E837" s="985">
        <v>4.0</v>
      </c>
      <c r="F837" s="986">
        <v>17.0</v>
      </c>
      <c r="G837" s="1013"/>
      <c r="H837" s="1021">
        <v>5300.0</v>
      </c>
      <c r="I837" s="486"/>
      <c r="J837" s="520">
        <v>6.0</v>
      </c>
      <c r="K837" s="474"/>
      <c r="L837" s="989"/>
      <c r="M837" s="486"/>
      <c r="N837" s="487"/>
      <c r="O837" s="486"/>
      <c r="P837" s="487"/>
      <c r="Q837" s="487"/>
      <c r="R837" s="487"/>
      <c r="S837" s="520"/>
      <c r="T837" s="520"/>
      <c r="U837" s="520">
        <v>5.0</v>
      </c>
      <c r="V837" s="520"/>
      <c r="W837" s="520"/>
      <c r="X837" s="520"/>
      <c r="Y837" s="474"/>
      <c r="Z837" s="474"/>
      <c r="AA837" s="474"/>
      <c r="AB837" s="475"/>
      <c r="AC837" s="475"/>
      <c r="AD837" s="475"/>
      <c r="AE837" s="989"/>
      <c r="AF837" s="989"/>
      <c r="AG837" s="989"/>
      <c r="AH837" s="990"/>
      <c r="AI837" s="990"/>
      <c r="AJ837" s="989"/>
      <c r="AK837" s="962"/>
      <c r="AL837" s="962"/>
      <c r="AM837" s="962"/>
      <c r="AN837" s="961"/>
      <c r="AO837" s="962"/>
      <c r="AP837" s="962"/>
      <c r="AQ837" s="961"/>
      <c r="AR837" s="961"/>
      <c r="AS837" s="962"/>
    </row>
    <row r="838">
      <c r="B838" s="266"/>
      <c r="C838" s="269"/>
      <c r="D838" s="984">
        <v>5.0</v>
      </c>
      <c r="E838" s="985">
        <v>5.0</v>
      </c>
      <c r="F838" s="986">
        <v>20.0</v>
      </c>
      <c r="G838" s="1013"/>
      <c r="H838" s="1021">
        <v>8000.0</v>
      </c>
      <c r="I838" s="486"/>
      <c r="J838" s="520">
        <v>8.0</v>
      </c>
      <c r="K838" s="474"/>
      <c r="L838" s="989"/>
      <c r="M838" s="486"/>
      <c r="N838" s="487"/>
      <c r="O838" s="486"/>
      <c r="P838" s="487"/>
      <c r="Q838" s="487"/>
      <c r="R838" s="487"/>
      <c r="S838" s="520"/>
      <c r="T838" s="520"/>
      <c r="U838" s="520">
        <v>6.0</v>
      </c>
      <c r="V838" s="520"/>
      <c r="W838" s="520"/>
      <c r="X838" s="520"/>
      <c r="Y838" s="474"/>
      <c r="Z838" s="474"/>
      <c r="AA838" s="474"/>
      <c r="AB838" s="475"/>
      <c r="AC838" s="475"/>
      <c r="AD838" s="475"/>
      <c r="AE838" s="989"/>
      <c r="AF838" s="989"/>
      <c r="AG838" s="989"/>
      <c r="AH838" s="990"/>
      <c r="AI838" s="990"/>
      <c r="AJ838" s="989"/>
      <c r="AK838" s="962"/>
      <c r="AL838" s="962"/>
      <c r="AM838" s="962"/>
      <c r="AN838" s="961"/>
      <c r="AO838" s="962"/>
      <c r="AP838" s="962"/>
      <c r="AQ838" s="961"/>
      <c r="AR838" s="961"/>
      <c r="AS838" s="962"/>
    </row>
    <row r="839">
      <c r="A839" s="968" t="s">
        <v>718</v>
      </c>
      <c r="B839" s="1016" t="s">
        <v>2801</v>
      </c>
      <c r="C839" s="14"/>
      <c r="D839" s="970">
        <v>1.0</v>
      </c>
      <c r="E839" s="971">
        <v>1.0</v>
      </c>
      <c r="F839" s="972">
        <v>20.0</v>
      </c>
      <c r="G839" s="1017"/>
      <c r="H839" s="1023">
        <v>1500.0</v>
      </c>
      <c r="I839" s="979"/>
      <c r="J839" s="980">
        <v>1.0</v>
      </c>
      <c r="K839" s="977"/>
      <c r="L839" s="978"/>
      <c r="M839" s="979"/>
      <c r="N839" s="975"/>
      <c r="O839" s="979"/>
      <c r="P839" s="975"/>
      <c r="Q839" s="975"/>
      <c r="R839" s="975"/>
      <c r="S839" s="980">
        <v>2.0</v>
      </c>
      <c r="T839" s="980"/>
      <c r="U839" s="980"/>
      <c r="V839" s="980"/>
      <c r="W839" s="980"/>
      <c r="X839" s="980"/>
      <c r="Y839" s="977"/>
      <c r="Z839" s="977"/>
      <c r="AA839" s="977"/>
      <c r="AB839" s="981"/>
      <c r="AC839" s="981"/>
      <c r="AD839" s="981"/>
      <c r="AE839" s="978"/>
      <c r="AF839" s="978"/>
      <c r="AG839" s="978"/>
      <c r="AH839" s="982"/>
      <c r="AI839" s="982"/>
      <c r="AJ839" s="978"/>
      <c r="AK839" s="1024"/>
      <c r="AL839" s="1024"/>
      <c r="AM839" s="1024"/>
      <c r="AN839" s="1025"/>
      <c r="AO839" s="1024"/>
      <c r="AP839" s="1024"/>
      <c r="AQ839" s="1025"/>
      <c r="AR839" s="1025"/>
      <c r="AS839" s="1026"/>
    </row>
    <row r="840">
      <c r="A840" s="266"/>
      <c r="B840" s="266"/>
      <c r="C840" s="269"/>
      <c r="D840" s="984">
        <v>2.0</v>
      </c>
      <c r="E840" s="985">
        <v>2.0</v>
      </c>
      <c r="F840" s="986">
        <v>22.0</v>
      </c>
      <c r="G840" s="1013"/>
      <c r="H840" s="1021">
        <v>2300.0</v>
      </c>
      <c r="I840" s="486"/>
      <c r="J840" s="520">
        <v>2.0</v>
      </c>
      <c r="K840" s="474"/>
      <c r="L840" s="989"/>
      <c r="M840" s="486"/>
      <c r="N840" s="487"/>
      <c r="O840" s="486"/>
      <c r="P840" s="487"/>
      <c r="Q840" s="487"/>
      <c r="R840" s="487"/>
      <c r="S840" s="520">
        <v>3.0</v>
      </c>
      <c r="T840" s="520"/>
      <c r="U840" s="520"/>
      <c r="V840" s="520"/>
      <c r="W840" s="520"/>
      <c r="X840" s="520"/>
      <c r="Y840" s="474"/>
      <c r="Z840" s="474"/>
      <c r="AA840" s="474"/>
      <c r="AB840" s="475"/>
      <c r="AC840" s="475"/>
      <c r="AD840" s="475"/>
      <c r="AE840" s="989"/>
      <c r="AF840" s="989"/>
      <c r="AG840" s="989"/>
      <c r="AH840" s="990"/>
      <c r="AI840" s="990"/>
      <c r="AJ840" s="989"/>
      <c r="AK840" s="962"/>
      <c r="AL840" s="962"/>
      <c r="AM840" s="962"/>
      <c r="AN840" s="961"/>
      <c r="AO840" s="962"/>
      <c r="AP840" s="962"/>
      <c r="AQ840" s="961"/>
      <c r="AR840" s="961"/>
      <c r="AS840" s="1027"/>
    </row>
    <row r="841">
      <c r="A841" s="266"/>
      <c r="B841" s="266"/>
      <c r="C841" s="269"/>
      <c r="D841" s="984">
        <v>3.0</v>
      </c>
      <c r="E841" s="985">
        <v>3.0</v>
      </c>
      <c r="F841" s="986">
        <v>24.0</v>
      </c>
      <c r="G841" s="1013"/>
      <c r="H841" s="1021">
        <v>3500.0</v>
      </c>
      <c r="I841" s="486"/>
      <c r="J841" s="520">
        <v>4.0</v>
      </c>
      <c r="K841" s="474"/>
      <c r="L841" s="989"/>
      <c r="M841" s="486"/>
      <c r="N841" s="487"/>
      <c r="O841" s="486"/>
      <c r="P841" s="487"/>
      <c r="Q841" s="487"/>
      <c r="R841" s="487"/>
      <c r="S841" s="520">
        <v>4.0</v>
      </c>
      <c r="T841" s="520"/>
      <c r="U841" s="520"/>
      <c r="V841" s="520"/>
      <c r="W841" s="520"/>
      <c r="X841" s="520"/>
      <c r="Y841" s="474"/>
      <c r="Z841" s="474"/>
      <c r="AA841" s="474"/>
      <c r="AB841" s="475"/>
      <c r="AC841" s="475"/>
      <c r="AD841" s="475"/>
      <c r="AE841" s="989"/>
      <c r="AF841" s="989"/>
      <c r="AG841" s="989"/>
      <c r="AH841" s="990"/>
      <c r="AI841" s="990"/>
      <c r="AJ841" s="989"/>
      <c r="AK841" s="962"/>
      <c r="AL841" s="962"/>
      <c r="AM841" s="962"/>
      <c r="AN841" s="961"/>
      <c r="AO841" s="962"/>
      <c r="AP841" s="962"/>
      <c r="AQ841" s="961"/>
      <c r="AR841" s="961"/>
      <c r="AS841" s="1027"/>
    </row>
    <row r="842">
      <c r="A842" s="266"/>
      <c r="B842" s="266"/>
      <c r="C842" s="269"/>
      <c r="D842" s="984">
        <v>4.0</v>
      </c>
      <c r="E842" s="985">
        <v>4.0</v>
      </c>
      <c r="F842" s="986">
        <v>27.0</v>
      </c>
      <c r="G842" s="1013"/>
      <c r="H842" s="1021">
        <v>5300.0</v>
      </c>
      <c r="I842" s="486"/>
      <c r="J842" s="520">
        <v>6.0</v>
      </c>
      <c r="K842" s="474"/>
      <c r="L842" s="989"/>
      <c r="M842" s="486"/>
      <c r="N842" s="487"/>
      <c r="O842" s="486"/>
      <c r="P842" s="487"/>
      <c r="Q842" s="487"/>
      <c r="R842" s="487"/>
      <c r="S842" s="520">
        <v>5.0</v>
      </c>
      <c r="T842" s="520"/>
      <c r="U842" s="520"/>
      <c r="V842" s="520"/>
      <c r="W842" s="520"/>
      <c r="X842" s="520"/>
      <c r="Y842" s="474"/>
      <c r="Z842" s="474"/>
      <c r="AA842" s="474"/>
      <c r="AB842" s="475"/>
      <c r="AC842" s="475"/>
      <c r="AD842" s="475"/>
      <c r="AE842" s="989"/>
      <c r="AF842" s="989"/>
      <c r="AG842" s="989"/>
      <c r="AH842" s="990"/>
      <c r="AI842" s="990"/>
      <c r="AJ842" s="989"/>
      <c r="AK842" s="962"/>
      <c r="AL842" s="962"/>
      <c r="AM842" s="962"/>
      <c r="AN842" s="961"/>
      <c r="AO842" s="962"/>
      <c r="AP842" s="962"/>
      <c r="AQ842" s="961"/>
      <c r="AR842" s="961"/>
      <c r="AS842" s="1027"/>
    </row>
    <row r="843">
      <c r="A843" s="275"/>
      <c r="B843" s="275"/>
      <c r="C843" s="917"/>
      <c r="D843" s="992">
        <v>5.0</v>
      </c>
      <c r="E843" s="993">
        <v>5.0</v>
      </c>
      <c r="F843" s="994">
        <v>30.0</v>
      </c>
      <c r="G843" s="1015"/>
      <c r="H843" s="1028">
        <v>8000.0</v>
      </c>
      <c r="I843" s="1001"/>
      <c r="J843" s="1002">
        <v>8.0</v>
      </c>
      <c r="K843" s="999"/>
      <c r="L843" s="1000"/>
      <c r="M843" s="1001"/>
      <c r="N843" s="997"/>
      <c r="O843" s="1001"/>
      <c r="P843" s="997"/>
      <c r="Q843" s="997"/>
      <c r="R843" s="997"/>
      <c r="S843" s="1002">
        <v>6.0</v>
      </c>
      <c r="T843" s="1002"/>
      <c r="U843" s="1002"/>
      <c r="V843" s="1002"/>
      <c r="W843" s="1002"/>
      <c r="X843" s="1002"/>
      <c r="Y843" s="999"/>
      <c r="Z843" s="999"/>
      <c r="AA843" s="999"/>
      <c r="AB843" s="1003"/>
      <c r="AC843" s="1003"/>
      <c r="AD843" s="1003"/>
      <c r="AE843" s="1000"/>
      <c r="AF843" s="1000"/>
      <c r="AG843" s="1000"/>
      <c r="AH843" s="1004"/>
      <c r="AI843" s="1004"/>
      <c r="AJ843" s="1000"/>
      <c r="AK843" s="1029"/>
      <c r="AL843" s="1029"/>
      <c r="AM843" s="1029"/>
      <c r="AN843" s="1030"/>
      <c r="AO843" s="1029"/>
      <c r="AP843" s="1029"/>
      <c r="AQ843" s="1030"/>
      <c r="AR843" s="1030"/>
      <c r="AS843" s="1031"/>
    </row>
    <row r="844">
      <c r="A844" s="387" t="s">
        <v>138</v>
      </c>
      <c r="B844" s="1018" t="s">
        <v>2802</v>
      </c>
      <c r="C844" s="269"/>
      <c r="D844" s="984">
        <v>1.0</v>
      </c>
      <c r="E844" s="985">
        <v>2.0</v>
      </c>
      <c r="F844" s="986">
        <v>15.0</v>
      </c>
      <c r="G844" s="987"/>
      <c r="H844" s="1021">
        <v>10000.0</v>
      </c>
      <c r="I844" s="486"/>
      <c r="J844" s="519"/>
      <c r="K844" s="474"/>
      <c r="L844" s="990">
        <v>1.0</v>
      </c>
      <c r="M844" s="486"/>
      <c r="N844" s="487"/>
      <c r="O844" s="486"/>
      <c r="P844" s="487"/>
      <c r="Q844" s="487"/>
      <c r="R844" s="487"/>
      <c r="S844" s="519"/>
      <c r="T844" s="520"/>
      <c r="U844" s="519"/>
      <c r="V844" s="520"/>
      <c r="W844" s="520"/>
      <c r="X844" s="520"/>
      <c r="Y844" s="474"/>
      <c r="Z844" s="474"/>
      <c r="AA844" s="474"/>
      <c r="AB844" s="475"/>
      <c r="AC844" s="475"/>
      <c r="AD844" s="475"/>
      <c r="AE844" s="989"/>
      <c r="AF844" s="989"/>
      <c r="AG844" s="989"/>
      <c r="AH844" s="990"/>
      <c r="AI844" s="990"/>
      <c r="AJ844" s="989"/>
      <c r="AK844" s="962"/>
      <c r="AL844" s="962"/>
      <c r="AM844" s="962"/>
      <c r="AN844" s="961"/>
      <c r="AO844" s="962"/>
      <c r="AP844" s="962"/>
      <c r="AQ844" s="961"/>
      <c r="AR844" s="961"/>
      <c r="AS844" s="962"/>
    </row>
    <row r="845">
      <c r="B845" s="266"/>
      <c r="C845" s="269"/>
      <c r="D845" s="984">
        <v>2.0</v>
      </c>
      <c r="E845" s="985">
        <v>4.0</v>
      </c>
      <c r="F845" s="986">
        <v>18.0</v>
      </c>
      <c r="G845" s="987"/>
      <c r="H845" s="1021">
        <v>15000.0</v>
      </c>
      <c r="I845" s="486"/>
      <c r="J845" s="519"/>
      <c r="K845" s="475">
        <v>5.0</v>
      </c>
      <c r="L845" s="989"/>
      <c r="M845" s="486"/>
      <c r="N845" s="487"/>
      <c r="O845" s="486"/>
      <c r="P845" s="487"/>
      <c r="Q845" s="487"/>
      <c r="R845" s="487"/>
      <c r="S845" s="519"/>
      <c r="T845" s="520"/>
      <c r="U845" s="519"/>
      <c r="V845" s="520"/>
      <c r="W845" s="520"/>
      <c r="X845" s="520"/>
      <c r="Y845" s="475"/>
      <c r="Z845" s="475"/>
      <c r="AA845" s="475">
        <v>6.0</v>
      </c>
      <c r="AB845" s="475"/>
      <c r="AC845" s="475"/>
      <c r="AD845" s="475"/>
      <c r="AE845" s="989"/>
      <c r="AF845" s="989"/>
      <c r="AG845" s="989"/>
      <c r="AH845" s="990"/>
      <c r="AI845" s="990"/>
      <c r="AJ845" s="989"/>
      <c r="AK845" s="962"/>
      <c r="AL845" s="962"/>
      <c r="AM845" s="962"/>
      <c r="AN845" s="961"/>
      <c r="AO845" s="962"/>
      <c r="AP845" s="962"/>
      <c r="AQ845" s="961"/>
      <c r="AR845" s="961"/>
      <c r="AS845" s="962"/>
    </row>
    <row r="846">
      <c r="B846" s="266"/>
      <c r="C846" s="269"/>
      <c r="D846" s="984">
        <v>3.0</v>
      </c>
      <c r="E846" s="985">
        <v>6.0</v>
      </c>
      <c r="F846" s="986">
        <v>21.0</v>
      </c>
      <c r="G846" s="987"/>
      <c r="H846" s="1021">
        <v>23000.0</v>
      </c>
      <c r="I846" s="486"/>
      <c r="J846" s="519"/>
      <c r="K846" s="475">
        <v>15.0</v>
      </c>
      <c r="L846" s="989"/>
      <c r="M846" s="486"/>
      <c r="N846" s="487"/>
      <c r="O846" s="486"/>
      <c r="P846" s="487"/>
      <c r="Q846" s="487"/>
      <c r="R846" s="487"/>
      <c r="S846" s="519"/>
      <c r="T846" s="520"/>
      <c r="U846" s="519"/>
      <c r="V846" s="520"/>
      <c r="W846" s="520"/>
      <c r="X846" s="520"/>
      <c r="Y846" s="475"/>
      <c r="Z846" s="475"/>
      <c r="AA846" s="475">
        <v>10.0</v>
      </c>
      <c r="AB846" s="475">
        <v>6.0</v>
      </c>
      <c r="AC846" s="475"/>
      <c r="AD846" s="475"/>
      <c r="AE846" s="989"/>
      <c r="AF846" s="989"/>
      <c r="AG846" s="989"/>
      <c r="AH846" s="990"/>
      <c r="AI846" s="990"/>
      <c r="AJ846" s="989"/>
      <c r="AK846" s="962"/>
      <c r="AL846" s="962"/>
      <c r="AM846" s="962"/>
      <c r="AN846" s="961"/>
      <c r="AO846" s="962"/>
      <c r="AP846" s="962"/>
      <c r="AQ846" s="961"/>
      <c r="AR846" s="961"/>
      <c r="AS846" s="962"/>
    </row>
    <row r="847">
      <c r="B847" s="266"/>
      <c r="C847" s="269"/>
      <c r="D847" s="984">
        <v>4.0</v>
      </c>
      <c r="E847" s="985">
        <v>9.0</v>
      </c>
      <c r="F847" s="986">
        <v>24.0</v>
      </c>
      <c r="G847" s="987"/>
      <c r="H847" s="1021">
        <v>35000.0</v>
      </c>
      <c r="I847" s="486"/>
      <c r="J847" s="519"/>
      <c r="K847" s="475">
        <v>25.0</v>
      </c>
      <c r="L847" s="989"/>
      <c r="M847" s="486"/>
      <c r="N847" s="487"/>
      <c r="O847" s="486"/>
      <c r="P847" s="487"/>
      <c r="Q847" s="487"/>
      <c r="R847" s="487"/>
      <c r="S847" s="519"/>
      <c r="T847" s="520"/>
      <c r="U847" s="519"/>
      <c r="V847" s="520"/>
      <c r="W847" s="520"/>
      <c r="X847" s="520"/>
      <c r="Y847" s="475"/>
      <c r="Z847" s="475"/>
      <c r="AA847" s="475">
        <v>12.0</v>
      </c>
      <c r="AB847" s="475">
        <v>8.0</v>
      </c>
      <c r="AC847" s="475"/>
      <c r="AD847" s="475"/>
      <c r="AE847" s="989"/>
      <c r="AF847" s="989"/>
      <c r="AG847" s="989"/>
      <c r="AH847" s="990"/>
      <c r="AI847" s="990"/>
      <c r="AJ847" s="989"/>
      <c r="AK847" s="962"/>
      <c r="AL847" s="962"/>
      <c r="AM847" s="962"/>
      <c r="AN847" s="961"/>
      <c r="AO847" s="962"/>
      <c r="AP847" s="962"/>
      <c r="AQ847" s="961"/>
      <c r="AR847" s="961"/>
      <c r="AS847" s="962"/>
    </row>
    <row r="848">
      <c r="B848" s="266"/>
      <c r="C848" s="269"/>
      <c r="D848" s="984">
        <v>5.0</v>
      </c>
      <c r="E848" s="985">
        <v>12.0</v>
      </c>
      <c r="F848" s="986">
        <v>27.0</v>
      </c>
      <c r="G848" s="987"/>
      <c r="H848" s="1021">
        <v>53000.0</v>
      </c>
      <c r="I848" s="486"/>
      <c r="J848" s="519"/>
      <c r="K848" s="474"/>
      <c r="L848" s="990">
        <v>3.0</v>
      </c>
      <c r="M848" s="486"/>
      <c r="N848" s="487"/>
      <c r="O848" s="486"/>
      <c r="P848" s="487"/>
      <c r="Q848" s="487"/>
      <c r="R848" s="487"/>
      <c r="S848" s="519"/>
      <c r="T848" s="520"/>
      <c r="U848" s="519"/>
      <c r="V848" s="520"/>
      <c r="W848" s="520"/>
      <c r="X848" s="520"/>
      <c r="Y848" s="475"/>
      <c r="Z848" s="475"/>
      <c r="AA848" s="475">
        <v>14.0</v>
      </c>
      <c r="AB848" s="475">
        <v>10.0</v>
      </c>
      <c r="AC848" s="475"/>
      <c r="AD848" s="475"/>
      <c r="AE848" s="989"/>
      <c r="AF848" s="989"/>
      <c r="AG848" s="989"/>
      <c r="AH848" s="990"/>
      <c r="AI848" s="990"/>
      <c r="AJ848" s="989"/>
      <c r="AK848" s="962"/>
      <c r="AL848" s="962"/>
      <c r="AM848" s="962"/>
      <c r="AN848" s="961"/>
      <c r="AO848" s="962"/>
      <c r="AP848" s="962"/>
      <c r="AQ848" s="961"/>
      <c r="AR848" s="961"/>
      <c r="AS848" s="962"/>
    </row>
    <row r="849">
      <c r="B849" s="266"/>
      <c r="C849" s="269"/>
      <c r="D849" s="984">
        <v>6.0</v>
      </c>
      <c r="E849" s="985">
        <v>15.0</v>
      </c>
      <c r="F849" s="986">
        <v>30.0</v>
      </c>
      <c r="G849" s="987"/>
      <c r="H849" s="1021">
        <v>80000.0</v>
      </c>
      <c r="I849" s="486"/>
      <c r="J849" s="519"/>
      <c r="K849" s="474"/>
      <c r="L849" s="990">
        <v>5.0</v>
      </c>
      <c r="M849" s="486"/>
      <c r="N849" s="487"/>
      <c r="O849" s="486"/>
      <c r="P849" s="487"/>
      <c r="Q849" s="487"/>
      <c r="R849" s="487"/>
      <c r="S849" s="519"/>
      <c r="T849" s="520"/>
      <c r="U849" s="519"/>
      <c r="V849" s="520"/>
      <c r="W849" s="520"/>
      <c r="X849" s="520"/>
      <c r="Y849" s="474"/>
      <c r="Z849" s="474"/>
      <c r="AA849" s="474"/>
      <c r="AB849" s="475"/>
      <c r="AC849" s="475"/>
      <c r="AD849" s="475"/>
      <c r="AE849" s="990"/>
      <c r="AF849" s="990"/>
      <c r="AG849" s="990">
        <v>2.0</v>
      </c>
      <c r="AH849" s="990">
        <v>2.0</v>
      </c>
      <c r="AI849" s="990"/>
      <c r="AJ849" s="989"/>
      <c r="AK849" s="962"/>
      <c r="AL849" s="962"/>
      <c r="AM849" s="962"/>
      <c r="AN849" s="961"/>
      <c r="AO849" s="962"/>
      <c r="AP849" s="962"/>
      <c r="AQ849" s="961"/>
      <c r="AR849" s="961"/>
      <c r="AS849" s="962"/>
    </row>
    <row r="850">
      <c r="B850" s="266"/>
      <c r="C850" s="269"/>
      <c r="D850" s="984">
        <v>7.0</v>
      </c>
      <c r="E850" s="985">
        <v>18.0</v>
      </c>
      <c r="F850" s="986">
        <v>33.0</v>
      </c>
      <c r="G850" s="987"/>
      <c r="H850" s="1021">
        <v>120000.0</v>
      </c>
      <c r="I850" s="486"/>
      <c r="J850" s="519"/>
      <c r="K850" s="474"/>
      <c r="L850" s="990">
        <v>10.0</v>
      </c>
      <c r="M850" s="486"/>
      <c r="N850" s="487"/>
      <c r="O850" s="486"/>
      <c r="P850" s="487"/>
      <c r="Q850" s="487"/>
      <c r="R850" s="487"/>
      <c r="S850" s="519"/>
      <c r="T850" s="520"/>
      <c r="U850" s="519"/>
      <c r="V850" s="520"/>
      <c r="W850" s="520"/>
      <c r="X850" s="520"/>
      <c r="Y850" s="474"/>
      <c r="Z850" s="474"/>
      <c r="AA850" s="474"/>
      <c r="AB850" s="475"/>
      <c r="AC850" s="475"/>
      <c r="AD850" s="475"/>
      <c r="AE850" s="990"/>
      <c r="AF850" s="990"/>
      <c r="AG850" s="990">
        <v>3.0</v>
      </c>
      <c r="AH850" s="990">
        <v>3.0</v>
      </c>
      <c r="AI850" s="990"/>
      <c r="AJ850" s="989"/>
      <c r="AK850" s="962"/>
      <c r="AL850" s="962"/>
      <c r="AM850" s="962"/>
      <c r="AN850" s="961"/>
      <c r="AO850" s="962"/>
      <c r="AP850" s="962"/>
      <c r="AQ850" s="961"/>
      <c r="AR850" s="961"/>
      <c r="AS850" s="962"/>
    </row>
    <row r="851">
      <c r="B851" s="266"/>
      <c r="C851" s="269"/>
      <c r="D851" s="984">
        <v>8.0</v>
      </c>
      <c r="E851" s="985">
        <v>22.0</v>
      </c>
      <c r="F851" s="986">
        <v>36.0</v>
      </c>
      <c r="G851" s="987"/>
      <c r="H851" s="1021">
        <v>180000.0</v>
      </c>
      <c r="I851" s="486"/>
      <c r="J851" s="519"/>
      <c r="K851" s="474"/>
      <c r="L851" s="990">
        <v>20.0</v>
      </c>
      <c r="M851" s="486"/>
      <c r="N851" s="487"/>
      <c r="O851" s="486"/>
      <c r="P851" s="487"/>
      <c r="Q851" s="487"/>
      <c r="R851" s="487"/>
      <c r="S851" s="519"/>
      <c r="T851" s="520"/>
      <c r="U851" s="519"/>
      <c r="V851" s="520"/>
      <c r="W851" s="520"/>
      <c r="X851" s="520"/>
      <c r="Y851" s="474"/>
      <c r="Z851" s="474"/>
      <c r="AA851" s="474"/>
      <c r="AB851" s="475"/>
      <c r="AC851" s="475"/>
      <c r="AD851" s="475"/>
      <c r="AE851" s="990"/>
      <c r="AF851" s="990"/>
      <c r="AG851" s="990">
        <v>5.0</v>
      </c>
      <c r="AH851" s="990">
        <v>5.0</v>
      </c>
      <c r="AI851" s="990"/>
      <c r="AJ851" s="989"/>
      <c r="AK851" s="962"/>
      <c r="AL851" s="962"/>
      <c r="AM851" s="962"/>
      <c r="AN851" s="961"/>
      <c r="AO851" s="962"/>
      <c r="AP851" s="962"/>
      <c r="AQ851" s="961"/>
      <c r="AR851" s="961"/>
      <c r="AS851" s="962"/>
    </row>
    <row r="852">
      <c r="B852" s="266"/>
      <c r="C852" s="269"/>
      <c r="D852" s="984">
        <v>9.0</v>
      </c>
      <c r="E852" s="985">
        <v>26.0</v>
      </c>
      <c r="F852" s="986">
        <v>40.0</v>
      </c>
      <c r="G852" s="987"/>
      <c r="H852" s="1021">
        <v>270000.0</v>
      </c>
      <c r="I852" s="486"/>
      <c r="J852" s="519"/>
      <c r="K852" s="474"/>
      <c r="L852" s="990">
        <v>30.0</v>
      </c>
      <c r="M852" s="486"/>
      <c r="N852" s="487"/>
      <c r="O852" s="486"/>
      <c r="P852" s="487"/>
      <c r="Q852" s="487"/>
      <c r="R852" s="487"/>
      <c r="S852" s="519"/>
      <c r="T852" s="520"/>
      <c r="U852" s="519"/>
      <c r="V852" s="520"/>
      <c r="W852" s="520"/>
      <c r="X852" s="520"/>
      <c r="Y852" s="474"/>
      <c r="Z852" s="474"/>
      <c r="AA852" s="474"/>
      <c r="AB852" s="475"/>
      <c r="AC852" s="475"/>
      <c r="AD852" s="475"/>
      <c r="AE852" s="990"/>
      <c r="AF852" s="990"/>
      <c r="AG852" s="990">
        <v>7.0</v>
      </c>
      <c r="AH852" s="990">
        <v>7.0</v>
      </c>
      <c r="AI852" s="990"/>
      <c r="AJ852" s="989"/>
      <c r="AK852" s="962"/>
      <c r="AL852" s="962"/>
      <c r="AM852" s="962"/>
      <c r="AN852" s="961"/>
      <c r="AO852" s="962"/>
      <c r="AP852" s="962"/>
      <c r="AQ852" s="961"/>
      <c r="AR852" s="961"/>
      <c r="AS852" s="962"/>
    </row>
    <row r="853">
      <c r="B853" s="266"/>
      <c r="C853" s="269"/>
      <c r="D853" s="984">
        <v>10.0</v>
      </c>
      <c r="E853" s="985">
        <v>30.0</v>
      </c>
      <c r="F853" s="986">
        <v>45.0</v>
      </c>
      <c r="G853" s="987"/>
      <c r="H853" s="1021">
        <v>410000.0</v>
      </c>
      <c r="I853" s="486"/>
      <c r="J853" s="519"/>
      <c r="K853" s="474"/>
      <c r="L853" s="990">
        <v>40.0</v>
      </c>
      <c r="M853" s="486"/>
      <c r="N853" s="487"/>
      <c r="O853" s="486"/>
      <c r="P853" s="487"/>
      <c r="Q853" s="487"/>
      <c r="R853" s="487"/>
      <c r="S853" s="519"/>
      <c r="T853" s="520"/>
      <c r="U853" s="519"/>
      <c r="V853" s="520"/>
      <c r="W853" s="520"/>
      <c r="X853" s="520"/>
      <c r="Y853" s="474"/>
      <c r="Z853" s="474"/>
      <c r="AA853" s="474"/>
      <c r="AB853" s="475"/>
      <c r="AC853" s="475"/>
      <c r="AD853" s="475"/>
      <c r="AE853" s="990"/>
      <c r="AF853" s="990"/>
      <c r="AG853" s="990">
        <v>9.0</v>
      </c>
      <c r="AH853" s="990">
        <v>9.0</v>
      </c>
      <c r="AI853" s="990"/>
      <c r="AJ853" s="989"/>
      <c r="AK853" s="962"/>
      <c r="AL853" s="962"/>
      <c r="AM853" s="962"/>
      <c r="AN853" s="961"/>
      <c r="AO853" s="962"/>
      <c r="AP853" s="962"/>
      <c r="AQ853" s="961"/>
      <c r="AR853" s="961"/>
      <c r="AS853" s="962"/>
    </row>
    <row r="854">
      <c r="A854" s="968" t="s">
        <v>2526</v>
      </c>
      <c r="B854" s="1016" t="s">
        <v>2803</v>
      </c>
      <c r="C854" s="14"/>
      <c r="D854" s="970">
        <v>1.0</v>
      </c>
      <c r="E854" s="971">
        <v>2.0</v>
      </c>
      <c r="F854" s="972">
        <v>10.0</v>
      </c>
      <c r="G854" s="973"/>
      <c r="H854" s="1023">
        <v>10000.0</v>
      </c>
      <c r="I854" s="979"/>
      <c r="J854" s="976"/>
      <c r="K854" s="977"/>
      <c r="L854" s="982">
        <v>1.0</v>
      </c>
      <c r="M854" s="979"/>
      <c r="N854" s="975"/>
      <c r="O854" s="979"/>
      <c r="P854" s="975"/>
      <c r="Q854" s="975"/>
      <c r="R854" s="975"/>
      <c r="S854" s="976"/>
      <c r="T854" s="980"/>
      <c r="U854" s="976"/>
      <c r="V854" s="980"/>
      <c r="W854" s="980"/>
      <c r="X854" s="980"/>
      <c r="Y854" s="977"/>
      <c r="Z854" s="977"/>
      <c r="AA854" s="977"/>
      <c r="AB854" s="981"/>
      <c r="AC854" s="981"/>
      <c r="AD854" s="981"/>
      <c r="AE854" s="978"/>
      <c r="AF854" s="978"/>
      <c r="AG854" s="978"/>
      <c r="AH854" s="982"/>
      <c r="AI854" s="982"/>
      <c r="AJ854" s="978"/>
      <c r="AK854" s="1024"/>
      <c r="AL854" s="1024"/>
      <c r="AM854" s="1024"/>
      <c r="AN854" s="1025"/>
      <c r="AO854" s="1024"/>
      <c r="AP854" s="1024"/>
      <c r="AQ854" s="1025"/>
      <c r="AR854" s="1025"/>
      <c r="AS854" s="1026"/>
    </row>
    <row r="855">
      <c r="A855" s="266"/>
      <c r="B855" s="266"/>
      <c r="C855" s="269"/>
      <c r="D855" s="984">
        <v>2.0</v>
      </c>
      <c r="E855" s="985">
        <v>4.0</v>
      </c>
      <c r="F855" s="986">
        <v>11.0</v>
      </c>
      <c r="G855" s="987"/>
      <c r="H855" s="1021">
        <v>15000.0</v>
      </c>
      <c r="I855" s="486"/>
      <c r="J855" s="519"/>
      <c r="K855" s="475">
        <v>5.0</v>
      </c>
      <c r="L855" s="989"/>
      <c r="M855" s="486"/>
      <c r="N855" s="487"/>
      <c r="O855" s="486"/>
      <c r="P855" s="487"/>
      <c r="Q855" s="487"/>
      <c r="R855" s="487"/>
      <c r="S855" s="519"/>
      <c r="T855" s="520"/>
      <c r="U855" s="519"/>
      <c r="V855" s="520"/>
      <c r="W855" s="520"/>
      <c r="X855" s="520"/>
      <c r="Y855" s="475">
        <v>6.0</v>
      </c>
      <c r="Z855" s="475"/>
      <c r="AA855" s="475"/>
      <c r="AB855" s="475"/>
      <c r="AC855" s="475"/>
      <c r="AD855" s="475"/>
      <c r="AE855" s="989"/>
      <c r="AF855" s="989"/>
      <c r="AG855" s="989"/>
      <c r="AH855" s="990"/>
      <c r="AI855" s="990"/>
      <c r="AJ855" s="989"/>
      <c r="AK855" s="962"/>
      <c r="AL855" s="962"/>
      <c r="AM855" s="962"/>
      <c r="AN855" s="961"/>
      <c r="AO855" s="962"/>
      <c r="AP855" s="962"/>
      <c r="AQ855" s="961"/>
      <c r="AR855" s="961"/>
      <c r="AS855" s="1027"/>
    </row>
    <row r="856">
      <c r="A856" s="266"/>
      <c r="B856" s="266"/>
      <c r="C856" s="269"/>
      <c r="D856" s="984">
        <v>3.0</v>
      </c>
      <c r="E856" s="985">
        <v>6.0</v>
      </c>
      <c r="F856" s="986">
        <v>12.0</v>
      </c>
      <c r="G856" s="987"/>
      <c r="H856" s="1021">
        <v>23000.0</v>
      </c>
      <c r="I856" s="486"/>
      <c r="J856" s="519"/>
      <c r="K856" s="475">
        <v>15.0</v>
      </c>
      <c r="L856" s="989"/>
      <c r="M856" s="486"/>
      <c r="N856" s="487"/>
      <c r="O856" s="486"/>
      <c r="P856" s="487"/>
      <c r="Q856" s="487"/>
      <c r="R856" s="487"/>
      <c r="S856" s="519"/>
      <c r="T856" s="520"/>
      <c r="U856" s="519"/>
      <c r="V856" s="520"/>
      <c r="W856" s="520"/>
      <c r="X856" s="520"/>
      <c r="Y856" s="475">
        <v>10.0</v>
      </c>
      <c r="Z856" s="475"/>
      <c r="AA856" s="475"/>
      <c r="AB856" s="475">
        <v>6.0</v>
      </c>
      <c r="AC856" s="475"/>
      <c r="AD856" s="475"/>
      <c r="AE856" s="989"/>
      <c r="AF856" s="989"/>
      <c r="AG856" s="989"/>
      <c r="AH856" s="990"/>
      <c r="AI856" s="990"/>
      <c r="AJ856" s="989"/>
      <c r="AK856" s="962"/>
      <c r="AL856" s="962"/>
      <c r="AM856" s="962"/>
      <c r="AN856" s="961"/>
      <c r="AO856" s="962"/>
      <c r="AP856" s="962"/>
      <c r="AQ856" s="961"/>
      <c r="AR856" s="961"/>
      <c r="AS856" s="1027"/>
    </row>
    <row r="857">
      <c r="A857" s="266"/>
      <c r="B857" s="266"/>
      <c r="C857" s="269"/>
      <c r="D857" s="984">
        <v>4.0</v>
      </c>
      <c r="E857" s="985">
        <v>9.0</v>
      </c>
      <c r="F857" s="986">
        <v>13.0</v>
      </c>
      <c r="G857" s="987"/>
      <c r="H857" s="1021">
        <v>35000.0</v>
      </c>
      <c r="I857" s="486"/>
      <c r="J857" s="519"/>
      <c r="K857" s="475">
        <v>25.0</v>
      </c>
      <c r="L857" s="989"/>
      <c r="M857" s="486"/>
      <c r="N857" s="487"/>
      <c r="O857" s="486"/>
      <c r="P857" s="487"/>
      <c r="Q857" s="487"/>
      <c r="R857" s="487"/>
      <c r="S857" s="519"/>
      <c r="T857" s="520"/>
      <c r="U857" s="519"/>
      <c r="V857" s="520"/>
      <c r="W857" s="520"/>
      <c r="X857" s="520"/>
      <c r="Y857" s="475">
        <v>12.0</v>
      </c>
      <c r="Z857" s="475"/>
      <c r="AA857" s="475"/>
      <c r="AB857" s="475">
        <v>8.0</v>
      </c>
      <c r="AC857" s="475"/>
      <c r="AD857" s="475"/>
      <c r="AE857" s="989"/>
      <c r="AF857" s="989"/>
      <c r="AG857" s="989"/>
      <c r="AH857" s="990"/>
      <c r="AI857" s="990"/>
      <c r="AJ857" s="989"/>
      <c r="AK857" s="962"/>
      <c r="AL857" s="962"/>
      <c r="AM857" s="962"/>
      <c r="AN857" s="961"/>
      <c r="AO857" s="962"/>
      <c r="AP857" s="962"/>
      <c r="AQ857" s="961"/>
      <c r="AR857" s="961"/>
      <c r="AS857" s="1027"/>
    </row>
    <row r="858">
      <c r="A858" s="266"/>
      <c r="B858" s="266"/>
      <c r="C858" s="269"/>
      <c r="D858" s="984">
        <v>5.0</v>
      </c>
      <c r="E858" s="985">
        <v>12.0</v>
      </c>
      <c r="F858" s="986">
        <v>14.0</v>
      </c>
      <c r="G858" s="987"/>
      <c r="H858" s="1021">
        <v>53000.0</v>
      </c>
      <c r="I858" s="486"/>
      <c r="J858" s="519"/>
      <c r="K858" s="474"/>
      <c r="L858" s="990">
        <v>3.0</v>
      </c>
      <c r="M858" s="486"/>
      <c r="N858" s="487"/>
      <c r="O858" s="486"/>
      <c r="P858" s="487"/>
      <c r="Q858" s="487"/>
      <c r="R858" s="487"/>
      <c r="S858" s="519"/>
      <c r="T858" s="520"/>
      <c r="U858" s="519"/>
      <c r="V858" s="520"/>
      <c r="W858" s="520"/>
      <c r="X858" s="520"/>
      <c r="Y858" s="475">
        <v>14.0</v>
      </c>
      <c r="Z858" s="475"/>
      <c r="AA858" s="475"/>
      <c r="AB858" s="475">
        <v>10.0</v>
      </c>
      <c r="AC858" s="475"/>
      <c r="AD858" s="475"/>
      <c r="AE858" s="989"/>
      <c r="AF858" s="989"/>
      <c r="AG858" s="989"/>
      <c r="AH858" s="990"/>
      <c r="AI858" s="990"/>
      <c r="AJ858" s="989"/>
      <c r="AK858" s="962"/>
      <c r="AL858" s="962"/>
      <c r="AM858" s="962"/>
      <c r="AN858" s="961"/>
      <c r="AO858" s="962"/>
      <c r="AP858" s="962"/>
      <c r="AQ858" s="961"/>
      <c r="AR858" s="961"/>
      <c r="AS858" s="1027"/>
    </row>
    <row r="859">
      <c r="A859" s="266"/>
      <c r="B859" s="266"/>
      <c r="C859" s="269"/>
      <c r="D859" s="984">
        <v>6.0</v>
      </c>
      <c r="E859" s="985">
        <v>15.0</v>
      </c>
      <c r="F859" s="986">
        <v>15.0</v>
      </c>
      <c r="G859" s="987"/>
      <c r="H859" s="1021">
        <v>80000.0</v>
      </c>
      <c r="I859" s="486"/>
      <c r="J859" s="519"/>
      <c r="K859" s="474"/>
      <c r="L859" s="990">
        <v>5.0</v>
      </c>
      <c r="M859" s="486"/>
      <c r="N859" s="487"/>
      <c r="O859" s="486"/>
      <c r="P859" s="487"/>
      <c r="Q859" s="487"/>
      <c r="R859" s="487"/>
      <c r="S859" s="519"/>
      <c r="T859" s="520"/>
      <c r="U859" s="519"/>
      <c r="V859" s="520"/>
      <c r="W859" s="520"/>
      <c r="X859" s="520"/>
      <c r="Y859" s="474"/>
      <c r="Z859" s="474"/>
      <c r="AA859" s="474"/>
      <c r="AB859" s="475"/>
      <c r="AC859" s="475"/>
      <c r="AD859" s="475"/>
      <c r="AE859" s="990">
        <v>2.0</v>
      </c>
      <c r="AF859" s="990"/>
      <c r="AG859" s="990"/>
      <c r="AH859" s="990">
        <v>2.0</v>
      </c>
      <c r="AI859" s="990"/>
      <c r="AJ859" s="989"/>
      <c r="AK859" s="962"/>
      <c r="AL859" s="962"/>
      <c r="AM859" s="962"/>
      <c r="AN859" s="961"/>
      <c r="AO859" s="962"/>
      <c r="AP859" s="962"/>
      <c r="AQ859" s="961"/>
      <c r="AR859" s="961"/>
      <c r="AS859" s="1027"/>
    </row>
    <row r="860">
      <c r="A860" s="266"/>
      <c r="B860" s="266"/>
      <c r="C860" s="269"/>
      <c r="D860" s="984">
        <v>7.0</v>
      </c>
      <c r="E860" s="985">
        <v>18.0</v>
      </c>
      <c r="F860" s="986">
        <v>16.0</v>
      </c>
      <c r="G860" s="987"/>
      <c r="H860" s="1021">
        <v>120000.0</v>
      </c>
      <c r="I860" s="486"/>
      <c r="J860" s="519"/>
      <c r="K860" s="474"/>
      <c r="L860" s="990">
        <v>10.0</v>
      </c>
      <c r="M860" s="486"/>
      <c r="N860" s="487"/>
      <c r="O860" s="486"/>
      <c r="P860" s="487"/>
      <c r="Q860" s="487"/>
      <c r="R860" s="487"/>
      <c r="S860" s="519"/>
      <c r="T860" s="520"/>
      <c r="U860" s="519"/>
      <c r="V860" s="520"/>
      <c r="W860" s="520"/>
      <c r="X860" s="520"/>
      <c r="Y860" s="474"/>
      <c r="Z860" s="474"/>
      <c r="AA860" s="474"/>
      <c r="AB860" s="475"/>
      <c r="AC860" s="475"/>
      <c r="AD860" s="475"/>
      <c r="AE860" s="990">
        <v>3.0</v>
      </c>
      <c r="AF860" s="990"/>
      <c r="AG860" s="990"/>
      <c r="AH860" s="990">
        <v>3.0</v>
      </c>
      <c r="AI860" s="990"/>
      <c r="AJ860" s="989"/>
      <c r="AK860" s="962"/>
      <c r="AL860" s="962"/>
      <c r="AM860" s="962"/>
      <c r="AN860" s="961"/>
      <c r="AO860" s="962"/>
      <c r="AP860" s="962"/>
      <c r="AQ860" s="961"/>
      <c r="AR860" s="961"/>
      <c r="AS860" s="1027"/>
    </row>
    <row r="861">
      <c r="A861" s="266"/>
      <c r="B861" s="266"/>
      <c r="C861" s="269"/>
      <c r="D861" s="984">
        <v>8.0</v>
      </c>
      <c r="E861" s="985">
        <v>22.0</v>
      </c>
      <c r="F861" s="986">
        <v>17.0</v>
      </c>
      <c r="G861" s="987"/>
      <c r="H861" s="1021">
        <v>180000.0</v>
      </c>
      <c r="I861" s="486"/>
      <c r="J861" s="519"/>
      <c r="K861" s="474"/>
      <c r="L861" s="990">
        <v>20.0</v>
      </c>
      <c r="M861" s="486"/>
      <c r="N861" s="487"/>
      <c r="O861" s="486"/>
      <c r="P861" s="487"/>
      <c r="Q861" s="487"/>
      <c r="R861" s="487"/>
      <c r="S861" s="519"/>
      <c r="T861" s="520"/>
      <c r="U861" s="519"/>
      <c r="V861" s="520"/>
      <c r="W861" s="520"/>
      <c r="X861" s="520"/>
      <c r="Y861" s="474"/>
      <c r="Z861" s="474"/>
      <c r="AA861" s="474"/>
      <c r="AB861" s="475"/>
      <c r="AC861" s="475"/>
      <c r="AD861" s="475"/>
      <c r="AE861" s="990">
        <v>5.0</v>
      </c>
      <c r="AF861" s="990"/>
      <c r="AG861" s="990"/>
      <c r="AH861" s="990">
        <v>5.0</v>
      </c>
      <c r="AI861" s="990"/>
      <c r="AJ861" s="989"/>
      <c r="AK861" s="962"/>
      <c r="AL861" s="962"/>
      <c r="AM861" s="962"/>
      <c r="AN861" s="961"/>
      <c r="AO861" s="962"/>
      <c r="AP861" s="962"/>
      <c r="AQ861" s="961"/>
      <c r="AR861" s="961"/>
      <c r="AS861" s="1027"/>
    </row>
    <row r="862">
      <c r="A862" s="266"/>
      <c r="B862" s="266"/>
      <c r="C862" s="269"/>
      <c r="D862" s="984">
        <v>9.0</v>
      </c>
      <c r="E862" s="985">
        <v>26.0</v>
      </c>
      <c r="F862" s="986">
        <v>18.0</v>
      </c>
      <c r="G862" s="987"/>
      <c r="H862" s="1021">
        <v>270000.0</v>
      </c>
      <c r="I862" s="486"/>
      <c r="J862" s="519"/>
      <c r="K862" s="474"/>
      <c r="L862" s="990">
        <v>30.0</v>
      </c>
      <c r="M862" s="486"/>
      <c r="N862" s="487"/>
      <c r="O862" s="486"/>
      <c r="P862" s="487"/>
      <c r="Q862" s="487"/>
      <c r="R862" s="487"/>
      <c r="S862" s="519"/>
      <c r="T862" s="520"/>
      <c r="U862" s="519"/>
      <c r="V862" s="520"/>
      <c r="W862" s="520"/>
      <c r="X862" s="520"/>
      <c r="Y862" s="474"/>
      <c r="Z862" s="474"/>
      <c r="AA862" s="474"/>
      <c r="AB862" s="475"/>
      <c r="AC862" s="475"/>
      <c r="AD862" s="475"/>
      <c r="AE862" s="990">
        <v>7.0</v>
      </c>
      <c r="AF862" s="990"/>
      <c r="AG862" s="990"/>
      <c r="AH862" s="990">
        <v>7.0</v>
      </c>
      <c r="AI862" s="990"/>
      <c r="AJ862" s="989"/>
      <c r="AK862" s="962"/>
      <c r="AL862" s="962"/>
      <c r="AM862" s="962"/>
      <c r="AN862" s="961"/>
      <c r="AO862" s="962"/>
      <c r="AP862" s="962"/>
      <c r="AQ862" s="961"/>
      <c r="AR862" s="961"/>
      <c r="AS862" s="1027"/>
    </row>
    <row r="863">
      <c r="A863" s="275"/>
      <c r="B863" s="275"/>
      <c r="C863" s="917"/>
      <c r="D863" s="992">
        <v>10.0</v>
      </c>
      <c r="E863" s="993">
        <v>30.0</v>
      </c>
      <c r="F863" s="994">
        <v>20.0</v>
      </c>
      <c r="G863" s="995"/>
      <c r="H863" s="1028">
        <v>410000.0</v>
      </c>
      <c r="I863" s="1001"/>
      <c r="J863" s="998"/>
      <c r="K863" s="999"/>
      <c r="L863" s="1004">
        <v>40.0</v>
      </c>
      <c r="M863" s="1001"/>
      <c r="N863" s="997"/>
      <c r="O863" s="1001"/>
      <c r="P863" s="997"/>
      <c r="Q863" s="997"/>
      <c r="R863" s="997"/>
      <c r="S863" s="998"/>
      <c r="T863" s="1002"/>
      <c r="U863" s="998"/>
      <c r="V863" s="1002"/>
      <c r="W863" s="1002"/>
      <c r="X863" s="1002"/>
      <c r="Y863" s="999"/>
      <c r="Z863" s="999"/>
      <c r="AA863" s="999"/>
      <c r="AB863" s="1003"/>
      <c r="AC863" s="1003"/>
      <c r="AD863" s="1003"/>
      <c r="AE863" s="1004">
        <v>9.0</v>
      </c>
      <c r="AF863" s="1004"/>
      <c r="AG863" s="1004"/>
      <c r="AH863" s="1004">
        <v>9.0</v>
      </c>
      <c r="AI863" s="1004"/>
      <c r="AJ863" s="1000"/>
      <c r="AK863" s="1029"/>
      <c r="AL863" s="1029"/>
      <c r="AM863" s="1029"/>
      <c r="AN863" s="1030"/>
      <c r="AO863" s="1029"/>
      <c r="AP863" s="1029"/>
      <c r="AQ863" s="1030"/>
      <c r="AR863" s="1030"/>
      <c r="AS863" s="1031"/>
    </row>
    <row r="864">
      <c r="A864" s="387" t="s">
        <v>193</v>
      </c>
      <c r="B864" s="1018" t="s">
        <v>2804</v>
      </c>
      <c r="C864" s="269"/>
      <c r="D864" s="984">
        <v>1.0</v>
      </c>
      <c r="E864" s="985">
        <v>2.0</v>
      </c>
      <c r="F864" s="986">
        <v>15.0</v>
      </c>
      <c r="G864" s="987">
        <v>15.0</v>
      </c>
      <c r="H864" s="1021">
        <v>10000.0</v>
      </c>
      <c r="I864" s="486"/>
      <c r="J864" s="519"/>
      <c r="K864" s="474"/>
      <c r="L864" s="990">
        <v>1.0</v>
      </c>
      <c r="M864" s="486"/>
      <c r="N864" s="487"/>
      <c r="O864" s="486"/>
      <c r="P864" s="487"/>
      <c r="Q864" s="487"/>
      <c r="R864" s="487"/>
      <c r="S864" s="519"/>
      <c r="T864" s="520"/>
      <c r="U864" s="519"/>
      <c r="V864" s="520"/>
      <c r="W864" s="520"/>
      <c r="X864" s="520"/>
      <c r="Y864" s="474"/>
      <c r="Z864" s="474"/>
      <c r="AA864" s="474"/>
      <c r="AB864" s="475"/>
      <c r="AC864" s="475"/>
      <c r="AD864" s="475"/>
      <c r="AE864" s="989"/>
      <c r="AF864" s="989"/>
      <c r="AG864" s="989"/>
      <c r="AH864" s="990"/>
      <c r="AI864" s="990"/>
      <c r="AJ864" s="989"/>
      <c r="AK864" s="962"/>
      <c r="AL864" s="962"/>
      <c r="AM864" s="962"/>
      <c r="AN864" s="961"/>
      <c r="AO864" s="962"/>
      <c r="AP864" s="962"/>
      <c r="AQ864" s="961"/>
      <c r="AR864" s="961"/>
      <c r="AS864" s="962"/>
    </row>
    <row r="865">
      <c r="B865" s="266"/>
      <c r="C865" s="269"/>
      <c r="D865" s="984">
        <v>2.0</v>
      </c>
      <c r="E865" s="985">
        <v>4.0</v>
      </c>
      <c r="F865" s="986">
        <v>18.0</v>
      </c>
      <c r="G865" s="987">
        <v>18.0</v>
      </c>
      <c r="H865" s="1021">
        <v>15000.0</v>
      </c>
      <c r="I865" s="486"/>
      <c r="J865" s="519"/>
      <c r="K865" s="475">
        <v>5.0</v>
      </c>
      <c r="L865" s="989"/>
      <c r="M865" s="486"/>
      <c r="N865" s="487"/>
      <c r="O865" s="486"/>
      <c r="P865" s="487"/>
      <c r="Q865" s="487"/>
      <c r="R865" s="487"/>
      <c r="S865" s="519"/>
      <c r="T865" s="520"/>
      <c r="U865" s="519"/>
      <c r="V865" s="520"/>
      <c r="W865" s="520"/>
      <c r="X865" s="520"/>
      <c r="Y865" s="475">
        <v>6.0</v>
      </c>
      <c r="Z865" s="475"/>
      <c r="AA865" s="475"/>
      <c r="AB865" s="475"/>
      <c r="AC865" s="475"/>
      <c r="AD865" s="475"/>
      <c r="AE865" s="989"/>
      <c r="AF865" s="989"/>
      <c r="AG865" s="989"/>
      <c r="AH865" s="990"/>
      <c r="AI865" s="990"/>
      <c r="AJ865" s="989"/>
      <c r="AK865" s="962"/>
      <c r="AL865" s="962"/>
      <c r="AM865" s="962"/>
      <c r="AN865" s="961"/>
      <c r="AO865" s="962"/>
      <c r="AP865" s="962"/>
      <c r="AQ865" s="961"/>
      <c r="AR865" s="961"/>
      <c r="AS865" s="962"/>
    </row>
    <row r="866">
      <c r="B866" s="266"/>
      <c r="C866" s="269"/>
      <c r="D866" s="984">
        <v>3.0</v>
      </c>
      <c r="E866" s="985">
        <v>6.0</v>
      </c>
      <c r="F866" s="986">
        <v>21.0</v>
      </c>
      <c r="G866" s="987">
        <v>21.0</v>
      </c>
      <c r="H866" s="1021">
        <v>23000.0</v>
      </c>
      <c r="I866" s="486"/>
      <c r="J866" s="519"/>
      <c r="K866" s="475">
        <v>15.0</v>
      </c>
      <c r="L866" s="989"/>
      <c r="M866" s="486"/>
      <c r="N866" s="487"/>
      <c r="O866" s="486"/>
      <c r="P866" s="487"/>
      <c r="Q866" s="487"/>
      <c r="R866" s="487"/>
      <c r="S866" s="519"/>
      <c r="T866" s="520"/>
      <c r="U866" s="519"/>
      <c r="V866" s="520"/>
      <c r="W866" s="520"/>
      <c r="X866" s="520"/>
      <c r="Y866" s="475">
        <v>10.0</v>
      </c>
      <c r="Z866" s="475"/>
      <c r="AA866" s="475"/>
      <c r="AB866" s="475"/>
      <c r="AC866" s="475"/>
      <c r="AD866" s="475">
        <v>6.0</v>
      </c>
      <c r="AE866" s="989"/>
      <c r="AF866" s="989"/>
      <c r="AG866" s="989"/>
      <c r="AH866" s="990"/>
      <c r="AI866" s="990"/>
      <c r="AJ866" s="989"/>
      <c r="AK866" s="962"/>
      <c r="AL866" s="962"/>
      <c r="AM866" s="962"/>
      <c r="AN866" s="961"/>
      <c r="AO866" s="962"/>
      <c r="AP866" s="962"/>
      <c r="AQ866" s="961"/>
      <c r="AR866" s="961"/>
      <c r="AS866" s="962"/>
    </row>
    <row r="867">
      <c r="B867" s="266"/>
      <c r="C867" s="269"/>
      <c r="D867" s="984">
        <v>4.0</v>
      </c>
      <c r="E867" s="985">
        <v>9.0</v>
      </c>
      <c r="F867" s="986">
        <v>24.0</v>
      </c>
      <c r="G867" s="987">
        <v>24.0</v>
      </c>
      <c r="H867" s="1021">
        <v>35000.0</v>
      </c>
      <c r="I867" s="486"/>
      <c r="J867" s="519"/>
      <c r="K867" s="475">
        <v>25.0</v>
      </c>
      <c r="L867" s="989"/>
      <c r="M867" s="486"/>
      <c r="N867" s="487"/>
      <c r="O867" s="486"/>
      <c r="P867" s="487"/>
      <c r="Q867" s="487"/>
      <c r="R867" s="487"/>
      <c r="S867" s="519"/>
      <c r="T867" s="520"/>
      <c r="U867" s="519"/>
      <c r="V867" s="520"/>
      <c r="W867" s="520"/>
      <c r="X867" s="520"/>
      <c r="Y867" s="475">
        <v>12.0</v>
      </c>
      <c r="Z867" s="475"/>
      <c r="AA867" s="475"/>
      <c r="AB867" s="475"/>
      <c r="AC867" s="475"/>
      <c r="AD867" s="475">
        <v>8.0</v>
      </c>
      <c r="AE867" s="989"/>
      <c r="AF867" s="989"/>
      <c r="AG867" s="989"/>
      <c r="AH867" s="990"/>
      <c r="AI867" s="990"/>
      <c r="AJ867" s="989"/>
      <c r="AK867" s="962"/>
      <c r="AL867" s="962"/>
      <c r="AM867" s="962"/>
      <c r="AN867" s="961"/>
      <c r="AO867" s="962"/>
      <c r="AP867" s="962"/>
      <c r="AQ867" s="961"/>
      <c r="AR867" s="961"/>
      <c r="AS867" s="962"/>
    </row>
    <row r="868">
      <c r="B868" s="266"/>
      <c r="C868" s="269"/>
      <c r="D868" s="984">
        <v>5.0</v>
      </c>
      <c r="E868" s="985">
        <v>12.0</v>
      </c>
      <c r="F868" s="986">
        <v>27.0</v>
      </c>
      <c r="G868" s="987">
        <v>27.0</v>
      </c>
      <c r="H868" s="1021">
        <v>53000.0</v>
      </c>
      <c r="I868" s="486"/>
      <c r="J868" s="519"/>
      <c r="K868" s="474"/>
      <c r="L868" s="990">
        <v>3.0</v>
      </c>
      <c r="M868" s="486"/>
      <c r="N868" s="487"/>
      <c r="O868" s="486"/>
      <c r="P868" s="487"/>
      <c r="Q868" s="487"/>
      <c r="R868" s="487"/>
      <c r="S868" s="519"/>
      <c r="T868" s="520"/>
      <c r="U868" s="519"/>
      <c r="V868" s="520"/>
      <c r="W868" s="520"/>
      <c r="X868" s="520"/>
      <c r="Y868" s="475">
        <v>14.0</v>
      </c>
      <c r="Z868" s="475"/>
      <c r="AA868" s="475"/>
      <c r="AB868" s="475"/>
      <c r="AC868" s="475"/>
      <c r="AD868" s="475">
        <v>10.0</v>
      </c>
      <c r="AE868" s="989"/>
      <c r="AF868" s="989"/>
      <c r="AG868" s="989"/>
      <c r="AH868" s="990"/>
      <c r="AI868" s="990"/>
      <c r="AJ868" s="989"/>
      <c r="AK868" s="962"/>
      <c r="AL868" s="962"/>
      <c r="AM868" s="962"/>
      <c r="AN868" s="961"/>
      <c r="AO868" s="962"/>
      <c r="AP868" s="962"/>
      <c r="AQ868" s="961"/>
      <c r="AR868" s="961"/>
      <c r="AS868" s="962"/>
    </row>
    <row r="869">
      <c r="B869" s="266"/>
      <c r="C869" s="269"/>
      <c r="D869" s="984">
        <v>6.0</v>
      </c>
      <c r="E869" s="985">
        <v>15.0</v>
      </c>
      <c r="F869" s="986">
        <v>30.0</v>
      </c>
      <c r="G869" s="987">
        <v>30.0</v>
      </c>
      <c r="H869" s="1021">
        <v>80000.0</v>
      </c>
      <c r="I869" s="486"/>
      <c r="J869" s="519"/>
      <c r="K869" s="474"/>
      <c r="L869" s="990">
        <v>5.0</v>
      </c>
      <c r="M869" s="486"/>
      <c r="N869" s="487"/>
      <c r="O869" s="486"/>
      <c r="P869" s="487"/>
      <c r="Q869" s="487"/>
      <c r="R869" s="487"/>
      <c r="S869" s="519"/>
      <c r="T869" s="520"/>
      <c r="U869" s="519"/>
      <c r="V869" s="520"/>
      <c r="W869" s="520"/>
      <c r="X869" s="520"/>
      <c r="Y869" s="474"/>
      <c r="Z869" s="474"/>
      <c r="AA869" s="474"/>
      <c r="AB869" s="475"/>
      <c r="AC869" s="475"/>
      <c r="AD869" s="475"/>
      <c r="AE869" s="990">
        <v>2.0</v>
      </c>
      <c r="AF869" s="990"/>
      <c r="AG869" s="990"/>
      <c r="AH869" s="990"/>
      <c r="AI869" s="990"/>
      <c r="AJ869" s="990">
        <v>2.0</v>
      </c>
      <c r="AK869" s="962"/>
      <c r="AL869" s="962"/>
      <c r="AM869" s="962"/>
      <c r="AN869" s="961"/>
      <c r="AO869" s="962"/>
      <c r="AP869" s="962"/>
      <c r="AQ869" s="961"/>
      <c r="AR869" s="961"/>
      <c r="AS869" s="962"/>
    </row>
    <row r="870">
      <c r="B870" s="266"/>
      <c r="C870" s="269"/>
      <c r="D870" s="984">
        <v>7.0</v>
      </c>
      <c r="E870" s="985">
        <v>18.0</v>
      </c>
      <c r="F870" s="986">
        <v>33.0</v>
      </c>
      <c r="G870" s="987">
        <v>33.0</v>
      </c>
      <c r="H870" s="1021">
        <v>120000.0</v>
      </c>
      <c r="I870" s="486"/>
      <c r="J870" s="519"/>
      <c r="K870" s="474"/>
      <c r="L870" s="990">
        <v>10.0</v>
      </c>
      <c r="M870" s="486"/>
      <c r="N870" s="487"/>
      <c r="O870" s="486"/>
      <c r="P870" s="487"/>
      <c r="Q870" s="487"/>
      <c r="R870" s="487"/>
      <c r="S870" s="519"/>
      <c r="T870" s="520"/>
      <c r="U870" s="519"/>
      <c r="V870" s="520"/>
      <c r="W870" s="520"/>
      <c r="X870" s="520"/>
      <c r="Y870" s="474"/>
      <c r="Z870" s="474"/>
      <c r="AA870" s="474"/>
      <c r="AB870" s="475"/>
      <c r="AC870" s="475"/>
      <c r="AD870" s="475"/>
      <c r="AE870" s="990">
        <v>3.0</v>
      </c>
      <c r="AF870" s="990"/>
      <c r="AG870" s="990"/>
      <c r="AH870" s="990"/>
      <c r="AI870" s="990"/>
      <c r="AJ870" s="990">
        <v>3.0</v>
      </c>
      <c r="AK870" s="962"/>
      <c r="AL870" s="962"/>
      <c r="AM870" s="962"/>
      <c r="AN870" s="961"/>
      <c r="AO870" s="962"/>
      <c r="AP870" s="962"/>
      <c r="AQ870" s="961"/>
      <c r="AR870" s="961"/>
      <c r="AS870" s="962"/>
    </row>
    <row r="871">
      <c r="B871" s="266"/>
      <c r="C871" s="269"/>
      <c r="D871" s="984">
        <v>8.0</v>
      </c>
      <c r="E871" s="985">
        <v>22.0</v>
      </c>
      <c r="F871" s="986">
        <v>36.0</v>
      </c>
      <c r="G871" s="987">
        <v>36.0</v>
      </c>
      <c r="H871" s="1021">
        <v>180000.0</v>
      </c>
      <c r="I871" s="486"/>
      <c r="J871" s="519"/>
      <c r="K871" s="474"/>
      <c r="L871" s="990">
        <v>20.0</v>
      </c>
      <c r="M871" s="486"/>
      <c r="N871" s="487"/>
      <c r="O871" s="486"/>
      <c r="P871" s="487"/>
      <c r="Q871" s="487"/>
      <c r="R871" s="487"/>
      <c r="S871" s="519"/>
      <c r="T871" s="520"/>
      <c r="U871" s="519"/>
      <c r="V871" s="520"/>
      <c r="W871" s="520"/>
      <c r="X871" s="520"/>
      <c r="Y871" s="474"/>
      <c r="Z871" s="474"/>
      <c r="AA871" s="474"/>
      <c r="AB871" s="475"/>
      <c r="AC871" s="475"/>
      <c r="AD871" s="475"/>
      <c r="AE871" s="990">
        <v>5.0</v>
      </c>
      <c r="AF871" s="990"/>
      <c r="AG871" s="990"/>
      <c r="AH871" s="990"/>
      <c r="AI871" s="990"/>
      <c r="AJ871" s="990">
        <v>5.0</v>
      </c>
      <c r="AK871" s="962"/>
      <c r="AL871" s="962"/>
      <c r="AM871" s="962"/>
      <c r="AN871" s="961"/>
      <c r="AO871" s="962"/>
      <c r="AP871" s="962"/>
      <c r="AQ871" s="961"/>
      <c r="AR871" s="961"/>
      <c r="AS871" s="962"/>
    </row>
    <row r="872">
      <c r="B872" s="266"/>
      <c r="C872" s="269"/>
      <c r="D872" s="984">
        <v>9.0</v>
      </c>
      <c r="E872" s="985">
        <v>26.0</v>
      </c>
      <c r="F872" s="986">
        <v>40.0</v>
      </c>
      <c r="G872" s="987">
        <v>40.0</v>
      </c>
      <c r="H872" s="1021">
        <v>270000.0</v>
      </c>
      <c r="I872" s="486"/>
      <c r="J872" s="519"/>
      <c r="K872" s="474"/>
      <c r="L872" s="990">
        <v>30.0</v>
      </c>
      <c r="M872" s="486"/>
      <c r="N872" s="487"/>
      <c r="O872" s="486"/>
      <c r="P872" s="487"/>
      <c r="Q872" s="487"/>
      <c r="R872" s="487"/>
      <c r="S872" s="519"/>
      <c r="T872" s="520"/>
      <c r="U872" s="519"/>
      <c r="V872" s="520"/>
      <c r="W872" s="520"/>
      <c r="X872" s="520"/>
      <c r="Y872" s="474"/>
      <c r="Z872" s="474"/>
      <c r="AA872" s="474"/>
      <c r="AB872" s="475"/>
      <c r="AC872" s="475"/>
      <c r="AD872" s="475"/>
      <c r="AE872" s="990">
        <v>7.0</v>
      </c>
      <c r="AF872" s="990"/>
      <c r="AG872" s="990"/>
      <c r="AH872" s="990"/>
      <c r="AI872" s="990"/>
      <c r="AJ872" s="990">
        <v>7.0</v>
      </c>
      <c r="AK872" s="962"/>
      <c r="AL872" s="962"/>
      <c r="AM872" s="962"/>
      <c r="AN872" s="961"/>
      <c r="AO872" s="962"/>
      <c r="AP872" s="962"/>
      <c r="AQ872" s="961"/>
      <c r="AR872" s="961"/>
      <c r="AS872" s="962"/>
    </row>
    <row r="873">
      <c r="B873" s="275"/>
      <c r="C873" s="917"/>
      <c r="D873" s="984">
        <v>10.0</v>
      </c>
      <c r="E873" s="993">
        <v>30.0</v>
      </c>
      <c r="F873" s="994">
        <v>45.0</v>
      </c>
      <c r="G873" s="995">
        <v>45.0</v>
      </c>
      <c r="H873" s="1021">
        <v>410000.0</v>
      </c>
      <c r="I873" s="486"/>
      <c r="J873" s="519"/>
      <c r="K873" s="474"/>
      <c r="L873" s="990">
        <v>40.0</v>
      </c>
      <c r="M873" s="486"/>
      <c r="N873" s="487"/>
      <c r="O873" s="486"/>
      <c r="P873" s="487"/>
      <c r="Q873" s="487"/>
      <c r="R873" s="487"/>
      <c r="S873" s="519"/>
      <c r="T873" s="520"/>
      <c r="U873" s="519"/>
      <c r="V873" s="520"/>
      <c r="W873" s="520"/>
      <c r="X873" s="520"/>
      <c r="Y873" s="474"/>
      <c r="Z873" s="474"/>
      <c r="AA873" s="474"/>
      <c r="AB873" s="475"/>
      <c r="AC873" s="475"/>
      <c r="AD873" s="475"/>
      <c r="AE873" s="990">
        <v>9.0</v>
      </c>
      <c r="AF873" s="990"/>
      <c r="AG873" s="990"/>
      <c r="AH873" s="990"/>
      <c r="AI873" s="990"/>
      <c r="AJ873" s="990">
        <v>9.0</v>
      </c>
      <c r="AK873" s="962"/>
      <c r="AL873" s="962"/>
      <c r="AM873" s="962"/>
      <c r="AN873" s="961"/>
      <c r="AO873" s="962"/>
      <c r="AP873" s="962"/>
      <c r="AQ873" s="961"/>
      <c r="AR873" s="961"/>
      <c r="AS873" s="962"/>
    </row>
    <row r="874">
      <c r="A874" s="1157" t="s">
        <v>2727</v>
      </c>
      <c r="B874" s="1158"/>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033"/>
      <c r="AL874" s="1033"/>
      <c r="AM874" s="1033"/>
      <c r="AN874" s="1034"/>
      <c r="AO874" s="1033"/>
      <c r="AP874" s="1033"/>
      <c r="AQ874" s="1034"/>
      <c r="AR874" s="1034"/>
      <c r="AS874" s="941"/>
    </row>
    <row r="875">
      <c r="A875" s="1032" t="s">
        <v>2695</v>
      </c>
      <c r="B875" s="969" t="s">
        <v>2805</v>
      </c>
      <c r="C875" s="14"/>
      <c r="D875" s="984">
        <v>1.0</v>
      </c>
      <c r="E875" s="971">
        <v>3.0</v>
      </c>
      <c r="F875" s="972"/>
      <c r="G875" s="1017"/>
      <c r="H875" s="1021">
        <v>1500.0</v>
      </c>
      <c r="I875" s="486"/>
      <c r="J875" s="520">
        <v>1.0</v>
      </c>
      <c r="K875" s="474"/>
      <c r="L875" s="989"/>
      <c r="M875" s="486"/>
      <c r="N875" s="487"/>
      <c r="O875" s="486"/>
      <c r="P875" s="487"/>
      <c r="Q875" s="487"/>
      <c r="R875" s="487"/>
      <c r="S875" s="520">
        <v>2.0</v>
      </c>
      <c r="T875" s="520"/>
      <c r="U875" s="520"/>
      <c r="V875" s="520"/>
      <c r="W875" s="520"/>
      <c r="X875" s="520"/>
      <c r="Y875" s="474"/>
      <c r="Z875" s="474"/>
      <c r="AA875" s="474"/>
      <c r="AB875" s="475"/>
      <c r="AC875" s="475"/>
      <c r="AD875" s="475"/>
      <c r="AE875" s="989"/>
      <c r="AF875" s="989"/>
      <c r="AG875" s="989"/>
      <c r="AH875" s="990"/>
      <c r="AI875" s="990"/>
      <c r="AJ875" s="989"/>
      <c r="AK875" s="962"/>
      <c r="AL875" s="962"/>
      <c r="AM875" s="962"/>
      <c r="AN875" s="961"/>
      <c r="AO875" s="962"/>
      <c r="AP875" s="962"/>
      <c r="AQ875" s="961"/>
      <c r="AR875" s="961"/>
      <c r="AS875" s="962"/>
    </row>
    <row r="876">
      <c r="B876" s="266"/>
      <c r="C876" s="269"/>
      <c r="D876" s="984">
        <v>2.0</v>
      </c>
      <c r="E876" s="985">
        <v>6.0</v>
      </c>
      <c r="F876" s="986"/>
      <c r="G876" s="1013"/>
      <c r="H876" s="1021">
        <v>2300.0</v>
      </c>
      <c r="I876" s="486"/>
      <c r="J876" s="520">
        <v>2.0</v>
      </c>
      <c r="K876" s="474"/>
      <c r="L876" s="989"/>
      <c r="M876" s="486"/>
      <c r="N876" s="487"/>
      <c r="O876" s="486"/>
      <c r="P876" s="487"/>
      <c r="Q876" s="487"/>
      <c r="R876" s="487"/>
      <c r="S876" s="520">
        <v>3.0</v>
      </c>
      <c r="T876" s="520"/>
      <c r="U876" s="520"/>
      <c r="V876" s="520"/>
      <c r="W876" s="520"/>
      <c r="X876" s="520"/>
      <c r="Y876" s="474"/>
      <c r="Z876" s="474"/>
      <c r="AA876" s="474"/>
      <c r="AB876" s="475"/>
      <c r="AC876" s="475"/>
      <c r="AD876" s="475"/>
      <c r="AE876" s="989"/>
      <c r="AF876" s="989"/>
      <c r="AG876" s="989"/>
      <c r="AH876" s="990"/>
      <c r="AI876" s="990"/>
      <c r="AJ876" s="989"/>
      <c r="AK876" s="962"/>
      <c r="AL876" s="962"/>
      <c r="AM876" s="962"/>
      <c r="AN876" s="961"/>
      <c r="AO876" s="962"/>
      <c r="AP876" s="962"/>
      <c r="AQ876" s="961"/>
      <c r="AR876" s="961"/>
      <c r="AS876" s="962"/>
    </row>
    <row r="877">
      <c r="B877" s="266"/>
      <c r="C877" s="269"/>
      <c r="D877" s="984">
        <v>3.0</v>
      </c>
      <c r="E877" s="985">
        <v>9.0</v>
      </c>
      <c r="F877" s="986"/>
      <c r="G877" s="1013"/>
      <c r="H877" s="1021">
        <v>3500.0</v>
      </c>
      <c r="I877" s="486"/>
      <c r="J877" s="520">
        <v>4.0</v>
      </c>
      <c r="K877" s="474"/>
      <c r="L877" s="989"/>
      <c r="M877" s="486"/>
      <c r="N877" s="487"/>
      <c r="O877" s="486"/>
      <c r="P877" s="487"/>
      <c r="Q877" s="487"/>
      <c r="R877" s="487"/>
      <c r="S877" s="520">
        <v>4.0</v>
      </c>
      <c r="T877" s="520"/>
      <c r="U877" s="520"/>
      <c r="V877" s="520"/>
      <c r="W877" s="520"/>
      <c r="X877" s="520"/>
      <c r="Y877" s="474"/>
      <c r="Z877" s="474"/>
      <c r="AA877" s="474"/>
      <c r="AB877" s="475"/>
      <c r="AC877" s="475"/>
      <c r="AD877" s="475"/>
      <c r="AE877" s="989"/>
      <c r="AF877" s="989"/>
      <c r="AG877" s="989"/>
      <c r="AH877" s="990"/>
      <c r="AI877" s="990"/>
      <c r="AJ877" s="989"/>
      <c r="AK877" s="962"/>
      <c r="AL877" s="962"/>
      <c r="AM877" s="962"/>
      <c r="AN877" s="961"/>
      <c r="AO877" s="962"/>
      <c r="AP877" s="962"/>
      <c r="AQ877" s="961"/>
      <c r="AR877" s="961"/>
      <c r="AS877" s="962"/>
    </row>
    <row r="878">
      <c r="B878" s="266"/>
      <c r="C878" s="269"/>
      <c r="D878" s="984">
        <v>4.0</v>
      </c>
      <c r="E878" s="985">
        <v>12.0</v>
      </c>
      <c r="F878" s="986"/>
      <c r="G878" s="1013"/>
      <c r="H878" s="1021">
        <v>5300.0</v>
      </c>
      <c r="I878" s="486"/>
      <c r="J878" s="520">
        <v>6.0</v>
      </c>
      <c r="K878" s="474"/>
      <c r="L878" s="989"/>
      <c r="M878" s="486"/>
      <c r="N878" s="487"/>
      <c r="O878" s="486"/>
      <c r="P878" s="487"/>
      <c r="Q878" s="487"/>
      <c r="R878" s="487"/>
      <c r="S878" s="520">
        <v>5.0</v>
      </c>
      <c r="T878" s="520"/>
      <c r="U878" s="520"/>
      <c r="V878" s="520"/>
      <c r="W878" s="520"/>
      <c r="X878" s="520"/>
      <c r="Y878" s="474"/>
      <c r="Z878" s="474"/>
      <c r="AA878" s="474"/>
      <c r="AB878" s="475"/>
      <c r="AC878" s="475"/>
      <c r="AD878" s="475"/>
      <c r="AE878" s="989"/>
      <c r="AF878" s="989"/>
      <c r="AG878" s="989"/>
      <c r="AH878" s="990"/>
      <c r="AI878" s="990"/>
      <c r="AJ878" s="989"/>
      <c r="AK878" s="962"/>
      <c r="AL878" s="962"/>
      <c r="AM878" s="962"/>
      <c r="AN878" s="961"/>
      <c r="AO878" s="962"/>
      <c r="AP878" s="962"/>
      <c r="AQ878" s="961"/>
      <c r="AR878" s="961"/>
      <c r="AS878" s="962"/>
    </row>
    <row r="879">
      <c r="B879" s="266"/>
      <c r="C879" s="269"/>
      <c r="D879" s="984">
        <v>5.0</v>
      </c>
      <c r="E879" s="985">
        <v>15.0</v>
      </c>
      <c r="F879" s="986"/>
      <c r="G879" s="1013"/>
      <c r="H879" s="1021">
        <v>8000.0</v>
      </c>
      <c r="I879" s="486"/>
      <c r="J879" s="520">
        <v>8.0</v>
      </c>
      <c r="K879" s="474"/>
      <c r="L879" s="989"/>
      <c r="M879" s="486"/>
      <c r="N879" s="487"/>
      <c r="O879" s="486"/>
      <c r="P879" s="487"/>
      <c r="Q879" s="487"/>
      <c r="R879" s="487"/>
      <c r="S879" s="520">
        <v>6.0</v>
      </c>
      <c r="T879" s="520"/>
      <c r="U879" s="520"/>
      <c r="V879" s="520"/>
      <c r="W879" s="520"/>
      <c r="X879" s="520"/>
      <c r="Y879" s="474"/>
      <c r="Z879" s="474"/>
      <c r="AA879" s="474"/>
      <c r="AB879" s="475"/>
      <c r="AC879" s="475"/>
      <c r="AD879" s="475"/>
      <c r="AE879" s="989"/>
      <c r="AF879" s="989"/>
      <c r="AG879" s="989"/>
      <c r="AH879" s="990"/>
      <c r="AI879" s="990"/>
      <c r="AJ879" s="989"/>
      <c r="AK879" s="962"/>
      <c r="AL879" s="962"/>
      <c r="AM879" s="962"/>
      <c r="AN879" s="961"/>
      <c r="AO879" s="962"/>
      <c r="AP879" s="962"/>
      <c r="AQ879" s="961"/>
      <c r="AR879" s="961"/>
      <c r="AS879" s="962"/>
    </row>
    <row r="880">
      <c r="B880" s="266"/>
      <c r="C880" s="269"/>
      <c r="D880" s="984">
        <v>6.0</v>
      </c>
      <c r="E880" s="985">
        <v>18.0</v>
      </c>
      <c r="F880" s="986"/>
      <c r="G880" s="1013"/>
      <c r="H880" s="1021">
        <v>12000.0</v>
      </c>
      <c r="I880" s="486"/>
      <c r="J880" s="519"/>
      <c r="K880" s="475">
        <v>3.0</v>
      </c>
      <c r="L880" s="989"/>
      <c r="M880" s="486"/>
      <c r="N880" s="487"/>
      <c r="O880" s="486"/>
      <c r="P880" s="487"/>
      <c r="Q880" s="487"/>
      <c r="R880" s="487"/>
      <c r="S880" s="519"/>
      <c r="T880" s="520"/>
      <c r="U880" s="519"/>
      <c r="V880" s="520"/>
      <c r="W880" s="520"/>
      <c r="X880" s="520"/>
      <c r="Y880" s="475">
        <v>2.0</v>
      </c>
      <c r="Z880" s="475"/>
      <c r="AA880" s="475"/>
      <c r="AB880" s="475"/>
      <c r="AC880" s="475"/>
      <c r="AD880" s="475"/>
      <c r="AE880" s="989"/>
      <c r="AF880" s="989"/>
      <c r="AG880" s="989"/>
      <c r="AH880" s="990"/>
      <c r="AI880" s="990"/>
      <c r="AJ880" s="989"/>
      <c r="AK880" s="962"/>
      <c r="AL880" s="962"/>
      <c r="AM880" s="962"/>
      <c r="AN880" s="961"/>
      <c r="AO880" s="962"/>
      <c r="AP880" s="962"/>
      <c r="AQ880" s="961"/>
      <c r="AR880" s="961"/>
      <c r="AS880" s="962"/>
    </row>
    <row r="881">
      <c r="B881" s="266"/>
      <c r="C881" s="269"/>
      <c r="D881" s="984">
        <v>7.0</v>
      </c>
      <c r="E881" s="985">
        <v>21.0</v>
      </c>
      <c r="F881" s="986"/>
      <c r="G881" s="1013"/>
      <c r="H881" s="1021">
        <v>18000.0</v>
      </c>
      <c r="I881" s="486"/>
      <c r="J881" s="519"/>
      <c r="K881" s="475">
        <v>5.0</v>
      </c>
      <c r="L881" s="989"/>
      <c r="M881" s="486"/>
      <c r="N881" s="487"/>
      <c r="O881" s="486"/>
      <c r="P881" s="487"/>
      <c r="Q881" s="487"/>
      <c r="R881" s="487"/>
      <c r="S881" s="519"/>
      <c r="T881" s="520"/>
      <c r="U881" s="519"/>
      <c r="V881" s="520"/>
      <c r="W881" s="520"/>
      <c r="X881" s="520"/>
      <c r="Y881" s="475">
        <v>4.0</v>
      </c>
      <c r="Z881" s="475"/>
      <c r="AA881" s="475"/>
      <c r="AB881" s="475"/>
      <c r="AC881" s="475"/>
      <c r="AD881" s="475"/>
      <c r="AE881" s="989"/>
      <c r="AF881" s="989"/>
      <c r="AG881" s="989"/>
      <c r="AH881" s="990"/>
      <c r="AI881" s="990"/>
      <c r="AJ881" s="989"/>
      <c r="AK881" s="962"/>
      <c r="AL881" s="962"/>
      <c r="AM881" s="962"/>
      <c r="AN881" s="961"/>
      <c r="AO881" s="962"/>
      <c r="AP881" s="962"/>
      <c r="AQ881" s="961"/>
      <c r="AR881" s="961"/>
      <c r="AS881" s="962"/>
    </row>
    <row r="882">
      <c r="B882" s="266"/>
      <c r="C882" s="269"/>
      <c r="D882" s="984">
        <v>8.0</v>
      </c>
      <c r="E882" s="985">
        <v>24.0</v>
      </c>
      <c r="F882" s="986"/>
      <c r="G882" s="1013"/>
      <c r="H882" s="1021">
        <v>27000.0</v>
      </c>
      <c r="I882" s="486"/>
      <c r="J882" s="519"/>
      <c r="K882" s="475">
        <v>8.0</v>
      </c>
      <c r="L882" s="989"/>
      <c r="M882" s="486"/>
      <c r="N882" s="487"/>
      <c r="O882" s="486"/>
      <c r="P882" s="487"/>
      <c r="Q882" s="487"/>
      <c r="R882" s="487"/>
      <c r="S882" s="519"/>
      <c r="T882" s="520"/>
      <c r="U882" s="519"/>
      <c r="V882" s="520"/>
      <c r="W882" s="520"/>
      <c r="X882" s="520"/>
      <c r="Y882" s="475">
        <v>6.0</v>
      </c>
      <c r="Z882" s="475"/>
      <c r="AA882" s="475"/>
      <c r="AB882" s="475"/>
      <c r="AC882" s="475"/>
      <c r="AD882" s="475"/>
      <c r="AE882" s="989"/>
      <c r="AF882" s="989"/>
      <c r="AG882" s="989"/>
      <c r="AH882" s="990"/>
      <c r="AI882" s="990"/>
      <c r="AJ882" s="989"/>
      <c r="AK882" s="962"/>
      <c r="AL882" s="962"/>
      <c r="AM882" s="962"/>
      <c r="AN882" s="961"/>
      <c r="AO882" s="962"/>
      <c r="AP882" s="962"/>
      <c r="AQ882" s="961"/>
      <c r="AR882" s="961"/>
      <c r="AS882" s="962"/>
    </row>
    <row r="883">
      <c r="B883" s="266"/>
      <c r="C883" s="269"/>
      <c r="D883" s="984">
        <v>9.0</v>
      </c>
      <c r="E883" s="985">
        <v>27.0</v>
      </c>
      <c r="F883" s="986"/>
      <c r="G883" s="1013"/>
      <c r="H883" s="1021">
        <v>41000.0</v>
      </c>
      <c r="I883" s="486"/>
      <c r="J883" s="519"/>
      <c r="K883" s="475">
        <v>12.0</v>
      </c>
      <c r="L883" s="989"/>
      <c r="M883" s="486"/>
      <c r="N883" s="487"/>
      <c r="O883" s="486"/>
      <c r="P883" s="487"/>
      <c r="Q883" s="487"/>
      <c r="R883" s="487"/>
      <c r="S883" s="519"/>
      <c r="T883" s="520"/>
      <c r="U883" s="519"/>
      <c r="V883" s="520"/>
      <c r="W883" s="520"/>
      <c r="X883" s="520"/>
      <c r="Y883" s="475">
        <v>8.0</v>
      </c>
      <c r="Z883" s="475"/>
      <c r="AA883" s="475"/>
      <c r="AB883" s="475"/>
      <c r="AC883" s="475">
        <v>3.0</v>
      </c>
      <c r="AD883" s="475"/>
      <c r="AE883" s="989"/>
      <c r="AF883" s="989"/>
      <c r="AG883" s="989"/>
      <c r="AH883" s="990"/>
      <c r="AI883" s="990"/>
      <c r="AJ883" s="989"/>
      <c r="AK883" s="962"/>
      <c r="AL883" s="962"/>
      <c r="AM883" s="962"/>
      <c r="AN883" s="961"/>
      <c r="AO883" s="962"/>
      <c r="AP883" s="962"/>
      <c r="AQ883" s="961"/>
      <c r="AR883" s="961"/>
      <c r="AS883" s="962"/>
    </row>
    <row r="884">
      <c r="B884" s="266"/>
      <c r="C884" s="269"/>
      <c r="D884" s="984">
        <v>10.0</v>
      </c>
      <c r="E884" s="985">
        <v>30.0</v>
      </c>
      <c r="F884" s="986"/>
      <c r="G884" s="1013"/>
      <c r="H884" s="1021">
        <v>62000.0</v>
      </c>
      <c r="I884" s="486"/>
      <c r="J884" s="519"/>
      <c r="K884" s="475">
        <v>16.0</v>
      </c>
      <c r="L884" s="989"/>
      <c r="M884" s="486"/>
      <c r="N884" s="487"/>
      <c r="O884" s="486"/>
      <c r="P884" s="487"/>
      <c r="Q884" s="487"/>
      <c r="R884" s="487"/>
      <c r="S884" s="519"/>
      <c r="T884" s="520"/>
      <c r="U884" s="519"/>
      <c r="V884" s="520"/>
      <c r="W884" s="520"/>
      <c r="X884" s="520"/>
      <c r="Y884" s="475">
        <v>10.0</v>
      </c>
      <c r="Z884" s="475"/>
      <c r="AA884" s="475"/>
      <c r="AB884" s="475"/>
      <c r="AC884" s="475">
        <v>4.0</v>
      </c>
      <c r="AD884" s="475"/>
      <c r="AE884" s="989"/>
      <c r="AF884" s="989"/>
      <c r="AG884" s="989"/>
      <c r="AH884" s="990"/>
      <c r="AI884" s="990"/>
      <c r="AJ884" s="989"/>
      <c r="AK884" s="962"/>
      <c r="AL884" s="962"/>
      <c r="AM884" s="962"/>
      <c r="AN884" s="961"/>
      <c r="AO884" s="962"/>
      <c r="AP884" s="962"/>
      <c r="AQ884" s="961"/>
      <c r="AR884" s="961"/>
      <c r="AS884" s="962"/>
    </row>
    <row r="885">
      <c r="B885" s="266"/>
      <c r="C885" s="269"/>
      <c r="D885" s="984">
        <v>11.0</v>
      </c>
      <c r="E885" s="985">
        <v>33.0</v>
      </c>
      <c r="F885" s="986"/>
      <c r="G885" s="1013"/>
      <c r="H885" s="1021">
        <v>74000.0</v>
      </c>
      <c r="I885" s="486"/>
      <c r="J885" s="519"/>
      <c r="K885" s="475">
        <v>20.0</v>
      </c>
      <c r="L885" s="989"/>
      <c r="M885" s="486"/>
      <c r="N885" s="487"/>
      <c r="O885" s="486"/>
      <c r="P885" s="487"/>
      <c r="Q885" s="487"/>
      <c r="R885" s="487"/>
      <c r="S885" s="519"/>
      <c r="T885" s="520"/>
      <c r="U885" s="519"/>
      <c r="V885" s="520"/>
      <c r="W885" s="520"/>
      <c r="X885" s="520"/>
      <c r="Y885" s="475">
        <v>12.0</v>
      </c>
      <c r="Z885" s="475"/>
      <c r="AA885" s="475"/>
      <c r="AB885" s="475"/>
      <c r="AC885" s="475">
        <v>5.0</v>
      </c>
      <c r="AD885" s="475"/>
      <c r="AE885" s="989"/>
      <c r="AF885" s="989"/>
      <c r="AG885" s="989"/>
      <c r="AH885" s="990"/>
      <c r="AI885" s="990"/>
      <c r="AJ885" s="989"/>
      <c r="AK885" s="962"/>
      <c r="AL885" s="962"/>
      <c r="AM885" s="962"/>
      <c r="AN885" s="961"/>
      <c r="AO885" s="962"/>
      <c r="AP885" s="962"/>
      <c r="AQ885" s="961"/>
      <c r="AR885" s="961"/>
      <c r="AS885" s="962"/>
    </row>
    <row r="886">
      <c r="B886" s="266"/>
      <c r="C886" s="269"/>
      <c r="D886" s="984">
        <v>12.0</v>
      </c>
      <c r="E886" s="985">
        <v>36.0</v>
      </c>
      <c r="F886" s="986"/>
      <c r="G886" s="1013"/>
      <c r="H886" s="1021">
        <v>90000.0</v>
      </c>
      <c r="I886" s="486"/>
      <c r="J886" s="519"/>
      <c r="K886" s="475">
        <v>25.0</v>
      </c>
      <c r="L886" s="989"/>
      <c r="M886" s="486"/>
      <c r="N886" s="487"/>
      <c r="O886" s="486"/>
      <c r="P886" s="487"/>
      <c r="Q886" s="487"/>
      <c r="R886" s="487"/>
      <c r="S886" s="519"/>
      <c r="T886" s="520"/>
      <c r="U886" s="519"/>
      <c r="V886" s="520"/>
      <c r="W886" s="520"/>
      <c r="X886" s="520"/>
      <c r="Y886" s="475">
        <v>15.0</v>
      </c>
      <c r="Z886" s="475"/>
      <c r="AA886" s="475"/>
      <c r="AB886" s="475"/>
      <c r="AC886" s="475">
        <v>6.0</v>
      </c>
      <c r="AD886" s="475"/>
      <c r="AE886" s="989"/>
      <c r="AF886" s="989"/>
      <c r="AG886" s="989"/>
      <c r="AH886" s="990"/>
      <c r="AI886" s="990"/>
      <c r="AJ886" s="989"/>
      <c r="AK886" s="962"/>
      <c r="AL886" s="962"/>
      <c r="AM886" s="962"/>
      <c r="AN886" s="961"/>
      <c r="AO886" s="962"/>
      <c r="AP886" s="962"/>
      <c r="AQ886" s="961"/>
      <c r="AR886" s="961"/>
      <c r="AS886" s="962"/>
    </row>
    <row r="887">
      <c r="B887" s="266"/>
      <c r="C887" s="269"/>
      <c r="D887" s="984">
        <v>13.0</v>
      </c>
      <c r="E887" s="985">
        <v>39.0</v>
      </c>
      <c r="F887" s="986"/>
      <c r="G887" s="1013"/>
      <c r="H887" s="1021">
        <v>110000.0</v>
      </c>
      <c r="I887" s="486"/>
      <c r="J887" s="519"/>
      <c r="K887" s="475">
        <v>30.0</v>
      </c>
      <c r="L887" s="989"/>
      <c r="M887" s="486"/>
      <c r="N887" s="487"/>
      <c r="O887" s="486"/>
      <c r="P887" s="487"/>
      <c r="Q887" s="487"/>
      <c r="R887" s="487"/>
      <c r="S887" s="519"/>
      <c r="T887" s="520"/>
      <c r="U887" s="519"/>
      <c r="V887" s="520"/>
      <c r="W887" s="520"/>
      <c r="X887" s="520"/>
      <c r="Y887" s="475">
        <v>18.0</v>
      </c>
      <c r="Z887" s="475"/>
      <c r="AA887" s="475"/>
      <c r="AB887" s="475"/>
      <c r="AC887" s="475">
        <v>8.0</v>
      </c>
      <c r="AD887" s="475"/>
      <c r="AE887" s="989"/>
      <c r="AF887" s="989"/>
      <c r="AG887" s="989"/>
      <c r="AH887" s="990"/>
      <c r="AI887" s="990"/>
      <c r="AJ887" s="989"/>
      <c r="AK887" s="962"/>
      <c r="AL887" s="962"/>
      <c r="AM887" s="962"/>
      <c r="AN887" s="961"/>
      <c r="AO887" s="962"/>
      <c r="AP887" s="962"/>
      <c r="AQ887" s="961"/>
      <c r="AR887" s="961"/>
      <c r="AS887" s="962"/>
    </row>
    <row r="888">
      <c r="B888" s="266"/>
      <c r="C888" s="269"/>
      <c r="D888" s="984">
        <v>14.0</v>
      </c>
      <c r="E888" s="985">
        <v>42.0</v>
      </c>
      <c r="F888" s="986"/>
      <c r="G888" s="1013"/>
      <c r="H888" s="1021">
        <v>130000.0</v>
      </c>
      <c r="I888" s="486"/>
      <c r="J888" s="519"/>
      <c r="K888" s="475">
        <v>40.0</v>
      </c>
      <c r="L888" s="989"/>
      <c r="M888" s="486"/>
      <c r="N888" s="487"/>
      <c r="O888" s="486"/>
      <c r="P888" s="487"/>
      <c r="Q888" s="487"/>
      <c r="R888" s="487"/>
      <c r="S888" s="519"/>
      <c r="T888" s="520"/>
      <c r="U888" s="519"/>
      <c r="V888" s="520"/>
      <c r="W888" s="520"/>
      <c r="X888" s="520"/>
      <c r="Y888" s="475">
        <v>22.0</v>
      </c>
      <c r="Z888" s="475"/>
      <c r="AA888" s="475"/>
      <c r="AB888" s="475"/>
      <c r="AC888" s="475">
        <v>10.0</v>
      </c>
      <c r="AD888" s="475"/>
      <c r="AE888" s="989"/>
      <c r="AF888" s="989"/>
      <c r="AG888" s="989"/>
      <c r="AH888" s="990"/>
      <c r="AI888" s="990"/>
      <c r="AJ888" s="989"/>
      <c r="AK888" s="962"/>
      <c r="AL888" s="962"/>
      <c r="AM888" s="962"/>
      <c r="AN888" s="961"/>
      <c r="AO888" s="962"/>
      <c r="AP888" s="962"/>
      <c r="AQ888" s="961"/>
      <c r="AR888" s="961"/>
      <c r="AS888" s="962"/>
    </row>
    <row r="889">
      <c r="B889" s="266"/>
      <c r="C889" s="269"/>
      <c r="D889" s="984">
        <v>15.0</v>
      </c>
      <c r="E889" s="985">
        <v>45.0</v>
      </c>
      <c r="F889" s="986"/>
      <c r="G889" s="1013"/>
      <c r="H889" s="1021">
        <v>160000.0</v>
      </c>
      <c r="I889" s="486"/>
      <c r="J889" s="519"/>
      <c r="K889" s="475">
        <v>50.0</v>
      </c>
      <c r="L889" s="989"/>
      <c r="M889" s="486"/>
      <c r="N889" s="487"/>
      <c r="O889" s="486"/>
      <c r="P889" s="487"/>
      <c r="Q889" s="487"/>
      <c r="R889" s="487"/>
      <c r="S889" s="519"/>
      <c r="T889" s="520"/>
      <c r="U889" s="519"/>
      <c r="V889" s="520"/>
      <c r="W889" s="520"/>
      <c r="X889" s="520"/>
      <c r="Y889" s="475">
        <v>26.0</v>
      </c>
      <c r="Z889" s="475"/>
      <c r="AA889" s="475"/>
      <c r="AB889" s="475"/>
      <c r="AC889" s="475">
        <v>12.0</v>
      </c>
      <c r="AD889" s="475"/>
      <c r="AE889" s="989"/>
      <c r="AF889" s="989"/>
      <c r="AG889" s="989"/>
      <c r="AH889" s="990"/>
      <c r="AI889" s="990"/>
      <c r="AJ889" s="989"/>
      <c r="AK889" s="962"/>
      <c r="AL889" s="962"/>
      <c r="AM889" s="962"/>
      <c r="AN889" s="961"/>
      <c r="AO889" s="962"/>
      <c r="AP889" s="962"/>
      <c r="AQ889" s="961"/>
      <c r="AR889" s="961"/>
      <c r="AS889" s="962"/>
    </row>
    <row r="890">
      <c r="A890" s="1022" t="s">
        <v>2696</v>
      </c>
      <c r="B890" s="969" t="s">
        <v>2806</v>
      </c>
      <c r="C890" s="14"/>
      <c r="D890" s="970">
        <v>1.0</v>
      </c>
      <c r="E890" s="971">
        <v>2.0</v>
      </c>
      <c r="F890" s="972"/>
      <c r="G890" s="1017"/>
      <c r="H890" s="1023">
        <v>3000.0</v>
      </c>
      <c r="I890" s="979"/>
      <c r="J890" s="980">
        <v>8.0</v>
      </c>
      <c r="K890" s="977"/>
      <c r="L890" s="978"/>
      <c r="M890" s="979"/>
      <c r="N890" s="975"/>
      <c r="O890" s="979"/>
      <c r="P890" s="975"/>
      <c r="Q890" s="975"/>
      <c r="R890" s="975"/>
      <c r="S890" s="976"/>
      <c r="T890" s="980"/>
      <c r="U890" s="976"/>
      <c r="V890" s="980"/>
      <c r="W890" s="980"/>
      <c r="X890" s="980"/>
      <c r="Y890" s="977"/>
      <c r="Z890" s="977"/>
      <c r="AA890" s="977"/>
      <c r="AB890" s="981"/>
      <c r="AC890" s="981"/>
      <c r="AD890" s="981"/>
      <c r="AE890" s="978"/>
      <c r="AF890" s="978"/>
      <c r="AG890" s="978"/>
      <c r="AH890" s="982"/>
      <c r="AI890" s="982"/>
      <c r="AJ890" s="978"/>
      <c r="AK890" s="1024"/>
      <c r="AL890" s="1024"/>
      <c r="AM890" s="1024"/>
      <c r="AN890" s="1025"/>
      <c r="AO890" s="1024"/>
      <c r="AP890" s="1024"/>
      <c r="AQ890" s="1025"/>
      <c r="AR890" s="1025"/>
      <c r="AS890" s="1026"/>
    </row>
    <row r="891">
      <c r="A891" s="266"/>
      <c r="B891" s="266"/>
      <c r="C891" s="269"/>
      <c r="D891" s="984">
        <v>2.0</v>
      </c>
      <c r="E891" s="985">
        <v>3.0</v>
      </c>
      <c r="F891" s="986"/>
      <c r="G891" s="1013"/>
      <c r="H891" s="1021">
        <v>4500.0</v>
      </c>
      <c r="I891" s="486"/>
      <c r="J891" s="520">
        <v>10.0</v>
      </c>
      <c r="K891" s="474"/>
      <c r="L891" s="989"/>
      <c r="M891" s="486"/>
      <c r="N891" s="487"/>
      <c r="O891" s="486"/>
      <c r="P891" s="487"/>
      <c r="Q891" s="487"/>
      <c r="R891" s="487"/>
      <c r="S891" s="520">
        <v>8.0</v>
      </c>
      <c r="T891" s="520"/>
      <c r="U891" s="520"/>
      <c r="V891" s="520"/>
      <c r="W891" s="520"/>
      <c r="X891" s="520"/>
      <c r="Y891" s="474"/>
      <c r="Z891" s="474"/>
      <c r="AA891" s="474"/>
      <c r="AB891" s="475"/>
      <c r="AC891" s="475"/>
      <c r="AD891" s="475"/>
      <c r="AE891" s="989"/>
      <c r="AF891" s="989"/>
      <c r="AG891" s="989"/>
      <c r="AH891" s="990"/>
      <c r="AI891" s="990"/>
      <c r="AJ891" s="989"/>
      <c r="AK891" s="962"/>
      <c r="AL891" s="962"/>
      <c r="AM891" s="962"/>
      <c r="AN891" s="961"/>
      <c r="AO891" s="962"/>
      <c r="AP891" s="962"/>
      <c r="AQ891" s="961"/>
      <c r="AR891" s="961"/>
      <c r="AS891" s="1027"/>
    </row>
    <row r="892">
      <c r="A892" s="266"/>
      <c r="B892" s="266"/>
      <c r="C892" s="269"/>
      <c r="D892" s="984">
        <v>3.0</v>
      </c>
      <c r="E892" s="985">
        <v>4.0</v>
      </c>
      <c r="F892" s="986"/>
      <c r="G892" s="1013"/>
      <c r="H892" s="1021">
        <v>6800.0</v>
      </c>
      <c r="I892" s="486"/>
      <c r="J892" s="520">
        <v>12.0</v>
      </c>
      <c r="K892" s="474"/>
      <c r="L892" s="989"/>
      <c r="M892" s="486"/>
      <c r="N892" s="487"/>
      <c r="O892" s="486"/>
      <c r="P892" s="487"/>
      <c r="Q892" s="487"/>
      <c r="R892" s="487"/>
      <c r="S892" s="520">
        <v>10.0</v>
      </c>
      <c r="T892" s="520"/>
      <c r="U892" s="520"/>
      <c r="V892" s="520"/>
      <c r="W892" s="520"/>
      <c r="X892" s="520"/>
      <c r="Y892" s="474"/>
      <c r="Z892" s="474"/>
      <c r="AA892" s="474"/>
      <c r="AB892" s="475"/>
      <c r="AC892" s="475"/>
      <c r="AD892" s="475"/>
      <c r="AE892" s="989"/>
      <c r="AF892" s="989"/>
      <c r="AG892" s="989"/>
      <c r="AH892" s="990"/>
      <c r="AI892" s="990"/>
      <c r="AJ892" s="989"/>
      <c r="AK892" s="962"/>
      <c r="AL892" s="962"/>
      <c r="AM892" s="962"/>
      <c r="AN892" s="961"/>
      <c r="AO892" s="962"/>
      <c r="AP892" s="962"/>
      <c r="AQ892" s="961"/>
      <c r="AR892" s="961"/>
      <c r="AS892" s="1027"/>
    </row>
    <row r="893">
      <c r="A893" s="266"/>
      <c r="B893" s="266"/>
      <c r="C893" s="269"/>
      <c r="D893" s="984">
        <v>4.0</v>
      </c>
      <c r="E893" s="985">
        <v>5.0</v>
      </c>
      <c r="F893" s="986"/>
      <c r="G893" s="1013"/>
      <c r="H893" s="1021">
        <v>10000.0</v>
      </c>
      <c r="I893" s="486"/>
      <c r="J893" s="519"/>
      <c r="K893" s="475">
        <v>3.0</v>
      </c>
      <c r="L893" s="989"/>
      <c r="M893" s="486"/>
      <c r="N893" s="487"/>
      <c r="O893" s="486"/>
      <c r="P893" s="487"/>
      <c r="Q893" s="487"/>
      <c r="R893" s="487"/>
      <c r="S893" s="520">
        <v>12.0</v>
      </c>
      <c r="T893" s="520"/>
      <c r="U893" s="520"/>
      <c r="V893" s="520"/>
      <c r="W893" s="520"/>
      <c r="X893" s="520"/>
      <c r="Y893" s="474"/>
      <c r="Z893" s="474"/>
      <c r="AA893" s="474"/>
      <c r="AB893" s="475"/>
      <c r="AC893" s="475"/>
      <c r="AD893" s="475"/>
      <c r="AE893" s="989"/>
      <c r="AF893" s="989"/>
      <c r="AG893" s="989"/>
      <c r="AH893" s="990"/>
      <c r="AI893" s="990"/>
      <c r="AJ893" s="989"/>
      <c r="AK893" s="962"/>
      <c r="AL893" s="962"/>
      <c r="AM893" s="962"/>
      <c r="AN893" s="961"/>
      <c r="AO893" s="962"/>
      <c r="AP893" s="962"/>
      <c r="AQ893" s="961"/>
      <c r="AR893" s="961"/>
      <c r="AS893" s="1027"/>
    </row>
    <row r="894">
      <c r="A894" s="266"/>
      <c r="B894" s="266"/>
      <c r="C894" s="269"/>
      <c r="D894" s="984">
        <v>5.0</v>
      </c>
      <c r="E894" s="985">
        <v>6.0</v>
      </c>
      <c r="F894" s="986"/>
      <c r="G894" s="1013"/>
      <c r="H894" s="1021">
        <v>15000.0</v>
      </c>
      <c r="I894" s="486"/>
      <c r="J894" s="519"/>
      <c r="K894" s="475">
        <v>5.0</v>
      </c>
      <c r="L894" s="989"/>
      <c r="M894" s="486"/>
      <c r="N894" s="487"/>
      <c r="O894" s="486"/>
      <c r="P894" s="487"/>
      <c r="Q894" s="487"/>
      <c r="R894" s="487"/>
      <c r="S894" s="519"/>
      <c r="T894" s="520"/>
      <c r="U894" s="519"/>
      <c r="V894" s="520"/>
      <c r="W894" s="520"/>
      <c r="X894" s="520"/>
      <c r="Y894" s="475">
        <v>3.0</v>
      </c>
      <c r="Z894" s="474"/>
      <c r="AA894" s="475"/>
      <c r="AB894" s="475"/>
      <c r="AC894" s="475"/>
      <c r="AD894" s="475"/>
      <c r="AE894" s="989"/>
      <c r="AF894" s="989"/>
      <c r="AG894" s="989"/>
      <c r="AH894" s="990"/>
      <c r="AI894" s="990"/>
      <c r="AJ894" s="989"/>
      <c r="AK894" s="962"/>
      <c r="AL894" s="962"/>
      <c r="AM894" s="962"/>
      <c r="AN894" s="961"/>
      <c r="AO894" s="962"/>
      <c r="AP894" s="962"/>
      <c r="AQ894" s="961"/>
      <c r="AR894" s="961"/>
      <c r="AS894" s="1027"/>
    </row>
    <row r="895">
      <c r="A895" s="266"/>
      <c r="B895" s="266"/>
      <c r="C895" s="269"/>
      <c r="D895" s="984">
        <v>6.0</v>
      </c>
      <c r="E895" s="985">
        <v>8.0</v>
      </c>
      <c r="F895" s="986"/>
      <c r="G895" s="1013"/>
      <c r="H895" s="1021">
        <v>23000.0</v>
      </c>
      <c r="I895" s="486"/>
      <c r="J895" s="519"/>
      <c r="K895" s="475">
        <v>10.0</v>
      </c>
      <c r="L895" s="989"/>
      <c r="M895" s="486"/>
      <c r="N895" s="487"/>
      <c r="O895" s="486"/>
      <c r="P895" s="487"/>
      <c r="Q895" s="487"/>
      <c r="R895" s="487"/>
      <c r="S895" s="519"/>
      <c r="T895" s="520"/>
      <c r="U895" s="519"/>
      <c r="V895" s="520"/>
      <c r="W895" s="520"/>
      <c r="X895" s="520"/>
      <c r="Y895" s="475">
        <v>5.0</v>
      </c>
      <c r="Z895" s="474"/>
      <c r="AA895" s="475"/>
      <c r="AB895" s="475"/>
      <c r="AC895" s="475">
        <v>3.0</v>
      </c>
      <c r="AD895" s="475"/>
      <c r="AE895" s="989"/>
      <c r="AF895" s="989"/>
      <c r="AG895" s="989"/>
      <c r="AH895" s="990"/>
      <c r="AI895" s="990"/>
      <c r="AJ895" s="989"/>
      <c r="AK895" s="962"/>
      <c r="AL895" s="962"/>
      <c r="AM895" s="962"/>
      <c r="AN895" s="961"/>
      <c r="AO895" s="962"/>
      <c r="AP895" s="962"/>
      <c r="AQ895" s="961"/>
      <c r="AR895" s="961"/>
      <c r="AS895" s="1027"/>
    </row>
    <row r="896">
      <c r="A896" s="266"/>
      <c r="B896" s="266"/>
      <c r="C896" s="269"/>
      <c r="D896" s="984">
        <v>7.0</v>
      </c>
      <c r="E896" s="985">
        <v>10.0</v>
      </c>
      <c r="F896" s="986"/>
      <c r="G896" s="1013"/>
      <c r="H896" s="1021">
        <v>35000.0</v>
      </c>
      <c r="I896" s="486"/>
      <c r="J896" s="519"/>
      <c r="K896" s="475">
        <v>15.0</v>
      </c>
      <c r="L896" s="989"/>
      <c r="M896" s="486"/>
      <c r="N896" s="487"/>
      <c r="O896" s="486"/>
      <c r="P896" s="487"/>
      <c r="Q896" s="487"/>
      <c r="R896" s="487"/>
      <c r="S896" s="519"/>
      <c r="T896" s="520"/>
      <c r="U896" s="519"/>
      <c r="V896" s="520"/>
      <c r="W896" s="520"/>
      <c r="X896" s="520"/>
      <c r="Y896" s="475">
        <v>8.0</v>
      </c>
      <c r="Z896" s="474"/>
      <c r="AA896" s="475"/>
      <c r="AB896" s="475"/>
      <c r="AC896" s="475">
        <v>4.0</v>
      </c>
      <c r="AD896" s="475"/>
      <c r="AE896" s="989"/>
      <c r="AF896" s="989"/>
      <c r="AG896" s="989"/>
      <c r="AH896" s="990"/>
      <c r="AI896" s="990"/>
      <c r="AJ896" s="989"/>
      <c r="AK896" s="962"/>
      <c r="AL896" s="962"/>
      <c r="AM896" s="962"/>
      <c r="AN896" s="961"/>
      <c r="AO896" s="962"/>
      <c r="AP896" s="962"/>
      <c r="AQ896" s="961"/>
      <c r="AR896" s="961"/>
      <c r="AS896" s="1027"/>
    </row>
    <row r="897">
      <c r="A897" s="266"/>
      <c r="B897" s="266"/>
      <c r="C897" s="269"/>
      <c r="D897" s="984">
        <v>8.0</v>
      </c>
      <c r="E897" s="985">
        <v>12.0</v>
      </c>
      <c r="F897" s="986"/>
      <c r="G897" s="1013"/>
      <c r="H897" s="1021">
        <v>53000.0</v>
      </c>
      <c r="I897" s="486"/>
      <c r="J897" s="519"/>
      <c r="K897" s="475">
        <v>20.0</v>
      </c>
      <c r="L897" s="989"/>
      <c r="M897" s="486"/>
      <c r="N897" s="487"/>
      <c r="O897" s="486"/>
      <c r="P897" s="487"/>
      <c r="Q897" s="487"/>
      <c r="R897" s="487"/>
      <c r="S897" s="519"/>
      <c r="T897" s="520"/>
      <c r="U897" s="519"/>
      <c r="V897" s="520"/>
      <c r="W897" s="520"/>
      <c r="X897" s="520"/>
      <c r="Y897" s="475">
        <v>10.0</v>
      </c>
      <c r="Z897" s="474"/>
      <c r="AA897" s="475"/>
      <c r="AB897" s="475"/>
      <c r="AC897" s="475">
        <v>5.0</v>
      </c>
      <c r="AD897" s="475"/>
      <c r="AE897" s="989"/>
      <c r="AF897" s="989"/>
      <c r="AG897" s="989"/>
      <c r="AH897" s="990"/>
      <c r="AI897" s="990"/>
      <c r="AJ897" s="989"/>
      <c r="AK897" s="962"/>
      <c r="AL897" s="962"/>
      <c r="AM897" s="962"/>
      <c r="AN897" s="961"/>
      <c r="AO897" s="962"/>
      <c r="AP897" s="962"/>
      <c r="AQ897" s="961"/>
      <c r="AR897" s="961"/>
      <c r="AS897" s="1027"/>
    </row>
    <row r="898">
      <c r="A898" s="266"/>
      <c r="B898" s="266"/>
      <c r="C898" s="269"/>
      <c r="D898" s="984">
        <v>9.0</v>
      </c>
      <c r="E898" s="985">
        <v>14.0</v>
      </c>
      <c r="F898" s="986"/>
      <c r="G898" s="1013"/>
      <c r="H898" s="1021">
        <v>80000.0</v>
      </c>
      <c r="I898" s="486"/>
      <c r="J898" s="519"/>
      <c r="K898" s="475">
        <v>30.0</v>
      </c>
      <c r="L898" s="989"/>
      <c r="M898" s="486"/>
      <c r="N898" s="487"/>
      <c r="O898" s="486"/>
      <c r="P898" s="487"/>
      <c r="Q898" s="487"/>
      <c r="R898" s="487"/>
      <c r="S898" s="519"/>
      <c r="T898" s="520"/>
      <c r="U898" s="519"/>
      <c r="V898" s="520"/>
      <c r="W898" s="520"/>
      <c r="X898" s="520"/>
      <c r="Y898" s="475">
        <v>12.0</v>
      </c>
      <c r="Z898" s="474"/>
      <c r="AA898" s="475"/>
      <c r="AB898" s="475"/>
      <c r="AC898" s="475">
        <v>6.0</v>
      </c>
      <c r="AD898" s="475"/>
      <c r="AE898" s="989"/>
      <c r="AF898" s="989"/>
      <c r="AG898" s="989"/>
      <c r="AH898" s="990"/>
      <c r="AI898" s="990"/>
      <c r="AJ898" s="989"/>
      <c r="AK898" s="962"/>
      <c r="AL898" s="962"/>
      <c r="AM898" s="962"/>
      <c r="AN898" s="961"/>
      <c r="AO898" s="962"/>
      <c r="AP898" s="962"/>
      <c r="AQ898" s="961"/>
      <c r="AR898" s="961"/>
      <c r="AS898" s="1027"/>
    </row>
    <row r="899">
      <c r="A899" s="266"/>
      <c r="B899" s="266"/>
      <c r="C899" s="269"/>
      <c r="D899" s="984">
        <v>10.0</v>
      </c>
      <c r="E899" s="985">
        <v>16.0</v>
      </c>
      <c r="F899" s="986"/>
      <c r="G899" s="1013"/>
      <c r="H899" s="1021">
        <v>120000.0</v>
      </c>
      <c r="I899" s="486"/>
      <c r="J899" s="519"/>
      <c r="K899" s="475">
        <v>40.0</v>
      </c>
      <c r="L899" s="989"/>
      <c r="M899" s="486"/>
      <c r="N899" s="487"/>
      <c r="O899" s="486"/>
      <c r="P899" s="487"/>
      <c r="Q899" s="487"/>
      <c r="R899" s="487"/>
      <c r="S899" s="519"/>
      <c r="T899" s="520"/>
      <c r="U899" s="519"/>
      <c r="V899" s="520"/>
      <c r="W899" s="520"/>
      <c r="X899" s="520"/>
      <c r="Y899" s="475">
        <v>15.0</v>
      </c>
      <c r="Z899" s="474"/>
      <c r="AA899" s="475"/>
      <c r="AB899" s="475"/>
      <c r="AC899" s="475">
        <v>7.0</v>
      </c>
      <c r="AD899" s="475"/>
      <c r="AE899" s="989"/>
      <c r="AF899" s="989"/>
      <c r="AG899" s="989"/>
      <c r="AH899" s="990"/>
      <c r="AI899" s="990"/>
      <c r="AJ899" s="989"/>
      <c r="AK899" s="962"/>
      <c r="AL899" s="962"/>
      <c r="AM899" s="962"/>
      <c r="AN899" s="961"/>
      <c r="AO899" s="962"/>
      <c r="AP899" s="962"/>
      <c r="AQ899" s="961"/>
      <c r="AR899" s="961"/>
      <c r="AS899" s="1027"/>
    </row>
    <row r="900">
      <c r="A900" s="266"/>
      <c r="B900" s="266"/>
      <c r="C900" s="269"/>
      <c r="D900" s="984">
        <v>11.0</v>
      </c>
      <c r="E900" s="985">
        <v>18.0</v>
      </c>
      <c r="F900" s="986"/>
      <c r="G900" s="1013"/>
      <c r="H900" s="1021">
        <v>140000.0</v>
      </c>
      <c r="I900" s="486"/>
      <c r="J900" s="519"/>
      <c r="K900" s="475">
        <v>50.0</v>
      </c>
      <c r="L900" s="989"/>
      <c r="M900" s="486"/>
      <c r="N900" s="487"/>
      <c r="O900" s="486"/>
      <c r="P900" s="487"/>
      <c r="Q900" s="487"/>
      <c r="R900" s="487"/>
      <c r="S900" s="519"/>
      <c r="T900" s="520"/>
      <c r="U900" s="519"/>
      <c r="V900" s="520"/>
      <c r="W900" s="520"/>
      <c r="X900" s="520"/>
      <c r="Y900" s="475">
        <v>18.0</v>
      </c>
      <c r="Z900" s="474"/>
      <c r="AA900" s="475"/>
      <c r="AB900" s="475"/>
      <c r="AC900" s="475">
        <v>8.0</v>
      </c>
      <c r="AD900" s="475"/>
      <c r="AE900" s="989"/>
      <c r="AF900" s="989"/>
      <c r="AG900" s="989"/>
      <c r="AH900" s="990"/>
      <c r="AI900" s="990"/>
      <c r="AJ900" s="989"/>
      <c r="AK900" s="962"/>
      <c r="AL900" s="962"/>
      <c r="AM900" s="962"/>
      <c r="AN900" s="961"/>
      <c r="AO900" s="962"/>
      <c r="AP900" s="962"/>
      <c r="AQ900" s="961"/>
      <c r="AR900" s="961"/>
      <c r="AS900" s="1027"/>
    </row>
    <row r="901">
      <c r="A901" s="266"/>
      <c r="B901" s="266"/>
      <c r="C901" s="269"/>
      <c r="D901" s="984">
        <v>12.0</v>
      </c>
      <c r="E901" s="985">
        <v>20.0</v>
      </c>
      <c r="F901" s="986"/>
      <c r="G901" s="1013"/>
      <c r="H901" s="1021">
        <v>170000.0</v>
      </c>
      <c r="I901" s="486"/>
      <c r="J901" s="519"/>
      <c r="K901" s="475">
        <v>60.0</v>
      </c>
      <c r="L901" s="989"/>
      <c r="M901" s="486"/>
      <c r="N901" s="487"/>
      <c r="O901" s="486"/>
      <c r="P901" s="487"/>
      <c r="Q901" s="487"/>
      <c r="R901" s="487"/>
      <c r="S901" s="519"/>
      <c r="T901" s="520"/>
      <c r="U901" s="519"/>
      <c r="V901" s="520"/>
      <c r="W901" s="520"/>
      <c r="X901" s="520"/>
      <c r="Y901" s="475">
        <v>22.0</v>
      </c>
      <c r="Z901" s="474"/>
      <c r="AA901" s="475"/>
      <c r="AB901" s="475"/>
      <c r="AC901" s="475">
        <v>9.0</v>
      </c>
      <c r="AD901" s="475"/>
      <c r="AE901" s="989"/>
      <c r="AF901" s="989"/>
      <c r="AG901" s="989"/>
      <c r="AH901" s="990"/>
      <c r="AI901" s="990"/>
      <c r="AJ901" s="989"/>
      <c r="AK901" s="962"/>
      <c r="AL901" s="962"/>
      <c r="AM901" s="962"/>
      <c r="AN901" s="961"/>
      <c r="AO901" s="962"/>
      <c r="AP901" s="962"/>
      <c r="AQ901" s="961"/>
      <c r="AR901" s="961"/>
      <c r="AS901" s="1027"/>
    </row>
    <row r="902">
      <c r="A902" s="266"/>
      <c r="B902" s="266"/>
      <c r="C902" s="269"/>
      <c r="D902" s="984">
        <v>13.0</v>
      </c>
      <c r="E902" s="985">
        <v>22.0</v>
      </c>
      <c r="F902" s="986"/>
      <c r="G902" s="1013"/>
      <c r="H902" s="1021">
        <v>200000.0</v>
      </c>
      <c r="I902" s="486"/>
      <c r="J902" s="519"/>
      <c r="K902" s="474"/>
      <c r="L902" s="990">
        <v>5.0</v>
      </c>
      <c r="M902" s="486"/>
      <c r="N902" s="487"/>
      <c r="O902" s="486"/>
      <c r="P902" s="487"/>
      <c r="Q902" s="487"/>
      <c r="R902" s="487"/>
      <c r="S902" s="519"/>
      <c r="T902" s="520"/>
      <c r="U902" s="519"/>
      <c r="V902" s="520"/>
      <c r="W902" s="520"/>
      <c r="X902" s="520"/>
      <c r="Y902" s="475">
        <v>25.0</v>
      </c>
      <c r="Z902" s="474"/>
      <c r="AA902" s="475"/>
      <c r="AB902" s="475"/>
      <c r="AC902" s="475">
        <v>10.0</v>
      </c>
      <c r="AD902" s="475"/>
      <c r="AE902" s="989"/>
      <c r="AF902" s="989"/>
      <c r="AG902" s="989"/>
      <c r="AH902" s="990"/>
      <c r="AI902" s="990"/>
      <c r="AJ902" s="989"/>
      <c r="AK902" s="962"/>
      <c r="AL902" s="962"/>
      <c r="AM902" s="962"/>
      <c r="AN902" s="961"/>
      <c r="AO902" s="962"/>
      <c r="AP902" s="962"/>
      <c r="AQ902" s="961"/>
      <c r="AR902" s="961"/>
      <c r="AS902" s="1027"/>
    </row>
    <row r="903">
      <c r="A903" s="266"/>
      <c r="B903" s="266"/>
      <c r="C903" s="269"/>
      <c r="D903" s="984">
        <v>14.0</v>
      </c>
      <c r="E903" s="985">
        <v>24.0</v>
      </c>
      <c r="F903" s="986"/>
      <c r="G903" s="1013"/>
      <c r="H903" s="1021">
        <v>240000.0</v>
      </c>
      <c r="I903" s="486"/>
      <c r="J903" s="519"/>
      <c r="K903" s="474"/>
      <c r="L903" s="990">
        <v>10.0</v>
      </c>
      <c r="M903" s="486"/>
      <c r="N903" s="487"/>
      <c r="O903" s="486"/>
      <c r="P903" s="487"/>
      <c r="Q903" s="487"/>
      <c r="R903" s="487"/>
      <c r="S903" s="519"/>
      <c r="T903" s="520"/>
      <c r="U903" s="519"/>
      <c r="V903" s="520"/>
      <c r="W903" s="520"/>
      <c r="X903" s="520"/>
      <c r="Y903" s="475">
        <v>30.0</v>
      </c>
      <c r="Z903" s="474"/>
      <c r="AA903" s="475"/>
      <c r="AB903" s="475"/>
      <c r="AC903" s="475">
        <v>12.0</v>
      </c>
      <c r="AD903" s="475"/>
      <c r="AE903" s="989"/>
      <c r="AF903" s="989"/>
      <c r="AG903" s="989"/>
      <c r="AH903" s="990"/>
      <c r="AI903" s="990"/>
      <c r="AJ903" s="989"/>
      <c r="AK903" s="962"/>
      <c r="AL903" s="962"/>
      <c r="AM903" s="962"/>
      <c r="AN903" s="961"/>
      <c r="AO903" s="962"/>
      <c r="AP903" s="962"/>
      <c r="AQ903" s="961"/>
      <c r="AR903" s="961"/>
      <c r="AS903" s="1027"/>
    </row>
    <row r="904">
      <c r="A904" s="266"/>
      <c r="B904" s="266"/>
      <c r="C904" s="269"/>
      <c r="D904" s="984">
        <v>15.0</v>
      </c>
      <c r="E904" s="985">
        <v>26.0</v>
      </c>
      <c r="F904" s="986"/>
      <c r="G904" s="1013"/>
      <c r="H904" s="1021">
        <v>290000.0</v>
      </c>
      <c r="I904" s="486"/>
      <c r="J904" s="519"/>
      <c r="K904" s="474"/>
      <c r="L904" s="990">
        <v>15.0</v>
      </c>
      <c r="M904" s="486"/>
      <c r="N904" s="487"/>
      <c r="O904" s="486"/>
      <c r="P904" s="487"/>
      <c r="Q904" s="487"/>
      <c r="R904" s="487"/>
      <c r="S904" s="519"/>
      <c r="T904" s="520"/>
      <c r="U904" s="519"/>
      <c r="V904" s="520"/>
      <c r="W904" s="520"/>
      <c r="X904" s="520"/>
      <c r="Y904" s="474"/>
      <c r="Z904" s="474"/>
      <c r="AA904" s="474"/>
      <c r="AB904" s="475"/>
      <c r="AC904" s="475"/>
      <c r="AD904" s="475"/>
      <c r="AE904" s="990">
        <v>5.0</v>
      </c>
      <c r="AF904" s="989"/>
      <c r="AG904" s="990"/>
      <c r="AH904" s="990"/>
      <c r="AI904" s="990">
        <v>5.0</v>
      </c>
      <c r="AJ904" s="990"/>
      <c r="AK904" s="962"/>
      <c r="AL904" s="962"/>
      <c r="AM904" s="962"/>
      <c r="AN904" s="961"/>
      <c r="AO904" s="962"/>
      <c r="AP904" s="962"/>
      <c r="AQ904" s="961"/>
      <c r="AR904" s="961"/>
      <c r="AS904" s="1027"/>
    </row>
    <row r="905">
      <c r="A905" s="266"/>
      <c r="B905" s="266"/>
      <c r="C905" s="269"/>
      <c r="D905" s="984">
        <v>16.0</v>
      </c>
      <c r="E905" s="985">
        <v>28.0</v>
      </c>
      <c r="F905" s="986"/>
      <c r="G905" s="1013"/>
      <c r="H905" s="1021">
        <v>350000.0</v>
      </c>
      <c r="I905" s="486"/>
      <c r="J905" s="519"/>
      <c r="K905" s="474"/>
      <c r="L905" s="990">
        <v>20.0</v>
      </c>
      <c r="M905" s="486"/>
      <c r="N905" s="487"/>
      <c r="O905" s="486"/>
      <c r="P905" s="487"/>
      <c r="Q905" s="487"/>
      <c r="R905" s="487"/>
      <c r="S905" s="519"/>
      <c r="T905" s="520"/>
      <c r="U905" s="519"/>
      <c r="V905" s="520"/>
      <c r="W905" s="520"/>
      <c r="X905" s="520"/>
      <c r="Y905" s="474"/>
      <c r="Z905" s="474"/>
      <c r="AA905" s="474"/>
      <c r="AB905" s="475"/>
      <c r="AC905" s="475"/>
      <c r="AD905" s="475"/>
      <c r="AE905" s="990">
        <v>6.0</v>
      </c>
      <c r="AF905" s="989"/>
      <c r="AG905" s="990"/>
      <c r="AH905" s="990"/>
      <c r="AI905" s="990">
        <v>6.0</v>
      </c>
      <c r="AJ905" s="990"/>
      <c r="AK905" s="962"/>
      <c r="AL905" s="962"/>
      <c r="AM905" s="962"/>
      <c r="AN905" s="961"/>
      <c r="AO905" s="962"/>
      <c r="AP905" s="962"/>
      <c r="AQ905" s="961"/>
      <c r="AR905" s="961"/>
      <c r="AS905" s="1027"/>
    </row>
    <row r="906">
      <c r="A906" s="266"/>
      <c r="B906" s="266"/>
      <c r="C906" s="269"/>
      <c r="D906" s="984">
        <v>17.0</v>
      </c>
      <c r="E906" s="985">
        <v>30.0</v>
      </c>
      <c r="F906" s="986"/>
      <c r="G906" s="1013"/>
      <c r="H906" s="1021">
        <v>420000.0</v>
      </c>
      <c r="I906" s="486"/>
      <c r="J906" s="519"/>
      <c r="K906" s="474"/>
      <c r="L906" s="990">
        <v>25.0</v>
      </c>
      <c r="M906" s="486"/>
      <c r="N906" s="487"/>
      <c r="O906" s="486"/>
      <c r="P906" s="487"/>
      <c r="Q906" s="487"/>
      <c r="R906" s="487"/>
      <c r="S906" s="519"/>
      <c r="T906" s="520"/>
      <c r="U906" s="519"/>
      <c r="V906" s="520"/>
      <c r="W906" s="520"/>
      <c r="X906" s="520"/>
      <c r="Y906" s="474"/>
      <c r="Z906" s="474"/>
      <c r="AA906" s="474"/>
      <c r="AB906" s="475"/>
      <c r="AC906" s="475"/>
      <c r="AD906" s="475"/>
      <c r="AE906" s="990">
        <v>7.0</v>
      </c>
      <c r="AF906" s="989"/>
      <c r="AG906" s="990"/>
      <c r="AH906" s="990"/>
      <c r="AI906" s="990">
        <v>7.0</v>
      </c>
      <c r="AJ906" s="990"/>
      <c r="AK906" s="962"/>
      <c r="AL906" s="962"/>
      <c r="AM906" s="962"/>
      <c r="AN906" s="961"/>
      <c r="AO906" s="962"/>
      <c r="AP906" s="962"/>
      <c r="AQ906" s="961"/>
      <c r="AR906" s="961"/>
      <c r="AS906" s="1027"/>
    </row>
    <row r="907">
      <c r="A907" s="266"/>
      <c r="B907" s="266"/>
      <c r="C907" s="269"/>
      <c r="D907" s="984">
        <v>18.0</v>
      </c>
      <c r="E907" s="985">
        <v>33.0</v>
      </c>
      <c r="F907" s="986"/>
      <c r="G907" s="1013"/>
      <c r="H907" s="1021">
        <v>500000.0</v>
      </c>
      <c r="I907" s="486"/>
      <c r="J907" s="519"/>
      <c r="K907" s="474"/>
      <c r="L907" s="990">
        <v>30.0</v>
      </c>
      <c r="M907" s="486"/>
      <c r="N907" s="487"/>
      <c r="O907" s="486"/>
      <c r="P907" s="487"/>
      <c r="Q907" s="487"/>
      <c r="R907" s="487"/>
      <c r="S907" s="519"/>
      <c r="T907" s="520"/>
      <c r="U907" s="519"/>
      <c r="V907" s="520"/>
      <c r="W907" s="520"/>
      <c r="X907" s="520"/>
      <c r="Y907" s="474"/>
      <c r="Z907" s="474"/>
      <c r="AA907" s="474"/>
      <c r="AB907" s="475"/>
      <c r="AC907" s="475"/>
      <c r="AD907" s="475"/>
      <c r="AE907" s="990">
        <v>8.0</v>
      </c>
      <c r="AF907" s="989"/>
      <c r="AG907" s="990"/>
      <c r="AH907" s="990"/>
      <c r="AI907" s="990">
        <v>8.0</v>
      </c>
      <c r="AJ907" s="990"/>
      <c r="AK907" s="962"/>
      <c r="AL907" s="962"/>
      <c r="AM907" s="962"/>
      <c r="AN907" s="961"/>
      <c r="AO907" s="962"/>
      <c r="AP907" s="962"/>
      <c r="AQ907" s="961"/>
      <c r="AR907" s="961"/>
      <c r="AS907" s="1027"/>
    </row>
    <row r="908">
      <c r="A908" s="266"/>
      <c r="B908" s="266"/>
      <c r="C908" s="269"/>
      <c r="D908" s="984">
        <v>19.0</v>
      </c>
      <c r="E908" s="985">
        <v>36.0</v>
      </c>
      <c r="F908" s="986"/>
      <c r="G908" s="1013"/>
      <c r="H908" s="1021">
        <v>600000.0</v>
      </c>
      <c r="I908" s="486"/>
      <c r="J908" s="519"/>
      <c r="K908" s="474"/>
      <c r="L908" s="990">
        <v>40.0</v>
      </c>
      <c r="M908" s="486"/>
      <c r="N908" s="487"/>
      <c r="O908" s="486"/>
      <c r="P908" s="487"/>
      <c r="Q908" s="487"/>
      <c r="R908" s="487"/>
      <c r="S908" s="519"/>
      <c r="T908" s="520"/>
      <c r="U908" s="519"/>
      <c r="V908" s="520"/>
      <c r="W908" s="520"/>
      <c r="X908" s="520"/>
      <c r="Y908" s="474"/>
      <c r="Z908" s="474"/>
      <c r="AA908" s="474"/>
      <c r="AB908" s="475"/>
      <c r="AC908" s="475"/>
      <c r="AD908" s="475"/>
      <c r="AE908" s="990">
        <v>10.0</v>
      </c>
      <c r="AF908" s="989"/>
      <c r="AG908" s="990"/>
      <c r="AH908" s="990"/>
      <c r="AI908" s="990">
        <v>10.0</v>
      </c>
      <c r="AJ908" s="990"/>
      <c r="AK908" s="962"/>
      <c r="AL908" s="962"/>
      <c r="AM908" s="962"/>
      <c r="AN908" s="961"/>
      <c r="AO908" s="962"/>
      <c r="AP908" s="962"/>
      <c r="AQ908" s="961"/>
      <c r="AR908" s="961"/>
      <c r="AS908" s="1027"/>
    </row>
    <row r="909">
      <c r="A909" s="275"/>
      <c r="B909" s="275"/>
      <c r="C909" s="917"/>
      <c r="D909" s="992">
        <v>20.0</v>
      </c>
      <c r="E909" s="993">
        <v>40.0</v>
      </c>
      <c r="F909" s="994"/>
      <c r="G909" s="1015"/>
      <c r="H909" s="1028">
        <v>720000.0</v>
      </c>
      <c r="I909" s="1001"/>
      <c r="J909" s="998"/>
      <c r="K909" s="999"/>
      <c r="L909" s="1004">
        <v>50.0</v>
      </c>
      <c r="M909" s="1001"/>
      <c r="N909" s="997"/>
      <c r="O909" s="1001"/>
      <c r="P909" s="997"/>
      <c r="Q909" s="997"/>
      <c r="R909" s="997"/>
      <c r="S909" s="998"/>
      <c r="T909" s="1002"/>
      <c r="U909" s="998"/>
      <c r="V909" s="1002"/>
      <c r="W909" s="1002"/>
      <c r="X909" s="1002"/>
      <c r="Y909" s="999"/>
      <c r="Z909" s="999"/>
      <c r="AA909" s="999"/>
      <c r="AB909" s="1003"/>
      <c r="AC909" s="1003"/>
      <c r="AD909" s="1003"/>
      <c r="AE909" s="1004">
        <v>12.0</v>
      </c>
      <c r="AF909" s="1000"/>
      <c r="AG909" s="1004"/>
      <c r="AH909" s="1004"/>
      <c r="AI909" s="1004">
        <v>12.0</v>
      </c>
      <c r="AJ909" s="1004"/>
      <c r="AK909" s="1029"/>
      <c r="AL909" s="1029"/>
      <c r="AM909" s="1029"/>
      <c r="AN909" s="1030"/>
      <c r="AO909" s="1029"/>
      <c r="AP909" s="1029"/>
      <c r="AQ909" s="1030"/>
      <c r="AR909" s="1030"/>
      <c r="AS909" s="1031"/>
    </row>
    <row r="910">
      <c r="A910" s="1032" t="s">
        <v>2697</v>
      </c>
      <c r="B910" s="1006" t="s">
        <v>2807</v>
      </c>
      <c r="C910" s="269"/>
      <c r="D910" s="984">
        <v>1.0</v>
      </c>
      <c r="E910" s="985">
        <v>2.0</v>
      </c>
      <c r="F910" s="986"/>
      <c r="G910" s="1013"/>
      <c r="H910" s="1021">
        <v>3000.0</v>
      </c>
      <c r="I910" s="486"/>
      <c r="J910" s="520">
        <v>8.0</v>
      </c>
      <c r="K910" s="474"/>
      <c r="L910" s="989"/>
      <c r="M910" s="486"/>
      <c r="N910" s="487"/>
      <c r="O910" s="486"/>
      <c r="P910" s="487"/>
      <c r="Q910" s="487"/>
      <c r="R910" s="487"/>
      <c r="S910" s="519"/>
      <c r="T910" s="520"/>
      <c r="U910" s="519"/>
      <c r="V910" s="520"/>
      <c r="W910" s="520"/>
      <c r="X910" s="520"/>
      <c r="Y910" s="474"/>
      <c r="Z910" s="474"/>
      <c r="AA910" s="474"/>
      <c r="AB910" s="475"/>
      <c r="AC910" s="475"/>
      <c r="AD910" s="475"/>
      <c r="AE910" s="989"/>
      <c r="AF910" s="989"/>
      <c r="AG910" s="989"/>
      <c r="AH910" s="990"/>
      <c r="AI910" s="990"/>
      <c r="AJ910" s="989"/>
      <c r="AK910" s="962"/>
      <c r="AL910" s="962"/>
      <c r="AM910" s="962"/>
      <c r="AN910" s="961"/>
      <c r="AO910" s="962"/>
      <c r="AP910" s="962"/>
      <c r="AQ910" s="961"/>
      <c r="AR910" s="961"/>
      <c r="AS910" s="962"/>
    </row>
    <row r="911">
      <c r="B911" s="266"/>
      <c r="C911" s="269"/>
      <c r="D911" s="984">
        <v>2.0</v>
      </c>
      <c r="E911" s="985">
        <v>3.0</v>
      </c>
      <c r="F911" s="986"/>
      <c r="G911" s="1013"/>
      <c r="H911" s="1021">
        <v>4500.0</v>
      </c>
      <c r="I911" s="486"/>
      <c r="J911" s="520">
        <v>10.0</v>
      </c>
      <c r="K911" s="474"/>
      <c r="L911" s="989"/>
      <c r="M911" s="486"/>
      <c r="N911" s="487"/>
      <c r="O911" s="486"/>
      <c r="P911" s="487"/>
      <c r="Q911" s="487"/>
      <c r="R911" s="487"/>
      <c r="S911" s="520"/>
      <c r="T911" s="520"/>
      <c r="U911" s="520">
        <v>8.0</v>
      </c>
      <c r="V911" s="520"/>
      <c r="W911" s="520"/>
      <c r="X911" s="520"/>
      <c r="Y911" s="474"/>
      <c r="Z911" s="474"/>
      <c r="AA911" s="474"/>
      <c r="AB911" s="475"/>
      <c r="AC911" s="475"/>
      <c r="AD911" s="475"/>
      <c r="AE911" s="989"/>
      <c r="AF911" s="989"/>
      <c r="AG911" s="989"/>
      <c r="AH911" s="990"/>
      <c r="AI911" s="990"/>
      <c r="AJ911" s="989"/>
      <c r="AK911" s="962"/>
      <c r="AL911" s="962"/>
      <c r="AM911" s="962"/>
      <c r="AN911" s="961"/>
      <c r="AO911" s="962"/>
      <c r="AP911" s="962"/>
      <c r="AQ911" s="961"/>
      <c r="AR911" s="961"/>
      <c r="AS911" s="962"/>
    </row>
    <row r="912">
      <c r="B912" s="266"/>
      <c r="C912" s="269"/>
      <c r="D912" s="984">
        <v>3.0</v>
      </c>
      <c r="E912" s="985">
        <v>4.0</v>
      </c>
      <c r="F912" s="986"/>
      <c r="G912" s="1013"/>
      <c r="H912" s="1021">
        <v>6800.0</v>
      </c>
      <c r="I912" s="486"/>
      <c r="J912" s="520">
        <v>12.0</v>
      </c>
      <c r="K912" s="474"/>
      <c r="L912" s="989"/>
      <c r="M912" s="486"/>
      <c r="N912" s="487"/>
      <c r="O912" s="486"/>
      <c r="P912" s="487"/>
      <c r="Q912" s="487"/>
      <c r="R912" s="487"/>
      <c r="S912" s="520"/>
      <c r="T912" s="520"/>
      <c r="U912" s="520">
        <v>10.0</v>
      </c>
      <c r="V912" s="520"/>
      <c r="W912" s="520"/>
      <c r="X912" s="520"/>
      <c r="Y912" s="474"/>
      <c r="Z912" s="474"/>
      <c r="AA912" s="474"/>
      <c r="AB912" s="475"/>
      <c r="AC912" s="475"/>
      <c r="AD912" s="475"/>
      <c r="AE912" s="989"/>
      <c r="AF912" s="989"/>
      <c r="AG912" s="989"/>
      <c r="AH912" s="990"/>
      <c r="AI912" s="990"/>
      <c r="AJ912" s="989"/>
      <c r="AK912" s="962"/>
      <c r="AL912" s="962"/>
      <c r="AM912" s="962"/>
      <c r="AN912" s="961"/>
      <c r="AO912" s="962"/>
      <c r="AP912" s="962"/>
      <c r="AQ912" s="961"/>
      <c r="AR912" s="961"/>
      <c r="AS912" s="962"/>
    </row>
    <row r="913">
      <c r="B913" s="266"/>
      <c r="C913" s="269"/>
      <c r="D913" s="984">
        <v>4.0</v>
      </c>
      <c r="E913" s="985">
        <v>5.0</v>
      </c>
      <c r="F913" s="986"/>
      <c r="G913" s="1013"/>
      <c r="H913" s="1021">
        <v>10000.0</v>
      </c>
      <c r="I913" s="486"/>
      <c r="J913" s="519"/>
      <c r="K913" s="475">
        <v>3.0</v>
      </c>
      <c r="L913" s="989"/>
      <c r="M913" s="486"/>
      <c r="N913" s="487"/>
      <c r="O913" s="486"/>
      <c r="P913" s="487"/>
      <c r="Q913" s="487"/>
      <c r="R913" s="487"/>
      <c r="S913" s="520"/>
      <c r="T913" s="520"/>
      <c r="U913" s="520">
        <v>12.0</v>
      </c>
      <c r="V913" s="520"/>
      <c r="W913" s="520"/>
      <c r="X913" s="520"/>
      <c r="Y913" s="474"/>
      <c r="Z913" s="474"/>
      <c r="AA913" s="474"/>
      <c r="AB913" s="475"/>
      <c r="AC913" s="475"/>
      <c r="AD913" s="475"/>
      <c r="AE913" s="989"/>
      <c r="AF913" s="989"/>
      <c r="AG913" s="989"/>
      <c r="AH913" s="990"/>
      <c r="AI913" s="990"/>
      <c r="AJ913" s="989"/>
      <c r="AK913" s="962"/>
      <c r="AL913" s="962"/>
      <c r="AM913" s="962"/>
      <c r="AN913" s="961"/>
      <c r="AO913" s="962"/>
      <c r="AP913" s="962"/>
      <c r="AQ913" s="961"/>
      <c r="AR913" s="961"/>
      <c r="AS913" s="962"/>
    </row>
    <row r="914">
      <c r="B914" s="266"/>
      <c r="C914" s="269"/>
      <c r="D914" s="984">
        <v>5.0</v>
      </c>
      <c r="E914" s="985">
        <v>6.0</v>
      </c>
      <c r="F914" s="986"/>
      <c r="G914" s="1013"/>
      <c r="H914" s="1021">
        <v>15000.0</v>
      </c>
      <c r="I914" s="486"/>
      <c r="J914" s="519"/>
      <c r="K914" s="475">
        <v>5.0</v>
      </c>
      <c r="L914" s="989"/>
      <c r="M914" s="486"/>
      <c r="N914" s="487"/>
      <c r="O914" s="486"/>
      <c r="P914" s="487"/>
      <c r="Q914" s="487"/>
      <c r="R914" s="487"/>
      <c r="S914" s="519"/>
      <c r="T914" s="520"/>
      <c r="U914" s="519"/>
      <c r="V914" s="520"/>
      <c r="W914" s="520"/>
      <c r="X914" s="520"/>
      <c r="Y914" s="475"/>
      <c r="Z914" s="474"/>
      <c r="AA914" s="475">
        <v>3.0</v>
      </c>
      <c r="AB914" s="475"/>
      <c r="AC914" s="475"/>
      <c r="AD914" s="475"/>
      <c r="AE914" s="989"/>
      <c r="AF914" s="989"/>
      <c r="AG914" s="989"/>
      <c r="AH914" s="990"/>
      <c r="AI914" s="990"/>
      <c r="AJ914" s="989"/>
      <c r="AK914" s="962"/>
      <c r="AL914" s="962"/>
      <c r="AM914" s="962"/>
      <c r="AN914" s="961"/>
      <c r="AO914" s="962"/>
      <c r="AP914" s="962"/>
      <c r="AQ914" s="961"/>
      <c r="AR914" s="961"/>
      <c r="AS914" s="962"/>
    </row>
    <row r="915">
      <c r="B915" s="266"/>
      <c r="C915" s="269"/>
      <c r="D915" s="984">
        <v>6.0</v>
      </c>
      <c r="E915" s="985">
        <v>8.0</v>
      </c>
      <c r="F915" s="986"/>
      <c r="G915" s="1013"/>
      <c r="H915" s="1021">
        <v>23000.0</v>
      </c>
      <c r="I915" s="486"/>
      <c r="J915" s="519"/>
      <c r="K915" s="475">
        <v>10.0</v>
      </c>
      <c r="L915" s="989"/>
      <c r="M915" s="486"/>
      <c r="N915" s="487"/>
      <c r="O915" s="486"/>
      <c r="P915" s="487"/>
      <c r="Q915" s="487"/>
      <c r="R915" s="487"/>
      <c r="S915" s="519"/>
      <c r="T915" s="520"/>
      <c r="U915" s="519"/>
      <c r="V915" s="520"/>
      <c r="W915" s="520"/>
      <c r="X915" s="520"/>
      <c r="Y915" s="475"/>
      <c r="Z915" s="474"/>
      <c r="AA915" s="475">
        <v>5.0</v>
      </c>
      <c r="AB915" s="475"/>
      <c r="AC915" s="475">
        <v>3.0</v>
      </c>
      <c r="AD915" s="475"/>
      <c r="AE915" s="989"/>
      <c r="AF915" s="989"/>
      <c r="AG915" s="989"/>
      <c r="AH915" s="990"/>
      <c r="AI915" s="990"/>
      <c r="AJ915" s="989"/>
      <c r="AK915" s="962"/>
      <c r="AL915" s="962"/>
      <c r="AM915" s="962"/>
      <c r="AN915" s="961"/>
      <c r="AO915" s="962"/>
      <c r="AP915" s="962"/>
      <c r="AQ915" s="961"/>
      <c r="AR915" s="961"/>
      <c r="AS915" s="962"/>
    </row>
    <row r="916">
      <c r="B916" s="266"/>
      <c r="C916" s="269"/>
      <c r="D916" s="984">
        <v>7.0</v>
      </c>
      <c r="E916" s="985">
        <v>10.0</v>
      </c>
      <c r="F916" s="986"/>
      <c r="G916" s="1013"/>
      <c r="H916" s="1021">
        <v>35000.0</v>
      </c>
      <c r="I916" s="486"/>
      <c r="J916" s="519"/>
      <c r="K916" s="475">
        <v>15.0</v>
      </c>
      <c r="L916" s="989"/>
      <c r="M916" s="486"/>
      <c r="N916" s="487"/>
      <c r="O916" s="486"/>
      <c r="P916" s="487"/>
      <c r="Q916" s="487"/>
      <c r="R916" s="487"/>
      <c r="S916" s="519"/>
      <c r="T916" s="520"/>
      <c r="U916" s="519"/>
      <c r="V916" s="520"/>
      <c r="W916" s="520"/>
      <c r="X916" s="520"/>
      <c r="Y916" s="475"/>
      <c r="Z916" s="474"/>
      <c r="AA916" s="475">
        <v>8.0</v>
      </c>
      <c r="AB916" s="475"/>
      <c r="AC916" s="475">
        <v>4.0</v>
      </c>
      <c r="AD916" s="475"/>
      <c r="AE916" s="989"/>
      <c r="AF916" s="989"/>
      <c r="AG916" s="989"/>
      <c r="AH916" s="990"/>
      <c r="AI916" s="990"/>
      <c r="AJ916" s="989"/>
      <c r="AK916" s="962"/>
      <c r="AL916" s="962"/>
      <c r="AM916" s="962"/>
      <c r="AN916" s="961"/>
      <c r="AO916" s="962"/>
      <c r="AP916" s="962"/>
      <c r="AQ916" s="961"/>
      <c r="AR916" s="961"/>
      <c r="AS916" s="962"/>
    </row>
    <row r="917">
      <c r="B917" s="266"/>
      <c r="C917" s="269"/>
      <c r="D917" s="984">
        <v>8.0</v>
      </c>
      <c r="E917" s="985">
        <v>12.0</v>
      </c>
      <c r="F917" s="986"/>
      <c r="G917" s="1013"/>
      <c r="H917" s="1021">
        <v>53000.0</v>
      </c>
      <c r="I917" s="486"/>
      <c r="J917" s="519"/>
      <c r="K917" s="475">
        <v>20.0</v>
      </c>
      <c r="L917" s="989"/>
      <c r="M917" s="486"/>
      <c r="N917" s="487"/>
      <c r="O917" s="486"/>
      <c r="P917" s="487"/>
      <c r="Q917" s="487"/>
      <c r="R917" s="487"/>
      <c r="S917" s="519"/>
      <c r="T917" s="520"/>
      <c r="U917" s="519"/>
      <c r="V917" s="520"/>
      <c r="W917" s="520"/>
      <c r="X917" s="520"/>
      <c r="Y917" s="475"/>
      <c r="Z917" s="474"/>
      <c r="AA917" s="475">
        <v>10.0</v>
      </c>
      <c r="AB917" s="475"/>
      <c r="AC917" s="475">
        <v>5.0</v>
      </c>
      <c r="AD917" s="475"/>
      <c r="AE917" s="989"/>
      <c r="AF917" s="989"/>
      <c r="AG917" s="989"/>
      <c r="AH917" s="990"/>
      <c r="AI917" s="990"/>
      <c r="AJ917" s="989"/>
      <c r="AK917" s="962"/>
      <c r="AL917" s="962"/>
      <c r="AM917" s="962"/>
      <c r="AN917" s="961"/>
      <c r="AO917" s="962"/>
      <c r="AP917" s="962"/>
      <c r="AQ917" s="961"/>
      <c r="AR917" s="961"/>
      <c r="AS917" s="962"/>
    </row>
    <row r="918">
      <c r="B918" s="266"/>
      <c r="C918" s="269"/>
      <c r="D918" s="984">
        <v>9.0</v>
      </c>
      <c r="E918" s="985">
        <v>14.0</v>
      </c>
      <c r="F918" s="986"/>
      <c r="G918" s="1013"/>
      <c r="H918" s="1021">
        <v>80000.0</v>
      </c>
      <c r="I918" s="486"/>
      <c r="J918" s="519"/>
      <c r="K918" s="475">
        <v>30.0</v>
      </c>
      <c r="L918" s="989"/>
      <c r="M918" s="486"/>
      <c r="N918" s="487"/>
      <c r="O918" s="486"/>
      <c r="P918" s="487"/>
      <c r="Q918" s="487"/>
      <c r="R918" s="487"/>
      <c r="S918" s="519"/>
      <c r="T918" s="520"/>
      <c r="U918" s="519"/>
      <c r="V918" s="520"/>
      <c r="W918" s="520"/>
      <c r="X918" s="520"/>
      <c r="Y918" s="475"/>
      <c r="Z918" s="474"/>
      <c r="AA918" s="475">
        <v>12.0</v>
      </c>
      <c r="AB918" s="475"/>
      <c r="AC918" s="475">
        <v>6.0</v>
      </c>
      <c r="AD918" s="475"/>
      <c r="AE918" s="989"/>
      <c r="AF918" s="989"/>
      <c r="AG918" s="989"/>
      <c r="AH918" s="990"/>
      <c r="AI918" s="990"/>
      <c r="AJ918" s="989"/>
      <c r="AK918" s="962"/>
      <c r="AL918" s="962"/>
      <c r="AM918" s="962"/>
      <c r="AN918" s="961"/>
      <c r="AO918" s="962"/>
      <c r="AP918" s="962"/>
      <c r="AQ918" s="961"/>
      <c r="AR918" s="961"/>
      <c r="AS918" s="962"/>
    </row>
    <row r="919">
      <c r="B919" s="266"/>
      <c r="C919" s="269"/>
      <c r="D919" s="984">
        <v>10.0</v>
      </c>
      <c r="E919" s="985">
        <v>16.0</v>
      </c>
      <c r="F919" s="986"/>
      <c r="G919" s="1013"/>
      <c r="H919" s="1021">
        <v>120000.0</v>
      </c>
      <c r="I919" s="486"/>
      <c r="J919" s="519"/>
      <c r="K919" s="475">
        <v>40.0</v>
      </c>
      <c r="L919" s="989"/>
      <c r="M919" s="486"/>
      <c r="N919" s="487"/>
      <c r="O919" s="486"/>
      <c r="P919" s="487"/>
      <c r="Q919" s="487"/>
      <c r="R919" s="487"/>
      <c r="S919" s="519"/>
      <c r="T919" s="520"/>
      <c r="U919" s="519"/>
      <c r="V919" s="520"/>
      <c r="W919" s="520"/>
      <c r="X919" s="520"/>
      <c r="Y919" s="475"/>
      <c r="Z919" s="474"/>
      <c r="AA919" s="475">
        <v>15.0</v>
      </c>
      <c r="AB919" s="475"/>
      <c r="AC919" s="475">
        <v>7.0</v>
      </c>
      <c r="AD919" s="475"/>
      <c r="AE919" s="989"/>
      <c r="AF919" s="989"/>
      <c r="AG919" s="989"/>
      <c r="AH919" s="990"/>
      <c r="AI919" s="990"/>
      <c r="AJ919" s="989"/>
      <c r="AK919" s="962"/>
      <c r="AL919" s="962"/>
      <c r="AM919" s="962"/>
      <c r="AN919" s="961"/>
      <c r="AO919" s="962"/>
      <c r="AP919" s="962"/>
      <c r="AQ919" s="961"/>
      <c r="AR919" s="961"/>
      <c r="AS919" s="962"/>
    </row>
    <row r="920">
      <c r="B920" s="266"/>
      <c r="C920" s="269"/>
      <c r="D920" s="984">
        <v>11.0</v>
      </c>
      <c r="E920" s="985">
        <v>18.0</v>
      </c>
      <c r="F920" s="986"/>
      <c r="G920" s="1013"/>
      <c r="H920" s="1021">
        <v>140000.0</v>
      </c>
      <c r="I920" s="486"/>
      <c r="J920" s="519"/>
      <c r="K920" s="475">
        <v>50.0</v>
      </c>
      <c r="L920" s="989"/>
      <c r="M920" s="486"/>
      <c r="N920" s="487"/>
      <c r="O920" s="486"/>
      <c r="P920" s="487"/>
      <c r="Q920" s="487"/>
      <c r="R920" s="487"/>
      <c r="S920" s="519"/>
      <c r="T920" s="520"/>
      <c r="U920" s="519"/>
      <c r="V920" s="520"/>
      <c r="W920" s="520"/>
      <c r="X920" s="520"/>
      <c r="Y920" s="475"/>
      <c r="Z920" s="474"/>
      <c r="AA920" s="475">
        <v>18.0</v>
      </c>
      <c r="AB920" s="475"/>
      <c r="AC920" s="475">
        <v>8.0</v>
      </c>
      <c r="AD920" s="475"/>
      <c r="AE920" s="989"/>
      <c r="AF920" s="989"/>
      <c r="AG920" s="989"/>
      <c r="AH920" s="990"/>
      <c r="AI920" s="990"/>
      <c r="AJ920" s="989"/>
      <c r="AK920" s="962"/>
      <c r="AL920" s="962"/>
      <c r="AM920" s="962"/>
      <c r="AN920" s="961"/>
      <c r="AO920" s="962"/>
      <c r="AP920" s="962"/>
      <c r="AQ920" s="961"/>
      <c r="AR920" s="961"/>
      <c r="AS920" s="962"/>
    </row>
    <row r="921">
      <c r="B921" s="266"/>
      <c r="C921" s="269"/>
      <c r="D921" s="984">
        <v>12.0</v>
      </c>
      <c r="E921" s="985">
        <v>20.0</v>
      </c>
      <c r="F921" s="986"/>
      <c r="G921" s="1013"/>
      <c r="H921" s="1021">
        <v>170000.0</v>
      </c>
      <c r="I921" s="486"/>
      <c r="J921" s="519"/>
      <c r="K921" s="475">
        <v>60.0</v>
      </c>
      <c r="L921" s="989"/>
      <c r="M921" s="486"/>
      <c r="N921" s="487"/>
      <c r="O921" s="486"/>
      <c r="P921" s="487"/>
      <c r="Q921" s="487"/>
      <c r="R921" s="487"/>
      <c r="S921" s="519"/>
      <c r="T921" s="520"/>
      <c r="U921" s="519"/>
      <c r="V921" s="520"/>
      <c r="W921" s="520"/>
      <c r="X921" s="520"/>
      <c r="Y921" s="475"/>
      <c r="Z921" s="474"/>
      <c r="AA921" s="475">
        <v>22.0</v>
      </c>
      <c r="AB921" s="475"/>
      <c r="AC921" s="475">
        <v>9.0</v>
      </c>
      <c r="AD921" s="475"/>
      <c r="AE921" s="989"/>
      <c r="AF921" s="989"/>
      <c r="AG921" s="989"/>
      <c r="AH921" s="990"/>
      <c r="AI921" s="990"/>
      <c r="AJ921" s="989"/>
      <c r="AK921" s="962"/>
      <c r="AL921" s="962"/>
      <c r="AM921" s="962"/>
      <c r="AN921" s="961"/>
      <c r="AO921" s="962"/>
      <c r="AP921" s="962"/>
      <c r="AQ921" s="961"/>
      <c r="AR921" s="961"/>
      <c r="AS921" s="962"/>
    </row>
    <row r="922">
      <c r="B922" s="266"/>
      <c r="C922" s="269"/>
      <c r="D922" s="984">
        <v>13.0</v>
      </c>
      <c r="E922" s="985">
        <v>22.0</v>
      </c>
      <c r="F922" s="986"/>
      <c r="G922" s="1013"/>
      <c r="H922" s="1021">
        <v>200000.0</v>
      </c>
      <c r="I922" s="486"/>
      <c r="J922" s="519"/>
      <c r="K922" s="474"/>
      <c r="L922" s="990">
        <v>5.0</v>
      </c>
      <c r="M922" s="486"/>
      <c r="N922" s="487"/>
      <c r="O922" s="486"/>
      <c r="P922" s="487"/>
      <c r="Q922" s="487"/>
      <c r="R922" s="487"/>
      <c r="S922" s="519"/>
      <c r="T922" s="520"/>
      <c r="U922" s="519"/>
      <c r="V922" s="520"/>
      <c r="W922" s="520"/>
      <c r="X922" s="520"/>
      <c r="Y922" s="475"/>
      <c r="Z922" s="474"/>
      <c r="AA922" s="475">
        <v>25.0</v>
      </c>
      <c r="AB922" s="475"/>
      <c r="AC922" s="475">
        <v>10.0</v>
      </c>
      <c r="AD922" s="475"/>
      <c r="AE922" s="989"/>
      <c r="AF922" s="989"/>
      <c r="AG922" s="989"/>
      <c r="AH922" s="990"/>
      <c r="AI922" s="990"/>
      <c r="AJ922" s="989"/>
      <c r="AK922" s="962"/>
      <c r="AL922" s="962"/>
      <c r="AM922" s="962"/>
      <c r="AN922" s="961"/>
      <c r="AO922" s="962"/>
      <c r="AP922" s="962"/>
      <c r="AQ922" s="961"/>
      <c r="AR922" s="961"/>
      <c r="AS922" s="962"/>
    </row>
    <row r="923">
      <c r="B923" s="266"/>
      <c r="C923" s="269"/>
      <c r="D923" s="984">
        <v>14.0</v>
      </c>
      <c r="E923" s="985">
        <v>24.0</v>
      </c>
      <c r="F923" s="986"/>
      <c r="G923" s="1013"/>
      <c r="H923" s="1021">
        <v>240000.0</v>
      </c>
      <c r="I923" s="486"/>
      <c r="J923" s="519"/>
      <c r="K923" s="474"/>
      <c r="L923" s="990">
        <v>10.0</v>
      </c>
      <c r="M923" s="486"/>
      <c r="N923" s="487"/>
      <c r="O923" s="486"/>
      <c r="P923" s="487"/>
      <c r="Q923" s="487"/>
      <c r="R923" s="487"/>
      <c r="S923" s="519"/>
      <c r="T923" s="520"/>
      <c r="U923" s="519"/>
      <c r="V923" s="520"/>
      <c r="W923" s="520"/>
      <c r="X923" s="520"/>
      <c r="Y923" s="475"/>
      <c r="Z923" s="474"/>
      <c r="AA923" s="475">
        <v>30.0</v>
      </c>
      <c r="AB923" s="475"/>
      <c r="AC923" s="475">
        <v>12.0</v>
      </c>
      <c r="AD923" s="475"/>
      <c r="AE923" s="989"/>
      <c r="AF923" s="989"/>
      <c r="AG923" s="989"/>
      <c r="AH923" s="990"/>
      <c r="AI923" s="990"/>
      <c r="AJ923" s="989"/>
      <c r="AK923" s="962"/>
      <c r="AL923" s="962"/>
      <c r="AM923" s="962"/>
      <c r="AN923" s="961"/>
      <c r="AO923" s="962"/>
      <c r="AP923" s="962"/>
      <c r="AQ923" s="961"/>
      <c r="AR923" s="961"/>
      <c r="AS923" s="962"/>
    </row>
    <row r="924">
      <c r="B924" s="266"/>
      <c r="C924" s="269"/>
      <c r="D924" s="984">
        <v>15.0</v>
      </c>
      <c r="E924" s="985">
        <v>26.0</v>
      </c>
      <c r="F924" s="986"/>
      <c r="G924" s="1013"/>
      <c r="H924" s="1021">
        <v>290000.0</v>
      </c>
      <c r="I924" s="486"/>
      <c r="J924" s="519"/>
      <c r="K924" s="474"/>
      <c r="L924" s="990">
        <v>15.0</v>
      </c>
      <c r="M924" s="486"/>
      <c r="N924" s="487"/>
      <c r="O924" s="486"/>
      <c r="P924" s="487"/>
      <c r="Q924" s="487"/>
      <c r="R924" s="487"/>
      <c r="S924" s="519"/>
      <c r="T924" s="520"/>
      <c r="U924" s="519"/>
      <c r="V924" s="520"/>
      <c r="W924" s="520"/>
      <c r="X924" s="520"/>
      <c r="Y924" s="474"/>
      <c r="Z924" s="474"/>
      <c r="AA924" s="474"/>
      <c r="AB924" s="475"/>
      <c r="AC924" s="475"/>
      <c r="AD924" s="475"/>
      <c r="AE924" s="990"/>
      <c r="AF924" s="989"/>
      <c r="AG924" s="990">
        <v>5.0</v>
      </c>
      <c r="AH924" s="990"/>
      <c r="AI924" s="990">
        <v>5.0</v>
      </c>
      <c r="AJ924" s="990"/>
      <c r="AK924" s="962"/>
      <c r="AL924" s="962"/>
      <c r="AM924" s="962"/>
      <c r="AN924" s="961"/>
      <c r="AO924" s="962"/>
      <c r="AP924" s="962"/>
      <c r="AQ924" s="961"/>
      <c r="AR924" s="961"/>
      <c r="AS924" s="962"/>
    </row>
    <row r="925">
      <c r="B925" s="266"/>
      <c r="C925" s="269"/>
      <c r="D925" s="984">
        <v>16.0</v>
      </c>
      <c r="E925" s="985">
        <v>28.0</v>
      </c>
      <c r="F925" s="986"/>
      <c r="G925" s="1013"/>
      <c r="H925" s="1021">
        <v>350000.0</v>
      </c>
      <c r="I925" s="486"/>
      <c r="J925" s="519"/>
      <c r="K925" s="474"/>
      <c r="L925" s="990">
        <v>20.0</v>
      </c>
      <c r="M925" s="486"/>
      <c r="N925" s="487"/>
      <c r="O925" s="486"/>
      <c r="P925" s="487"/>
      <c r="Q925" s="487"/>
      <c r="R925" s="487"/>
      <c r="S925" s="519"/>
      <c r="T925" s="520"/>
      <c r="U925" s="519"/>
      <c r="V925" s="520"/>
      <c r="W925" s="520"/>
      <c r="X925" s="520"/>
      <c r="Y925" s="474"/>
      <c r="Z925" s="474"/>
      <c r="AA925" s="474"/>
      <c r="AB925" s="475"/>
      <c r="AC925" s="475"/>
      <c r="AD925" s="475"/>
      <c r="AE925" s="990"/>
      <c r="AF925" s="989"/>
      <c r="AG925" s="990">
        <v>6.0</v>
      </c>
      <c r="AH925" s="990"/>
      <c r="AI925" s="990">
        <v>6.0</v>
      </c>
      <c r="AJ925" s="990"/>
      <c r="AK925" s="962"/>
      <c r="AL925" s="962"/>
      <c r="AM925" s="962"/>
      <c r="AN925" s="961"/>
      <c r="AO925" s="962"/>
      <c r="AP925" s="962"/>
      <c r="AQ925" s="961"/>
      <c r="AR925" s="961"/>
      <c r="AS925" s="962"/>
    </row>
    <row r="926">
      <c r="B926" s="266"/>
      <c r="C926" s="269"/>
      <c r="D926" s="984">
        <v>17.0</v>
      </c>
      <c r="E926" s="985">
        <v>30.0</v>
      </c>
      <c r="F926" s="986"/>
      <c r="G926" s="1013"/>
      <c r="H926" s="1021">
        <v>420000.0</v>
      </c>
      <c r="I926" s="486"/>
      <c r="J926" s="519"/>
      <c r="K926" s="474"/>
      <c r="L926" s="990">
        <v>25.0</v>
      </c>
      <c r="M926" s="486"/>
      <c r="N926" s="487"/>
      <c r="O926" s="486"/>
      <c r="P926" s="487"/>
      <c r="Q926" s="487"/>
      <c r="R926" s="487"/>
      <c r="S926" s="519"/>
      <c r="T926" s="520"/>
      <c r="U926" s="519"/>
      <c r="V926" s="520"/>
      <c r="W926" s="520"/>
      <c r="X926" s="520"/>
      <c r="Y926" s="474"/>
      <c r="Z926" s="474"/>
      <c r="AA926" s="474"/>
      <c r="AB926" s="475"/>
      <c r="AC926" s="475"/>
      <c r="AD926" s="475"/>
      <c r="AE926" s="990"/>
      <c r="AF926" s="989"/>
      <c r="AG926" s="990">
        <v>7.0</v>
      </c>
      <c r="AH926" s="990"/>
      <c r="AI926" s="990">
        <v>7.0</v>
      </c>
      <c r="AJ926" s="990"/>
      <c r="AK926" s="962"/>
      <c r="AL926" s="962"/>
      <c r="AM926" s="962"/>
      <c r="AN926" s="961"/>
      <c r="AO926" s="962"/>
      <c r="AP926" s="962"/>
      <c r="AQ926" s="961"/>
      <c r="AR926" s="961"/>
      <c r="AS926" s="962"/>
    </row>
    <row r="927">
      <c r="B927" s="266"/>
      <c r="C927" s="269"/>
      <c r="D927" s="984">
        <v>18.0</v>
      </c>
      <c r="E927" s="985">
        <v>33.0</v>
      </c>
      <c r="F927" s="986"/>
      <c r="G927" s="1013"/>
      <c r="H927" s="1021">
        <v>500000.0</v>
      </c>
      <c r="I927" s="486"/>
      <c r="J927" s="519"/>
      <c r="K927" s="474"/>
      <c r="L927" s="990">
        <v>30.0</v>
      </c>
      <c r="M927" s="486"/>
      <c r="N927" s="487"/>
      <c r="O927" s="486"/>
      <c r="P927" s="487"/>
      <c r="Q927" s="487"/>
      <c r="R927" s="487"/>
      <c r="S927" s="519"/>
      <c r="T927" s="520"/>
      <c r="U927" s="519"/>
      <c r="V927" s="520"/>
      <c r="W927" s="520"/>
      <c r="X927" s="520"/>
      <c r="Y927" s="474"/>
      <c r="Z927" s="474"/>
      <c r="AA927" s="474"/>
      <c r="AB927" s="475"/>
      <c r="AC927" s="475"/>
      <c r="AD927" s="475"/>
      <c r="AE927" s="990"/>
      <c r="AF927" s="989"/>
      <c r="AG927" s="990">
        <v>8.0</v>
      </c>
      <c r="AH927" s="990"/>
      <c r="AI927" s="990">
        <v>8.0</v>
      </c>
      <c r="AJ927" s="990"/>
      <c r="AK927" s="962"/>
      <c r="AL927" s="962"/>
      <c r="AM927" s="962"/>
      <c r="AN927" s="961"/>
      <c r="AO927" s="962"/>
      <c r="AP927" s="962"/>
      <c r="AQ927" s="961"/>
      <c r="AR927" s="961"/>
      <c r="AS927" s="962"/>
    </row>
    <row r="928">
      <c r="B928" s="266"/>
      <c r="C928" s="269"/>
      <c r="D928" s="984">
        <v>19.0</v>
      </c>
      <c r="E928" s="985">
        <v>36.0</v>
      </c>
      <c r="F928" s="986"/>
      <c r="G928" s="1013"/>
      <c r="H928" s="1021">
        <v>600000.0</v>
      </c>
      <c r="I928" s="486"/>
      <c r="J928" s="519"/>
      <c r="K928" s="474"/>
      <c r="L928" s="990">
        <v>40.0</v>
      </c>
      <c r="M928" s="486"/>
      <c r="N928" s="487"/>
      <c r="O928" s="486"/>
      <c r="P928" s="487"/>
      <c r="Q928" s="487"/>
      <c r="R928" s="487"/>
      <c r="S928" s="519"/>
      <c r="T928" s="520"/>
      <c r="U928" s="519"/>
      <c r="V928" s="520"/>
      <c r="W928" s="520"/>
      <c r="X928" s="520"/>
      <c r="Y928" s="474"/>
      <c r="Z928" s="474"/>
      <c r="AA928" s="474"/>
      <c r="AB928" s="475"/>
      <c r="AC928" s="475"/>
      <c r="AD928" s="475"/>
      <c r="AE928" s="990"/>
      <c r="AF928" s="989"/>
      <c r="AG928" s="990">
        <v>10.0</v>
      </c>
      <c r="AH928" s="990"/>
      <c r="AI928" s="990">
        <v>10.0</v>
      </c>
      <c r="AJ928" s="990"/>
      <c r="AK928" s="962"/>
      <c r="AL928" s="962"/>
      <c r="AM928" s="962"/>
      <c r="AN928" s="961"/>
      <c r="AO928" s="962"/>
      <c r="AP928" s="962"/>
      <c r="AQ928" s="961"/>
      <c r="AR928" s="961"/>
      <c r="AS928" s="962"/>
    </row>
    <row r="929">
      <c r="B929" s="266"/>
      <c r="C929" s="269"/>
      <c r="D929" s="984">
        <v>20.0</v>
      </c>
      <c r="E929" s="985">
        <v>40.0</v>
      </c>
      <c r="F929" s="986"/>
      <c r="G929" s="1013"/>
      <c r="H929" s="1021">
        <v>720000.0</v>
      </c>
      <c r="I929" s="486"/>
      <c r="J929" s="519"/>
      <c r="K929" s="474"/>
      <c r="L929" s="990">
        <v>50.0</v>
      </c>
      <c r="M929" s="486"/>
      <c r="N929" s="487"/>
      <c r="O929" s="486"/>
      <c r="P929" s="487"/>
      <c r="Q929" s="487"/>
      <c r="R929" s="487"/>
      <c r="S929" s="519"/>
      <c r="T929" s="520"/>
      <c r="U929" s="519"/>
      <c r="V929" s="520"/>
      <c r="W929" s="520"/>
      <c r="X929" s="520"/>
      <c r="Y929" s="474"/>
      <c r="Z929" s="474"/>
      <c r="AA929" s="474"/>
      <c r="AB929" s="475"/>
      <c r="AC929" s="475"/>
      <c r="AD929" s="475"/>
      <c r="AE929" s="990"/>
      <c r="AF929" s="989"/>
      <c r="AG929" s="990">
        <v>12.0</v>
      </c>
      <c r="AH929" s="990"/>
      <c r="AI929" s="990">
        <v>12.0</v>
      </c>
      <c r="AJ929" s="990"/>
      <c r="AK929" s="962"/>
      <c r="AL929" s="962"/>
      <c r="AM929" s="962"/>
      <c r="AN929" s="961"/>
      <c r="AO929" s="962"/>
      <c r="AP929" s="962"/>
      <c r="AQ929" s="961"/>
      <c r="AR929" s="961"/>
      <c r="AS929" s="962"/>
    </row>
    <row r="930">
      <c r="A930" s="1022" t="s">
        <v>2698</v>
      </c>
      <c r="B930" s="969" t="s">
        <v>2808</v>
      </c>
      <c r="C930" s="14"/>
      <c r="D930" s="970">
        <v>1.0</v>
      </c>
      <c r="E930" s="971">
        <v>2.0</v>
      </c>
      <c r="F930" s="972">
        <v>2.0</v>
      </c>
      <c r="G930" s="1017"/>
      <c r="H930" s="1023">
        <v>3000.0</v>
      </c>
      <c r="I930" s="979"/>
      <c r="J930" s="980">
        <v>8.0</v>
      </c>
      <c r="K930" s="977"/>
      <c r="L930" s="978"/>
      <c r="M930" s="979"/>
      <c r="N930" s="975"/>
      <c r="O930" s="979"/>
      <c r="P930" s="975"/>
      <c r="Q930" s="975"/>
      <c r="R930" s="975"/>
      <c r="S930" s="976"/>
      <c r="T930" s="980"/>
      <c r="U930" s="976"/>
      <c r="V930" s="980"/>
      <c r="W930" s="980"/>
      <c r="X930" s="980"/>
      <c r="Y930" s="977"/>
      <c r="Z930" s="977"/>
      <c r="AA930" s="977"/>
      <c r="AB930" s="981"/>
      <c r="AC930" s="981"/>
      <c r="AD930" s="981"/>
      <c r="AE930" s="978"/>
      <c r="AF930" s="978"/>
      <c r="AG930" s="978"/>
      <c r="AH930" s="982"/>
      <c r="AI930" s="982"/>
      <c r="AJ930" s="978"/>
      <c r="AK930" s="1024"/>
      <c r="AL930" s="1024"/>
      <c r="AM930" s="1024"/>
      <c r="AN930" s="1025"/>
      <c r="AO930" s="1024"/>
      <c r="AP930" s="1024"/>
      <c r="AQ930" s="1025"/>
      <c r="AR930" s="1025"/>
      <c r="AS930" s="1026"/>
    </row>
    <row r="931">
      <c r="A931" s="266"/>
      <c r="B931" s="266"/>
      <c r="C931" s="269"/>
      <c r="D931" s="984">
        <v>2.0</v>
      </c>
      <c r="E931" s="985">
        <v>3.0</v>
      </c>
      <c r="F931" s="986">
        <v>3.0</v>
      </c>
      <c r="G931" s="1013"/>
      <c r="H931" s="1021">
        <v>4500.0</v>
      </c>
      <c r="I931" s="486"/>
      <c r="J931" s="520">
        <v>10.0</v>
      </c>
      <c r="K931" s="474"/>
      <c r="L931" s="989"/>
      <c r="M931" s="486"/>
      <c r="N931" s="487"/>
      <c r="O931" s="486"/>
      <c r="P931" s="487"/>
      <c r="Q931" s="487"/>
      <c r="R931" s="487"/>
      <c r="S931" s="520"/>
      <c r="T931" s="520"/>
      <c r="U931" s="520">
        <v>8.0</v>
      </c>
      <c r="V931" s="520"/>
      <c r="W931" s="520"/>
      <c r="X931" s="520"/>
      <c r="Y931" s="474"/>
      <c r="Z931" s="474"/>
      <c r="AA931" s="474"/>
      <c r="AB931" s="475"/>
      <c r="AC931" s="475"/>
      <c r="AD931" s="475"/>
      <c r="AE931" s="989"/>
      <c r="AF931" s="989"/>
      <c r="AG931" s="989"/>
      <c r="AH931" s="990"/>
      <c r="AI931" s="990"/>
      <c r="AJ931" s="989"/>
      <c r="AK931" s="962"/>
      <c r="AL931" s="962"/>
      <c r="AM931" s="962"/>
      <c r="AN931" s="961"/>
      <c r="AO931" s="962"/>
      <c r="AP931" s="962"/>
      <c r="AQ931" s="961"/>
      <c r="AR931" s="961"/>
      <c r="AS931" s="1027"/>
    </row>
    <row r="932">
      <c r="A932" s="266"/>
      <c r="B932" s="266"/>
      <c r="C932" s="269"/>
      <c r="D932" s="984">
        <v>3.0</v>
      </c>
      <c r="E932" s="985">
        <v>4.0</v>
      </c>
      <c r="F932" s="986">
        <v>4.0</v>
      </c>
      <c r="G932" s="1013"/>
      <c r="H932" s="1021">
        <v>6800.0</v>
      </c>
      <c r="I932" s="486"/>
      <c r="J932" s="520">
        <v>12.0</v>
      </c>
      <c r="K932" s="474"/>
      <c r="L932" s="989"/>
      <c r="M932" s="486"/>
      <c r="N932" s="487"/>
      <c r="O932" s="486"/>
      <c r="P932" s="487"/>
      <c r="Q932" s="487"/>
      <c r="R932" s="487"/>
      <c r="S932" s="520"/>
      <c r="T932" s="520"/>
      <c r="U932" s="520">
        <v>10.0</v>
      </c>
      <c r="V932" s="520"/>
      <c r="W932" s="520"/>
      <c r="X932" s="520"/>
      <c r="Y932" s="474"/>
      <c r="Z932" s="474"/>
      <c r="AA932" s="474"/>
      <c r="AB932" s="475"/>
      <c r="AC932" s="475"/>
      <c r="AD932" s="475"/>
      <c r="AE932" s="989"/>
      <c r="AF932" s="989"/>
      <c r="AG932" s="989"/>
      <c r="AH932" s="990"/>
      <c r="AI932" s="990"/>
      <c r="AJ932" s="989"/>
      <c r="AK932" s="962"/>
      <c r="AL932" s="962"/>
      <c r="AM932" s="962"/>
      <c r="AN932" s="961"/>
      <c r="AO932" s="962"/>
      <c r="AP932" s="962"/>
      <c r="AQ932" s="961"/>
      <c r="AR932" s="961"/>
      <c r="AS932" s="1027"/>
    </row>
    <row r="933">
      <c r="A933" s="266"/>
      <c r="B933" s="266"/>
      <c r="C933" s="269"/>
      <c r="D933" s="984">
        <v>4.0</v>
      </c>
      <c r="E933" s="985">
        <v>5.0</v>
      </c>
      <c r="F933" s="986">
        <v>5.0</v>
      </c>
      <c r="G933" s="1013"/>
      <c r="H933" s="1021">
        <v>10000.0</v>
      </c>
      <c r="I933" s="486"/>
      <c r="J933" s="519"/>
      <c r="K933" s="475">
        <v>3.0</v>
      </c>
      <c r="L933" s="989"/>
      <c r="M933" s="486"/>
      <c r="N933" s="487"/>
      <c r="O933" s="486"/>
      <c r="P933" s="487"/>
      <c r="Q933" s="487"/>
      <c r="R933" s="487"/>
      <c r="S933" s="520"/>
      <c r="T933" s="520"/>
      <c r="U933" s="520">
        <v>12.0</v>
      </c>
      <c r="V933" s="520"/>
      <c r="W933" s="520"/>
      <c r="X933" s="520"/>
      <c r="Y933" s="474"/>
      <c r="Z933" s="474"/>
      <c r="AA933" s="474"/>
      <c r="AB933" s="475"/>
      <c r="AC933" s="475"/>
      <c r="AD933" s="475"/>
      <c r="AE933" s="989"/>
      <c r="AF933" s="989"/>
      <c r="AG933" s="989"/>
      <c r="AH933" s="990"/>
      <c r="AI933" s="990"/>
      <c r="AJ933" s="989"/>
      <c r="AK933" s="962"/>
      <c r="AL933" s="962"/>
      <c r="AM933" s="962"/>
      <c r="AN933" s="961"/>
      <c r="AO933" s="962"/>
      <c r="AP933" s="962"/>
      <c r="AQ933" s="961"/>
      <c r="AR933" s="961"/>
      <c r="AS933" s="1027"/>
    </row>
    <row r="934">
      <c r="A934" s="266"/>
      <c r="B934" s="266"/>
      <c r="C934" s="269"/>
      <c r="D934" s="984">
        <v>5.0</v>
      </c>
      <c r="E934" s="985">
        <v>6.0</v>
      </c>
      <c r="F934" s="986">
        <v>6.0</v>
      </c>
      <c r="G934" s="1013"/>
      <c r="H934" s="1021">
        <v>15000.0</v>
      </c>
      <c r="I934" s="486"/>
      <c r="J934" s="519"/>
      <c r="K934" s="475">
        <v>5.0</v>
      </c>
      <c r="L934" s="989"/>
      <c r="M934" s="486"/>
      <c r="N934" s="487"/>
      <c r="O934" s="486"/>
      <c r="P934" s="487"/>
      <c r="Q934" s="487"/>
      <c r="R934" s="487"/>
      <c r="S934" s="519"/>
      <c r="T934" s="520"/>
      <c r="U934" s="519"/>
      <c r="V934" s="520"/>
      <c r="W934" s="520"/>
      <c r="X934" s="520"/>
      <c r="Y934" s="475"/>
      <c r="Z934" s="474"/>
      <c r="AA934" s="475">
        <v>3.0</v>
      </c>
      <c r="AB934" s="475"/>
      <c r="AC934" s="475"/>
      <c r="AD934" s="475"/>
      <c r="AE934" s="989"/>
      <c r="AF934" s="989"/>
      <c r="AG934" s="989"/>
      <c r="AH934" s="990"/>
      <c r="AI934" s="990"/>
      <c r="AJ934" s="989"/>
      <c r="AK934" s="962"/>
      <c r="AL934" s="962"/>
      <c r="AM934" s="962"/>
      <c r="AN934" s="961"/>
      <c r="AO934" s="962"/>
      <c r="AP934" s="962"/>
      <c r="AQ934" s="961"/>
      <c r="AR934" s="961"/>
      <c r="AS934" s="1027"/>
    </row>
    <row r="935">
      <c r="A935" s="266"/>
      <c r="B935" s="266"/>
      <c r="C935" s="269"/>
      <c r="D935" s="984">
        <v>6.0</v>
      </c>
      <c r="E935" s="985">
        <v>8.0</v>
      </c>
      <c r="F935" s="986">
        <v>8.0</v>
      </c>
      <c r="G935" s="1013"/>
      <c r="H935" s="1021">
        <v>23000.0</v>
      </c>
      <c r="I935" s="486"/>
      <c r="J935" s="519"/>
      <c r="K935" s="475">
        <v>10.0</v>
      </c>
      <c r="L935" s="989"/>
      <c r="M935" s="486"/>
      <c r="N935" s="487"/>
      <c r="O935" s="486"/>
      <c r="P935" s="487"/>
      <c r="Q935" s="487"/>
      <c r="R935" s="487"/>
      <c r="S935" s="519"/>
      <c r="T935" s="520"/>
      <c r="U935" s="519"/>
      <c r="V935" s="520"/>
      <c r="W935" s="520"/>
      <c r="X935" s="520"/>
      <c r="Y935" s="475"/>
      <c r="Z935" s="474"/>
      <c r="AA935" s="475">
        <v>5.0</v>
      </c>
      <c r="AB935" s="475"/>
      <c r="AC935" s="475">
        <v>3.0</v>
      </c>
      <c r="AD935" s="475"/>
      <c r="AE935" s="989"/>
      <c r="AF935" s="989"/>
      <c r="AG935" s="989"/>
      <c r="AH935" s="990"/>
      <c r="AI935" s="990"/>
      <c r="AJ935" s="989"/>
      <c r="AK935" s="962"/>
      <c r="AL935" s="962"/>
      <c r="AM935" s="962"/>
      <c r="AN935" s="961"/>
      <c r="AO935" s="962"/>
      <c r="AP935" s="962"/>
      <c r="AQ935" s="961"/>
      <c r="AR935" s="961"/>
      <c r="AS935" s="1027"/>
    </row>
    <row r="936">
      <c r="A936" s="266"/>
      <c r="B936" s="266"/>
      <c r="C936" s="269"/>
      <c r="D936" s="984">
        <v>7.0</v>
      </c>
      <c r="E936" s="985">
        <v>10.0</v>
      </c>
      <c r="F936" s="986">
        <v>10.0</v>
      </c>
      <c r="G936" s="1013"/>
      <c r="H936" s="1021">
        <v>35000.0</v>
      </c>
      <c r="I936" s="486"/>
      <c r="J936" s="519"/>
      <c r="K936" s="475">
        <v>15.0</v>
      </c>
      <c r="L936" s="989"/>
      <c r="M936" s="486"/>
      <c r="N936" s="487"/>
      <c r="O936" s="486"/>
      <c r="P936" s="487"/>
      <c r="Q936" s="487"/>
      <c r="R936" s="487"/>
      <c r="S936" s="519"/>
      <c r="T936" s="520"/>
      <c r="U936" s="519"/>
      <c r="V936" s="520"/>
      <c r="W936" s="520"/>
      <c r="X936" s="520"/>
      <c r="Y936" s="475"/>
      <c r="Z936" s="474"/>
      <c r="AA936" s="475">
        <v>8.0</v>
      </c>
      <c r="AB936" s="475"/>
      <c r="AC936" s="475">
        <v>4.0</v>
      </c>
      <c r="AD936" s="475"/>
      <c r="AE936" s="989"/>
      <c r="AF936" s="989"/>
      <c r="AG936" s="989"/>
      <c r="AH936" s="990"/>
      <c r="AI936" s="990"/>
      <c r="AJ936" s="989"/>
      <c r="AK936" s="962"/>
      <c r="AL936" s="962"/>
      <c r="AM936" s="962"/>
      <c r="AN936" s="961"/>
      <c r="AO936" s="962"/>
      <c r="AP936" s="962"/>
      <c r="AQ936" s="961"/>
      <c r="AR936" s="961"/>
      <c r="AS936" s="1027"/>
    </row>
    <row r="937">
      <c r="A937" s="266"/>
      <c r="B937" s="266"/>
      <c r="C937" s="269"/>
      <c r="D937" s="984">
        <v>8.0</v>
      </c>
      <c r="E937" s="985">
        <v>12.0</v>
      </c>
      <c r="F937" s="986">
        <v>12.0</v>
      </c>
      <c r="G937" s="1013"/>
      <c r="H937" s="1021">
        <v>53000.0</v>
      </c>
      <c r="I937" s="486"/>
      <c r="J937" s="519"/>
      <c r="K937" s="475">
        <v>20.0</v>
      </c>
      <c r="L937" s="989"/>
      <c r="M937" s="486"/>
      <c r="N937" s="487"/>
      <c r="O937" s="486"/>
      <c r="P937" s="487"/>
      <c r="Q937" s="487"/>
      <c r="R937" s="487"/>
      <c r="S937" s="519"/>
      <c r="T937" s="520"/>
      <c r="U937" s="519"/>
      <c r="V937" s="520"/>
      <c r="W937" s="520"/>
      <c r="X937" s="520"/>
      <c r="Y937" s="475"/>
      <c r="Z937" s="474"/>
      <c r="AA937" s="475">
        <v>10.0</v>
      </c>
      <c r="AB937" s="475"/>
      <c r="AC937" s="475">
        <v>5.0</v>
      </c>
      <c r="AD937" s="475"/>
      <c r="AE937" s="989"/>
      <c r="AF937" s="989"/>
      <c r="AG937" s="989"/>
      <c r="AH937" s="990"/>
      <c r="AI937" s="990"/>
      <c r="AJ937" s="989"/>
      <c r="AK937" s="962"/>
      <c r="AL937" s="962"/>
      <c r="AM937" s="962"/>
      <c r="AN937" s="961"/>
      <c r="AO937" s="962"/>
      <c r="AP937" s="962"/>
      <c r="AQ937" s="961"/>
      <c r="AR937" s="961"/>
      <c r="AS937" s="1027"/>
    </row>
    <row r="938">
      <c r="A938" s="266"/>
      <c r="B938" s="266"/>
      <c r="C938" s="269"/>
      <c r="D938" s="984">
        <v>9.0</v>
      </c>
      <c r="E938" s="985">
        <v>14.0</v>
      </c>
      <c r="F938" s="986">
        <v>14.0</v>
      </c>
      <c r="G938" s="1013"/>
      <c r="H938" s="1021">
        <v>80000.0</v>
      </c>
      <c r="I938" s="486"/>
      <c r="J938" s="519"/>
      <c r="K938" s="475">
        <v>30.0</v>
      </c>
      <c r="L938" s="989"/>
      <c r="M938" s="486"/>
      <c r="N938" s="487"/>
      <c r="O938" s="486"/>
      <c r="P938" s="487"/>
      <c r="Q938" s="487"/>
      <c r="R938" s="487"/>
      <c r="S938" s="519"/>
      <c r="T938" s="520"/>
      <c r="U938" s="519"/>
      <c r="V938" s="520"/>
      <c r="W938" s="520"/>
      <c r="X938" s="520"/>
      <c r="Y938" s="475"/>
      <c r="Z938" s="474"/>
      <c r="AA938" s="475">
        <v>12.0</v>
      </c>
      <c r="AB938" s="475"/>
      <c r="AC938" s="475">
        <v>6.0</v>
      </c>
      <c r="AD938" s="475"/>
      <c r="AE938" s="989"/>
      <c r="AF938" s="989"/>
      <c r="AG938" s="989"/>
      <c r="AH938" s="990"/>
      <c r="AI938" s="990"/>
      <c r="AJ938" s="989"/>
      <c r="AK938" s="962"/>
      <c r="AL938" s="962"/>
      <c r="AM938" s="962"/>
      <c r="AN938" s="961"/>
      <c r="AO938" s="962"/>
      <c r="AP938" s="962"/>
      <c r="AQ938" s="961"/>
      <c r="AR938" s="961"/>
      <c r="AS938" s="1027"/>
    </row>
    <row r="939">
      <c r="A939" s="266"/>
      <c r="B939" s="266"/>
      <c r="C939" s="269"/>
      <c r="D939" s="984">
        <v>10.0</v>
      </c>
      <c r="E939" s="985">
        <v>16.0</v>
      </c>
      <c r="F939" s="986">
        <v>16.0</v>
      </c>
      <c r="G939" s="1013"/>
      <c r="H939" s="1021">
        <v>120000.0</v>
      </c>
      <c r="I939" s="486"/>
      <c r="J939" s="519"/>
      <c r="K939" s="475">
        <v>40.0</v>
      </c>
      <c r="L939" s="989"/>
      <c r="M939" s="486"/>
      <c r="N939" s="487"/>
      <c r="O939" s="486"/>
      <c r="P939" s="487"/>
      <c r="Q939" s="487"/>
      <c r="R939" s="487"/>
      <c r="S939" s="519"/>
      <c r="T939" s="520"/>
      <c r="U939" s="519"/>
      <c r="V939" s="520"/>
      <c r="W939" s="520"/>
      <c r="X939" s="520"/>
      <c r="Y939" s="475"/>
      <c r="Z939" s="474"/>
      <c r="AA939" s="475">
        <v>15.0</v>
      </c>
      <c r="AB939" s="475"/>
      <c r="AC939" s="475">
        <v>7.0</v>
      </c>
      <c r="AD939" s="475"/>
      <c r="AE939" s="989"/>
      <c r="AF939" s="989"/>
      <c r="AG939" s="989"/>
      <c r="AH939" s="990"/>
      <c r="AI939" s="990"/>
      <c r="AJ939" s="989"/>
      <c r="AK939" s="962"/>
      <c r="AL939" s="962"/>
      <c r="AM939" s="962"/>
      <c r="AN939" s="961"/>
      <c r="AO939" s="962"/>
      <c r="AP939" s="962"/>
      <c r="AQ939" s="961"/>
      <c r="AR939" s="961"/>
      <c r="AS939" s="1027"/>
    </row>
    <row r="940">
      <c r="A940" s="266"/>
      <c r="B940" s="266"/>
      <c r="C940" s="269"/>
      <c r="D940" s="984">
        <v>11.0</v>
      </c>
      <c r="E940" s="985">
        <v>18.0</v>
      </c>
      <c r="F940" s="986">
        <v>18.0</v>
      </c>
      <c r="G940" s="1013"/>
      <c r="H940" s="1021">
        <v>140000.0</v>
      </c>
      <c r="I940" s="486"/>
      <c r="J940" s="519"/>
      <c r="K940" s="475">
        <v>50.0</v>
      </c>
      <c r="L940" s="989"/>
      <c r="M940" s="486"/>
      <c r="N940" s="487"/>
      <c r="O940" s="486"/>
      <c r="P940" s="487"/>
      <c r="Q940" s="487"/>
      <c r="R940" s="487"/>
      <c r="S940" s="519"/>
      <c r="T940" s="520"/>
      <c r="U940" s="519"/>
      <c r="V940" s="520"/>
      <c r="W940" s="520"/>
      <c r="X940" s="520"/>
      <c r="Y940" s="475"/>
      <c r="Z940" s="474"/>
      <c r="AA940" s="475">
        <v>18.0</v>
      </c>
      <c r="AB940" s="475"/>
      <c r="AC940" s="475">
        <v>8.0</v>
      </c>
      <c r="AD940" s="475"/>
      <c r="AE940" s="989"/>
      <c r="AF940" s="989"/>
      <c r="AG940" s="989"/>
      <c r="AH940" s="990"/>
      <c r="AI940" s="990"/>
      <c r="AJ940" s="989"/>
      <c r="AK940" s="962"/>
      <c r="AL940" s="962"/>
      <c r="AM940" s="962"/>
      <c r="AN940" s="961"/>
      <c r="AO940" s="962"/>
      <c r="AP940" s="962"/>
      <c r="AQ940" s="961"/>
      <c r="AR940" s="961"/>
      <c r="AS940" s="1027"/>
    </row>
    <row r="941">
      <c r="A941" s="266"/>
      <c r="B941" s="266"/>
      <c r="C941" s="269"/>
      <c r="D941" s="984">
        <v>12.0</v>
      </c>
      <c r="E941" s="985">
        <v>20.0</v>
      </c>
      <c r="F941" s="986">
        <v>20.0</v>
      </c>
      <c r="G941" s="1013"/>
      <c r="H941" s="1021">
        <v>170000.0</v>
      </c>
      <c r="I941" s="486"/>
      <c r="J941" s="519"/>
      <c r="K941" s="475">
        <v>60.0</v>
      </c>
      <c r="L941" s="989"/>
      <c r="M941" s="486"/>
      <c r="N941" s="487"/>
      <c r="O941" s="486"/>
      <c r="P941" s="487"/>
      <c r="Q941" s="487"/>
      <c r="R941" s="487"/>
      <c r="S941" s="519"/>
      <c r="T941" s="520"/>
      <c r="U941" s="519"/>
      <c r="V941" s="520"/>
      <c r="W941" s="520"/>
      <c r="X941" s="520"/>
      <c r="Y941" s="475"/>
      <c r="Z941" s="474"/>
      <c r="AA941" s="475">
        <v>22.0</v>
      </c>
      <c r="AB941" s="475"/>
      <c r="AC941" s="475">
        <v>9.0</v>
      </c>
      <c r="AD941" s="475"/>
      <c r="AE941" s="989"/>
      <c r="AF941" s="989"/>
      <c r="AG941" s="989"/>
      <c r="AH941" s="990"/>
      <c r="AI941" s="990"/>
      <c r="AJ941" s="989"/>
      <c r="AK941" s="962"/>
      <c r="AL941" s="962"/>
      <c r="AM941" s="962"/>
      <c r="AN941" s="961"/>
      <c r="AO941" s="962"/>
      <c r="AP941" s="962"/>
      <c r="AQ941" s="961"/>
      <c r="AR941" s="961"/>
      <c r="AS941" s="1027"/>
    </row>
    <row r="942">
      <c r="A942" s="266"/>
      <c r="B942" s="266"/>
      <c r="C942" s="269"/>
      <c r="D942" s="984">
        <v>13.0</v>
      </c>
      <c r="E942" s="985">
        <v>22.0</v>
      </c>
      <c r="F942" s="986">
        <v>22.0</v>
      </c>
      <c r="G942" s="1013"/>
      <c r="H942" s="1021">
        <v>200000.0</v>
      </c>
      <c r="I942" s="486"/>
      <c r="J942" s="519"/>
      <c r="K942" s="474"/>
      <c r="L942" s="990">
        <v>5.0</v>
      </c>
      <c r="M942" s="486"/>
      <c r="N942" s="487"/>
      <c r="O942" s="486"/>
      <c r="P942" s="487"/>
      <c r="Q942" s="487"/>
      <c r="R942" s="487"/>
      <c r="S942" s="519"/>
      <c r="T942" s="520"/>
      <c r="U942" s="519"/>
      <c r="V942" s="520"/>
      <c r="W942" s="520"/>
      <c r="X942" s="520"/>
      <c r="Y942" s="475"/>
      <c r="Z942" s="474"/>
      <c r="AA942" s="475">
        <v>25.0</v>
      </c>
      <c r="AB942" s="475"/>
      <c r="AC942" s="475">
        <v>10.0</v>
      </c>
      <c r="AD942" s="475"/>
      <c r="AE942" s="989"/>
      <c r="AF942" s="989"/>
      <c r="AG942" s="989"/>
      <c r="AH942" s="990"/>
      <c r="AI942" s="990"/>
      <c r="AJ942" s="989"/>
      <c r="AK942" s="962"/>
      <c r="AL942" s="962"/>
      <c r="AM942" s="962"/>
      <c r="AN942" s="961"/>
      <c r="AO942" s="962"/>
      <c r="AP942" s="962"/>
      <c r="AQ942" s="961"/>
      <c r="AR942" s="961"/>
      <c r="AS942" s="1027"/>
    </row>
    <row r="943">
      <c r="A943" s="266"/>
      <c r="B943" s="266"/>
      <c r="C943" s="269"/>
      <c r="D943" s="984">
        <v>14.0</v>
      </c>
      <c r="E943" s="985">
        <v>24.0</v>
      </c>
      <c r="F943" s="986">
        <v>24.0</v>
      </c>
      <c r="G943" s="1013"/>
      <c r="H943" s="1021">
        <v>240000.0</v>
      </c>
      <c r="I943" s="486"/>
      <c r="J943" s="519"/>
      <c r="K943" s="474"/>
      <c r="L943" s="990">
        <v>10.0</v>
      </c>
      <c r="M943" s="486"/>
      <c r="N943" s="487"/>
      <c r="O943" s="486"/>
      <c r="P943" s="487"/>
      <c r="Q943" s="487"/>
      <c r="R943" s="487"/>
      <c r="S943" s="519"/>
      <c r="T943" s="520"/>
      <c r="U943" s="519"/>
      <c r="V943" s="520"/>
      <c r="W943" s="520"/>
      <c r="X943" s="520"/>
      <c r="Y943" s="475"/>
      <c r="Z943" s="474"/>
      <c r="AA943" s="475">
        <v>30.0</v>
      </c>
      <c r="AB943" s="475"/>
      <c r="AC943" s="475">
        <v>12.0</v>
      </c>
      <c r="AD943" s="475"/>
      <c r="AE943" s="989"/>
      <c r="AF943" s="989"/>
      <c r="AG943" s="989"/>
      <c r="AH943" s="990"/>
      <c r="AI943" s="990"/>
      <c r="AJ943" s="989"/>
      <c r="AK943" s="962"/>
      <c r="AL943" s="962"/>
      <c r="AM943" s="962"/>
      <c r="AN943" s="961"/>
      <c r="AO943" s="962"/>
      <c r="AP943" s="962"/>
      <c r="AQ943" s="961"/>
      <c r="AR943" s="961"/>
      <c r="AS943" s="1027"/>
    </row>
    <row r="944">
      <c r="A944" s="266"/>
      <c r="B944" s="266"/>
      <c r="C944" s="269"/>
      <c r="D944" s="984">
        <v>15.0</v>
      </c>
      <c r="E944" s="985">
        <v>26.0</v>
      </c>
      <c r="F944" s="986">
        <v>26.0</v>
      </c>
      <c r="G944" s="1013"/>
      <c r="H944" s="1021">
        <v>290000.0</v>
      </c>
      <c r="I944" s="486"/>
      <c r="J944" s="519"/>
      <c r="K944" s="474"/>
      <c r="L944" s="990">
        <v>15.0</v>
      </c>
      <c r="M944" s="486"/>
      <c r="N944" s="487"/>
      <c r="O944" s="486"/>
      <c r="P944" s="487"/>
      <c r="Q944" s="487"/>
      <c r="R944" s="487"/>
      <c r="S944" s="519"/>
      <c r="T944" s="520"/>
      <c r="U944" s="519"/>
      <c r="V944" s="520"/>
      <c r="W944" s="520"/>
      <c r="X944" s="520"/>
      <c r="Y944" s="474"/>
      <c r="Z944" s="474"/>
      <c r="AA944" s="474"/>
      <c r="AB944" s="475"/>
      <c r="AC944" s="475"/>
      <c r="AD944" s="475"/>
      <c r="AE944" s="990"/>
      <c r="AF944" s="989"/>
      <c r="AG944" s="990">
        <v>5.0</v>
      </c>
      <c r="AH944" s="990"/>
      <c r="AI944" s="990">
        <v>5.0</v>
      </c>
      <c r="AJ944" s="990"/>
      <c r="AK944" s="962"/>
      <c r="AL944" s="962"/>
      <c r="AM944" s="962"/>
      <c r="AN944" s="961"/>
      <c r="AO944" s="962"/>
      <c r="AP944" s="962"/>
      <c r="AQ944" s="961"/>
      <c r="AR944" s="961"/>
      <c r="AS944" s="1027"/>
    </row>
    <row r="945">
      <c r="A945" s="266"/>
      <c r="B945" s="266"/>
      <c r="C945" s="269"/>
      <c r="D945" s="984">
        <v>16.0</v>
      </c>
      <c r="E945" s="985">
        <v>28.0</v>
      </c>
      <c r="F945" s="986">
        <v>28.0</v>
      </c>
      <c r="G945" s="1013"/>
      <c r="H945" s="1021">
        <v>350000.0</v>
      </c>
      <c r="I945" s="486"/>
      <c r="J945" s="519"/>
      <c r="K945" s="474"/>
      <c r="L945" s="990">
        <v>20.0</v>
      </c>
      <c r="M945" s="486"/>
      <c r="N945" s="487"/>
      <c r="O945" s="486"/>
      <c r="P945" s="487"/>
      <c r="Q945" s="487"/>
      <c r="R945" s="487"/>
      <c r="S945" s="519"/>
      <c r="T945" s="520"/>
      <c r="U945" s="519"/>
      <c r="V945" s="520"/>
      <c r="W945" s="520"/>
      <c r="X945" s="520"/>
      <c r="Y945" s="474"/>
      <c r="Z945" s="474"/>
      <c r="AA945" s="474"/>
      <c r="AB945" s="475"/>
      <c r="AC945" s="475"/>
      <c r="AD945" s="475"/>
      <c r="AE945" s="990"/>
      <c r="AF945" s="989"/>
      <c r="AG945" s="990">
        <v>6.0</v>
      </c>
      <c r="AH945" s="990"/>
      <c r="AI945" s="990">
        <v>6.0</v>
      </c>
      <c r="AJ945" s="990"/>
      <c r="AK945" s="962"/>
      <c r="AL945" s="962"/>
      <c r="AM945" s="962"/>
      <c r="AN945" s="961"/>
      <c r="AO945" s="962"/>
      <c r="AP945" s="962"/>
      <c r="AQ945" s="961"/>
      <c r="AR945" s="961"/>
      <c r="AS945" s="1027"/>
    </row>
    <row r="946">
      <c r="A946" s="266"/>
      <c r="B946" s="266"/>
      <c r="C946" s="269"/>
      <c r="D946" s="984">
        <v>17.0</v>
      </c>
      <c r="E946" s="985">
        <v>30.0</v>
      </c>
      <c r="F946" s="986">
        <v>30.0</v>
      </c>
      <c r="G946" s="1013"/>
      <c r="H946" s="1021">
        <v>420000.0</v>
      </c>
      <c r="I946" s="486"/>
      <c r="J946" s="519"/>
      <c r="K946" s="474"/>
      <c r="L946" s="990">
        <v>25.0</v>
      </c>
      <c r="M946" s="486"/>
      <c r="N946" s="487"/>
      <c r="O946" s="486"/>
      <c r="P946" s="487"/>
      <c r="Q946" s="487"/>
      <c r="R946" s="487"/>
      <c r="S946" s="519"/>
      <c r="T946" s="520"/>
      <c r="U946" s="519"/>
      <c r="V946" s="520"/>
      <c r="W946" s="520"/>
      <c r="X946" s="520"/>
      <c r="Y946" s="474"/>
      <c r="Z946" s="474"/>
      <c r="AA946" s="474"/>
      <c r="AB946" s="475"/>
      <c r="AC946" s="475"/>
      <c r="AD946" s="475"/>
      <c r="AE946" s="990"/>
      <c r="AF946" s="989"/>
      <c r="AG946" s="990">
        <v>7.0</v>
      </c>
      <c r="AH946" s="990"/>
      <c r="AI946" s="990">
        <v>7.0</v>
      </c>
      <c r="AJ946" s="990"/>
      <c r="AK946" s="962"/>
      <c r="AL946" s="962"/>
      <c r="AM946" s="962"/>
      <c r="AN946" s="961"/>
      <c r="AO946" s="962"/>
      <c r="AP946" s="962"/>
      <c r="AQ946" s="961"/>
      <c r="AR946" s="961"/>
      <c r="AS946" s="1027"/>
    </row>
    <row r="947">
      <c r="A947" s="266"/>
      <c r="B947" s="266"/>
      <c r="C947" s="269"/>
      <c r="D947" s="984">
        <v>18.0</v>
      </c>
      <c r="E947" s="985">
        <v>33.0</v>
      </c>
      <c r="F947" s="986">
        <v>33.0</v>
      </c>
      <c r="G947" s="1013"/>
      <c r="H947" s="1021">
        <v>500000.0</v>
      </c>
      <c r="I947" s="486"/>
      <c r="J947" s="519"/>
      <c r="K947" s="474"/>
      <c r="L947" s="990">
        <v>30.0</v>
      </c>
      <c r="M947" s="486"/>
      <c r="N947" s="487"/>
      <c r="O947" s="486"/>
      <c r="P947" s="487"/>
      <c r="Q947" s="487"/>
      <c r="R947" s="487"/>
      <c r="S947" s="519"/>
      <c r="T947" s="520"/>
      <c r="U947" s="519"/>
      <c r="V947" s="520"/>
      <c r="W947" s="520"/>
      <c r="X947" s="520"/>
      <c r="Y947" s="474"/>
      <c r="Z947" s="474"/>
      <c r="AA947" s="474"/>
      <c r="AB947" s="475"/>
      <c r="AC947" s="475"/>
      <c r="AD947" s="475"/>
      <c r="AE947" s="990"/>
      <c r="AF947" s="989"/>
      <c r="AG947" s="990">
        <v>8.0</v>
      </c>
      <c r="AH947" s="990"/>
      <c r="AI947" s="990">
        <v>8.0</v>
      </c>
      <c r="AJ947" s="990"/>
      <c r="AK947" s="962"/>
      <c r="AL947" s="962"/>
      <c r="AM947" s="962"/>
      <c r="AN947" s="961"/>
      <c r="AO947" s="962"/>
      <c r="AP947" s="962"/>
      <c r="AQ947" s="961"/>
      <c r="AR947" s="961"/>
      <c r="AS947" s="1027"/>
    </row>
    <row r="948">
      <c r="A948" s="266"/>
      <c r="B948" s="266"/>
      <c r="C948" s="269"/>
      <c r="D948" s="984">
        <v>19.0</v>
      </c>
      <c r="E948" s="985">
        <v>36.0</v>
      </c>
      <c r="F948" s="986">
        <v>36.0</v>
      </c>
      <c r="G948" s="1013"/>
      <c r="H948" s="1021">
        <v>600000.0</v>
      </c>
      <c r="I948" s="486"/>
      <c r="J948" s="519"/>
      <c r="K948" s="474"/>
      <c r="L948" s="990">
        <v>40.0</v>
      </c>
      <c r="M948" s="486"/>
      <c r="N948" s="487"/>
      <c r="O948" s="486"/>
      <c r="P948" s="487"/>
      <c r="Q948" s="487"/>
      <c r="R948" s="487"/>
      <c r="S948" s="519"/>
      <c r="T948" s="520"/>
      <c r="U948" s="519"/>
      <c r="V948" s="520"/>
      <c r="W948" s="520"/>
      <c r="X948" s="520"/>
      <c r="Y948" s="474"/>
      <c r="Z948" s="474"/>
      <c r="AA948" s="474"/>
      <c r="AB948" s="475"/>
      <c r="AC948" s="475"/>
      <c r="AD948" s="475"/>
      <c r="AE948" s="990"/>
      <c r="AF948" s="989"/>
      <c r="AG948" s="990">
        <v>10.0</v>
      </c>
      <c r="AH948" s="990"/>
      <c r="AI948" s="990">
        <v>10.0</v>
      </c>
      <c r="AJ948" s="990"/>
      <c r="AK948" s="962"/>
      <c r="AL948" s="962"/>
      <c r="AM948" s="962"/>
      <c r="AN948" s="961"/>
      <c r="AO948" s="962"/>
      <c r="AP948" s="962"/>
      <c r="AQ948" s="961"/>
      <c r="AR948" s="961"/>
      <c r="AS948" s="1027"/>
    </row>
    <row r="949">
      <c r="A949" s="275"/>
      <c r="B949" s="275"/>
      <c r="C949" s="917"/>
      <c r="D949" s="992">
        <v>20.0</v>
      </c>
      <c r="E949" s="993">
        <v>40.0</v>
      </c>
      <c r="F949" s="994">
        <v>40.0</v>
      </c>
      <c r="G949" s="1015"/>
      <c r="H949" s="1028">
        <v>720000.0</v>
      </c>
      <c r="I949" s="1001"/>
      <c r="J949" s="998"/>
      <c r="K949" s="999"/>
      <c r="L949" s="1004">
        <v>50.0</v>
      </c>
      <c r="M949" s="1001"/>
      <c r="N949" s="997"/>
      <c r="O949" s="1001"/>
      <c r="P949" s="997"/>
      <c r="Q949" s="997"/>
      <c r="R949" s="997"/>
      <c r="S949" s="998"/>
      <c r="T949" s="1002"/>
      <c r="U949" s="998"/>
      <c r="V949" s="1002"/>
      <c r="W949" s="1002"/>
      <c r="X949" s="1002"/>
      <c r="Y949" s="999"/>
      <c r="Z949" s="999"/>
      <c r="AA949" s="999"/>
      <c r="AB949" s="1003"/>
      <c r="AC949" s="1003"/>
      <c r="AD949" s="1003"/>
      <c r="AE949" s="1004"/>
      <c r="AF949" s="1000"/>
      <c r="AG949" s="1004">
        <v>12.0</v>
      </c>
      <c r="AH949" s="1004"/>
      <c r="AI949" s="1004">
        <v>12.0</v>
      </c>
      <c r="AJ949" s="1004"/>
      <c r="AK949" s="1029"/>
      <c r="AL949" s="1029"/>
      <c r="AM949" s="1029"/>
      <c r="AN949" s="1030"/>
      <c r="AO949" s="1029"/>
      <c r="AP949" s="1029"/>
      <c r="AQ949" s="1030"/>
      <c r="AR949" s="1030"/>
      <c r="AS949" s="1031"/>
    </row>
    <row r="950">
      <c r="A950" s="387" t="s">
        <v>2786</v>
      </c>
      <c r="B950" s="1035" t="s">
        <v>2809</v>
      </c>
      <c r="C950" s="269"/>
      <c r="D950" s="984">
        <v>1.0</v>
      </c>
      <c r="E950" s="1008">
        <v>5.0</v>
      </c>
      <c r="F950" s="1167"/>
      <c r="G950" s="1037"/>
      <c r="H950" s="1038">
        <v>8000.0</v>
      </c>
      <c r="I950" s="486"/>
      <c r="J950" s="520"/>
      <c r="K950" s="475">
        <v>3.0</v>
      </c>
      <c r="L950" s="989"/>
      <c r="M950" s="486"/>
      <c r="N950" s="487"/>
      <c r="O950" s="486"/>
      <c r="P950" s="487"/>
      <c r="Q950" s="487"/>
      <c r="R950" s="487"/>
      <c r="S950" s="520"/>
      <c r="T950" s="520"/>
      <c r="U950" s="519"/>
      <c r="V950" s="520"/>
      <c r="W950" s="520"/>
      <c r="X950" s="520"/>
      <c r="Y950" s="475">
        <v>3.0</v>
      </c>
      <c r="Z950" s="475"/>
      <c r="AA950" s="474"/>
      <c r="AB950" s="475"/>
      <c r="AC950" s="475"/>
      <c r="AD950" s="475"/>
      <c r="AE950" s="989"/>
      <c r="AF950" s="989"/>
      <c r="AG950" s="989"/>
      <c r="AH950" s="990"/>
      <c r="AI950" s="990"/>
      <c r="AJ950" s="989"/>
      <c r="AK950" s="962"/>
      <c r="AL950" s="962"/>
      <c r="AM950" s="962"/>
      <c r="AN950" s="961"/>
      <c r="AO950" s="962"/>
      <c r="AP950" s="962"/>
      <c r="AQ950" s="961"/>
      <c r="AR950" s="961"/>
      <c r="AS950" s="962"/>
    </row>
    <row r="951">
      <c r="B951" s="266"/>
      <c r="C951" s="269"/>
      <c r="D951" s="984">
        <v>2.0</v>
      </c>
      <c r="E951" s="985">
        <v>6.0</v>
      </c>
      <c r="F951" s="1167"/>
      <c r="G951" s="1013"/>
      <c r="H951" s="988">
        <v>12000.0</v>
      </c>
      <c r="I951" s="486"/>
      <c r="J951" s="520"/>
      <c r="K951" s="475">
        <v>5.0</v>
      </c>
      <c r="L951" s="989"/>
      <c r="M951" s="486"/>
      <c r="N951" s="487"/>
      <c r="O951" s="486"/>
      <c r="P951" s="487"/>
      <c r="Q951" s="487"/>
      <c r="R951" s="487"/>
      <c r="S951" s="520"/>
      <c r="T951" s="520"/>
      <c r="U951" s="519"/>
      <c r="V951" s="520"/>
      <c r="W951" s="520"/>
      <c r="X951" s="520"/>
      <c r="Y951" s="475">
        <v>4.0</v>
      </c>
      <c r="Z951" s="475"/>
      <c r="AA951" s="474"/>
      <c r="AB951" s="475"/>
      <c r="AC951" s="475"/>
      <c r="AD951" s="475"/>
      <c r="AE951" s="989"/>
      <c r="AF951" s="989"/>
      <c r="AG951" s="989"/>
      <c r="AH951" s="990"/>
      <c r="AI951" s="990"/>
      <c r="AJ951" s="989"/>
      <c r="AK951" s="962"/>
      <c r="AL951" s="962"/>
      <c r="AM951" s="962"/>
      <c r="AN951" s="961"/>
      <c r="AO951" s="962"/>
      <c r="AP951" s="962"/>
      <c r="AQ951" s="961"/>
      <c r="AR951" s="961"/>
      <c r="AS951" s="962"/>
    </row>
    <row r="952">
      <c r="B952" s="266"/>
      <c r="C952" s="269"/>
      <c r="D952" s="984">
        <v>3.0</v>
      </c>
      <c r="E952" s="985">
        <v>7.0</v>
      </c>
      <c r="F952" s="1167"/>
      <c r="G952" s="1013"/>
      <c r="H952" s="988">
        <v>18000.0</v>
      </c>
      <c r="I952" s="486"/>
      <c r="J952" s="520"/>
      <c r="K952" s="475">
        <v>8.0</v>
      </c>
      <c r="L952" s="989"/>
      <c r="M952" s="486"/>
      <c r="N952" s="487"/>
      <c r="O952" s="486"/>
      <c r="P952" s="487"/>
      <c r="Q952" s="487"/>
      <c r="R952" s="487"/>
      <c r="S952" s="520"/>
      <c r="T952" s="520"/>
      <c r="U952" s="519"/>
      <c r="V952" s="520"/>
      <c r="W952" s="520"/>
      <c r="X952" s="520"/>
      <c r="Y952" s="475">
        <v>6.0</v>
      </c>
      <c r="Z952" s="475"/>
      <c r="AA952" s="474"/>
      <c r="AB952" s="475"/>
      <c r="AC952" s="475">
        <v>2.0</v>
      </c>
      <c r="AD952" s="475"/>
      <c r="AE952" s="989"/>
      <c r="AF952" s="989"/>
      <c r="AG952" s="989"/>
      <c r="AH952" s="990"/>
      <c r="AI952" s="990"/>
      <c r="AJ952" s="989"/>
      <c r="AK952" s="962"/>
      <c r="AL952" s="962"/>
      <c r="AM952" s="962"/>
      <c r="AN952" s="961"/>
      <c r="AO952" s="962"/>
      <c r="AP952" s="962"/>
      <c r="AQ952" s="961"/>
      <c r="AR952" s="961"/>
      <c r="AS952" s="962"/>
    </row>
    <row r="953">
      <c r="B953" s="266"/>
      <c r="C953" s="269"/>
      <c r="D953" s="984">
        <v>4.0</v>
      </c>
      <c r="E953" s="985">
        <v>8.0</v>
      </c>
      <c r="F953" s="1167"/>
      <c r="G953" s="1013"/>
      <c r="H953" s="988">
        <v>27000.0</v>
      </c>
      <c r="I953" s="486"/>
      <c r="J953" s="520"/>
      <c r="K953" s="475">
        <v>12.0</v>
      </c>
      <c r="L953" s="989"/>
      <c r="M953" s="486"/>
      <c r="N953" s="487"/>
      <c r="O953" s="486"/>
      <c r="P953" s="487"/>
      <c r="Q953" s="487"/>
      <c r="R953" s="487"/>
      <c r="S953" s="520"/>
      <c r="T953" s="520"/>
      <c r="U953" s="519"/>
      <c r="V953" s="520"/>
      <c r="W953" s="520"/>
      <c r="X953" s="520"/>
      <c r="Y953" s="475">
        <v>8.0</v>
      </c>
      <c r="Z953" s="475"/>
      <c r="AA953" s="474"/>
      <c r="AB953" s="475"/>
      <c r="AC953" s="475">
        <v>4.0</v>
      </c>
      <c r="AD953" s="475"/>
      <c r="AE953" s="989"/>
      <c r="AF953" s="989"/>
      <c r="AG953" s="989"/>
      <c r="AH953" s="990"/>
      <c r="AI953" s="990"/>
      <c r="AJ953" s="989"/>
      <c r="AK953" s="962"/>
      <c r="AL953" s="962"/>
      <c r="AM953" s="962"/>
      <c r="AN953" s="961"/>
      <c r="AO953" s="962"/>
      <c r="AP953" s="962"/>
      <c r="AQ953" s="961"/>
      <c r="AR953" s="961"/>
      <c r="AS953" s="962"/>
    </row>
    <row r="954">
      <c r="B954" s="266"/>
      <c r="C954" s="269"/>
      <c r="D954" s="984">
        <v>5.0</v>
      </c>
      <c r="E954" s="985">
        <v>9.0</v>
      </c>
      <c r="F954" s="1167"/>
      <c r="G954" s="1013"/>
      <c r="H954" s="988">
        <v>41000.0</v>
      </c>
      <c r="I954" s="486"/>
      <c r="J954" s="520"/>
      <c r="K954" s="475">
        <v>15.0</v>
      </c>
      <c r="L954" s="989"/>
      <c r="M954" s="486"/>
      <c r="N954" s="487"/>
      <c r="O954" s="486"/>
      <c r="P954" s="487"/>
      <c r="Q954" s="487"/>
      <c r="R954" s="487"/>
      <c r="S954" s="520"/>
      <c r="T954" s="520"/>
      <c r="U954" s="519"/>
      <c r="V954" s="520"/>
      <c r="W954" s="520"/>
      <c r="X954" s="520"/>
      <c r="Y954" s="475">
        <v>10.0</v>
      </c>
      <c r="Z954" s="475"/>
      <c r="AA954" s="474"/>
      <c r="AB954" s="475"/>
      <c r="AC954" s="475">
        <v>6.0</v>
      </c>
      <c r="AD954" s="475"/>
      <c r="AE954" s="989"/>
      <c r="AF954" s="989"/>
      <c r="AG954" s="989"/>
      <c r="AH954" s="990"/>
      <c r="AI954" s="990"/>
      <c r="AJ954" s="989"/>
      <c r="AK954" s="962"/>
      <c r="AL954" s="962"/>
      <c r="AM954" s="962"/>
      <c r="AN954" s="961"/>
      <c r="AO954" s="962"/>
      <c r="AP954" s="962"/>
      <c r="AQ954" s="961"/>
      <c r="AR954" s="961"/>
      <c r="AS954" s="962"/>
    </row>
    <row r="955">
      <c r="B955" s="266"/>
      <c r="C955" s="269"/>
      <c r="D955" s="984">
        <v>6.0</v>
      </c>
      <c r="E955" s="985">
        <v>11.0</v>
      </c>
      <c r="F955" s="1167"/>
      <c r="G955" s="1013"/>
      <c r="H955" s="988">
        <v>62000.0</v>
      </c>
      <c r="I955" s="486"/>
      <c r="J955" s="519"/>
      <c r="K955" s="475"/>
      <c r="L955" s="990">
        <v>5.0</v>
      </c>
      <c r="M955" s="486"/>
      <c r="N955" s="487"/>
      <c r="O955" s="486"/>
      <c r="P955" s="487"/>
      <c r="Q955" s="487"/>
      <c r="R955" s="487"/>
      <c r="S955" s="519"/>
      <c r="T955" s="520"/>
      <c r="U955" s="519"/>
      <c r="V955" s="520"/>
      <c r="W955" s="520"/>
      <c r="X955" s="520"/>
      <c r="Y955" s="475"/>
      <c r="Z955" s="474"/>
      <c r="AA955" s="474"/>
      <c r="AB955" s="475"/>
      <c r="AC955" s="475"/>
      <c r="AD955" s="475"/>
      <c r="AE955" s="990">
        <v>2.0</v>
      </c>
      <c r="AF955" s="990"/>
      <c r="AG955" s="989"/>
      <c r="AH955" s="990"/>
      <c r="AI955" s="990">
        <v>2.0</v>
      </c>
      <c r="AJ955" s="990"/>
      <c r="AK955" s="962"/>
      <c r="AL955" s="962"/>
      <c r="AM955" s="962"/>
      <c r="AN955" s="961"/>
      <c r="AO955" s="962"/>
      <c r="AP955" s="962"/>
      <c r="AQ955" s="961"/>
      <c r="AR955" s="961"/>
      <c r="AS955" s="962"/>
    </row>
    <row r="956">
      <c r="B956" s="266"/>
      <c r="C956" s="269"/>
      <c r="D956" s="984">
        <v>7.0</v>
      </c>
      <c r="E956" s="985">
        <v>13.0</v>
      </c>
      <c r="F956" s="1167"/>
      <c r="G956" s="1013"/>
      <c r="H956" s="988">
        <v>93000.0</v>
      </c>
      <c r="I956" s="486"/>
      <c r="J956" s="519"/>
      <c r="K956" s="475"/>
      <c r="L956" s="990">
        <v>10.0</v>
      </c>
      <c r="M956" s="486"/>
      <c r="N956" s="487"/>
      <c r="O956" s="486"/>
      <c r="P956" s="487"/>
      <c r="Q956" s="487"/>
      <c r="R956" s="487"/>
      <c r="S956" s="519"/>
      <c r="T956" s="520"/>
      <c r="U956" s="519"/>
      <c r="V956" s="520"/>
      <c r="W956" s="520"/>
      <c r="X956" s="520"/>
      <c r="Y956" s="475"/>
      <c r="Z956" s="474"/>
      <c r="AA956" s="474"/>
      <c r="AB956" s="475"/>
      <c r="AC956" s="475"/>
      <c r="AD956" s="475"/>
      <c r="AE956" s="990">
        <v>3.0</v>
      </c>
      <c r="AF956" s="990"/>
      <c r="AG956" s="989"/>
      <c r="AH956" s="990"/>
      <c r="AI956" s="990">
        <v>3.0</v>
      </c>
      <c r="AJ956" s="990"/>
      <c r="AK956" s="962"/>
      <c r="AL956" s="962"/>
      <c r="AM956" s="962"/>
      <c r="AN956" s="961"/>
      <c r="AO956" s="962"/>
      <c r="AP956" s="962"/>
      <c r="AQ956" s="961"/>
      <c r="AR956" s="961"/>
      <c r="AS956" s="962"/>
    </row>
    <row r="957">
      <c r="B957" s="266"/>
      <c r="C957" s="269"/>
      <c r="D957" s="984">
        <v>8.0</v>
      </c>
      <c r="E957" s="985">
        <v>15.0</v>
      </c>
      <c r="F957" s="1167"/>
      <c r="G957" s="1013"/>
      <c r="H957" s="988">
        <v>140000.0</v>
      </c>
      <c r="I957" s="486"/>
      <c r="J957" s="519"/>
      <c r="K957" s="475"/>
      <c r="L957" s="990">
        <v>20.0</v>
      </c>
      <c r="M957" s="486"/>
      <c r="N957" s="487"/>
      <c r="O957" s="486"/>
      <c r="P957" s="487"/>
      <c r="Q957" s="487"/>
      <c r="R957" s="487"/>
      <c r="S957" s="519"/>
      <c r="T957" s="520"/>
      <c r="U957" s="519"/>
      <c r="V957" s="520"/>
      <c r="W957" s="520"/>
      <c r="X957" s="520"/>
      <c r="Y957" s="475"/>
      <c r="Z957" s="474"/>
      <c r="AA957" s="474"/>
      <c r="AB957" s="475"/>
      <c r="AC957" s="475"/>
      <c r="AD957" s="475"/>
      <c r="AE957" s="990">
        <v>5.0</v>
      </c>
      <c r="AF957" s="990"/>
      <c r="AG957" s="989"/>
      <c r="AH957" s="990"/>
      <c r="AI957" s="990">
        <v>5.0</v>
      </c>
      <c r="AJ957" s="990"/>
      <c r="AK957" s="962"/>
      <c r="AL957" s="962"/>
      <c r="AM957" s="962"/>
      <c r="AN957" s="961"/>
      <c r="AO957" s="962"/>
      <c r="AP957" s="962"/>
      <c r="AQ957" s="961"/>
      <c r="AR957" s="961"/>
      <c r="AS957" s="962"/>
    </row>
    <row r="958">
      <c r="B958" s="266"/>
      <c r="C958" s="269"/>
      <c r="D958" s="984">
        <v>9.0</v>
      </c>
      <c r="E958" s="985">
        <v>17.0</v>
      </c>
      <c r="F958" s="1167"/>
      <c r="G958" s="1013"/>
      <c r="H958" s="988">
        <v>210000.0</v>
      </c>
      <c r="I958" s="486"/>
      <c r="J958" s="519"/>
      <c r="K958" s="475"/>
      <c r="L958" s="990">
        <v>30.0</v>
      </c>
      <c r="M958" s="486"/>
      <c r="N958" s="487"/>
      <c r="O958" s="486"/>
      <c r="P958" s="487"/>
      <c r="Q958" s="487"/>
      <c r="R958" s="487"/>
      <c r="S958" s="519"/>
      <c r="T958" s="520"/>
      <c r="U958" s="519"/>
      <c r="V958" s="520"/>
      <c r="W958" s="520"/>
      <c r="X958" s="520"/>
      <c r="Y958" s="475"/>
      <c r="Z958" s="474"/>
      <c r="AA958" s="474"/>
      <c r="AB958" s="475"/>
      <c r="AC958" s="475"/>
      <c r="AD958" s="475"/>
      <c r="AE958" s="990">
        <v>7.0</v>
      </c>
      <c r="AF958" s="990"/>
      <c r="AG958" s="989"/>
      <c r="AH958" s="990"/>
      <c r="AI958" s="990">
        <v>7.0</v>
      </c>
      <c r="AJ958" s="990"/>
      <c r="AK958" s="962"/>
      <c r="AL958" s="962"/>
      <c r="AM958" s="962"/>
      <c r="AN958" s="961"/>
      <c r="AO958" s="962"/>
      <c r="AP958" s="962"/>
      <c r="AQ958" s="961"/>
      <c r="AR958" s="961"/>
      <c r="AS958" s="962"/>
    </row>
    <row r="959">
      <c r="B959" s="266"/>
      <c r="C959" s="269"/>
      <c r="D959" s="984">
        <v>10.0</v>
      </c>
      <c r="E959" s="993">
        <v>20.0</v>
      </c>
      <c r="F959" s="1167"/>
      <c r="G959" s="1013"/>
      <c r="H959" s="988">
        <v>320000.0</v>
      </c>
      <c r="I959" s="486"/>
      <c r="J959" s="519"/>
      <c r="K959" s="475"/>
      <c r="L959" s="990">
        <v>40.0</v>
      </c>
      <c r="M959" s="486"/>
      <c r="N959" s="487"/>
      <c r="O959" s="486"/>
      <c r="P959" s="487"/>
      <c r="Q959" s="487"/>
      <c r="R959" s="487"/>
      <c r="S959" s="519"/>
      <c r="T959" s="520"/>
      <c r="U959" s="519"/>
      <c r="V959" s="520"/>
      <c r="W959" s="520"/>
      <c r="X959" s="520"/>
      <c r="Y959" s="475"/>
      <c r="Z959" s="474"/>
      <c r="AA959" s="474"/>
      <c r="AB959" s="475"/>
      <c r="AC959" s="475"/>
      <c r="AD959" s="475"/>
      <c r="AE959" s="990">
        <v>9.0</v>
      </c>
      <c r="AF959" s="990"/>
      <c r="AG959" s="989"/>
      <c r="AH959" s="990"/>
      <c r="AI959" s="990">
        <v>9.0</v>
      </c>
      <c r="AJ959" s="990"/>
      <c r="AK959" s="962"/>
      <c r="AL959" s="962"/>
      <c r="AM959" s="962"/>
      <c r="AN959" s="961"/>
      <c r="AO959" s="962"/>
      <c r="AP959" s="962"/>
      <c r="AQ959" s="961"/>
      <c r="AR959" s="961"/>
      <c r="AS959" s="962"/>
    </row>
    <row r="960">
      <c r="A960" s="968" t="s">
        <v>2787</v>
      </c>
      <c r="B960" s="1007" t="s">
        <v>2810</v>
      </c>
      <c r="C960" s="14"/>
      <c r="D960" s="970">
        <v>1.0</v>
      </c>
      <c r="E960" s="1008">
        <v>5.0</v>
      </c>
      <c r="F960" s="1009"/>
      <c r="G960" s="1010"/>
      <c r="H960" s="1011">
        <v>8000.0</v>
      </c>
      <c r="I960" s="979"/>
      <c r="J960" s="980"/>
      <c r="K960" s="981">
        <v>3.0</v>
      </c>
      <c r="L960" s="978"/>
      <c r="M960" s="979"/>
      <c r="N960" s="975"/>
      <c r="O960" s="979"/>
      <c r="P960" s="975"/>
      <c r="Q960" s="975"/>
      <c r="R960" s="975"/>
      <c r="S960" s="980"/>
      <c r="T960" s="980"/>
      <c r="U960" s="976"/>
      <c r="V960" s="980"/>
      <c r="W960" s="980"/>
      <c r="X960" s="980"/>
      <c r="Y960" s="981"/>
      <c r="Z960" s="981"/>
      <c r="AA960" s="981">
        <v>3.0</v>
      </c>
      <c r="AB960" s="981"/>
      <c r="AC960" s="981"/>
      <c r="AD960" s="981"/>
      <c r="AE960" s="978"/>
      <c r="AF960" s="978"/>
      <c r="AG960" s="978"/>
      <c r="AH960" s="982"/>
      <c r="AI960" s="982"/>
      <c r="AJ960" s="978"/>
      <c r="AK960" s="1024"/>
      <c r="AL960" s="1024"/>
      <c r="AM960" s="1024"/>
      <c r="AN960" s="1025"/>
      <c r="AO960" s="1024"/>
      <c r="AP960" s="1024"/>
      <c r="AQ960" s="1025"/>
      <c r="AR960" s="1025"/>
      <c r="AS960" s="1026"/>
    </row>
    <row r="961">
      <c r="A961" s="266"/>
      <c r="B961" s="266"/>
      <c r="C961" s="269"/>
      <c r="D961" s="984">
        <v>2.0</v>
      </c>
      <c r="E961" s="985">
        <v>6.0</v>
      </c>
      <c r="F961" s="1012"/>
      <c r="G961" s="1013"/>
      <c r="H961" s="988">
        <v>12000.0</v>
      </c>
      <c r="I961" s="486"/>
      <c r="J961" s="520"/>
      <c r="K961" s="475">
        <v>5.0</v>
      </c>
      <c r="L961" s="989"/>
      <c r="M961" s="486"/>
      <c r="N961" s="487"/>
      <c r="O961" s="486"/>
      <c r="P961" s="487"/>
      <c r="Q961" s="487"/>
      <c r="R961" s="487"/>
      <c r="S961" s="520"/>
      <c r="T961" s="520"/>
      <c r="U961" s="519"/>
      <c r="V961" s="520"/>
      <c r="W961" s="520"/>
      <c r="X961" s="520"/>
      <c r="Y961" s="475"/>
      <c r="Z961" s="475"/>
      <c r="AA961" s="475">
        <v>4.0</v>
      </c>
      <c r="AB961" s="475"/>
      <c r="AC961" s="475"/>
      <c r="AD961" s="475"/>
      <c r="AE961" s="989"/>
      <c r="AF961" s="989"/>
      <c r="AG961" s="989"/>
      <c r="AH961" s="990"/>
      <c r="AI961" s="990"/>
      <c r="AJ961" s="989"/>
      <c r="AK961" s="962"/>
      <c r="AL961" s="962"/>
      <c r="AM961" s="962"/>
      <c r="AN961" s="961"/>
      <c r="AO961" s="962"/>
      <c r="AP961" s="962"/>
      <c r="AQ961" s="961"/>
      <c r="AR961" s="961"/>
      <c r="AS961" s="1027"/>
    </row>
    <row r="962">
      <c r="A962" s="266"/>
      <c r="B962" s="266"/>
      <c r="C962" s="269"/>
      <c r="D962" s="984">
        <v>3.0</v>
      </c>
      <c r="E962" s="985">
        <v>7.0</v>
      </c>
      <c r="F962" s="1012"/>
      <c r="G962" s="1013"/>
      <c r="H962" s="988">
        <v>18000.0</v>
      </c>
      <c r="I962" s="486"/>
      <c r="J962" s="520"/>
      <c r="K962" s="475">
        <v>8.0</v>
      </c>
      <c r="L962" s="989"/>
      <c r="M962" s="486"/>
      <c r="N962" s="487"/>
      <c r="O962" s="486"/>
      <c r="P962" s="487"/>
      <c r="Q962" s="487"/>
      <c r="R962" s="487"/>
      <c r="S962" s="520"/>
      <c r="T962" s="520"/>
      <c r="U962" s="519"/>
      <c r="V962" s="520"/>
      <c r="W962" s="520"/>
      <c r="X962" s="520"/>
      <c r="Y962" s="475"/>
      <c r="Z962" s="475"/>
      <c r="AA962" s="475">
        <v>6.0</v>
      </c>
      <c r="AB962" s="475">
        <v>2.0</v>
      </c>
      <c r="AC962" s="475"/>
      <c r="AD962" s="475"/>
      <c r="AE962" s="989"/>
      <c r="AF962" s="989"/>
      <c r="AG962" s="989"/>
      <c r="AH962" s="990"/>
      <c r="AI962" s="990"/>
      <c r="AJ962" s="989"/>
      <c r="AK962" s="962"/>
      <c r="AL962" s="962"/>
      <c r="AM962" s="962"/>
      <c r="AN962" s="961"/>
      <c r="AO962" s="962"/>
      <c r="AP962" s="962"/>
      <c r="AQ962" s="961"/>
      <c r="AR962" s="961"/>
      <c r="AS962" s="1027"/>
    </row>
    <row r="963">
      <c r="A963" s="266"/>
      <c r="B963" s="266"/>
      <c r="C963" s="269"/>
      <c r="D963" s="984">
        <v>4.0</v>
      </c>
      <c r="E963" s="985">
        <v>8.0</v>
      </c>
      <c r="F963" s="1012"/>
      <c r="G963" s="1013"/>
      <c r="H963" s="988">
        <v>27000.0</v>
      </c>
      <c r="I963" s="486"/>
      <c r="J963" s="520"/>
      <c r="K963" s="475">
        <v>12.0</v>
      </c>
      <c r="L963" s="989"/>
      <c r="M963" s="486"/>
      <c r="N963" s="487"/>
      <c r="O963" s="486"/>
      <c r="P963" s="487"/>
      <c r="Q963" s="487"/>
      <c r="R963" s="487"/>
      <c r="S963" s="520"/>
      <c r="T963" s="520"/>
      <c r="U963" s="519"/>
      <c r="V963" s="520"/>
      <c r="W963" s="520"/>
      <c r="X963" s="520"/>
      <c r="Y963" s="475"/>
      <c r="Z963" s="475"/>
      <c r="AA963" s="475">
        <v>8.0</v>
      </c>
      <c r="AB963" s="475">
        <v>4.0</v>
      </c>
      <c r="AC963" s="475"/>
      <c r="AD963" s="475"/>
      <c r="AE963" s="989"/>
      <c r="AF963" s="989"/>
      <c r="AG963" s="989"/>
      <c r="AH963" s="990"/>
      <c r="AI963" s="990"/>
      <c r="AJ963" s="989"/>
      <c r="AK963" s="962"/>
      <c r="AL963" s="962"/>
      <c r="AM963" s="962"/>
      <c r="AN963" s="961"/>
      <c r="AO963" s="962"/>
      <c r="AP963" s="962"/>
      <c r="AQ963" s="961"/>
      <c r="AR963" s="961"/>
      <c r="AS963" s="1027"/>
    </row>
    <row r="964">
      <c r="A964" s="266"/>
      <c r="B964" s="266"/>
      <c r="C964" s="269"/>
      <c r="D964" s="984">
        <v>5.0</v>
      </c>
      <c r="E964" s="985">
        <v>9.0</v>
      </c>
      <c r="F964" s="1012"/>
      <c r="G964" s="1013"/>
      <c r="H964" s="988">
        <v>41000.0</v>
      </c>
      <c r="I964" s="486"/>
      <c r="J964" s="520"/>
      <c r="K964" s="475">
        <v>15.0</v>
      </c>
      <c r="L964" s="989"/>
      <c r="M964" s="486"/>
      <c r="N964" s="487"/>
      <c r="O964" s="486"/>
      <c r="P964" s="487"/>
      <c r="Q964" s="487"/>
      <c r="R964" s="487"/>
      <c r="S964" s="520"/>
      <c r="T964" s="520"/>
      <c r="U964" s="519"/>
      <c r="V964" s="520"/>
      <c r="W964" s="520"/>
      <c r="X964" s="520"/>
      <c r="Y964" s="475"/>
      <c r="Z964" s="475"/>
      <c r="AA964" s="475">
        <v>10.0</v>
      </c>
      <c r="AB964" s="475">
        <v>6.0</v>
      </c>
      <c r="AC964" s="475"/>
      <c r="AD964" s="475"/>
      <c r="AE964" s="989"/>
      <c r="AF964" s="989"/>
      <c r="AG964" s="989"/>
      <c r="AH964" s="990"/>
      <c r="AI964" s="990"/>
      <c r="AJ964" s="989"/>
      <c r="AK964" s="962"/>
      <c r="AL964" s="962"/>
      <c r="AM964" s="962"/>
      <c r="AN964" s="961"/>
      <c r="AO964" s="962"/>
      <c r="AP964" s="962"/>
      <c r="AQ964" s="961"/>
      <c r="AR964" s="961"/>
      <c r="AS964" s="1027"/>
    </row>
    <row r="965">
      <c r="A965" s="266"/>
      <c r="B965" s="266"/>
      <c r="C965" s="269"/>
      <c r="D965" s="984">
        <v>6.0</v>
      </c>
      <c r="E965" s="985">
        <v>11.0</v>
      </c>
      <c r="F965" s="1012"/>
      <c r="G965" s="1013"/>
      <c r="H965" s="988">
        <v>62000.0</v>
      </c>
      <c r="I965" s="486"/>
      <c r="J965" s="519"/>
      <c r="K965" s="475"/>
      <c r="L965" s="990">
        <v>5.0</v>
      </c>
      <c r="M965" s="486"/>
      <c r="N965" s="487"/>
      <c r="O965" s="486"/>
      <c r="P965" s="487"/>
      <c r="Q965" s="487"/>
      <c r="R965" s="487"/>
      <c r="S965" s="519"/>
      <c r="T965" s="520"/>
      <c r="U965" s="519"/>
      <c r="V965" s="520"/>
      <c r="W965" s="520"/>
      <c r="X965" s="520"/>
      <c r="Y965" s="475"/>
      <c r="Z965" s="474"/>
      <c r="AA965" s="474"/>
      <c r="AB965" s="475"/>
      <c r="AC965" s="475"/>
      <c r="AD965" s="475"/>
      <c r="AE965" s="990"/>
      <c r="AF965" s="990"/>
      <c r="AG965" s="990">
        <v>2.0</v>
      </c>
      <c r="AH965" s="990">
        <v>2.0</v>
      </c>
      <c r="AI965" s="990"/>
      <c r="AJ965" s="989"/>
      <c r="AK965" s="962"/>
      <c r="AL965" s="962"/>
      <c r="AM965" s="962"/>
      <c r="AN965" s="961"/>
      <c r="AO965" s="962"/>
      <c r="AP965" s="962"/>
      <c r="AQ965" s="961"/>
      <c r="AR965" s="961"/>
      <c r="AS965" s="1027"/>
    </row>
    <row r="966">
      <c r="A966" s="266"/>
      <c r="B966" s="266"/>
      <c r="C966" s="269"/>
      <c r="D966" s="984">
        <v>7.0</v>
      </c>
      <c r="E966" s="985">
        <v>13.0</v>
      </c>
      <c r="F966" s="1012"/>
      <c r="G966" s="1013"/>
      <c r="H966" s="988">
        <v>93000.0</v>
      </c>
      <c r="I966" s="486"/>
      <c r="J966" s="519"/>
      <c r="K966" s="475"/>
      <c r="L966" s="990">
        <v>10.0</v>
      </c>
      <c r="M966" s="486"/>
      <c r="N966" s="487"/>
      <c r="O966" s="486"/>
      <c r="P966" s="487"/>
      <c r="Q966" s="487"/>
      <c r="R966" s="487"/>
      <c r="S966" s="519"/>
      <c r="T966" s="520"/>
      <c r="U966" s="519"/>
      <c r="V966" s="520"/>
      <c r="W966" s="520"/>
      <c r="X966" s="520"/>
      <c r="Y966" s="475"/>
      <c r="Z966" s="474"/>
      <c r="AA966" s="474"/>
      <c r="AB966" s="475"/>
      <c r="AC966" s="475"/>
      <c r="AD966" s="475"/>
      <c r="AE966" s="990"/>
      <c r="AF966" s="990"/>
      <c r="AG966" s="990">
        <v>3.0</v>
      </c>
      <c r="AH966" s="990">
        <v>3.0</v>
      </c>
      <c r="AI966" s="990"/>
      <c r="AJ966" s="989"/>
      <c r="AK966" s="962"/>
      <c r="AL966" s="962"/>
      <c r="AM966" s="962"/>
      <c r="AN966" s="961"/>
      <c r="AO966" s="962"/>
      <c r="AP966" s="962"/>
      <c r="AQ966" s="961"/>
      <c r="AR966" s="961"/>
      <c r="AS966" s="1027"/>
    </row>
    <row r="967">
      <c r="A967" s="266"/>
      <c r="B967" s="266"/>
      <c r="C967" s="269"/>
      <c r="D967" s="984">
        <v>8.0</v>
      </c>
      <c r="E967" s="985">
        <v>15.0</v>
      </c>
      <c r="F967" s="1012"/>
      <c r="G967" s="1013"/>
      <c r="H967" s="988">
        <v>140000.0</v>
      </c>
      <c r="I967" s="486"/>
      <c r="J967" s="519"/>
      <c r="K967" s="475"/>
      <c r="L967" s="990">
        <v>20.0</v>
      </c>
      <c r="M967" s="486"/>
      <c r="N967" s="487"/>
      <c r="O967" s="486"/>
      <c r="P967" s="487"/>
      <c r="Q967" s="487"/>
      <c r="R967" s="487"/>
      <c r="S967" s="519"/>
      <c r="T967" s="520"/>
      <c r="U967" s="519"/>
      <c r="V967" s="520"/>
      <c r="W967" s="520"/>
      <c r="X967" s="520"/>
      <c r="Y967" s="475"/>
      <c r="Z967" s="474"/>
      <c r="AA967" s="474"/>
      <c r="AB967" s="475"/>
      <c r="AC967" s="475"/>
      <c r="AD967" s="475"/>
      <c r="AE967" s="990"/>
      <c r="AF967" s="990"/>
      <c r="AG967" s="990">
        <v>5.0</v>
      </c>
      <c r="AH967" s="990">
        <v>5.0</v>
      </c>
      <c r="AI967" s="990"/>
      <c r="AJ967" s="989"/>
      <c r="AK967" s="962"/>
      <c r="AL967" s="962"/>
      <c r="AM967" s="962"/>
      <c r="AN967" s="961"/>
      <c r="AO967" s="962"/>
      <c r="AP967" s="962"/>
      <c r="AQ967" s="961"/>
      <c r="AR967" s="961"/>
      <c r="AS967" s="1027"/>
    </row>
    <row r="968">
      <c r="A968" s="266"/>
      <c r="B968" s="266"/>
      <c r="C968" s="269"/>
      <c r="D968" s="984">
        <v>9.0</v>
      </c>
      <c r="E968" s="985">
        <v>17.0</v>
      </c>
      <c r="F968" s="1012"/>
      <c r="G968" s="1013"/>
      <c r="H968" s="988">
        <v>210000.0</v>
      </c>
      <c r="I968" s="486"/>
      <c r="J968" s="519"/>
      <c r="K968" s="475"/>
      <c r="L968" s="990">
        <v>30.0</v>
      </c>
      <c r="M968" s="486"/>
      <c r="N968" s="487"/>
      <c r="O968" s="486"/>
      <c r="P968" s="487"/>
      <c r="Q968" s="487"/>
      <c r="R968" s="487"/>
      <c r="S968" s="519"/>
      <c r="T968" s="520"/>
      <c r="U968" s="519"/>
      <c r="V968" s="520"/>
      <c r="W968" s="520"/>
      <c r="X968" s="520"/>
      <c r="Y968" s="475"/>
      <c r="Z968" s="474"/>
      <c r="AA968" s="474"/>
      <c r="AB968" s="475"/>
      <c r="AC968" s="475"/>
      <c r="AD968" s="475"/>
      <c r="AE968" s="990"/>
      <c r="AF968" s="990"/>
      <c r="AG968" s="990">
        <v>7.0</v>
      </c>
      <c r="AH968" s="990">
        <v>7.0</v>
      </c>
      <c r="AI968" s="990"/>
      <c r="AJ968" s="989"/>
      <c r="AK968" s="962"/>
      <c r="AL968" s="962"/>
      <c r="AM968" s="962"/>
      <c r="AN968" s="961"/>
      <c r="AO968" s="962"/>
      <c r="AP968" s="962"/>
      <c r="AQ968" s="961"/>
      <c r="AR968" s="961"/>
      <c r="AS968" s="1027"/>
    </row>
    <row r="969">
      <c r="A969" s="275"/>
      <c r="B969" s="275"/>
      <c r="C969" s="917"/>
      <c r="D969" s="992">
        <v>10.0</v>
      </c>
      <c r="E969" s="993">
        <v>20.0</v>
      </c>
      <c r="F969" s="1014"/>
      <c r="G969" s="1015"/>
      <c r="H969" s="996">
        <v>320000.0</v>
      </c>
      <c r="I969" s="1001"/>
      <c r="J969" s="998"/>
      <c r="K969" s="1003"/>
      <c r="L969" s="1004">
        <v>40.0</v>
      </c>
      <c r="M969" s="1001"/>
      <c r="N969" s="997"/>
      <c r="O969" s="1001"/>
      <c r="P969" s="997"/>
      <c r="Q969" s="997"/>
      <c r="R969" s="997"/>
      <c r="S969" s="998"/>
      <c r="T969" s="1002"/>
      <c r="U969" s="998"/>
      <c r="V969" s="1002"/>
      <c r="W969" s="1002"/>
      <c r="X969" s="1002"/>
      <c r="Y969" s="1003"/>
      <c r="Z969" s="999"/>
      <c r="AA969" s="999"/>
      <c r="AB969" s="1003"/>
      <c r="AC969" s="1003"/>
      <c r="AD969" s="1003"/>
      <c r="AE969" s="1004"/>
      <c r="AF969" s="1004"/>
      <c r="AG969" s="1004">
        <v>9.0</v>
      </c>
      <c r="AH969" s="1004">
        <v>9.0</v>
      </c>
      <c r="AI969" s="1004"/>
      <c r="AJ969" s="1000"/>
      <c r="AK969" s="1029"/>
      <c r="AL969" s="1029"/>
      <c r="AM969" s="1029"/>
      <c r="AN969" s="1030"/>
      <c r="AO969" s="1029"/>
      <c r="AP969" s="1029"/>
      <c r="AQ969" s="1030"/>
      <c r="AR969" s="1030"/>
      <c r="AS969" s="1031"/>
    </row>
    <row r="970">
      <c r="A970" s="387" t="s">
        <v>167</v>
      </c>
      <c r="B970" s="1018" t="s">
        <v>2811</v>
      </c>
      <c r="C970" s="269"/>
      <c r="D970" s="984">
        <v>1.0</v>
      </c>
      <c r="E970" s="985">
        <v>2.0</v>
      </c>
      <c r="F970" s="986">
        <v>15.0</v>
      </c>
      <c r="G970" s="987"/>
      <c r="H970" s="1021">
        <v>8000.0</v>
      </c>
      <c r="I970" s="486"/>
      <c r="J970" s="519"/>
      <c r="K970" s="475">
        <v>3.0</v>
      </c>
      <c r="L970" s="989"/>
      <c r="M970" s="486"/>
      <c r="N970" s="487"/>
      <c r="O970" s="486"/>
      <c r="P970" s="487"/>
      <c r="Q970" s="487"/>
      <c r="R970" s="487"/>
      <c r="S970" s="519"/>
      <c r="T970" s="520"/>
      <c r="U970" s="519"/>
      <c r="V970" s="520"/>
      <c r="W970" s="520"/>
      <c r="X970" s="520"/>
      <c r="Y970" s="475">
        <v>3.0</v>
      </c>
      <c r="Z970" s="475"/>
      <c r="AA970" s="474"/>
      <c r="AB970" s="475"/>
      <c r="AC970" s="475"/>
      <c r="AD970" s="475"/>
      <c r="AE970" s="989"/>
      <c r="AF970" s="989"/>
      <c r="AG970" s="989"/>
      <c r="AH970" s="990"/>
      <c r="AI970" s="990"/>
      <c r="AJ970" s="989"/>
      <c r="AK970" s="962"/>
      <c r="AL970" s="962"/>
      <c r="AM970" s="962"/>
      <c r="AN970" s="961"/>
      <c r="AO970" s="962"/>
      <c r="AP970" s="962"/>
      <c r="AQ970" s="961"/>
      <c r="AR970" s="961"/>
      <c r="AS970" s="962"/>
    </row>
    <row r="971">
      <c r="B971" s="266"/>
      <c r="C971" s="269"/>
      <c r="D971" s="984">
        <v>2.0</v>
      </c>
      <c r="E971" s="985">
        <v>4.0</v>
      </c>
      <c r="F971" s="986">
        <v>18.0</v>
      </c>
      <c r="G971" s="987"/>
      <c r="H971" s="1021">
        <v>12000.0</v>
      </c>
      <c r="I971" s="486"/>
      <c r="J971" s="519"/>
      <c r="K971" s="475">
        <v>5.0</v>
      </c>
      <c r="L971" s="989"/>
      <c r="M971" s="486"/>
      <c r="N971" s="487"/>
      <c r="O971" s="486"/>
      <c r="P971" s="487"/>
      <c r="Q971" s="487"/>
      <c r="R971" s="487"/>
      <c r="S971" s="519"/>
      <c r="T971" s="520"/>
      <c r="U971" s="519"/>
      <c r="V971" s="520"/>
      <c r="W971" s="520"/>
      <c r="X971" s="520"/>
      <c r="Y971" s="475">
        <v>4.0</v>
      </c>
      <c r="Z971" s="475"/>
      <c r="AA971" s="474"/>
      <c r="AB971" s="475"/>
      <c r="AC971" s="475"/>
      <c r="AD971" s="475"/>
      <c r="AE971" s="989"/>
      <c r="AF971" s="989"/>
      <c r="AG971" s="989"/>
      <c r="AH971" s="990"/>
      <c r="AI971" s="990"/>
      <c r="AJ971" s="989"/>
      <c r="AK971" s="962"/>
      <c r="AL971" s="962"/>
      <c r="AM971" s="962"/>
      <c r="AN971" s="961"/>
      <c r="AO971" s="962"/>
      <c r="AP971" s="962"/>
      <c r="AQ971" s="961"/>
      <c r="AR971" s="961"/>
      <c r="AS971" s="962"/>
    </row>
    <row r="972">
      <c r="B972" s="266"/>
      <c r="C972" s="269"/>
      <c r="D972" s="984">
        <v>3.0</v>
      </c>
      <c r="E972" s="985">
        <v>6.0</v>
      </c>
      <c r="F972" s="986">
        <v>21.0</v>
      </c>
      <c r="G972" s="987"/>
      <c r="H972" s="1021">
        <v>18000.0</v>
      </c>
      <c r="I972" s="486"/>
      <c r="J972" s="519"/>
      <c r="K972" s="475">
        <v>8.0</v>
      </c>
      <c r="L972" s="989"/>
      <c r="M972" s="486"/>
      <c r="N972" s="487"/>
      <c r="O972" s="486"/>
      <c r="P972" s="487"/>
      <c r="Q972" s="487"/>
      <c r="R972" s="487"/>
      <c r="S972" s="519"/>
      <c r="T972" s="520"/>
      <c r="U972" s="519"/>
      <c r="V972" s="520"/>
      <c r="W972" s="520"/>
      <c r="X972" s="520"/>
      <c r="Y972" s="475">
        <v>6.0</v>
      </c>
      <c r="Z972" s="475"/>
      <c r="AA972" s="474"/>
      <c r="AB972" s="475">
        <v>2.0</v>
      </c>
      <c r="AC972" s="475"/>
      <c r="AD972" s="475"/>
      <c r="AE972" s="989"/>
      <c r="AF972" s="989"/>
      <c r="AG972" s="989"/>
      <c r="AH972" s="990"/>
      <c r="AI972" s="990"/>
      <c r="AJ972" s="989"/>
      <c r="AK972" s="962"/>
      <c r="AL972" s="962"/>
      <c r="AM972" s="962"/>
      <c r="AN972" s="961"/>
      <c r="AO972" s="962"/>
      <c r="AP972" s="962"/>
      <c r="AQ972" s="961"/>
      <c r="AR972" s="961"/>
      <c r="AS972" s="962"/>
    </row>
    <row r="973">
      <c r="B973" s="266"/>
      <c r="C973" s="269"/>
      <c r="D973" s="984">
        <v>4.0</v>
      </c>
      <c r="E973" s="985">
        <v>9.0</v>
      </c>
      <c r="F973" s="986">
        <v>24.0</v>
      </c>
      <c r="G973" s="987"/>
      <c r="H973" s="1021">
        <v>27000.0</v>
      </c>
      <c r="I973" s="486"/>
      <c r="J973" s="519"/>
      <c r="K973" s="475">
        <v>12.0</v>
      </c>
      <c r="L973" s="989"/>
      <c r="M973" s="486"/>
      <c r="N973" s="487"/>
      <c r="O973" s="486"/>
      <c r="P973" s="487"/>
      <c r="Q973" s="487"/>
      <c r="R973" s="487"/>
      <c r="S973" s="519"/>
      <c r="T973" s="520"/>
      <c r="U973" s="519"/>
      <c r="V973" s="520"/>
      <c r="W973" s="520"/>
      <c r="X973" s="520"/>
      <c r="Y973" s="475">
        <v>8.0</v>
      </c>
      <c r="Z973" s="475"/>
      <c r="AA973" s="474"/>
      <c r="AB973" s="475">
        <v>4.0</v>
      </c>
      <c r="AC973" s="475"/>
      <c r="AD973" s="475"/>
      <c r="AE973" s="989"/>
      <c r="AF973" s="989"/>
      <c r="AG973" s="989"/>
      <c r="AH973" s="990"/>
      <c r="AI973" s="990"/>
      <c r="AJ973" s="989"/>
      <c r="AK973" s="962"/>
      <c r="AL973" s="962"/>
      <c r="AM973" s="962"/>
      <c r="AN973" s="961"/>
      <c r="AO973" s="962"/>
      <c r="AP973" s="962"/>
      <c r="AQ973" s="961"/>
      <c r="AR973" s="961"/>
      <c r="AS973" s="962"/>
    </row>
    <row r="974">
      <c r="B974" s="266"/>
      <c r="C974" s="269"/>
      <c r="D974" s="984">
        <v>5.0</v>
      </c>
      <c r="E974" s="985">
        <v>12.0</v>
      </c>
      <c r="F974" s="986">
        <v>27.0</v>
      </c>
      <c r="G974" s="987"/>
      <c r="H974" s="1021">
        <v>41000.0</v>
      </c>
      <c r="I974" s="486"/>
      <c r="J974" s="519"/>
      <c r="K974" s="475">
        <v>15.0</v>
      </c>
      <c r="L974" s="989"/>
      <c r="M974" s="486"/>
      <c r="N974" s="487"/>
      <c r="O974" s="486"/>
      <c r="P974" s="487"/>
      <c r="Q974" s="487"/>
      <c r="R974" s="487"/>
      <c r="S974" s="519"/>
      <c r="T974" s="520"/>
      <c r="U974" s="519"/>
      <c r="V974" s="520"/>
      <c r="W974" s="520"/>
      <c r="X974" s="520"/>
      <c r="Y974" s="475">
        <v>10.0</v>
      </c>
      <c r="Z974" s="475"/>
      <c r="AA974" s="474"/>
      <c r="AB974" s="475">
        <v>6.0</v>
      </c>
      <c r="AC974" s="475"/>
      <c r="AD974" s="475"/>
      <c r="AE974" s="989"/>
      <c r="AF974" s="989"/>
      <c r="AG974" s="989"/>
      <c r="AH974" s="990"/>
      <c r="AI974" s="990"/>
      <c r="AJ974" s="989"/>
      <c r="AK974" s="962"/>
      <c r="AL974" s="962"/>
      <c r="AM974" s="962"/>
      <c r="AN974" s="961"/>
      <c r="AO974" s="962"/>
      <c r="AP974" s="962"/>
      <c r="AQ974" s="961"/>
      <c r="AR974" s="961"/>
      <c r="AS974" s="962"/>
    </row>
    <row r="975">
      <c r="B975" s="266"/>
      <c r="C975" s="269"/>
      <c r="D975" s="984">
        <v>6.0</v>
      </c>
      <c r="E975" s="985">
        <v>15.0</v>
      </c>
      <c r="F975" s="986">
        <v>30.0</v>
      </c>
      <c r="G975" s="987"/>
      <c r="H975" s="1021">
        <v>62000.0</v>
      </c>
      <c r="I975" s="486"/>
      <c r="J975" s="519"/>
      <c r="K975" s="474"/>
      <c r="L975" s="990">
        <v>5.0</v>
      </c>
      <c r="M975" s="486"/>
      <c r="N975" s="487"/>
      <c r="O975" s="486"/>
      <c r="P975" s="487"/>
      <c r="Q975" s="487"/>
      <c r="R975" s="487"/>
      <c r="S975" s="519"/>
      <c r="T975" s="520"/>
      <c r="U975" s="519"/>
      <c r="V975" s="520"/>
      <c r="W975" s="520"/>
      <c r="X975" s="520"/>
      <c r="Y975" s="474"/>
      <c r="Z975" s="474"/>
      <c r="AA975" s="474"/>
      <c r="AB975" s="475"/>
      <c r="AC975" s="475"/>
      <c r="AD975" s="475"/>
      <c r="AE975" s="990">
        <v>2.0</v>
      </c>
      <c r="AF975" s="990"/>
      <c r="AG975" s="989"/>
      <c r="AH975" s="990">
        <v>2.0</v>
      </c>
      <c r="AI975" s="990"/>
      <c r="AJ975" s="989"/>
      <c r="AK975" s="962"/>
      <c r="AL975" s="962"/>
      <c r="AM975" s="962"/>
      <c r="AN975" s="961"/>
      <c r="AO975" s="962"/>
      <c r="AP975" s="962"/>
      <c r="AQ975" s="961"/>
      <c r="AR975" s="961"/>
      <c r="AS975" s="962"/>
    </row>
    <row r="976">
      <c r="B976" s="266"/>
      <c r="C976" s="269"/>
      <c r="D976" s="984">
        <v>7.0</v>
      </c>
      <c r="E976" s="985">
        <v>18.0</v>
      </c>
      <c r="F976" s="986">
        <v>33.0</v>
      </c>
      <c r="G976" s="987"/>
      <c r="H976" s="1021">
        <v>93000.0</v>
      </c>
      <c r="I976" s="486"/>
      <c r="J976" s="519"/>
      <c r="K976" s="474"/>
      <c r="L976" s="990">
        <v>10.0</v>
      </c>
      <c r="M976" s="486"/>
      <c r="N976" s="487"/>
      <c r="O976" s="486"/>
      <c r="P976" s="487"/>
      <c r="Q976" s="487"/>
      <c r="R976" s="487"/>
      <c r="S976" s="519"/>
      <c r="T976" s="520"/>
      <c r="U976" s="519"/>
      <c r="V976" s="520"/>
      <c r="W976" s="520"/>
      <c r="X976" s="520"/>
      <c r="Y976" s="474"/>
      <c r="Z976" s="474"/>
      <c r="AA976" s="474"/>
      <c r="AB976" s="475"/>
      <c r="AC976" s="475"/>
      <c r="AD976" s="475"/>
      <c r="AE976" s="990">
        <v>3.0</v>
      </c>
      <c r="AF976" s="990"/>
      <c r="AG976" s="989"/>
      <c r="AH976" s="990">
        <v>3.0</v>
      </c>
      <c r="AI976" s="990"/>
      <c r="AJ976" s="989"/>
      <c r="AK976" s="962"/>
      <c r="AL976" s="962"/>
      <c r="AM976" s="962"/>
      <c r="AN976" s="961"/>
      <c r="AO976" s="962"/>
      <c r="AP976" s="962"/>
      <c r="AQ976" s="961"/>
      <c r="AR976" s="961"/>
      <c r="AS976" s="962"/>
    </row>
    <row r="977">
      <c r="B977" s="266"/>
      <c r="C977" s="269"/>
      <c r="D977" s="984">
        <v>8.0</v>
      </c>
      <c r="E977" s="985">
        <v>22.0</v>
      </c>
      <c r="F977" s="986">
        <v>36.0</v>
      </c>
      <c r="G977" s="987"/>
      <c r="H977" s="1021">
        <v>140000.0</v>
      </c>
      <c r="I977" s="486"/>
      <c r="J977" s="519"/>
      <c r="K977" s="474"/>
      <c r="L977" s="990">
        <v>20.0</v>
      </c>
      <c r="M977" s="486"/>
      <c r="N977" s="487"/>
      <c r="O977" s="486"/>
      <c r="P977" s="487"/>
      <c r="Q977" s="487"/>
      <c r="R977" s="487"/>
      <c r="S977" s="519"/>
      <c r="T977" s="520"/>
      <c r="U977" s="519"/>
      <c r="V977" s="520"/>
      <c r="W977" s="520"/>
      <c r="X977" s="520"/>
      <c r="Y977" s="474"/>
      <c r="Z977" s="474"/>
      <c r="AA977" s="474"/>
      <c r="AB977" s="475"/>
      <c r="AC977" s="475"/>
      <c r="AD977" s="475"/>
      <c r="AE977" s="990">
        <v>5.0</v>
      </c>
      <c r="AF977" s="990"/>
      <c r="AG977" s="989"/>
      <c r="AH977" s="990">
        <v>5.0</v>
      </c>
      <c r="AI977" s="990"/>
      <c r="AJ977" s="989"/>
      <c r="AK977" s="962"/>
      <c r="AL977" s="962"/>
      <c r="AM977" s="962"/>
      <c r="AN977" s="961"/>
      <c r="AO977" s="962"/>
      <c r="AP977" s="962"/>
      <c r="AQ977" s="961"/>
      <c r="AR977" s="961"/>
      <c r="AS977" s="962"/>
    </row>
    <row r="978">
      <c r="B978" s="266"/>
      <c r="C978" s="269"/>
      <c r="D978" s="984">
        <v>9.0</v>
      </c>
      <c r="E978" s="985">
        <v>26.0</v>
      </c>
      <c r="F978" s="986">
        <v>40.0</v>
      </c>
      <c r="G978" s="987"/>
      <c r="H978" s="1021">
        <v>210000.0</v>
      </c>
      <c r="I978" s="486"/>
      <c r="J978" s="519"/>
      <c r="K978" s="474"/>
      <c r="L978" s="990">
        <v>30.0</v>
      </c>
      <c r="M978" s="486"/>
      <c r="N978" s="487"/>
      <c r="O978" s="486"/>
      <c r="P978" s="487"/>
      <c r="Q978" s="487"/>
      <c r="R978" s="487"/>
      <c r="S978" s="519"/>
      <c r="T978" s="520"/>
      <c r="U978" s="519"/>
      <c r="V978" s="520"/>
      <c r="W978" s="520"/>
      <c r="X978" s="520"/>
      <c r="Y978" s="474"/>
      <c r="Z978" s="474"/>
      <c r="AA978" s="474"/>
      <c r="AB978" s="475"/>
      <c r="AC978" s="475"/>
      <c r="AD978" s="475"/>
      <c r="AE978" s="990">
        <v>7.0</v>
      </c>
      <c r="AF978" s="990"/>
      <c r="AG978" s="989"/>
      <c r="AH978" s="990">
        <v>7.0</v>
      </c>
      <c r="AI978" s="990"/>
      <c r="AJ978" s="989"/>
      <c r="AK978" s="962"/>
      <c r="AL978" s="962"/>
      <c r="AM978" s="962"/>
      <c r="AN978" s="961"/>
      <c r="AO978" s="962"/>
      <c r="AP978" s="962"/>
      <c r="AQ978" s="961"/>
      <c r="AR978" s="961"/>
      <c r="AS978" s="962"/>
    </row>
    <row r="979">
      <c r="B979" s="266"/>
      <c r="C979" s="269"/>
      <c r="D979" s="984">
        <v>10.0</v>
      </c>
      <c r="E979" s="985">
        <v>30.0</v>
      </c>
      <c r="F979" s="986">
        <v>45.0</v>
      </c>
      <c r="G979" s="987"/>
      <c r="H979" s="1021">
        <v>320000.0</v>
      </c>
      <c r="I979" s="486"/>
      <c r="J979" s="519"/>
      <c r="K979" s="474"/>
      <c r="L979" s="990">
        <v>40.0</v>
      </c>
      <c r="M979" s="486"/>
      <c r="N979" s="487"/>
      <c r="O979" s="486"/>
      <c r="P979" s="487"/>
      <c r="Q979" s="487"/>
      <c r="R979" s="487"/>
      <c r="S979" s="519"/>
      <c r="T979" s="520"/>
      <c r="U979" s="519"/>
      <c r="V979" s="520"/>
      <c r="W979" s="520"/>
      <c r="X979" s="520"/>
      <c r="Y979" s="474"/>
      <c r="Z979" s="474"/>
      <c r="AA979" s="474"/>
      <c r="AB979" s="475"/>
      <c r="AC979" s="475"/>
      <c r="AD979" s="475"/>
      <c r="AE979" s="990">
        <v>9.0</v>
      </c>
      <c r="AF979" s="990"/>
      <c r="AG979" s="989"/>
      <c r="AH979" s="990">
        <v>9.0</v>
      </c>
      <c r="AI979" s="990"/>
      <c r="AJ979" s="989"/>
      <c r="AK979" s="962"/>
      <c r="AL979" s="962"/>
      <c r="AM979" s="962"/>
      <c r="AN979" s="961"/>
      <c r="AO979" s="962"/>
      <c r="AP979" s="962"/>
      <c r="AQ979" s="961"/>
      <c r="AR979" s="961"/>
      <c r="AS979" s="962"/>
    </row>
    <row r="980">
      <c r="A980" s="968" t="s">
        <v>1118</v>
      </c>
      <c r="B980" s="1016" t="s">
        <v>2812</v>
      </c>
      <c r="C980" s="14"/>
      <c r="D980" s="970">
        <v>1.0</v>
      </c>
      <c r="E980" s="971">
        <v>2.0</v>
      </c>
      <c r="F980" s="972">
        <v>5.0</v>
      </c>
      <c r="G980" s="973">
        <v>15.0</v>
      </c>
      <c r="H980" s="1023">
        <v>10000.0</v>
      </c>
      <c r="I980" s="979"/>
      <c r="J980" s="976"/>
      <c r="K980" s="977"/>
      <c r="L980" s="982">
        <v>1.0</v>
      </c>
      <c r="M980" s="979"/>
      <c r="N980" s="975"/>
      <c r="O980" s="979"/>
      <c r="P980" s="975"/>
      <c r="Q980" s="975"/>
      <c r="R980" s="975"/>
      <c r="S980" s="976"/>
      <c r="T980" s="980"/>
      <c r="U980" s="976"/>
      <c r="V980" s="980"/>
      <c r="W980" s="980"/>
      <c r="X980" s="980"/>
      <c r="Y980" s="977"/>
      <c r="Z980" s="977"/>
      <c r="AA980" s="977"/>
      <c r="AB980" s="981"/>
      <c r="AC980" s="981"/>
      <c r="AD980" s="981"/>
      <c r="AE980" s="978"/>
      <c r="AF980" s="978"/>
      <c r="AG980" s="978"/>
      <c r="AH980" s="982"/>
      <c r="AI980" s="982"/>
      <c r="AJ980" s="978"/>
      <c r="AK980" s="1024"/>
      <c r="AL980" s="1024"/>
      <c r="AM980" s="1024"/>
      <c r="AN980" s="1025"/>
      <c r="AO980" s="1024"/>
      <c r="AP980" s="1024"/>
      <c r="AQ980" s="1025"/>
      <c r="AR980" s="1025"/>
      <c r="AS980" s="1026"/>
    </row>
    <row r="981">
      <c r="A981" s="266"/>
      <c r="B981" s="266"/>
      <c r="C981" s="269"/>
      <c r="D981" s="984">
        <v>2.0</v>
      </c>
      <c r="E981" s="985">
        <v>4.0</v>
      </c>
      <c r="F981" s="986">
        <v>6.0</v>
      </c>
      <c r="G981" s="987">
        <v>18.0</v>
      </c>
      <c r="H981" s="1021">
        <v>15000.0</v>
      </c>
      <c r="I981" s="486"/>
      <c r="J981" s="519"/>
      <c r="K981" s="475">
        <v>5.0</v>
      </c>
      <c r="L981" s="989"/>
      <c r="M981" s="486"/>
      <c r="N981" s="487"/>
      <c r="O981" s="486"/>
      <c r="P981" s="487"/>
      <c r="Q981" s="487"/>
      <c r="R981" s="487"/>
      <c r="S981" s="519"/>
      <c r="T981" s="520"/>
      <c r="U981" s="519"/>
      <c r="V981" s="520"/>
      <c r="W981" s="520"/>
      <c r="X981" s="520"/>
      <c r="Y981" s="475">
        <v>6.0</v>
      </c>
      <c r="Z981" s="474"/>
      <c r="AA981" s="475"/>
      <c r="AB981" s="475"/>
      <c r="AC981" s="475"/>
      <c r="AD981" s="475"/>
      <c r="AE981" s="989"/>
      <c r="AF981" s="989"/>
      <c r="AG981" s="989"/>
      <c r="AH981" s="990"/>
      <c r="AI981" s="990"/>
      <c r="AJ981" s="989"/>
      <c r="AK981" s="962"/>
      <c r="AL981" s="962"/>
      <c r="AM981" s="962"/>
      <c r="AN981" s="961"/>
      <c r="AO981" s="962"/>
      <c r="AP981" s="962"/>
      <c r="AQ981" s="961"/>
      <c r="AR981" s="961"/>
      <c r="AS981" s="1027"/>
    </row>
    <row r="982">
      <c r="A982" s="266"/>
      <c r="B982" s="266"/>
      <c r="C982" s="269"/>
      <c r="D982" s="984">
        <v>3.0</v>
      </c>
      <c r="E982" s="985">
        <v>6.0</v>
      </c>
      <c r="F982" s="986">
        <v>7.0</v>
      </c>
      <c r="G982" s="987">
        <v>21.0</v>
      </c>
      <c r="H982" s="1021">
        <v>23000.0</v>
      </c>
      <c r="I982" s="486"/>
      <c r="J982" s="519"/>
      <c r="K982" s="475">
        <v>15.0</v>
      </c>
      <c r="L982" s="989"/>
      <c r="M982" s="486"/>
      <c r="N982" s="487"/>
      <c r="O982" s="486"/>
      <c r="P982" s="487"/>
      <c r="Q982" s="487"/>
      <c r="R982" s="487"/>
      <c r="S982" s="519"/>
      <c r="T982" s="520"/>
      <c r="U982" s="519"/>
      <c r="V982" s="520"/>
      <c r="W982" s="520"/>
      <c r="X982" s="520"/>
      <c r="Y982" s="475">
        <v>10.0</v>
      </c>
      <c r="Z982" s="474"/>
      <c r="AA982" s="475"/>
      <c r="AB982" s="475"/>
      <c r="AC982" s="475"/>
      <c r="AD982" s="475">
        <v>6.0</v>
      </c>
      <c r="AE982" s="989"/>
      <c r="AF982" s="989"/>
      <c r="AG982" s="989"/>
      <c r="AH982" s="990"/>
      <c r="AI982" s="990"/>
      <c r="AJ982" s="989"/>
      <c r="AK982" s="962"/>
      <c r="AL982" s="962"/>
      <c r="AM982" s="962"/>
      <c r="AN982" s="961"/>
      <c r="AO982" s="962"/>
      <c r="AP982" s="962"/>
      <c r="AQ982" s="961"/>
      <c r="AR982" s="961"/>
      <c r="AS982" s="1027"/>
    </row>
    <row r="983">
      <c r="A983" s="266"/>
      <c r="B983" s="266"/>
      <c r="C983" s="269"/>
      <c r="D983" s="984">
        <v>4.0</v>
      </c>
      <c r="E983" s="985">
        <v>9.0</v>
      </c>
      <c r="F983" s="986">
        <v>8.0</v>
      </c>
      <c r="G983" s="987">
        <v>24.0</v>
      </c>
      <c r="H983" s="1021">
        <v>35000.0</v>
      </c>
      <c r="I983" s="486"/>
      <c r="J983" s="519"/>
      <c r="K983" s="475">
        <v>25.0</v>
      </c>
      <c r="L983" s="989"/>
      <c r="M983" s="486"/>
      <c r="N983" s="487"/>
      <c r="O983" s="486"/>
      <c r="P983" s="487"/>
      <c r="Q983" s="487"/>
      <c r="R983" s="487"/>
      <c r="S983" s="519"/>
      <c r="T983" s="520"/>
      <c r="U983" s="519"/>
      <c r="V983" s="520"/>
      <c r="W983" s="520"/>
      <c r="X983" s="520"/>
      <c r="Y983" s="475">
        <v>12.0</v>
      </c>
      <c r="Z983" s="474"/>
      <c r="AA983" s="475"/>
      <c r="AB983" s="475"/>
      <c r="AC983" s="475"/>
      <c r="AD983" s="475">
        <v>8.0</v>
      </c>
      <c r="AE983" s="989"/>
      <c r="AF983" s="989"/>
      <c r="AG983" s="989"/>
      <c r="AH983" s="990"/>
      <c r="AI983" s="990"/>
      <c r="AJ983" s="989"/>
      <c r="AK983" s="962"/>
      <c r="AL983" s="962"/>
      <c r="AM983" s="962"/>
      <c r="AN983" s="961"/>
      <c r="AO983" s="962"/>
      <c r="AP983" s="962"/>
      <c r="AQ983" s="961"/>
      <c r="AR983" s="961"/>
      <c r="AS983" s="1027"/>
    </row>
    <row r="984">
      <c r="A984" s="266"/>
      <c r="B984" s="266"/>
      <c r="C984" s="269"/>
      <c r="D984" s="984">
        <v>5.0</v>
      </c>
      <c r="E984" s="985">
        <v>12.0</v>
      </c>
      <c r="F984" s="986">
        <v>9.0</v>
      </c>
      <c r="G984" s="987">
        <v>27.0</v>
      </c>
      <c r="H984" s="1021">
        <v>53000.0</v>
      </c>
      <c r="I984" s="486"/>
      <c r="J984" s="519"/>
      <c r="K984" s="474"/>
      <c r="L984" s="990">
        <v>3.0</v>
      </c>
      <c r="M984" s="486"/>
      <c r="N984" s="487"/>
      <c r="O984" s="486"/>
      <c r="P984" s="487"/>
      <c r="Q984" s="487"/>
      <c r="R984" s="487"/>
      <c r="S984" s="519"/>
      <c r="T984" s="520"/>
      <c r="U984" s="519"/>
      <c r="V984" s="520"/>
      <c r="W984" s="520"/>
      <c r="X984" s="520"/>
      <c r="Y984" s="475">
        <v>14.0</v>
      </c>
      <c r="Z984" s="474"/>
      <c r="AA984" s="475"/>
      <c r="AB984" s="475"/>
      <c r="AC984" s="475"/>
      <c r="AD984" s="475">
        <v>10.0</v>
      </c>
      <c r="AE984" s="989"/>
      <c r="AF984" s="989"/>
      <c r="AG984" s="989"/>
      <c r="AH984" s="990"/>
      <c r="AI984" s="990"/>
      <c r="AJ984" s="989"/>
      <c r="AK984" s="962"/>
      <c r="AL984" s="962"/>
      <c r="AM984" s="962"/>
      <c r="AN984" s="961"/>
      <c r="AO984" s="962"/>
      <c r="AP984" s="962"/>
      <c r="AQ984" s="961"/>
      <c r="AR984" s="961"/>
      <c r="AS984" s="1027"/>
    </row>
    <row r="985">
      <c r="A985" s="266"/>
      <c r="B985" s="266"/>
      <c r="C985" s="269"/>
      <c r="D985" s="984">
        <v>6.0</v>
      </c>
      <c r="E985" s="985">
        <v>15.0</v>
      </c>
      <c r="F985" s="986">
        <v>10.0</v>
      </c>
      <c r="G985" s="987">
        <v>30.0</v>
      </c>
      <c r="H985" s="1021">
        <v>80000.0</v>
      </c>
      <c r="I985" s="486"/>
      <c r="J985" s="519"/>
      <c r="K985" s="474"/>
      <c r="L985" s="990">
        <v>5.0</v>
      </c>
      <c r="M985" s="486"/>
      <c r="N985" s="487"/>
      <c r="O985" s="486"/>
      <c r="P985" s="487"/>
      <c r="Q985" s="487"/>
      <c r="R985" s="487"/>
      <c r="S985" s="519"/>
      <c r="T985" s="520"/>
      <c r="U985" s="519"/>
      <c r="V985" s="520"/>
      <c r="W985" s="520"/>
      <c r="X985" s="520"/>
      <c r="Y985" s="474"/>
      <c r="Z985" s="474"/>
      <c r="AA985" s="474"/>
      <c r="AB985" s="475"/>
      <c r="AC985" s="475"/>
      <c r="AD985" s="475"/>
      <c r="AE985" s="990">
        <v>2.0</v>
      </c>
      <c r="AF985" s="989"/>
      <c r="AG985" s="990"/>
      <c r="AH985" s="990"/>
      <c r="AI985" s="990"/>
      <c r="AJ985" s="990">
        <v>2.0</v>
      </c>
      <c r="AK985" s="962"/>
      <c r="AL985" s="962"/>
      <c r="AM985" s="962"/>
      <c r="AN985" s="961"/>
      <c r="AO985" s="962"/>
      <c r="AP985" s="962"/>
      <c r="AQ985" s="961"/>
      <c r="AR985" s="961"/>
      <c r="AS985" s="1027"/>
    </row>
    <row r="986">
      <c r="A986" s="266"/>
      <c r="B986" s="266"/>
      <c r="C986" s="269"/>
      <c r="D986" s="984">
        <v>7.0</v>
      </c>
      <c r="E986" s="985">
        <v>18.0</v>
      </c>
      <c r="F986" s="986">
        <v>11.0</v>
      </c>
      <c r="G986" s="987">
        <v>33.0</v>
      </c>
      <c r="H986" s="1021">
        <v>120000.0</v>
      </c>
      <c r="I986" s="486"/>
      <c r="J986" s="519"/>
      <c r="K986" s="474"/>
      <c r="L986" s="990">
        <v>10.0</v>
      </c>
      <c r="M986" s="486"/>
      <c r="N986" s="487"/>
      <c r="O986" s="486"/>
      <c r="P986" s="487"/>
      <c r="Q986" s="487"/>
      <c r="R986" s="487"/>
      <c r="S986" s="519"/>
      <c r="T986" s="520"/>
      <c r="U986" s="519"/>
      <c r="V986" s="520"/>
      <c r="W986" s="520"/>
      <c r="X986" s="520"/>
      <c r="Y986" s="474"/>
      <c r="Z986" s="474"/>
      <c r="AA986" s="474"/>
      <c r="AB986" s="475"/>
      <c r="AC986" s="475"/>
      <c r="AD986" s="475"/>
      <c r="AE986" s="990">
        <v>3.0</v>
      </c>
      <c r="AF986" s="989"/>
      <c r="AG986" s="990"/>
      <c r="AH986" s="990"/>
      <c r="AI986" s="990"/>
      <c r="AJ986" s="990">
        <v>3.0</v>
      </c>
      <c r="AK986" s="962"/>
      <c r="AL986" s="962"/>
      <c r="AM986" s="962"/>
      <c r="AN986" s="961"/>
      <c r="AO986" s="962"/>
      <c r="AP986" s="962"/>
      <c r="AQ986" s="961"/>
      <c r="AR986" s="961"/>
      <c r="AS986" s="1027"/>
    </row>
    <row r="987">
      <c r="A987" s="266"/>
      <c r="B987" s="266"/>
      <c r="C987" s="269"/>
      <c r="D987" s="984">
        <v>8.0</v>
      </c>
      <c r="E987" s="985">
        <v>22.0</v>
      </c>
      <c r="F987" s="986">
        <v>12.0</v>
      </c>
      <c r="G987" s="987">
        <v>36.0</v>
      </c>
      <c r="H987" s="1021">
        <v>180000.0</v>
      </c>
      <c r="I987" s="486"/>
      <c r="J987" s="519"/>
      <c r="K987" s="474"/>
      <c r="L987" s="990">
        <v>20.0</v>
      </c>
      <c r="M987" s="486"/>
      <c r="N987" s="487"/>
      <c r="O987" s="486"/>
      <c r="P987" s="487"/>
      <c r="Q987" s="487"/>
      <c r="R987" s="487"/>
      <c r="S987" s="519"/>
      <c r="T987" s="520"/>
      <c r="U987" s="519"/>
      <c r="V987" s="520"/>
      <c r="W987" s="520"/>
      <c r="X987" s="520"/>
      <c r="Y987" s="474"/>
      <c r="Z987" s="474"/>
      <c r="AA987" s="474"/>
      <c r="AB987" s="475"/>
      <c r="AC987" s="475"/>
      <c r="AD987" s="475"/>
      <c r="AE987" s="990">
        <v>5.0</v>
      </c>
      <c r="AF987" s="989"/>
      <c r="AG987" s="990"/>
      <c r="AH987" s="990"/>
      <c r="AI987" s="990"/>
      <c r="AJ987" s="990">
        <v>5.0</v>
      </c>
      <c r="AK987" s="962"/>
      <c r="AL987" s="962"/>
      <c r="AM987" s="962"/>
      <c r="AN987" s="961"/>
      <c r="AO987" s="962"/>
      <c r="AP987" s="962"/>
      <c r="AQ987" s="961"/>
      <c r="AR987" s="961"/>
      <c r="AS987" s="1027"/>
    </row>
    <row r="988">
      <c r="A988" s="266"/>
      <c r="B988" s="266"/>
      <c r="C988" s="269"/>
      <c r="D988" s="984">
        <v>9.0</v>
      </c>
      <c r="E988" s="985">
        <v>26.0</v>
      </c>
      <c r="F988" s="986">
        <v>13.0</v>
      </c>
      <c r="G988" s="987">
        <v>39.0</v>
      </c>
      <c r="H988" s="1021">
        <v>270000.0</v>
      </c>
      <c r="I988" s="486"/>
      <c r="J988" s="519"/>
      <c r="K988" s="474"/>
      <c r="L988" s="990">
        <v>30.0</v>
      </c>
      <c r="M988" s="486"/>
      <c r="N988" s="487"/>
      <c r="O988" s="486"/>
      <c r="P988" s="487"/>
      <c r="Q988" s="487"/>
      <c r="R988" s="487"/>
      <c r="S988" s="519"/>
      <c r="T988" s="520"/>
      <c r="U988" s="519"/>
      <c r="V988" s="520"/>
      <c r="W988" s="520"/>
      <c r="X988" s="520"/>
      <c r="Y988" s="474"/>
      <c r="Z988" s="474"/>
      <c r="AA988" s="474"/>
      <c r="AB988" s="475"/>
      <c r="AC988" s="475"/>
      <c r="AD988" s="475"/>
      <c r="AE988" s="990">
        <v>7.0</v>
      </c>
      <c r="AF988" s="989"/>
      <c r="AG988" s="990"/>
      <c r="AH988" s="990"/>
      <c r="AI988" s="990"/>
      <c r="AJ988" s="990">
        <v>7.0</v>
      </c>
      <c r="AK988" s="962"/>
      <c r="AL988" s="962"/>
      <c r="AM988" s="962"/>
      <c r="AN988" s="961"/>
      <c r="AO988" s="962"/>
      <c r="AP988" s="962"/>
      <c r="AQ988" s="961"/>
      <c r="AR988" s="961"/>
      <c r="AS988" s="1027"/>
    </row>
    <row r="989">
      <c r="A989" s="275"/>
      <c r="B989" s="275"/>
      <c r="C989" s="917"/>
      <c r="D989" s="992">
        <v>10.0</v>
      </c>
      <c r="E989" s="993">
        <v>30.0</v>
      </c>
      <c r="F989" s="994">
        <v>15.0</v>
      </c>
      <c r="G989" s="995">
        <v>45.0</v>
      </c>
      <c r="H989" s="1028">
        <v>410000.0</v>
      </c>
      <c r="I989" s="1001"/>
      <c r="J989" s="998"/>
      <c r="K989" s="999"/>
      <c r="L989" s="1004">
        <v>40.0</v>
      </c>
      <c r="M989" s="1001"/>
      <c r="N989" s="997"/>
      <c r="O989" s="1001"/>
      <c r="P989" s="997"/>
      <c r="Q989" s="997"/>
      <c r="R989" s="997"/>
      <c r="S989" s="998"/>
      <c r="T989" s="1002"/>
      <c r="U989" s="998"/>
      <c r="V989" s="1002"/>
      <c r="W989" s="1002"/>
      <c r="X989" s="1002"/>
      <c r="Y989" s="999"/>
      <c r="Z989" s="999"/>
      <c r="AA989" s="999"/>
      <c r="AB989" s="1003"/>
      <c r="AC989" s="1003"/>
      <c r="AD989" s="1003"/>
      <c r="AE989" s="1004">
        <v>9.0</v>
      </c>
      <c r="AF989" s="1000"/>
      <c r="AG989" s="1004"/>
      <c r="AH989" s="1004"/>
      <c r="AI989" s="1004"/>
      <c r="AJ989" s="1004">
        <v>9.0</v>
      </c>
      <c r="AK989" s="1029"/>
      <c r="AL989" s="1029"/>
      <c r="AM989" s="1029"/>
      <c r="AN989" s="1030"/>
      <c r="AO989" s="1029"/>
      <c r="AP989" s="1029"/>
      <c r="AQ989" s="1030"/>
      <c r="AR989" s="1030"/>
      <c r="AS989" s="1031"/>
    </row>
    <row r="990">
      <c r="A990" s="387" t="s">
        <v>2528</v>
      </c>
      <c r="B990" s="1018" t="s">
        <v>2813</v>
      </c>
      <c r="C990" s="269"/>
      <c r="D990" s="984">
        <v>1.0</v>
      </c>
      <c r="E990" s="971">
        <v>2.0</v>
      </c>
      <c r="F990" s="986">
        <v>15.0</v>
      </c>
      <c r="G990" s="987"/>
      <c r="H990" s="1021">
        <v>10000.0</v>
      </c>
      <c r="I990" s="486"/>
      <c r="J990" s="519"/>
      <c r="K990" s="474"/>
      <c r="L990" s="990">
        <v>1.0</v>
      </c>
      <c r="M990" s="486"/>
      <c r="N990" s="487"/>
      <c r="O990" s="486"/>
      <c r="P990" s="487"/>
      <c r="Q990" s="487"/>
      <c r="R990" s="487"/>
      <c r="S990" s="519"/>
      <c r="T990" s="520"/>
      <c r="U990" s="519"/>
      <c r="V990" s="520"/>
      <c r="W990" s="520"/>
      <c r="X990" s="520"/>
      <c r="Y990" s="474"/>
      <c r="Z990" s="474"/>
      <c r="AA990" s="474"/>
      <c r="AB990" s="475"/>
      <c r="AC990" s="475"/>
      <c r="AD990" s="475"/>
      <c r="AE990" s="989"/>
      <c r="AF990" s="989"/>
      <c r="AG990" s="989"/>
      <c r="AH990" s="990"/>
      <c r="AI990" s="990"/>
      <c r="AJ990" s="989"/>
      <c r="AK990" s="962"/>
      <c r="AL990" s="962"/>
      <c r="AM990" s="962"/>
      <c r="AN990" s="961"/>
      <c r="AO990" s="962"/>
      <c r="AP990" s="962"/>
      <c r="AQ990" s="961"/>
      <c r="AR990" s="961"/>
      <c r="AS990" s="962"/>
    </row>
    <row r="991">
      <c r="B991" s="266"/>
      <c r="C991" s="269"/>
      <c r="D991" s="984">
        <v>2.0</v>
      </c>
      <c r="E991" s="985">
        <v>4.0</v>
      </c>
      <c r="F991" s="986">
        <v>18.0</v>
      </c>
      <c r="G991" s="987"/>
      <c r="H991" s="1021">
        <v>15000.0</v>
      </c>
      <c r="I991" s="486"/>
      <c r="J991" s="519"/>
      <c r="K991" s="475">
        <v>5.0</v>
      </c>
      <c r="L991" s="989"/>
      <c r="M991" s="486"/>
      <c r="N991" s="487"/>
      <c r="O991" s="486"/>
      <c r="P991" s="487"/>
      <c r="Q991" s="487"/>
      <c r="R991" s="487"/>
      <c r="S991" s="519"/>
      <c r="T991" s="520"/>
      <c r="U991" s="519"/>
      <c r="V991" s="520"/>
      <c r="W991" s="520"/>
      <c r="X991" s="520"/>
      <c r="Y991" s="475"/>
      <c r="Z991" s="474"/>
      <c r="AA991" s="475">
        <v>6.0</v>
      </c>
      <c r="AB991" s="475"/>
      <c r="AC991" s="475"/>
      <c r="AD991" s="475"/>
      <c r="AE991" s="989"/>
      <c r="AF991" s="989"/>
      <c r="AG991" s="989"/>
      <c r="AH991" s="990"/>
      <c r="AI991" s="990"/>
      <c r="AJ991" s="989"/>
      <c r="AK991" s="962"/>
      <c r="AL991" s="962"/>
      <c r="AM991" s="962"/>
      <c r="AN991" s="961"/>
      <c r="AO991" s="962"/>
      <c r="AP991" s="962"/>
      <c r="AQ991" s="961"/>
      <c r="AR991" s="961"/>
      <c r="AS991" s="962"/>
    </row>
    <row r="992">
      <c r="B992" s="266"/>
      <c r="C992" s="269"/>
      <c r="D992" s="984">
        <v>3.0</v>
      </c>
      <c r="E992" s="985">
        <v>6.0</v>
      </c>
      <c r="F992" s="986">
        <v>21.0</v>
      </c>
      <c r="G992" s="987"/>
      <c r="H992" s="1021">
        <v>23000.0</v>
      </c>
      <c r="I992" s="486"/>
      <c r="J992" s="519"/>
      <c r="K992" s="475">
        <v>15.0</v>
      </c>
      <c r="L992" s="989"/>
      <c r="M992" s="486"/>
      <c r="N992" s="487"/>
      <c r="O992" s="486"/>
      <c r="P992" s="487"/>
      <c r="Q992" s="487"/>
      <c r="R992" s="487"/>
      <c r="S992" s="519"/>
      <c r="T992" s="520"/>
      <c r="U992" s="519"/>
      <c r="V992" s="520"/>
      <c r="W992" s="520"/>
      <c r="X992" s="520"/>
      <c r="Y992" s="475"/>
      <c r="Z992" s="474"/>
      <c r="AA992" s="475">
        <v>10.0</v>
      </c>
      <c r="AB992" s="475"/>
      <c r="AC992" s="475">
        <v>6.0</v>
      </c>
      <c r="AD992" s="475"/>
      <c r="AE992" s="989"/>
      <c r="AF992" s="989"/>
      <c r="AG992" s="989"/>
      <c r="AH992" s="990"/>
      <c r="AI992" s="990"/>
      <c r="AJ992" s="989"/>
      <c r="AK992" s="962"/>
      <c r="AL992" s="962"/>
      <c r="AM992" s="962"/>
      <c r="AN992" s="961"/>
      <c r="AO992" s="962"/>
      <c r="AP992" s="962"/>
      <c r="AQ992" s="961"/>
      <c r="AR992" s="961"/>
      <c r="AS992" s="962"/>
    </row>
    <row r="993">
      <c r="B993" s="266"/>
      <c r="C993" s="269"/>
      <c r="D993" s="984">
        <v>4.0</v>
      </c>
      <c r="E993" s="985">
        <v>9.0</v>
      </c>
      <c r="F993" s="986">
        <v>24.0</v>
      </c>
      <c r="G993" s="987"/>
      <c r="H993" s="1021">
        <v>35000.0</v>
      </c>
      <c r="I993" s="486"/>
      <c r="J993" s="519"/>
      <c r="K993" s="475">
        <v>25.0</v>
      </c>
      <c r="L993" s="989"/>
      <c r="M993" s="486"/>
      <c r="N993" s="487"/>
      <c r="O993" s="486"/>
      <c r="P993" s="487"/>
      <c r="Q993" s="487"/>
      <c r="R993" s="487"/>
      <c r="S993" s="519"/>
      <c r="T993" s="520"/>
      <c r="U993" s="519"/>
      <c r="V993" s="520"/>
      <c r="W993" s="520"/>
      <c r="X993" s="520"/>
      <c r="Y993" s="475"/>
      <c r="Z993" s="474"/>
      <c r="AA993" s="475">
        <v>12.0</v>
      </c>
      <c r="AB993" s="475"/>
      <c r="AC993" s="475">
        <v>8.0</v>
      </c>
      <c r="AD993" s="475"/>
      <c r="AE993" s="989"/>
      <c r="AF993" s="989"/>
      <c r="AG993" s="989"/>
      <c r="AH993" s="990"/>
      <c r="AI993" s="990"/>
      <c r="AJ993" s="989"/>
      <c r="AK993" s="962"/>
      <c r="AL993" s="962"/>
      <c r="AM993" s="962"/>
      <c r="AN993" s="961"/>
      <c r="AO993" s="962"/>
      <c r="AP993" s="962"/>
      <c r="AQ993" s="961"/>
      <c r="AR993" s="961"/>
      <c r="AS993" s="962"/>
    </row>
    <row r="994">
      <c r="B994" s="266"/>
      <c r="C994" s="269"/>
      <c r="D994" s="984">
        <v>5.0</v>
      </c>
      <c r="E994" s="985">
        <v>12.0</v>
      </c>
      <c r="F994" s="986">
        <v>27.0</v>
      </c>
      <c r="G994" s="987"/>
      <c r="H994" s="1021">
        <v>53000.0</v>
      </c>
      <c r="I994" s="486"/>
      <c r="J994" s="519"/>
      <c r="K994" s="474"/>
      <c r="L994" s="990">
        <v>3.0</v>
      </c>
      <c r="M994" s="486"/>
      <c r="N994" s="487"/>
      <c r="O994" s="486"/>
      <c r="P994" s="487"/>
      <c r="Q994" s="487"/>
      <c r="R994" s="487"/>
      <c r="S994" s="519"/>
      <c r="T994" s="520"/>
      <c r="U994" s="519"/>
      <c r="V994" s="520"/>
      <c r="W994" s="520"/>
      <c r="X994" s="520"/>
      <c r="Y994" s="475"/>
      <c r="Z994" s="474"/>
      <c r="AA994" s="475">
        <v>14.0</v>
      </c>
      <c r="AB994" s="475"/>
      <c r="AC994" s="475">
        <v>10.0</v>
      </c>
      <c r="AD994" s="475"/>
      <c r="AE994" s="989"/>
      <c r="AF994" s="989"/>
      <c r="AG994" s="989"/>
      <c r="AH994" s="990"/>
      <c r="AI994" s="990"/>
      <c r="AJ994" s="989"/>
      <c r="AK994" s="962"/>
      <c r="AL994" s="962"/>
      <c r="AM994" s="962"/>
      <c r="AN994" s="961"/>
      <c r="AO994" s="962"/>
      <c r="AP994" s="962"/>
      <c r="AQ994" s="961"/>
      <c r="AR994" s="961"/>
      <c r="AS994" s="962"/>
    </row>
    <row r="995">
      <c r="B995" s="266"/>
      <c r="C995" s="269"/>
      <c r="D995" s="984">
        <v>6.0</v>
      </c>
      <c r="E995" s="985">
        <v>15.0</v>
      </c>
      <c r="F995" s="986">
        <v>30.0</v>
      </c>
      <c r="G995" s="987"/>
      <c r="H995" s="1021">
        <v>80000.0</v>
      </c>
      <c r="I995" s="486"/>
      <c r="J995" s="519"/>
      <c r="K995" s="474"/>
      <c r="L995" s="990">
        <v>5.0</v>
      </c>
      <c r="M995" s="486"/>
      <c r="N995" s="487"/>
      <c r="O995" s="486"/>
      <c r="P995" s="487"/>
      <c r="Q995" s="487"/>
      <c r="R995" s="487"/>
      <c r="S995" s="519"/>
      <c r="T995" s="520"/>
      <c r="U995" s="519"/>
      <c r="V995" s="520"/>
      <c r="W995" s="520"/>
      <c r="X995" s="520"/>
      <c r="Y995" s="474"/>
      <c r="Z995" s="474"/>
      <c r="AA995" s="474"/>
      <c r="AB995" s="475"/>
      <c r="AC995" s="475"/>
      <c r="AD995" s="475"/>
      <c r="AE995" s="990"/>
      <c r="AF995" s="989"/>
      <c r="AG995" s="990">
        <v>2.0</v>
      </c>
      <c r="AH995" s="990"/>
      <c r="AI995" s="990">
        <v>2.0</v>
      </c>
      <c r="AJ995" s="990"/>
      <c r="AK995" s="962"/>
      <c r="AL995" s="962"/>
      <c r="AM995" s="962"/>
      <c r="AN995" s="961"/>
      <c r="AO995" s="962"/>
      <c r="AP995" s="962"/>
      <c r="AQ995" s="961"/>
      <c r="AR995" s="961"/>
      <c r="AS995" s="962"/>
    </row>
    <row r="996">
      <c r="B996" s="266"/>
      <c r="C996" s="269"/>
      <c r="D996" s="984">
        <v>7.0</v>
      </c>
      <c r="E996" s="985">
        <v>18.0</v>
      </c>
      <c r="F996" s="986">
        <v>33.0</v>
      </c>
      <c r="G996" s="987"/>
      <c r="H996" s="1021">
        <v>120000.0</v>
      </c>
      <c r="I996" s="486"/>
      <c r="J996" s="519"/>
      <c r="K996" s="474"/>
      <c r="L996" s="990">
        <v>10.0</v>
      </c>
      <c r="M996" s="486"/>
      <c r="N996" s="487"/>
      <c r="O996" s="486"/>
      <c r="P996" s="487"/>
      <c r="Q996" s="487"/>
      <c r="R996" s="487"/>
      <c r="S996" s="519"/>
      <c r="T996" s="520"/>
      <c r="U996" s="519"/>
      <c r="V996" s="520"/>
      <c r="W996" s="520"/>
      <c r="X996" s="520"/>
      <c r="Y996" s="474"/>
      <c r="Z996" s="474"/>
      <c r="AA996" s="474"/>
      <c r="AB996" s="475"/>
      <c r="AC996" s="475"/>
      <c r="AD996" s="475"/>
      <c r="AE996" s="990"/>
      <c r="AF996" s="989"/>
      <c r="AG996" s="990">
        <v>3.0</v>
      </c>
      <c r="AH996" s="990"/>
      <c r="AI996" s="990">
        <v>3.0</v>
      </c>
      <c r="AJ996" s="990"/>
      <c r="AK996" s="962"/>
      <c r="AL996" s="962"/>
      <c r="AM996" s="962"/>
      <c r="AN996" s="961"/>
      <c r="AO996" s="962"/>
      <c r="AP996" s="962"/>
      <c r="AQ996" s="961"/>
      <c r="AR996" s="961"/>
      <c r="AS996" s="962"/>
    </row>
    <row r="997">
      <c r="B997" s="266"/>
      <c r="C997" s="269"/>
      <c r="D997" s="984">
        <v>8.0</v>
      </c>
      <c r="E997" s="985">
        <v>22.0</v>
      </c>
      <c r="F997" s="986">
        <v>36.0</v>
      </c>
      <c r="G997" s="987"/>
      <c r="H997" s="1021">
        <v>180000.0</v>
      </c>
      <c r="I997" s="486"/>
      <c r="J997" s="519"/>
      <c r="K997" s="474"/>
      <c r="L997" s="990">
        <v>20.0</v>
      </c>
      <c r="M997" s="486"/>
      <c r="N997" s="487"/>
      <c r="O997" s="486"/>
      <c r="P997" s="487"/>
      <c r="Q997" s="487"/>
      <c r="R997" s="487"/>
      <c r="S997" s="519"/>
      <c r="T997" s="520"/>
      <c r="U997" s="519"/>
      <c r="V997" s="520"/>
      <c r="W997" s="520"/>
      <c r="X997" s="520"/>
      <c r="Y997" s="474"/>
      <c r="Z997" s="474"/>
      <c r="AA997" s="474"/>
      <c r="AB997" s="475"/>
      <c r="AC997" s="475"/>
      <c r="AD997" s="475"/>
      <c r="AE997" s="990"/>
      <c r="AF997" s="989"/>
      <c r="AG997" s="990">
        <v>5.0</v>
      </c>
      <c r="AH997" s="990"/>
      <c r="AI997" s="990">
        <v>5.0</v>
      </c>
      <c r="AJ997" s="990"/>
      <c r="AK997" s="962"/>
      <c r="AL997" s="962"/>
      <c r="AM997" s="962"/>
      <c r="AN997" s="961"/>
      <c r="AO997" s="962"/>
      <c r="AP997" s="962"/>
      <c r="AQ997" s="961"/>
      <c r="AR997" s="961"/>
      <c r="AS997" s="962"/>
    </row>
    <row r="998">
      <c r="B998" s="266"/>
      <c r="C998" s="269"/>
      <c r="D998" s="984">
        <v>9.0</v>
      </c>
      <c r="E998" s="985">
        <v>26.0</v>
      </c>
      <c r="F998" s="986">
        <v>40.0</v>
      </c>
      <c r="G998" s="987"/>
      <c r="H998" s="1021">
        <v>270000.0</v>
      </c>
      <c r="I998" s="486"/>
      <c r="J998" s="519"/>
      <c r="K998" s="474"/>
      <c r="L998" s="990">
        <v>30.0</v>
      </c>
      <c r="M998" s="486"/>
      <c r="N998" s="487"/>
      <c r="O998" s="486"/>
      <c r="P998" s="487"/>
      <c r="Q998" s="487"/>
      <c r="R998" s="487"/>
      <c r="S998" s="519"/>
      <c r="T998" s="520"/>
      <c r="U998" s="519"/>
      <c r="V998" s="520"/>
      <c r="W998" s="520"/>
      <c r="X998" s="520"/>
      <c r="Y998" s="474"/>
      <c r="Z998" s="474"/>
      <c r="AA998" s="474"/>
      <c r="AB998" s="475"/>
      <c r="AC998" s="475"/>
      <c r="AD998" s="475"/>
      <c r="AE998" s="990"/>
      <c r="AF998" s="989"/>
      <c r="AG998" s="990">
        <v>7.0</v>
      </c>
      <c r="AH998" s="990"/>
      <c r="AI998" s="990">
        <v>7.0</v>
      </c>
      <c r="AJ998" s="990"/>
      <c r="AK998" s="962"/>
      <c r="AL998" s="962"/>
      <c r="AM998" s="962"/>
      <c r="AN998" s="961"/>
      <c r="AO998" s="962"/>
      <c r="AP998" s="962"/>
      <c r="AQ998" s="961"/>
      <c r="AR998" s="961"/>
      <c r="AS998" s="962"/>
    </row>
    <row r="999">
      <c r="B999" s="275"/>
      <c r="C999" s="917"/>
      <c r="D999" s="984">
        <v>10.0</v>
      </c>
      <c r="E999" s="993">
        <v>30.0</v>
      </c>
      <c r="F999" s="994">
        <v>45.0</v>
      </c>
      <c r="G999" s="995"/>
      <c r="H999" s="1021">
        <v>410000.0</v>
      </c>
      <c r="I999" s="486"/>
      <c r="J999" s="519"/>
      <c r="K999" s="474"/>
      <c r="L999" s="990">
        <v>40.0</v>
      </c>
      <c r="M999" s="486"/>
      <c r="N999" s="487"/>
      <c r="O999" s="486"/>
      <c r="P999" s="487"/>
      <c r="Q999" s="487"/>
      <c r="R999" s="487"/>
      <c r="S999" s="519"/>
      <c r="T999" s="520"/>
      <c r="U999" s="519"/>
      <c r="V999" s="520"/>
      <c r="W999" s="520"/>
      <c r="X999" s="520"/>
      <c r="Y999" s="474"/>
      <c r="Z999" s="474"/>
      <c r="AA999" s="474"/>
      <c r="AB999" s="475"/>
      <c r="AC999" s="475"/>
      <c r="AD999" s="475"/>
      <c r="AE999" s="990"/>
      <c r="AF999" s="989"/>
      <c r="AG999" s="990">
        <v>9.0</v>
      </c>
      <c r="AH999" s="990"/>
      <c r="AI999" s="990">
        <v>9.0</v>
      </c>
      <c r="AJ999" s="990"/>
      <c r="AK999" s="962"/>
      <c r="AL999" s="962"/>
      <c r="AM999" s="962"/>
      <c r="AN999" s="961"/>
      <c r="AO999" s="962"/>
      <c r="AP999" s="962"/>
      <c r="AQ999" s="961"/>
      <c r="AR999" s="961"/>
      <c r="AS999" s="962"/>
    </row>
    <row r="1000">
      <c r="A1000" s="1168" t="s">
        <v>2737</v>
      </c>
      <c r="B1000" s="1169"/>
      <c r="C1000" s="916"/>
      <c r="D1000" s="916"/>
      <c r="E1000" s="916"/>
      <c r="F1000" s="916"/>
      <c r="G1000" s="916"/>
      <c r="H1000" s="916"/>
      <c r="I1000" s="916"/>
      <c r="J1000" s="916"/>
      <c r="K1000" s="916"/>
      <c r="L1000" s="916"/>
      <c r="M1000" s="916"/>
      <c r="N1000" s="916"/>
      <c r="O1000" s="916"/>
      <c r="P1000" s="916"/>
      <c r="Q1000" s="916"/>
      <c r="R1000" s="916"/>
      <c r="S1000" s="916"/>
      <c r="T1000" s="916"/>
      <c r="U1000" s="916"/>
      <c r="V1000" s="916"/>
      <c r="W1000" s="916"/>
      <c r="X1000" s="916"/>
      <c r="Y1000" s="916"/>
      <c r="Z1000" s="916"/>
      <c r="AA1000" s="916"/>
      <c r="AB1000" s="916"/>
      <c r="AC1000" s="916"/>
      <c r="AD1000" s="916"/>
      <c r="AE1000" s="916"/>
      <c r="AF1000" s="916"/>
      <c r="AG1000" s="916"/>
      <c r="AH1000" s="916"/>
      <c r="AI1000" s="916"/>
      <c r="AJ1000" s="916"/>
      <c r="AK1000" s="962"/>
      <c r="AL1000" s="962"/>
      <c r="AM1000" s="962"/>
      <c r="AN1000" s="962"/>
      <c r="AO1000" s="962"/>
      <c r="AP1000" s="962"/>
      <c r="AQ1000" s="962"/>
      <c r="AR1000" s="962"/>
      <c r="AS1000" s="962"/>
    </row>
    <row r="1001">
      <c r="A1001" s="1070" t="s">
        <v>2704</v>
      </c>
      <c r="B1001" s="1047" t="s">
        <v>2814</v>
      </c>
      <c r="C1001" s="269"/>
      <c r="D1001" s="1048">
        <v>1.0</v>
      </c>
      <c r="E1001" s="1012">
        <v>2.0</v>
      </c>
      <c r="F1001" s="1049"/>
      <c r="G1001" s="1050"/>
      <c r="H1001" s="1040">
        <v>15000.0</v>
      </c>
      <c r="I1001" s="1051"/>
      <c r="J1001" s="1052"/>
      <c r="K1001" s="1053"/>
      <c r="L1001" s="982">
        <v>5.0</v>
      </c>
      <c r="M1001" s="1051"/>
      <c r="N1001" s="1054"/>
      <c r="O1001" s="1051"/>
      <c r="P1001" s="1054"/>
      <c r="Q1001" s="1054"/>
      <c r="R1001" s="1054"/>
      <c r="S1001" s="1052"/>
      <c r="T1001" s="1055"/>
      <c r="U1001" s="1052"/>
      <c r="V1001" s="1055"/>
      <c r="W1001" s="1055"/>
      <c r="X1001" s="1055"/>
      <c r="Y1001" s="1053"/>
      <c r="Z1001" s="1053"/>
      <c r="AA1001" s="1056">
        <v>15.0</v>
      </c>
      <c r="AB1001" s="1057"/>
      <c r="AC1001" s="1056">
        <v>10.0</v>
      </c>
      <c r="AD1001" s="1057"/>
      <c r="AE1001" s="1058"/>
      <c r="AF1001" s="1059"/>
      <c r="AG1001" s="1058"/>
      <c r="AH1001" s="1058"/>
      <c r="AI1001" s="1058"/>
      <c r="AJ1001" s="1058"/>
      <c r="AK1001" s="962"/>
      <c r="AL1001" s="962"/>
      <c r="AM1001" s="962"/>
      <c r="AN1001" s="961"/>
      <c r="AO1001" s="962"/>
      <c r="AP1001" s="962"/>
      <c r="AQ1001" s="961"/>
      <c r="AR1001" s="961"/>
      <c r="AS1001" s="962"/>
    </row>
    <row r="1002">
      <c r="A1002" s="269"/>
      <c r="C1002" s="269"/>
      <c r="D1002" s="1048">
        <v>2.0</v>
      </c>
      <c r="E1002" s="1012">
        <v>4.0</v>
      </c>
      <c r="F1002" s="1049"/>
      <c r="G1002" s="1050"/>
      <c r="H1002" s="1041">
        <v>23000.0</v>
      </c>
      <c r="I1002" s="1051"/>
      <c r="J1002" s="1052"/>
      <c r="K1002" s="1053"/>
      <c r="L1002" s="990">
        <v>8.0</v>
      </c>
      <c r="M1002" s="1051"/>
      <c r="N1002" s="1054"/>
      <c r="O1002" s="1051"/>
      <c r="P1002" s="1054"/>
      <c r="Q1002" s="1054"/>
      <c r="R1002" s="1054"/>
      <c r="S1002" s="1052"/>
      <c r="T1002" s="1055"/>
      <c r="U1002" s="1052"/>
      <c r="V1002" s="1055"/>
      <c r="W1002" s="1055"/>
      <c r="X1002" s="1055"/>
      <c r="Y1002" s="1053"/>
      <c r="Z1002" s="1053"/>
      <c r="AA1002" s="1056">
        <v>20.0</v>
      </c>
      <c r="AB1002" s="1057"/>
      <c r="AC1002" s="1056">
        <v>15.0</v>
      </c>
      <c r="AD1002" s="1057"/>
      <c r="AE1002" s="1058"/>
      <c r="AF1002" s="1059"/>
      <c r="AG1002" s="1058"/>
      <c r="AH1002" s="1058"/>
      <c r="AI1002" s="1058"/>
      <c r="AJ1002" s="1058"/>
      <c r="AK1002" s="962"/>
      <c r="AL1002" s="962"/>
      <c r="AM1002" s="962"/>
      <c r="AN1002" s="961"/>
      <c r="AO1002" s="962"/>
      <c r="AP1002" s="962"/>
      <c r="AQ1002" s="961"/>
      <c r="AR1002" s="961"/>
      <c r="AS1002" s="962"/>
    </row>
    <row r="1003">
      <c r="A1003" s="269"/>
      <c r="C1003" s="269"/>
      <c r="D1003" s="1048">
        <v>3.0</v>
      </c>
      <c r="E1003" s="1012">
        <v>6.0</v>
      </c>
      <c r="F1003" s="1049"/>
      <c r="G1003" s="1050"/>
      <c r="H1003" s="1041">
        <v>35000.0</v>
      </c>
      <c r="I1003" s="1051"/>
      <c r="J1003" s="1052"/>
      <c r="K1003" s="1053"/>
      <c r="L1003" s="990">
        <v>10.0</v>
      </c>
      <c r="M1003" s="1051"/>
      <c r="N1003" s="1054"/>
      <c r="O1003" s="1051"/>
      <c r="P1003" s="1054"/>
      <c r="Q1003" s="1054"/>
      <c r="R1003" s="1054"/>
      <c r="S1003" s="1052"/>
      <c r="T1003" s="1055"/>
      <c r="U1003" s="1052"/>
      <c r="V1003" s="1055"/>
      <c r="W1003" s="1055"/>
      <c r="X1003" s="1055"/>
      <c r="Y1003" s="1053"/>
      <c r="Z1003" s="1053"/>
      <c r="AA1003" s="1056">
        <v>30.0</v>
      </c>
      <c r="AB1003" s="1056"/>
      <c r="AC1003" s="1056">
        <v>20.0</v>
      </c>
      <c r="AD1003" s="1057"/>
      <c r="AE1003" s="1058"/>
      <c r="AF1003" s="1059"/>
      <c r="AG1003" s="1058"/>
      <c r="AH1003" s="1058"/>
      <c r="AI1003" s="1058"/>
      <c r="AJ1003" s="1058"/>
      <c r="AK1003" s="962"/>
      <c r="AL1003" s="962"/>
      <c r="AM1003" s="962"/>
      <c r="AN1003" s="961"/>
      <c r="AO1003" s="962"/>
      <c r="AP1003" s="962"/>
      <c r="AQ1003" s="961"/>
      <c r="AR1003" s="961"/>
      <c r="AS1003" s="962"/>
    </row>
    <row r="1004">
      <c r="A1004" s="269"/>
      <c r="C1004" s="269"/>
      <c r="D1004" s="1048">
        <v>4.0</v>
      </c>
      <c r="E1004" s="1012">
        <v>8.0</v>
      </c>
      <c r="F1004" s="1049"/>
      <c r="G1004" s="1050"/>
      <c r="H1004" s="1041">
        <v>53000.0</v>
      </c>
      <c r="I1004" s="1051"/>
      <c r="J1004" s="1052"/>
      <c r="K1004" s="1053"/>
      <c r="L1004" s="990">
        <v>15.0</v>
      </c>
      <c r="M1004" s="1051"/>
      <c r="N1004" s="1054"/>
      <c r="O1004" s="1051"/>
      <c r="P1004" s="1054"/>
      <c r="Q1004" s="1054"/>
      <c r="R1004" s="1054"/>
      <c r="S1004" s="1052"/>
      <c r="T1004" s="1055"/>
      <c r="U1004" s="1052"/>
      <c r="V1004" s="1055"/>
      <c r="W1004" s="1055"/>
      <c r="X1004" s="1055"/>
      <c r="Y1004" s="1053"/>
      <c r="Z1004" s="1053"/>
      <c r="AA1004" s="1053"/>
      <c r="AB1004" s="1057"/>
      <c r="AC1004" s="1057"/>
      <c r="AD1004" s="1057"/>
      <c r="AE1004" s="1058"/>
      <c r="AF1004" s="1059"/>
      <c r="AG1004" s="1058">
        <v>2.0</v>
      </c>
      <c r="AH1004" s="1058"/>
      <c r="AI1004" s="1058">
        <v>2.0</v>
      </c>
      <c r="AJ1004" s="1058"/>
      <c r="AK1004" s="962"/>
      <c r="AL1004" s="962"/>
      <c r="AM1004" s="962"/>
      <c r="AN1004" s="961"/>
      <c r="AO1004" s="962"/>
      <c r="AP1004" s="962"/>
      <c r="AQ1004" s="961"/>
      <c r="AR1004" s="961"/>
      <c r="AS1004" s="962"/>
    </row>
    <row r="1005">
      <c r="A1005" s="269"/>
      <c r="C1005" s="269"/>
      <c r="D1005" s="1048">
        <v>5.0</v>
      </c>
      <c r="E1005" s="986">
        <v>10.0</v>
      </c>
      <c r="F1005" s="1049"/>
      <c r="G1005" s="1050"/>
      <c r="H1005" s="1021">
        <v>80000.0</v>
      </c>
      <c r="I1005" s="1051"/>
      <c r="J1005" s="1052"/>
      <c r="K1005" s="1053"/>
      <c r="L1005" s="990">
        <v>20.0</v>
      </c>
      <c r="M1005" s="1051"/>
      <c r="N1005" s="1054"/>
      <c r="O1005" s="1051"/>
      <c r="P1005" s="1054"/>
      <c r="Q1005" s="1054"/>
      <c r="R1005" s="1054"/>
      <c r="S1005" s="1052"/>
      <c r="T1005" s="1055"/>
      <c r="U1005" s="1052"/>
      <c r="V1005" s="1055"/>
      <c r="W1005" s="1055"/>
      <c r="X1005" s="1055"/>
      <c r="Y1005" s="1053"/>
      <c r="Z1005" s="1053"/>
      <c r="AA1005" s="1053"/>
      <c r="AB1005" s="1057"/>
      <c r="AC1005" s="1057"/>
      <c r="AD1005" s="1057"/>
      <c r="AE1005" s="1058"/>
      <c r="AF1005" s="1059"/>
      <c r="AG1005" s="1042">
        <v>3.0</v>
      </c>
      <c r="AH1005" s="1058"/>
      <c r="AI1005" s="1042">
        <v>3.0</v>
      </c>
      <c r="AJ1005" s="1058"/>
      <c r="AK1005" s="962"/>
      <c r="AL1005" s="962"/>
      <c r="AM1005" s="962"/>
      <c r="AN1005" s="961"/>
      <c r="AO1005" s="962"/>
      <c r="AP1005" s="962"/>
      <c r="AQ1005" s="961"/>
      <c r="AR1005" s="961"/>
      <c r="AS1005" s="962"/>
    </row>
    <row r="1006">
      <c r="A1006" s="269"/>
      <c r="C1006" s="269"/>
      <c r="D1006" s="1048">
        <v>6.0</v>
      </c>
      <c r="E1006" s="986">
        <v>12.0</v>
      </c>
      <c r="F1006" s="1049"/>
      <c r="G1006" s="1050"/>
      <c r="H1006" s="1021">
        <v>120000.0</v>
      </c>
      <c r="I1006" s="1051"/>
      <c r="J1006" s="1052"/>
      <c r="K1006" s="1053"/>
      <c r="L1006" s="990">
        <v>25.0</v>
      </c>
      <c r="M1006" s="1051"/>
      <c r="N1006" s="1054"/>
      <c r="O1006" s="1051"/>
      <c r="P1006" s="1054"/>
      <c r="Q1006" s="1054"/>
      <c r="R1006" s="1054"/>
      <c r="S1006" s="1052"/>
      <c r="T1006" s="1055"/>
      <c r="U1006" s="1052"/>
      <c r="V1006" s="1055"/>
      <c r="W1006" s="1055"/>
      <c r="X1006" s="1055"/>
      <c r="Y1006" s="1053"/>
      <c r="Z1006" s="1053"/>
      <c r="AA1006" s="1053"/>
      <c r="AB1006" s="1057"/>
      <c r="AC1006" s="1057"/>
      <c r="AD1006" s="1057"/>
      <c r="AE1006" s="1058"/>
      <c r="AF1006" s="1059"/>
      <c r="AG1006" s="1042">
        <v>4.0</v>
      </c>
      <c r="AH1006" s="1058"/>
      <c r="AI1006" s="1042">
        <v>4.0</v>
      </c>
      <c r="AJ1006" s="1058"/>
      <c r="AK1006" s="962"/>
      <c r="AL1006" s="962"/>
      <c r="AM1006" s="962"/>
      <c r="AN1006" s="961"/>
      <c r="AO1006" s="962"/>
      <c r="AP1006" s="962"/>
      <c r="AQ1006" s="961"/>
      <c r="AR1006" s="961"/>
      <c r="AS1006" s="962"/>
    </row>
    <row r="1007">
      <c r="A1007" s="269"/>
      <c r="C1007" s="269"/>
      <c r="D1007" s="1048">
        <v>7.0</v>
      </c>
      <c r="E1007" s="986">
        <v>14.0</v>
      </c>
      <c r="F1007" s="1049"/>
      <c r="G1007" s="1050"/>
      <c r="H1007" s="1021">
        <v>180000.0</v>
      </c>
      <c r="I1007" s="1051"/>
      <c r="J1007" s="1052"/>
      <c r="K1007" s="1053"/>
      <c r="L1007" s="990">
        <v>30.0</v>
      </c>
      <c r="M1007" s="1051"/>
      <c r="N1007" s="1054"/>
      <c r="O1007" s="1051"/>
      <c r="P1007" s="1054"/>
      <c r="Q1007" s="1054"/>
      <c r="R1007" s="1054"/>
      <c r="S1007" s="1052"/>
      <c r="T1007" s="1055"/>
      <c r="U1007" s="1052"/>
      <c r="V1007" s="1055"/>
      <c r="W1007" s="1055"/>
      <c r="X1007" s="1055"/>
      <c r="Y1007" s="1053"/>
      <c r="Z1007" s="1053"/>
      <c r="AA1007" s="1053"/>
      <c r="AB1007" s="1057"/>
      <c r="AC1007" s="1057"/>
      <c r="AD1007" s="1057"/>
      <c r="AE1007" s="1058"/>
      <c r="AF1007" s="1059"/>
      <c r="AG1007" s="1042">
        <v>5.0</v>
      </c>
      <c r="AH1007" s="1058"/>
      <c r="AI1007" s="1042">
        <v>5.0</v>
      </c>
      <c r="AJ1007" s="1058"/>
      <c r="AK1007" s="962"/>
      <c r="AL1007" s="962"/>
      <c r="AM1007" s="962"/>
      <c r="AN1007" s="961"/>
      <c r="AO1007" s="962"/>
      <c r="AP1007" s="962"/>
      <c r="AQ1007" s="961"/>
      <c r="AR1007" s="961"/>
      <c r="AS1007" s="962"/>
    </row>
    <row r="1008">
      <c r="A1008" s="269"/>
      <c r="C1008" s="269"/>
      <c r="D1008" s="1048">
        <v>8.0</v>
      </c>
      <c r="E1008" s="986">
        <v>16.0</v>
      </c>
      <c r="F1008" s="1049"/>
      <c r="G1008" s="1050"/>
      <c r="H1008" s="1021">
        <v>270000.0</v>
      </c>
      <c r="I1008" s="1051"/>
      <c r="J1008" s="1052"/>
      <c r="K1008" s="1053"/>
      <c r="L1008" s="990">
        <v>35.0</v>
      </c>
      <c r="M1008" s="1051"/>
      <c r="N1008" s="1054"/>
      <c r="O1008" s="1051"/>
      <c r="P1008" s="1054"/>
      <c r="Q1008" s="1054"/>
      <c r="R1008" s="1054"/>
      <c r="S1008" s="1052"/>
      <c r="T1008" s="1055"/>
      <c r="U1008" s="1052"/>
      <c r="V1008" s="1055"/>
      <c r="W1008" s="1055"/>
      <c r="X1008" s="1055"/>
      <c r="Y1008" s="1053"/>
      <c r="Z1008" s="1053"/>
      <c r="AA1008" s="1053"/>
      <c r="AB1008" s="1057"/>
      <c r="AC1008" s="1057"/>
      <c r="AD1008" s="1057"/>
      <c r="AE1008" s="1058"/>
      <c r="AF1008" s="1059"/>
      <c r="AG1008" s="1042">
        <v>6.0</v>
      </c>
      <c r="AH1008" s="1058"/>
      <c r="AI1008" s="1042">
        <v>6.0</v>
      </c>
      <c r="AJ1008" s="1058"/>
      <c r="AK1008" s="962"/>
      <c r="AL1008" s="962"/>
      <c r="AM1008" s="962"/>
      <c r="AN1008" s="961"/>
      <c r="AO1008" s="962"/>
      <c r="AP1008" s="962"/>
      <c r="AQ1008" s="961"/>
      <c r="AR1008" s="961"/>
      <c r="AS1008" s="962"/>
    </row>
    <row r="1009">
      <c r="A1009" s="269"/>
      <c r="C1009" s="269"/>
      <c r="D1009" s="1048">
        <v>9.0</v>
      </c>
      <c r="E1009" s="986">
        <v>18.0</v>
      </c>
      <c r="F1009" s="1049"/>
      <c r="G1009" s="1050"/>
      <c r="H1009" s="1021">
        <v>410000.0</v>
      </c>
      <c r="I1009" s="1051"/>
      <c r="J1009" s="1052"/>
      <c r="K1009" s="1053"/>
      <c r="L1009" s="990">
        <v>40.0</v>
      </c>
      <c r="M1009" s="1051"/>
      <c r="N1009" s="1054"/>
      <c r="O1009" s="1051"/>
      <c r="P1009" s="1054"/>
      <c r="Q1009" s="1054"/>
      <c r="R1009" s="1054"/>
      <c r="S1009" s="1052"/>
      <c r="T1009" s="1055"/>
      <c r="U1009" s="1052"/>
      <c r="V1009" s="1055"/>
      <c r="W1009" s="1055"/>
      <c r="X1009" s="1055"/>
      <c r="Y1009" s="1053"/>
      <c r="Z1009" s="1053"/>
      <c r="AA1009" s="1053"/>
      <c r="AB1009" s="1057"/>
      <c r="AC1009" s="1057"/>
      <c r="AD1009" s="1057"/>
      <c r="AE1009" s="1058"/>
      <c r="AF1009" s="1059"/>
      <c r="AG1009" s="1042">
        <v>7.0</v>
      </c>
      <c r="AH1009" s="1058"/>
      <c r="AI1009" s="1042">
        <v>7.0</v>
      </c>
      <c r="AJ1009" s="1058"/>
      <c r="AK1009" s="962"/>
      <c r="AL1009" s="962"/>
      <c r="AM1009" s="962"/>
      <c r="AN1009" s="961"/>
      <c r="AO1009" s="962"/>
      <c r="AP1009" s="962"/>
      <c r="AQ1009" s="961"/>
      <c r="AR1009" s="961"/>
      <c r="AS1009" s="962"/>
    </row>
    <row r="1010">
      <c r="A1010" s="917"/>
      <c r="B1010" s="916"/>
      <c r="C1010" s="917"/>
      <c r="D1010" s="1060">
        <v>10.0</v>
      </c>
      <c r="E1010" s="1170">
        <v>20.0</v>
      </c>
      <c r="F1010" s="1061"/>
      <c r="G1010" s="1062"/>
      <c r="H1010" s="996">
        <v>620000.0</v>
      </c>
      <c r="I1010" s="1063"/>
      <c r="J1010" s="1064"/>
      <c r="K1010" s="1065"/>
      <c r="L1010" s="1004">
        <v>50.0</v>
      </c>
      <c r="M1010" s="1063"/>
      <c r="N1010" s="1066"/>
      <c r="O1010" s="1063"/>
      <c r="P1010" s="1066"/>
      <c r="Q1010" s="1066"/>
      <c r="R1010" s="1066"/>
      <c r="S1010" s="1064"/>
      <c r="T1010" s="1067"/>
      <c r="U1010" s="1064"/>
      <c r="V1010" s="1067"/>
      <c r="W1010" s="1067"/>
      <c r="X1010" s="1067"/>
      <c r="Y1010" s="1065"/>
      <c r="Z1010" s="1065"/>
      <c r="AA1010" s="1065"/>
      <c r="AB1010" s="1068"/>
      <c r="AC1010" s="1068"/>
      <c r="AD1010" s="1068"/>
      <c r="AE1010" s="1069"/>
      <c r="AF1010" s="1071"/>
      <c r="AG1010" s="1045">
        <v>8.0</v>
      </c>
      <c r="AH1010" s="1069"/>
      <c r="AI1010" s="1045">
        <v>8.0</v>
      </c>
      <c r="AJ1010" s="1069"/>
      <c r="AK1010" s="962"/>
      <c r="AL1010" s="962"/>
      <c r="AM1010" s="962"/>
      <c r="AN1010" s="961"/>
      <c r="AO1010" s="962"/>
      <c r="AP1010" s="962"/>
      <c r="AQ1010" s="961"/>
      <c r="AR1010" s="961"/>
      <c r="AS1010" s="962"/>
    </row>
    <row r="1011">
      <c r="A1011" s="1070" t="s">
        <v>2702</v>
      </c>
      <c r="B1011" s="1047" t="s">
        <v>2815</v>
      </c>
      <c r="C1011" s="269"/>
      <c r="D1011" s="1048">
        <v>1.0</v>
      </c>
      <c r="E1011" s="1012">
        <v>2.0</v>
      </c>
      <c r="F1011" s="1049"/>
      <c r="G1011" s="1050"/>
      <c r="H1011" s="1040">
        <v>15000.0</v>
      </c>
      <c r="I1011" s="1051"/>
      <c r="J1011" s="1052"/>
      <c r="K1011" s="1053"/>
      <c r="L1011" s="982">
        <v>5.0</v>
      </c>
      <c r="M1011" s="1051"/>
      <c r="N1011" s="1054"/>
      <c r="O1011" s="1051"/>
      <c r="P1011" s="1054"/>
      <c r="Q1011" s="1054"/>
      <c r="R1011" s="1054"/>
      <c r="S1011" s="1052"/>
      <c r="T1011" s="1055"/>
      <c r="U1011" s="1052"/>
      <c r="V1011" s="1055"/>
      <c r="W1011" s="1055"/>
      <c r="X1011" s="1055"/>
      <c r="Y1011" s="1053"/>
      <c r="Z1011" s="1053"/>
      <c r="AA1011" s="1056">
        <v>15.0</v>
      </c>
      <c r="AB1011" s="1057"/>
      <c r="AC1011" s="1056">
        <v>10.0</v>
      </c>
      <c r="AD1011" s="1057"/>
      <c r="AE1011" s="1058"/>
      <c r="AF1011" s="1059"/>
      <c r="AG1011" s="1058"/>
      <c r="AH1011" s="1058"/>
      <c r="AI1011" s="1058"/>
      <c r="AJ1011" s="1058"/>
      <c r="AK1011" s="962"/>
      <c r="AL1011" s="962"/>
      <c r="AM1011" s="962"/>
      <c r="AN1011" s="961"/>
      <c r="AO1011" s="962"/>
      <c r="AP1011" s="962"/>
      <c r="AQ1011" s="961"/>
      <c r="AR1011" s="961"/>
      <c r="AS1011" s="962"/>
    </row>
    <row r="1012">
      <c r="A1012" s="269"/>
      <c r="C1012" s="269"/>
      <c r="D1012" s="1048">
        <v>2.0</v>
      </c>
      <c r="E1012" s="1012">
        <v>4.0</v>
      </c>
      <c r="F1012" s="1049"/>
      <c r="G1012" s="1050"/>
      <c r="H1012" s="1041">
        <v>23000.0</v>
      </c>
      <c r="I1012" s="1051"/>
      <c r="J1012" s="1052"/>
      <c r="K1012" s="1053"/>
      <c r="L1012" s="990">
        <v>8.0</v>
      </c>
      <c r="M1012" s="1051"/>
      <c r="N1012" s="1054"/>
      <c r="O1012" s="1051"/>
      <c r="P1012" s="1054"/>
      <c r="Q1012" s="1054"/>
      <c r="R1012" s="1054"/>
      <c r="S1012" s="1052"/>
      <c r="T1012" s="1055"/>
      <c r="U1012" s="1052"/>
      <c r="V1012" s="1055"/>
      <c r="W1012" s="1055"/>
      <c r="X1012" s="1055"/>
      <c r="Y1012" s="1053"/>
      <c r="Z1012" s="1053"/>
      <c r="AA1012" s="1056">
        <v>20.0</v>
      </c>
      <c r="AB1012" s="1057"/>
      <c r="AC1012" s="1056">
        <v>15.0</v>
      </c>
      <c r="AD1012" s="1057"/>
      <c r="AE1012" s="1058"/>
      <c r="AF1012" s="1059"/>
      <c r="AG1012" s="1058"/>
      <c r="AH1012" s="1058"/>
      <c r="AI1012" s="1058"/>
      <c r="AJ1012" s="1058"/>
      <c r="AK1012" s="962"/>
      <c r="AL1012" s="962"/>
      <c r="AM1012" s="962"/>
      <c r="AN1012" s="961"/>
      <c r="AO1012" s="962"/>
      <c r="AP1012" s="962"/>
      <c r="AQ1012" s="961"/>
      <c r="AR1012" s="961"/>
      <c r="AS1012" s="962"/>
    </row>
    <row r="1013">
      <c r="A1013" s="269"/>
      <c r="C1013" s="269"/>
      <c r="D1013" s="1048">
        <v>3.0</v>
      </c>
      <c r="E1013" s="1012">
        <v>6.0</v>
      </c>
      <c r="F1013" s="1049"/>
      <c r="G1013" s="1050"/>
      <c r="H1013" s="1041">
        <v>35000.0</v>
      </c>
      <c r="I1013" s="1051"/>
      <c r="J1013" s="1052"/>
      <c r="K1013" s="1053"/>
      <c r="L1013" s="990">
        <v>10.0</v>
      </c>
      <c r="M1013" s="1051"/>
      <c r="N1013" s="1054"/>
      <c r="O1013" s="1051"/>
      <c r="P1013" s="1054"/>
      <c r="Q1013" s="1054"/>
      <c r="R1013" s="1054"/>
      <c r="S1013" s="1052"/>
      <c r="T1013" s="1055"/>
      <c r="U1013" s="1052"/>
      <c r="V1013" s="1055"/>
      <c r="W1013" s="1055"/>
      <c r="X1013" s="1055"/>
      <c r="Y1013" s="1053"/>
      <c r="Z1013" s="1053"/>
      <c r="AA1013" s="1056">
        <v>30.0</v>
      </c>
      <c r="AB1013" s="1056"/>
      <c r="AC1013" s="1056">
        <v>20.0</v>
      </c>
      <c r="AD1013" s="1057"/>
      <c r="AE1013" s="1058"/>
      <c r="AF1013" s="1059"/>
      <c r="AG1013" s="1058"/>
      <c r="AH1013" s="1058"/>
      <c r="AI1013" s="1058"/>
      <c r="AJ1013" s="1058"/>
      <c r="AK1013" s="962"/>
      <c r="AL1013" s="962"/>
      <c r="AM1013" s="962"/>
      <c r="AN1013" s="961"/>
      <c r="AO1013" s="962"/>
      <c r="AP1013" s="962"/>
      <c r="AQ1013" s="961"/>
      <c r="AR1013" s="961"/>
      <c r="AS1013" s="962"/>
    </row>
    <row r="1014">
      <c r="A1014" s="269"/>
      <c r="C1014" s="269"/>
      <c r="D1014" s="1048">
        <v>4.0</v>
      </c>
      <c r="E1014" s="1012">
        <v>8.0</v>
      </c>
      <c r="F1014" s="1049"/>
      <c r="G1014" s="1050"/>
      <c r="H1014" s="1041">
        <v>53000.0</v>
      </c>
      <c r="I1014" s="1051"/>
      <c r="J1014" s="1052"/>
      <c r="K1014" s="1053"/>
      <c r="L1014" s="990">
        <v>15.0</v>
      </c>
      <c r="M1014" s="1051"/>
      <c r="N1014" s="1054"/>
      <c r="O1014" s="1051"/>
      <c r="P1014" s="1054"/>
      <c r="Q1014" s="1054"/>
      <c r="R1014" s="1054"/>
      <c r="S1014" s="1052"/>
      <c r="T1014" s="1055"/>
      <c r="U1014" s="1052"/>
      <c r="V1014" s="1055"/>
      <c r="W1014" s="1055"/>
      <c r="X1014" s="1055"/>
      <c r="Y1014" s="1053"/>
      <c r="Z1014" s="1053"/>
      <c r="AA1014" s="1053"/>
      <c r="AB1014" s="1057"/>
      <c r="AC1014" s="1057"/>
      <c r="AD1014" s="1057"/>
      <c r="AE1014" s="1058"/>
      <c r="AF1014" s="1059"/>
      <c r="AG1014" s="1058">
        <v>2.0</v>
      </c>
      <c r="AH1014" s="1058"/>
      <c r="AI1014" s="1058">
        <v>2.0</v>
      </c>
      <c r="AJ1014" s="1058"/>
      <c r="AK1014" s="962"/>
      <c r="AL1014" s="962"/>
      <c r="AM1014" s="962"/>
      <c r="AN1014" s="961"/>
      <c r="AO1014" s="962"/>
      <c r="AP1014" s="962"/>
      <c r="AQ1014" s="961"/>
      <c r="AR1014" s="961"/>
      <c r="AS1014" s="962"/>
    </row>
    <row r="1015">
      <c r="A1015" s="269"/>
      <c r="C1015" s="269"/>
      <c r="D1015" s="1048">
        <v>5.0</v>
      </c>
      <c r="E1015" s="986">
        <v>10.0</v>
      </c>
      <c r="F1015" s="1049"/>
      <c r="G1015" s="1050"/>
      <c r="H1015" s="1021">
        <v>80000.0</v>
      </c>
      <c r="I1015" s="1051"/>
      <c r="J1015" s="1052"/>
      <c r="K1015" s="1053"/>
      <c r="L1015" s="990">
        <v>20.0</v>
      </c>
      <c r="M1015" s="1051"/>
      <c r="N1015" s="1054"/>
      <c r="O1015" s="1051"/>
      <c r="P1015" s="1054"/>
      <c r="Q1015" s="1054"/>
      <c r="R1015" s="1054"/>
      <c r="S1015" s="1052"/>
      <c r="T1015" s="1055"/>
      <c r="U1015" s="1052"/>
      <c r="V1015" s="1055"/>
      <c r="W1015" s="1055"/>
      <c r="X1015" s="1055"/>
      <c r="Y1015" s="1053"/>
      <c r="Z1015" s="1053"/>
      <c r="AA1015" s="1053"/>
      <c r="AB1015" s="1057"/>
      <c r="AC1015" s="1057"/>
      <c r="AD1015" s="1057"/>
      <c r="AE1015" s="1058"/>
      <c r="AF1015" s="1059"/>
      <c r="AG1015" s="1042">
        <v>3.0</v>
      </c>
      <c r="AH1015" s="1058"/>
      <c r="AI1015" s="1042">
        <v>3.0</v>
      </c>
      <c r="AJ1015" s="1058"/>
      <c r="AK1015" s="962"/>
      <c r="AL1015" s="962"/>
      <c r="AM1015" s="962"/>
      <c r="AN1015" s="961"/>
      <c r="AO1015" s="962"/>
      <c r="AP1015" s="962"/>
      <c r="AQ1015" s="961"/>
      <c r="AR1015" s="961"/>
      <c r="AS1015" s="962"/>
    </row>
    <row r="1016">
      <c r="A1016" s="269"/>
      <c r="C1016" s="269"/>
      <c r="D1016" s="1048">
        <v>6.0</v>
      </c>
      <c r="E1016" s="986">
        <v>12.0</v>
      </c>
      <c r="F1016" s="1049"/>
      <c r="G1016" s="1050"/>
      <c r="H1016" s="1021">
        <v>120000.0</v>
      </c>
      <c r="I1016" s="1051"/>
      <c r="J1016" s="1052"/>
      <c r="K1016" s="1053"/>
      <c r="L1016" s="990">
        <v>25.0</v>
      </c>
      <c r="M1016" s="1051"/>
      <c r="N1016" s="1054"/>
      <c r="O1016" s="1051"/>
      <c r="P1016" s="1054"/>
      <c r="Q1016" s="1054"/>
      <c r="R1016" s="1054"/>
      <c r="S1016" s="1052"/>
      <c r="T1016" s="1055"/>
      <c r="U1016" s="1052"/>
      <c r="V1016" s="1055"/>
      <c r="W1016" s="1055"/>
      <c r="X1016" s="1055"/>
      <c r="Y1016" s="1053"/>
      <c r="Z1016" s="1053"/>
      <c r="AA1016" s="1053"/>
      <c r="AB1016" s="1057"/>
      <c r="AC1016" s="1057"/>
      <c r="AD1016" s="1057"/>
      <c r="AE1016" s="1058"/>
      <c r="AF1016" s="1059"/>
      <c r="AG1016" s="1042">
        <v>4.0</v>
      </c>
      <c r="AH1016" s="1058"/>
      <c r="AI1016" s="1042">
        <v>4.0</v>
      </c>
      <c r="AJ1016" s="1058"/>
      <c r="AK1016" s="962"/>
      <c r="AL1016" s="962"/>
      <c r="AM1016" s="962"/>
      <c r="AN1016" s="961"/>
      <c r="AO1016" s="962"/>
      <c r="AP1016" s="962"/>
      <c r="AQ1016" s="961"/>
      <c r="AR1016" s="961"/>
      <c r="AS1016" s="962"/>
    </row>
    <row r="1017">
      <c r="A1017" s="269"/>
      <c r="C1017" s="269"/>
      <c r="D1017" s="1048">
        <v>7.0</v>
      </c>
      <c r="E1017" s="986">
        <v>14.0</v>
      </c>
      <c r="F1017" s="1049"/>
      <c r="G1017" s="1050"/>
      <c r="H1017" s="1021">
        <v>180000.0</v>
      </c>
      <c r="I1017" s="1051"/>
      <c r="J1017" s="1052"/>
      <c r="K1017" s="1053"/>
      <c r="L1017" s="990">
        <v>30.0</v>
      </c>
      <c r="M1017" s="1051"/>
      <c r="N1017" s="1054"/>
      <c r="O1017" s="1051"/>
      <c r="P1017" s="1054"/>
      <c r="Q1017" s="1054"/>
      <c r="R1017" s="1054"/>
      <c r="S1017" s="1052"/>
      <c r="T1017" s="1055"/>
      <c r="U1017" s="1052"/>
      <c r="V1017" s="1055"/>
      <c r="W1017" s="1055"/>
      <c r="X1017" s="1055"/>
      <c r="Y1017" s="1053"/>
      <c r="Z1017" s="1053"/>
      <c r="AA1017" s="1053"/>
      <c r="AB1017" s="1057"/>
      <c r="AC1017" s="1057"/>
      <c r="AD1017" s="1057"/>
      <c r="AE1017" s="1058"/>
      <c r="AF1017" s="1059"/>
      <c r="AG1017" s="1042">
        <v>5.0</v>
      </c>
      <c r="AH1017" s="1058"/>
      <c r="AI1017" s="1042">
        <v>5.0</v>
      </c>
      <c r="AJ1017" s="1058"/>
      <c r="AK1017" s="962"/>
      <c r="AL1017" s="962"/>
      <c r="AM1017" s="962"/>
      <c r="AN1017" s="961"/>
      <c r="AO1017" s="962"/>
      <c r="AP1017" s="962"/>
      <c r="AQ1017" s="961"/>
      <c r="AR1017" s="961"/>
      <c r="AS1017" s="962"/>
    </row>
    <row r="1018">
      <c r="A1018" s="269"/>
      <c r="C1018" s="269"/>
      <c r="D1018" s="1048">
        <v>8.0</v>
      </c>
      <c r="E1018" s="986">
        <v>16.0</v>
      </c>
      <c r="F1018" s="1049"/>
      <c r="G1018" s="1050"/>
      <c r="H1018" s="1021">
        <v>270000.0</v>
      </c>
      <c r="I1018" s="1051"/>
      <c r="J1018" s="1052"/>
      <c r="K1018" s="1053"/>
      <c r="L1018" s="990">
        <v>35.0</v>
      </c>
      <c r="M1018" s="1051"/>
      <c r="N1018" s="1054"/>
      <c r="O1018" s="1051"/>
      <c r="P1018" s="1054"/>
      <c r="Q1018" s="1054"/>
      <c r="R1018" s="1054"/>
      <c r="S1018" s="1052"/>
      <c r="T1018" s="1055"/>
      <c r="U1018" s="1052"/>
      <c r="V1018" s="1055"/>
      <c r="W1018" s="1055"/>
      <c r="X1018" s="1055"/>
      <c r="Y1018" s="1053"/>
      <c r="Z1018" s="1053"/>
      <c r="AA1018" s="1053"/>
      <c r="AB1018" s="1057"/>
      <c r="AC1018" s="1057"/>
      <c r="AD1018" s="1057"/>
      <c r="AE1018" s="1058"/>
      <c r="AF1018" s="1059"/>
      <c r="AG1018" s="1042">
        <v>6.0</v>
      </c>
      <c r="AH1018" s="1058"/>
      <c r="AI1018" s="1042">
        <v>6.0</v>
      </c>
      <c r="AJ1018" s="1058"/>
      <c r="AK1018" s="962"/>
      <c r="AL1018" s="962"/>
      <c r="AM1018" s="962"/>
      <c r="AN1018" s="961"/>
      <c r="AO1018" s="962"/>
      <c r="AP1018" s="962"/>
      <c r="AQ1018" s="961"/>
      <c r="AR1018" s="961"/>
      <c r="AS1018" s="962"/>
    </row>
    <row r="1019">
      <c r="A1019" s="269"/>
      <c r="C1019" s="269"/>
      <c r="D1019" s="1048">
        <v>9.0</v>
      </c>
      <c r="E1019" s="986">
        <v>18.0</v>
      </c>
      <c r="F1019" s="1049"/>
      <c r="G1019" s="1050"/>
      <c r="H1019" s="1021">
        <v>410000.0</v>
      </c>
      <c r="I1019" s="1051"/>
      <c r="J1019" s="1052"/>
      <c r="K1019" s="1053"/>
      <c r="L1019" s="990">
        <v>40.0</v>
      </c>
      <c r="M1019" s="1051"/>
      <c r="N1019" s="1054"/>
      <c r="O1019" s="1051"/>
      <c r="P1019" s="1054"/>
      <c r="Q1019" s="1054"/>
      <c r="R1019" s="1054"/>
      <c r="S1019" s="1052"/>
      <c r="T1019" s="1055"/>
      <c r="U1019" s="1052"/>
      <c r="V1019" s="1055"/>
      <c r="W1019" s="1055"/>
      <c r="X1019" s="1055"/>
      <c r="Y1019" s="1053"/>
      <c r="Z1019" s="1053"/>
      <c r="AA1019" s="1053"/>
      <c r="AB1019" s="1057"/>
      <c r="AC1019" s="1057"/>
      <c r="AD1019" s="1057"/>
      <c r="AE1019" s="1058"/>
      <c r="AF1019" s="1059"/>
      <c r="AG1019" s="1042">
        <v>7.0</v>
      </c>
      <c r="AH1019" s="1058"/>
      <c r="AI1019" s="1042">
        <v>7.0</v>
      </c>
      <c r="AJ1019" s="1058"/>
      <c r="AK1019" s="962"/>
      <c r="AL1019" s="962"/>
      <c r="AM1019" s="962"/>
      <c r="AN1019" s="961"/>
      <c r="AO1019" s="962"/>
      <c r="AP1019" s="962"/>
      <c r="AQ1019" s="961"/>
      <c r="AR1019" s="961"/>
      <c r="AS1019" s="962"/>
    </row>
    <row r="1020">
      <c r="A1020" s="917"/>
      <c r="B1020" s="916"/>
      <c r="C1020" s="917"/>
      <c r="D1020" s="1060">
        <v>10.0</v>
      </c>
      <c r="E1020" s="1170">
        <v>20.0</v>
      </c>
      <c r="F1020" s="1061"/>
      <c r="G1020" s="1062"/>
      <c r="H1020" s="996">
        <v>620000.0</v>
      </c>
      <c r="I1020" s="1063"/>
      <c r="J1020" s="1064"/>
      <c r="K1020" s="1065"/>
      <c r="L1020" s="1004">
        <v>50.0</v>
      </c>
      <c r="M1020" s="1063"/>
      <c r="N1020" s="1066"/>
      <c r="O1020" s="1063"/>
      <c r="P1020" s="1066"/>
      <c r="Q1020" s="1066"/>
      <c r="R1020" s="1066"/>
      <c r="S1020" s="1064"/>
      <c r="T1020" s="1067"/>
      <c r="U1020" s="1064"/>
      <c r="V1020" s="1067"/>
      <c r="W1020" s="1067"/>
      <c r="X1020" s="1067"/>
      <c r="Y1020" s="1065"/>
      <c r="Z1020" s="1065"/>
      <c r="AA1020" s="1065"/>
      <c r="AB1020" s="1068"/>
      <c r="AC1020" s="1068"/>
      <c r="AD1020" s="1068"/>
      <c r="AE1020" s="1069"/>
      <c r="AF1020" s="1071"/>
      <c r="AG1020" s="1045">
        <v>8.0</v>
      </c>
      <c r="AH1020" s="1069"/>
      <c r="AI1020" s="1045">
        <v>8.0</v>
      </c>
      <c r="AJ1020" s="1069"/>
      <c r="AK1020" s="962"/>
      <c r="AL1020" s="962"/>
      <c r="AM1020" s="962"/>
      <c r="AN1020" s="961"/>
      <c r="AO1020" s="962"/>
      <c r="AP1020" s="962"/>
      <c r="AQ1020" s="961"/>
      <c r="AR1020" s="961"/>
      <c r="AS1020" s="962"/>
    </row>
    <row r="1021">
      <c r="A1021" s="1046" t="s">
        <v>2703</v>
      </c>
      <c r="B1021" s="1047" t="s">
        <v>2816</v>
      </c>
      <c r="C1021" s="269"/>
      <c r="D1021" s="1048">
        <v>1.0</v>
      </c>
      <c r="E1021" s="1012">
        <v>2.0</v>
      </c>
      <c r="F1021" s="1012">
        <v>2.0</v>
      </c>
      <c r="G1021" s="1050"/>
      <c r="H1021" s="1040">
        <v>15000.0</v>
      </c>
      <c r="I1021" s="1051"/>
      <c r="J1021" s="1052"/>
      <c r="K1021" s="1053"/>
      <c r="L1021" s="982">
        <v>5.0</v>
      </c>
      <c r="M1021" s="1051"/>
      <c r="N1021" s="1054"/>
      <c r="O1021" s="1051"/>
      <c r="P1021" s="1054"/>
      <c r="Q1021" s="1054"/>
      <c r="R1021" s="1054"/>
      <c r="S1021" s="1052"/>
      <c r="T1021" s="1055"/>
      <c r="U1021" s="1052"/>
      <c r="V1021" s="1055"/>
      <c r="W1021" s="1055"/>
      <c r="X1021" s="1055"/>
      <c r="Y1021" s="1056">
        <v>15.0</v>
      </c>
      <c r="Z1021" s="1053"/>
      <c r="AA1021" s="1056"/>
      <c r="AB1021" s="1057"/>
      <c r="AC1021" s="1056">
        <v>10.0</v>
      </c>
      <c r="AD1021" s="1057"/>
      <c r="AE1021" s="1058"/>
      <c r="AF1021" s="1059"/>
      <c r="AG1021" s="1058"/>
      <c r="AH1021" s="1058"/>
      <c r="AI1021" s="1058"/>
      <c r="AJ1021" s="1058"/>
      <c r="AK1021" s="962"/>
      <c r="AL1021" s="962"/>
      <c r="AM1021" s="962"/>
      <c r="AN1021" s="961"/>
      <c r="AO1021" s="962"/>
      <c r="AP1021" s="962"/>
      <c r="AQ1021" s="961"/>
      <c r="AR1021" s="961"/>
      <c r="AS1021" s="962"/>
    </row>
    <row r="1022">
      <c r="A1022" s="269"/>
      <c r="C1022" s="269"/>
      <c r="D1022" s="1048">
        <v>2.0</v>
      </c>
      <c r="E1022" s="1012">
        <v>4.0</v>
      </c>
      <c r="F1022" s="1012">
        <v>4.0</v>
      </c>
      <c r="G1022" s="1050"/>
      <c r="H1022" s="1041">
        <v>23000.0</v>
      </c>
      <c r="I1022" s="1051"/>
      <c r="J1022" s="1052"/>
      <c r="K1022" s="1053"/>
      <c r="L1022" s="990">
        <v>8.0</v>
      </c>
      <c r="M1022" s="1051"/>
      <c r="N1022" s="1054"/>
      <c r="O1022" s="1051"/>
      <c r="P1022" s="1054"/>
      <c r="Q1022" s="1054"/>
      <c r="R1022" s="1054"/>
      <c r="S1022" s="1052"/>
      <c r="T1022" s="1055"/>
      <c r="U1022" s="1052"/>
      <c r="V1022" s="1055"/>
      <c r="W1022" s="1055"/>
      <c r="X1022" s="1055"/>
      <c r="Y1022" s="1056">
        <v>20.0</v>
      </c>
      <c r="Z1022" s="1053"/>
      <c r="AA1022" s="1056"/>
      <c r="AB1022" s="1057"/>
      <c r="AC1022" s="1056">
        <v>15.0</v>
      </c>
      <c r="AD1022" s="1057"/>
      <c r="AE1022" s="1058"/>
      <c r="AF1022" s="1059"/>
      <c r="AG1022" s="1058"/>
      <c r="AH1022" s="1058"/>
      <c r="AI1022" s="1058"/>
      <c r="AJ1022" s="1058"/>
      <c r="AK1022" s="962"/>
      <c r="AL1022" s="962"/>
      <c r="AM1022" s="962"/>
      <c r="AN1022" s="961"/>
      <c r="AO1022" s="962"/>
      <c r="AP1022" s="962"/>
      <c r="AQ1022" s="961"/>
      <c r="AR1022" s="961"/>
      <c r="AS1022" s="962"/>
    </row>
    <row r="1023">
      <c r="A1023" s="269"/>
      <c r="C1023" s="269"/>
      <c r="D1023" s="1048">
        <v>3.0</v>
      </c>
      <c r="E1023" s="1012">
        <v>6.0</v>
      </c>
      <c r="F1023" s="1012">
        <v>6.0</v>
      </c>
      <c r="G1023" s="1050"/>
      <c r="H1023" s="1041">
        <v>35000.0</v>
      </c>
      <c r="I1023" s="1051"/>
      <c r="J1023" s="1052"/>
      <c r="K1023" s="1053"/>
      <c r="L1023" s="990">
        <v>10.0</v>
      </c>
      <c r="M1023" s="1051"/>
      <c r="N1023" s="1054"/>
      <c r="O1023" s="1051"/>
      <c r="P1023" s="1054"/>
      <c r="Q1023" s="1054"/>
      <c r="R1023" s="1054"/>
      <c r="S1023" s="1052"/>
      <c r="T1023" s="1055"/>
      <c r="U1023" s="1052"/>
      <c r="V1023" s="1055"/>
      <c r="W1023" s="1055"/>
      <c r="X1023" s="1055"/>
      <c r="Y1023" s="1056">
        <v>30.0</v>
      </c>
      <c r="Z1023" s="1053"/>
      <c r="AA1023" s="1056"/>
      <c r="AB1023" s="1056"/>
      <c r="AC1023" s="1056">
        <v>20.0</v>
      </c>
      <c r="AD1023" s="1057"/>
      <c r="AE1023" s="1058"/>
      <c r="AF1023" s="1059"/>
      <c r="AG1023" s="1058"/>
      <c r="AH1023" s="1058"/>
      <c r="AI1023" s="1058"/>
      <c r="AJ1023" s="1058"/>
      <c r="AK1023" s="962"/>
      <c r="AL1023" s="962"/>
      <c r="AM1023" s="962"/>
      <c r="AN1023" s="961"/>
      <c r="AO1023" s="962"/>
      <c r="AP1023" s="962"/>
      <c r="AQ1023" s="961"/>
      <c r="AR1023" s="961"/>
      <c r="AS1023" s="962"/>
    </row>
    <row r="1024">
      <c r="A1024" s="269"/>
      <c r="C1024" s="269"/>
      <c r="D1024" s="1048">
        <v>4.0</v>
      </c>
      <c r="E1024" s="1012">
        <v>8.0</v>
      </c>
      <c r="F1024" s="1012">
        <v>8.0</v>
      </c>
      <c r="G1024" s="1050"/>
      <c r="H1024" s="1041">
        <v>53000.0</v>
      </c>
      <c r="I1024" s="1051"/>
      <c r="J1024" s="1052"/>
      <c r="K1024" s="1053"/>
      <c r="L1024" s="990">
        <v>15.0</v>
      </c>
      <c r="M1024" s="1051"/>
      <c r="N1024" s="1054"/>
      <c r="O1024" s="1051"/>
      <c r="P1024" s="1054"/>
      <c r="Q1024" s="1054"/>
      <c r="R1024" s="1054"/>
      <c r="S1024" s="1052"/>
      <c r="T1024" s="1055"/>
      <c r="U1024" s="1052"/>
      <c r="V1024" s="1055"/>
      <c r="W1024" s="1055"/>
      <c r="X1024" s="1055"/>
      <c r="Y1024" s="1053"/>
      <c r="Z1024" s="1053"/>
      <c r="AA1024" s="1053"/>
      <c r="AB1024" s="1057"/>
      <c r="AC1024" s="1057"/>
      <c r="AD1024" s="1057"/>
      <c r="AE1024" s="1058">
        <v>2.0</v>
      </c>
      <c r="AF1024" s="1059"/>
      <c r="AG1024" s="1058"/>
      <c r="AH1024" s="1058"/>
      <c r="AI1024" s="1058">
        <v>2.0</v>
      </c>
      <c r="AJ1024" s="1058"/>
      <c r="AK1024" s="962"/>
      <c r="AL1024" s="962"/>
      <c r="AM1024" s="962"/>
      <c r="AN1024" s="961"/>
      <c r="AO1024" s="962"/>
      <c r="AP1024" s="962"/>
      <c r="AQ1024" s="961"/>
      <c r="AR1024" s="961"/>
      <c r="AS1024" s="962"/>
    </row>
    <row r="1025">
      <c r="A1025" s="269"/>
      <c r="C1025" s="269"/>
      <c r="D1025" s="1048">
        <v>5.0</v>
      </c>
      <c r="E1025" s="986">
        <v>10.0</v>
      </c>
      <c r="F1025" s="986">
        <v>10.0</v>
      </c>
      <c r="G1025" s="1050"/>
      <c r="H1025" s="1021">
        <v>80000.0</v>
      </c>
      <c r="I1025" s="1051"/>
      <c r="J1025" s="1052"/>
      <c r="K1025" s="1053"/>
      <c r="L1025" s="990">
        <v>20.0</v>
      </c>
      <c r="M1025" s="1051"/>
      <c r="N1025" s="1054"/>
      <c r="O1025" s="1051"/>
      <c r="P1025" s="1054"/>
      <c r="Q1025" s="1054"/>
      <c r="R1025" s="1054"/>
      <c r="S1025" s="1052"/>
      <c r="T1025" s="1055"/>
      <c r="U1025" s="1052"/>
      <c r="V1025" s="1055"/>
      <c r="W1025" s="1055"/>
      <c r="X1025" s="1055"/>
      <c r="Y1025" s="1053"/>
      <c r="Z1025" s="1053"/>
      <c r="AA1025" s="1053"/>
      <c r="AB1025" s="1057"/>
      <c r="AC1025" s="1057"/>
      <c r="AD1025" s="1057"/>
      <c r="AE1025" s="1042">
        <v>3.0</v>
      </c>
      <c r="AF1025" s="1059"/>
      <c r="AG1025" s="1058"/>
      <c r="AH1025" s="1058"/>
      <c r="AI1025" s="1042">
        <v>3.0</v>
      </c>
      <c r="AJ1025" s="1058"/>
      <c r="AK1025" s="962"/>
      <c r="AL1025" s="962"/>
      <c r="AM1025" s="962"/>
      <c r="AN1025" s="961"/>
      <c r="AO1025" s="962"/>
      <c r="AP1025" s="962"/>
      <c r="AQ1025" s="961"/>
      <c r="AR1025" s="961"/>
      <c r="AS1025" s="962"/>
    </row>
    <row r="1026">
      <c r="A1026" s="269"/>
      <c r="C1026" s="269"/>
      <c r="D1026" s="1048">
        <v>6.0</v>
      </c>
      <c r="E1026" s="986">
        <v>12.0</v>
      </c>
      <c r="F1026" s="986">
        <v>12.0</v>
      </c>
      <c r="G1026" s="1050"/>
      <c r="H1026" s="1021">
        <v>120000.0</v>
      </c>
      <c r="I1026" s="1051"/>
      <c r="J1026" s="1052"/>
      <c r="K1026" s="1053"/>
      <c r="L1026" s="990">
        <v>25.0</v>
      </c>
      <c r="M1026" s="1051"/>
      <c r="N1026" s="1054"/>
      <c r="O1026" s="1051"/>
      <c r="P1026" s="1054"/>
      <c r="Q1026" s="1054"/>
      <c r="R1026" s="1054"/>
      <c r="S1026" s="1052"/>
      <c r="T1026" s="1055"/>
      <c r="U1026" s="1052"/>
      <c r="V1026" s="1055"/>
      <c r="W1026" s="1055"/>
      <c r="X1026" s="1055"/>
      <c r="Y1026" s="1053"/>
      <c r="Z1026" s="1053"/>
      <c r="AA1026" s="1053"/>
      <c r="AB1026" s="1057"/>
      <c r="AC1026" s="1057"/>
      <c r="AD1026" s="1057"/>
      <c r="AE1026" s="1042">
        <v>4.0</v>
      </c>
      <c r="AF1026" s="1059"/>
      <c r="AG1026" s="1058"/>
      <c r="AH1026" s="1058"/>
      <c r="AI1026" s="1042">
        <v>4.0</v>
      </c>
      <c r="AJ1026" s="1058"/>
      <c r="AK1026" s="962"/>
      <c r="AL1026" s="962"/>
      <c r="AM1026" s="962"/>
      <c r="AN1026" s="961"/>
      <c r="AO1026" s="962"/>
      <c r="AP1026" s="962"/>
      <c r="AQ1026" s="961"/>
      <c r="AR1026" s="961"/>
      <c r="AS1026" s="962"/>
    </row>
    <row r="1027">
      <c r="A1027" s="269"/>
      <c r="C1027" s="269"/>
      <c r="D1027" s="1048">
        <v>7.0</v>
      </c>
      <c r="E1027" s="986">
        <v>14.0</v>
      </c>
      <c r="F1027" s="986">
        <v>14.0</v>
      </c>
      <c r="G1027" s="1050"/>
      <c r="H1027" s="1021">
        <v>180000.0</v>
      </c>
      <c r="I1027" s="1051"/>
      <c r="J1027" s="1052"/>
      <c r="K1027" s="1053"/>
      <c r="L1027" s="990">
        <v>30.0</v>
      </c>
      <c r="M1027" s="1051"/>
      <c r="N1027" s="1054"/>
      <c r="O1027" s="1051"/>
      <c r="P1027" s="1054"/>
      <c r="Q1027" s="1054"/>
      <c r="R1027" s="1054"/>
      <c r="S1027" s="1052"/>
      <c r="T1027" s="1055"/>
      <c r="U1027" s="1052"/>
      <c r="V1027" s="1055"/>
      <c r="W1027" s="1055"/>
      <c r="X1027" s="1055"/>
      <c r="Y1027" s="1053"/>
      <c r="Z1027" s="1053"/>
      <c r="AA1027" s="1053"/>
      <c r="AB1027" s="1057"/>
      <c r="AC1027" s="1057"/>
      <c r="AD1027" s="1057"/>
      <c r="AE1027" s="1042">
        <v>5.0</v>
      </c>
      <c r="AF1027" s="1059"/>
      <c r="AG1027" s="1058"/>
      <c r="AH1027" s="1058"/>
      <c r="AI1027" s="1042">
        <v>5.0</v>
      </c>
      <c r="AJ1027" s="1058"/>
      <c r="AK1027" s="962"/>
      <c r="AL1027" s="962"/>
      <c r="AM1027" s="962"/>
      <c r="AN1027" s="961"/>
      <c r="AO1027" s="962"/>
      <c r="AP1027" s="962"/>
      <c r="AQ1027" s="961"/>
      <c r="AR1027" s="961"/>
      <c r="AS1027" s="962"/>
    </row>
    <row r="1028">
      <c r="A1028" s="269"/>
      <c r="C1028" s="269"/>
      <c r="D1028" s="1048">
        <v>8.0</v>
      </c>
      <c r="E1028" s="986">
        <v>16.0</v>
      </c>
      <c r="F1028" s="986">
        <v>16.0</v>
      </c>
      <c r="G1028" s="1050"/>
      <c r="H1028" s="1021">
        <v>270000.0</v>
      </c>
      <c r="I1028" s="1051"/>
      <c r="J1028" s="1052"/>
      <c r="K1028" s="1053"/>
      <c r="L1028" s="990">
        <v>35.0</v>
      </c>
      <c r="M1028" s="1051"/>
      <c r="N1028" s="1054"/>
      <c r="O1028" s="1051"/>
      <c r="P1028" s="1054"/>
      <c r="Q1028" s="1054"/>
      <c r="R1028" s="1054"/>
      <c r="S1028" s="1052"/>
      <c r="T1028" s="1055"/>
      <c r="U1028" s="1052"/>
      <c r="V1028" s="1055"/>
      <c r="W1028" s="1055"/>
      <c r="X1028" s="1055"/>
      <c r="Y1028" s="1053"/>
      <c r="Z1028" s="1053"/>
      <c r="AA1028" s="1053"/>
      <c r="AB1028" s="1057"/>
      <c r="AC1028" s="1057"/>
      <c r="AD1028" s="1057"/>
      <c r="AE1028" s="1042">
        <v>6.0</v>
      </c>
      <c r="AF1028" s="1059"/>
      <c r="AG1028" s="1058"/>
      <c r="AH1028" s="1058"/>
      <c r="AI1028" s="1042">
        <v>6.0</v>
      </c>
      <c r="AJ1028" s="1058"/>
      <c r="AK1028" s="962"/>
      <c r="AL1028" s="962"/>
      <c r="AM1028" s="962"/>
      <c r="AN1028" s="961"/>
      <c r="AO1028" s="962"/>
      <c r="AP1028" s="962"/>
      <c r="AQ1028" s="961"/>
      <c r="AR1028" s="961"/>
      <c r="AS1028" s="962"/>
    </row>
    <row r="1029">
      <c r="A1029" s="269"/>
      <c r="C1029" s="269"/>
      <c r="D1029" s="1048">
        <v>9.0</v>
      </c>
      <c r="E1029" s="986">
        <v>18.0</v>
      </c>
      <c r="F1029" s="986">
        <v>18.0</v>
      </c>
      <c r="G1029" s="1050"/>
      <c r="H1029" s="1021">
        <v>410000.0</v>
      </c>
      <c r="I1029" s="1051"/>
      <c r="J1029" s="1052"/>
      <c r="K1029" s="1053"/>
      <c r="L1029" s="990">
        <v>40.0</v>
      </c>
      <c r="M1029" s="1051"/>
      <c r="N1029" s="1054"/>
      <c r="O1029" s="1051"/>
      <c r="P1029" s="1054"/>
      <c r="Q1029" s="1054"/>
      <c r="R1029" s="1054"/>
      <c r="S1029" s="1052"/>
      <c r="T1029" s="1055"/>
      <c r="U1029" s="1052"/>
      <c r="V1029" s="1055"/>
      <c r="W1029" s="1055"/>
      <c r="X1029" s="1055"/>
      <c r="Y1029" s="1053"/>
      <c r="Z1029" s="1053"/>
      <c r="AA1029" s="1053"/>
      <c r="AB1029" s="1057"/>
      <c r="AC1029" s="1057"/>
      <c r="AD1029" s="1057"/>
      <c r="AE1029" s="1042">
        <v>7.0</v>
      </c>
      <c r="AF1029" s="1059"/>
      <c r="AG1029" s="1058"/>
      <c r="AH1029" s="1058"/>
      <c r="AI1029" s="1042">
        <v>7.0</v>
      </c>
      <c r="AJ1029" s="1058"/>
      <c r="AK1029" s="962"/>
      <c r="AL1029" s="962"/>
      <c r="AM1029" s="962"/>
      <c r="AN1029" s="961"/>
      <c r="AO1029" s="962"/>
      <c r="AP1029" s="962"/>
      <c r="AQ1029" s="961"/>
      <c r="AR1029" s="961"/>
      <c r="AS1029" s="962"/>
    </row>
    <row r="1030">
      <c r="A1030" s="917"/>
      <c r="B1030" s="916"/>
      <c r="C1030" s="917"/>
      <c r="D1030" s="1060">
        <v>10.0</v>
      </c>
      <c r="E1030" s="1170">
        <v>20.0</v>
      </c>
      <c r="F1030" s="1170">
        <v>20.0</v>
      </c>
      <c r="G1030" s="1062"/>
      <c r="H1030" s="996">
        <v>620000.0</v>
      </c>
      <c r="I1030" s="1063"/>
      <c r="J1030" s="1064"/>
      <c r="K1030" s="1065"/>
      <c r="L1030" s="1004">
        <v>50.0</v>
      </c>
      <c r="M1030" s="1063"/>
      <c r="N1030" s="1066"/>
      <c r="O1030" s="1063"/>
      <c r="P1030" s="1066"/>
      <c r="Q1030" s="1066"/>
      <c r="R1030" s="1066"/>
      <c r="S1030" s="1064"/>
      <c r="T1030" s="1067"/>
      <c r="U1030" s="1064"/>
      <c r="V1030" s="1067"/>
      <c r="W1030" s="1067"/>
      <c r="X1030" s="1067"/>
      <c r="Y1030" s="1065"/>
      <c r="Z1030" s="1065"/>
      <c r="AA1030" s="1065"/>
      <c r="AB1030" s="1068"/>
      <c r="AC1030" s="1068"/>
      <c r="AD1030" s="1068"/>
      <c r="AE1030" s="1045">
        <v>8.0</v>
      </c>
      <c r="AF1030" s="1071"/>
      <c r="AG1030" s="1069"/>
      <c r="AH1030" s="1069"/>
      <c r="AI1030" s="1045">
        <v>8.0</v>
      </c>
      <c r="AJ1030" s="1069"/>
      <c r="AK1030" s="962"/>
      <c r="AL1030" s="962"/>
      <c r="AM1030" s="962"/>
      <c r="AN1030" s="961"/>
      <c r="AO1030" s="962"/>
      <c r="AP1030" s="962"/>
      <c r="AQ1030" s="961"/>
      <c r="AR1030" s="961"/>
      <c r="AS1030" s="962"/>
    </row>
    <row r="1031">
      <c r="A1031" s="1046" t="s">
        <v>2788</v>
      </c>
      <c r="B1031" s="1047" t="s">
        <v>2817</v>
      </c>
      <c r="C1031" s="269"/>
      <c r="D1031" s="1048">
        <v>1.0</v>
      </c>
      <c r="E1031" s="1012">
        <v>2.0</v>
      </c>
      <c r="F1031" s="1171">
        <v>10.0</v>
      </c>
      <c r="G1031" s="1050"/>
      <c r="H1031" s="1040">
        <v>15000.0</v>
      </c>
      <c r="I1031" s="1051"/>
      <c r="J1031" s="1052"/>
      <c r="K1031" s="1053"/>
      <c r="L1031" s="982">
        <v>5.0</v>
      </c>
      <c r="M1031" s="1051"/>
      <c r="N1031" s="1054"/>
      <c r="O1031" s="1051"/>
      <c r="P1031" s="1054"/>
      <c r="Q1031" s="1054"/>
      <c r="R1031" s="1054"/>
      <c r="S1031" s="1052"/>
      <c r="T1031" s="1055"/>
      <c r="U1031" s="1052"/>
      <c r="V1031" s="1055"/>
      <c r="W1031" s="1055"/>
      <c r="X1031" s="1055"/>
      <c r="Y1031" s="1056">
        <v>15.0</v>
      </c>
      <c r="Z1031" s="1053"/>
      <c r="AA1031" s="1056"/>
      <c r="AB1031" s="1056">
        <v>10.0</v>
      </c>
      <c r="AC1031" s="1056"/>
      <c r="AD1031" s="1057"/>
      <c r="AE1031" s="1058"/>
      <c r="AF1031" s="1059"/>
      <c r="AG1031" s="1058"/>
      <c r="AH1031" s="1058"/>
      <c r="AI1031" s="1058"/>
      <c r="AJ1031" s="1058"/>
      <c r="AK1031" s="962"/>
      <c r="AL1031" s="962"/>
      <c r="AM1031" s="962"/>
      <c r="AN1031" s="961"/>
      <c r="AO1031" s="962"/>
      <c r="AP1031" s="962"/>
      <c r="AQ1031" s="961"/>
      <c r="AR1031" s="961"/>
      <c r="AS1031" s="962"/>
    </row>
    <row r="1032">
      <c r="A1032" s="269"/>
      <c r="C1032" s="269"/>
      <c r="D1032" s="1048">
        <v>2.0</v>
      </c>
      <c r="E1032" s="986">
        <v>2.5</v>
      </c>
      <c r="F1032" s="1171">
        <v>12.5</v>
      </c>
      <c r="G1032" s="1050"/>
      <c r="H1032" s="1041">
        <v>23000.0</v>
      </c>
      <c r="I1032" s="1051"/>
      <c r="J1032" s="1052"/>
      <c r="K1032" s="1053"/>
      <c r="L1032" s="990">
        <v>8.0</v>
      </c>
      <c r="M1032" s="1051"/>
      <c r="N1032" s="1054"/>
      <c r="O1032" s="1051"/>
      <c r="P1032" s="1054"/>
      <c r="Q1032" s="1054"/>
      <c r="R1032" s="1054"/>
      <c r="S1032" s="1052"/>
      <c r="T1032" s="1055"/>
      <c r="U1032" s="1052"/>
      <c r="V1032" s="1055"/>
      <c r="W1032" s="1055"/>
      <c r="X1032" s="1055"/>
      <c r="Y1032" s="1056">
        <v>20.0</v>
      </c>
      <c r="Z1032" s="1053"/>
      <c r="AA1032" s="1056"/>
      <c r="AB1032" s="1056">
        <v>15.0</v>
      </c>
      <c r="AC1032" s="1056"/>
      <c r="AD1032" s="1057"/>
      <c r="AE1032" s="1058"/>
      <c r="AF1032" s="1059"/>
      <c r="AG1032" s="1058"/>
      <c r="AH1032" s="1058"/>
      <c r="AI1032" s="1058"/>
      <c r="AJ1032" s="1058"/>
      <c r="AK1032" s="962"/>
      <c r="AL1032" s="962"/>
      <c r="AM1032" s="962"/>
      <c r="AN1032" s="961"/>
      <c r="AO1032" s="962"/>
      <c r="AP1032" s="962"/>
      <c r="AQ1032" s="961"/>
      <c r="AR1032" s="961"/>
      <c r="AS1032" s="962"/>
    </row>
    <row r="1033">
      <c r="A1033" s="269"/>
      <c r="C1033" s="269"/>
      <c r="D1033" s="1048">
        <v>3.0</v>
      </c>
      <c r="E1033" s="986">
        <v>3.0</v>
      </c>
      <c r="F1033" s="1171">
        <v>15.0</v>
      </c>
      <c r="G1033" s="1050"/>
      <c r="H1033" s="1041">
        <v>35000.0</v>
      </c>
      <c r="I1033" s="1051"/>
      <c r="J1033" s="1052"/>
      <c r="K1033" s="1053"/>
      <c r="L1033" s="990">
        <v>10.0</v>
      </c>
      <c r="M1033" s="1051"/>
      <c r="N1033" s="1054"/>
      <c r="O1033" s="1051"/>
      <c r="P1033" s="1054"/>
      <c r="Q1033" s="1054"/>
      <c r="R1033" s="1054"/>
      <c r="S1033" s="1052"/>
      <c r="T1033" s="1055"/>
      <c r="U1033" s="1052"/>
      <c r="V1033" s="1055"/>
      <c r="W1033" s="1055"/>
      <c r="X1033" s="1055"/>
      <c r="Y1033" s="1056">
        <v>30.0</v>
      </c>
      <c r="Z1033" s="1053"/>
      <c r="AA1033" s="1056"/>
      <c r="AB1033" s="1056">
        <v>20.0</v>
      </c>
      <c r="AC1033" s="1056"/>
      <c r="AD1033" s="1057"/>
      <c r="AE1033" s="1058"/>
      <c r="AF1033" s="1059"/>
      <c r="AG1033" s="1058"/>
      <c r="AH1033" s="1058"/>
      <c r="AI1033" s="1058"/>
      <c r="AJ1033" s="1058"/>
      <c r="AK1033" s="962"/>
      <c r="AL1033" s="962"/>
      <c r="AM1033" s="962"/>
      <c r="AN1033" s="961"/>
      <c r="AO1033" s="962"/>
      <c r="AP1033" s="962"/>
      <c r="AQ1033" s="961"/>
      <c r="AR1033" s="961"/>
      <c r="AS1033" s="962"/>
    </row>
    <row r="1034">
      <c r="A1034" s="269"/>
      <c r="C1034" s="269"/>
      <c r="D1034" s="1048">
        <v>4.0</v>
      </c>
      <c r="E1034" s="986">
        <v>3.5</v>
      </c>
      <c r="F1034" s="1171">
        <v>17.5</v>
      </c>
      <c r="G1034" s="1050"/>
      <c r="H1034" s="1041">
        <v>53000.0</v>
      </c>
      <c r="I1034" s="1051"/>
      <c r="J1034" s="1052"/>
      <c r="K1034" s="1053"/>
      <c r="L1034" s="990">
        <v>15.0</v>
      </c>
      <c r="M1034" s="1051"/>
      <c r="N1034" s="1054"/>
      <c r="O1034" s="1051"/>
      <c r="P1034" s="1054"/>
      <c r="Q1034" s="1054"/>
      <c r="R1034" s="1054"/>
      <c r="S1034" s="1052"/>
      <c r="T1034" s="1055"/>
      <c r="U1034" s="1052"/>
      <c r="V1034" s="1055"/>
      <c r="W1034" s="1055"/>
      <c r="X1034" s="1055"/>
      <c r="Y1034" s="1053"/>
      <c r="Z1034" s="1053"/>
      <c r="AA1034" s="1053"/>
      <c r="AB1034" s="1057"/>
      <c r="AC1034" s="1057"/>
      <c r="AD1034" s="1057"/>
      <c r="AE1034" s="1058">
        <v>2.0</v>
      </c>
      <c r="AF1034" s="1059"/>
      <c r="AG1034" s="1058"/>
      <c r="AH1034" s="1058">
        <v>2.0</v>
      </c>
      <c r="AI1034" s="1042"/>
      <c r="AJ1034" s="1058"/>
      <c r="AK1034" s="962"/>
      <c r="AL1034" s="962"/>
      <c r="AM1034" s="962"/>
      <c r="AN1034" s="961"/>
      <c r="AO1034" s="962"/>
      <c r="AP1034" s="962"/>
      <c r="AQ1034" s="961"/>
      <c r="AR1034" s="961"/>
      <c r="AS1034" s="962"/>
    </row>
    <row r="1035">
      <c r="A1035" s="269"/>
      <c r="C1035" s="269"/>
      <c r="D1035" s="1048">
        <v>5.0</v>
      </c>
      <c r="E1035" s="986">
        <v>4.0</v>
      </c>
      <c r="F1035" s="1171">
        <v>20.0</v>
      </c>
      <c r="G1035" s="1050"/>
      <c r="H1035" s="1021">
        <v>80000.0</v>
      </c>
      <c r="I1035" s="1051"/>
      <c r="J1035" s="1052"/>
      <c r="K1035" s="1053"/>
      <c r="L1035" s="990">
        <v>20.0</v>
      </c>
      <c r="M1035" s="1051"/>
      <c r="N1035" s="1054"/>
      <c r="O1035" s="1051"/>
      <c r="P1035" s="1054"/>
      <c r="Q1035" s="1054"/>
      <c r="R1035" s="1054"/>
      <c r="S1035" s="1052"/>
      <c r="T1035" s="1055"/>
      <c r="U1035" s="1052"/>
      <c r="V1035" s="1055"/>
      <c r="W1035" s="1055"/>
      <c r="X1035" s="1055"/>
      <c r="Y1035" s="1053"/>
      <c r="Z1035" s="1053"/>
      <c r="AA1035" s="1053"/>
      <c r="AB1035" s="1057"/>
      <c r="AC1035" s="1057"/>
      <c r="AD1035" s="1057"/>
      <c r="AE1035" s="1042">
        <v>3.0</v>
      </c>
      <c r="AF1035" s="1059"/>
      <c r="AG1035" s="1058"/>
      <c r="AH1035" s="1042">
        <v>3.0</v>
      </c>
      <c r="AI1035" s="1058"/>
      <c r="AJ1035" s="1058"/>
      <c r="AK1035" s="962"/>
      <c r="AL1035" s="962"/>
      <c r="AM1035" s="962"/>
      <c r="AN1035" s="961"/>
      <c r="AO1035" s="962"/>
      <c r="AP1035" s="962"/>
      <c r="AQ1035" s="961"/>
      <c r="AR1035" s="961"/>
      <c r="AS1035" s="962"/>
    </row>
    <row r="1036">
      <c r="A1036" s="269"/>
      <c r="C1036" s="269"/>
      <c r="D1036" s="1048">
        <v>6.0</v>
      </c>
      <c r="E1036" s="986">
        <v>4.5</v>
      </c>
      <c r="F1036" s="1171">
        <v>22.5</v>
      </c>
      <c r="G1036" s="1050"/>
      <c r="H1036" s="1021">
        <v>120000.0</v>
      </c>
      <c r="I1036" s="1051"/>
      <c r="J1036" s="1052"/>
      <c r="K1036" s="1053"/>
      <c r="L1036" s="990">
        <v>25.0</v>
      </c>
      <c r="M1036" s="1051"/>
      <c r="N1036" s="1054"/>
      <c r="O1036" s="1051"/>
      <c r="P1036" s="1054"/>
      <c r="Q1036" s="1054"/>
      <c r="R1036" s="1054"/>
      <c r="S1036" s="1052"/>
      <c r="T1036" s="1055"/>
      <c r="U1036" s="1052"/>
      <c r="V1036" s="1055"/>
      <c r="W1036" s="1055"/>
      <c r="X1036" s="1055"/>
      <c r="Y1036" s="1053"/>
      <c r="Z1036" s="1053"/>
      <c r="AA1036" s="1053"/>
      <c r="AB1036" s="1057"/>
      <c r="AC1036" s="1057"/>
      <c r="AD1036" s="1057"/>
      <c r="AE1036" s="1042">
        <v>4.0</v>
      </c>
      <c r="AF1036" s="1059"/>
      <c r="AG1036" s="1058"/>
      <c r="AH1036" s="1042">
        <v>4.0</v>
      </c>
      <c r="AI1036" s="1058"/>
      <c r="AJ1036" s="1058"/>
      <c r="AK1036" s="962"/>
      <c r="AL1036" s="962"/>
      <c r="AM1036" s="962"/>
      <c r="AN1036" s="961"/>
      <c r="AO1036" s="962"/>
      <c r="AP1036" s="962"/>
      <c r="AQ1036" s="961"/>
      <c r="AR1036" s="961"/>
      <c r="AS1036" s="962"/>
    </row>
    <row r="1037">
      <c r="A1037" s="269"/>
      <c r="C1037" s="269"/>
      <c r="D1037" s="1048">
        <v>7.0</v>
      </c>
      <c r="E1037" s="986">
        <v>5.0</v>
      </c>
      <c r="F1037" s="1171">
        <v>25.0</v>
      </c>
      <c r="G1037" s="1050"/>
      <c r="H1037" s="1021">
        <v>180000.0</v>
      </c>
      <c r="I1037" s="1051"/>
      <c r="J1037" s="1052"/>
      <c r="K1037" s="1053"/>
      <c r="L1037" s="990">
        <v>30.0</v>
      </c>
      <c r="M1037" s="1051"/>
      <c r="N1037" s="1054"/>
      <c r="O1037" s="1051"/>
      <c r="P1037" s="1054"/>
      <c r="Q1037" s="1054"/>
      <c r="R1037" s="1054"/>
      <c r="S1037" s="1052"/>
      <c r="T1037" s="1055"/>
      <c r="U1037" s="1052"/>
      <c r="V1037" s="1055"/>
      <c r="W1037" s="1055"/>
      <c r="X1037" s="1055"/>
      <c r="Y1037" s="1053"/>
      <c r="Z1037" s="1053"/>
      <c r="AA1037" s="1053"/>
      <c r="AB1037" s="1057"/>
      <c r="AC1037" s="1057"/>
      <c r="AD1037" s="1057"/>
      <c r="AE1037" s="1042">
        <v>5.0</v>
      </c>
      <c r="AF1037" s="1059"/>
      <c r="AG1037" s="1058"/>
      <c r="AH1037" s="1042">
        <v>5.0</v>
      </c>
      <c r="AI1037" s="1058"/>
      <c r="AJ1037" s="1058"/>
      <c r="AK1037" s="962"/>
      <c r="AL1037" s="962"/>
      <c r="AM1037" s="962"/>
      <c r="AN1037" s="961"/>
      <c r="AO1037" s="962"/>
      <c r="AP1037" s="962"/>
      <c r="AQ1037" s="961"/>
      <c r="AR1037" s="961"/>
      <c r="AS1037" s="962"/>
    </row>
    <row r="1038">
      <c r="A1038" s="269"/>
      <c r="C1038" s="269"/>
      <c r="D1038" s="1048">
        <v>8.0</v>
      </c>
      <c r="E1038" s="986">
        <v>6.0</v>
      </c>
      <c r="F1038" s="1171">
        <v>30.0</v>
      </c>
      <c r="G1038" s="1050"/>
      <c r="H1038" s="1021">
        <v>270000.0</v>
      </c>
      <c r="I1038" s="1051"/>
      <c r="J1038" s="1052"/>
      <c r="K1038" s="1053"/>
      <c r="L1038" s="990">
        <v>35.0</v>
      </c>
      <c r="M1038" s="1051"/>
      <c r="N1038" s="1054"/>
      <c r="O1038" s="1051"/>
      <c r="P1038" s="1054"/>
      <c r="Q1038" s="1054"/>
      <c r="R1038" s="1054"/>
      <c r="S1038" s="1052"/>
      <c r="T1038" s="1055"/>
      <c r="U1038" s="1052"/>
      <c r="V1038" s="1055"/>
      <c r="W1038" s="1055"/>
      <c r="X1038" s="1055"/>
      <c r="Y1038" s="1053"/>
      <c r="Z1038" s="1053"/>
      <c r="AA1038" s="1053"/>
      <c r="AB1038" s="1057"/>
      <c r="AC1038" s="1057"/>
      <c r="AD1038" s="1057"/>
      <c r="AE1038" s="1042">
        <v>6.0</v>
      </c>
      <c r="AF1038" s="1059"/>
      <c r="AG1038" s="1058"/>
      <c r="AH1038" s="1042">
        <v>6.0</v>
      </c>
      <c r="AI1038" s="1058"/>
      <c r="AJ1038" s="1058"/>
      <c r="AK1038" s="962"/>
      <c r="AL1038" s="962"/>
      <c r="AM1038" s="962"/>
      <c r="AN1038" s="961"/>
      <c r="AO1038" s="962"/>
      <c r="AP1038" s="962"/>
      <c r="AQ1038" s="961"/>
      <c r="AR1038" s="961"/>
      <c r="AS1038" s="962"/>
    </row>
    <row r="1039">
      <c r="A1039" s="269"/>
      <c r="C1039" s="269"/>
      <c r="D1039" s="1048">
        <v>9.0</v>
      </c>
      <c r="E1039" s="986">
        <v>7.0</v>
      </c>
      <c r="F1039" s="1171">
        <v>35.0</v>
      </c>
      <c r="G1039" s="1050"/>
      <c r="H1039" s="1021">
        <v>410000.0</v>
      </c>
      <c r="I1039" s="1051"/>
      <c r="J1039" s="1052"/>
      <c r="K1039" s="1053"/>
      <c r="L1039" s="990">
        <v>40.0</v>
      </c>
      <c r="M1039" s="1051"/>
      <c r="N1039" s="1054"/>
      <c r="O1039" s="1051"/>
      <c r="P1039" s="1054"/>
      <c r="Q1039" s="1054"/>
      <c r="R1039" s="1054"/>
      <c r="S1039" s="1052"/>
      <c r="T1039" s="1055"/>
      <c r="U1039" s="1052"/>
      <c r="V1039" s="1055"/>
      <c r="W1039" s="1055"/>
      <c r="X1039" s="1055"/>
      <c r="Y1039" s="1053"/>
      <c r="Z1039" s="1053"/>
      <c r="AA1039" s="1053"/>
      <c r="AB1039" s="1057"/>
      <c r="AC1039" s="1057"/>
      <c r="AD1039" s="1057"/>
      <c r="AE1039" s="1042">
        <v>7.0</v>
      </c>
      <c r="AF1039" s="1059"/>
      <c r="AG1039" s="1058"/>
      <c r="AH1039" s="1042">
        <v>7.0</v>
      </c>
      <c r="AI1039" s="1058"/>
      <c r="AJ1039" s="1058"/>
      <c r="AK1039" s="962"/>
      <c r="AL1039" s="962"/>
      <c r="AM1039" s="962"/>
      <c r="AN1039" s="961"/>
      <c r="AO1039" s="962"/>
      <c r="AP1039" s="962"/>
      <c r="AQ1039" s="961"/>
      <c r="AR1039" s="961"/>
      <c r="AS1039" s="962"/>
    </row>
    <row r="1040">
      <c r="A1040" s="917"/>
      <c r="B1040" s="916"/>
      <c r="C1040" s="917"/>
      <c r="D1040" s="1060">
        <v>10.0</v>
      </c>
      <c r="E1040" s="1044">
        <v>8.0</v>
      </c>
      <c r="F1040" s="1044">
        <v>40.0</v>
      </c>
      <c r="G1040" s="1062"/>
      <c r="H1040" s="996">
        <v>620000.0</v>
      </c>
      <c r="I1040" s="1063"/>
      <c r="J1040" s="1064"/>
      <c r="K1040" s="1065"/>
      <c r="L1040" s="1004">
        <v>50.0</v>
      </c>
      <c r="M1040" s="1063"/>
      <c r="N1040" s="1066"/>
      <c r="O1040" s="1063"/>
      <c r="P1040" s="1066"/>
      <c r="Q1040" s="1066"/>
      <c r="R1040" s="1066"/>
      <c r="S1040" s="1064"/>
      <c r="T1040" s="1067"/>
      <c r="U1040" s="1064"/>
      <c r="V1040" s="1067"/>
      <c r="W1040" s="1067"/>
      <c r="X1040" s="1067"/>
      <c r="Y1040" s="1065"/>
      <c r="Z1040" s="1065"/>
      <c r="AA1040" s="1065"/>
      <c r="AB1040" s="1068"/>
      <c r="AC1040" s="1068"/>
      <c r="AD1040" s="1068"/>
      <c r="AE1040" s="1045">
        <v>8.0</v>
      </c>
      <c r="AF1040" s="1071"/>
      <c r="AG1040" s="1069"/>
      <c r="AH1040" s="1045">
        <v>8.0</v>
      </c>
      <c r="AI1040" s="1069"/>
      <c r="AJ1040" s="1069"/>
      <c r="AK1040" s="962"/>
      <c r="AL1040" s="962"/>
      <c r="AM1040" s="962"/>
      <c r="AN1040" s="961"/>
      <c r="AO1040" s="962"/>
      <c r="AP1040" s="962"/>
      <c r="AQ1040" s="961"/>
      <c r="AR1040" s="961"/>
      <c r="AS1040" s="962"/>
    </row>
    <row r="1041">
      <c r="A1041" s="1046" t="s">
        <v>2789</v>
      </c>
      <c r="B1041" s="1047" t="s">
        <v>2818</v>
      </c>
      <c r="C1041" s="269"/>
      <c r="D1041" s="1048">
        <v>1.0</v>
      </c>
      <c r="E1041" s="986">
        <v>5.0</v>
      </c>
      <c r="F1041" s="1049"/>
      <c r="G1041" s="1050"/>
      <c r="H1041" s="1040">
        <v>15000.0</v>
      </c>
      <c r="I1041" s="1051"/>
      <c r="J1041" s="1052"/>
      <c r="K1041" s="1053"/>
      <c r="L1041" s="982">
        <v>5.0</v>
      </c>
      <c r="M1041" s="1051"/>
      <c r="N1041" s="1054"/>
      <c r="O1041" s="1051"/>
      <c r="P1041" s="1054"/>
      <c r="Q1041" s="1054"/>
      <c r="R1041" s="1054"/>
      <c r="S1041" s="1052"/>
      <c r="T1041" s="1055"/>
      <c r="U1041" s="1052"/>
      <c r="V1041" s="1055"/>
      <c r="W1041" s="1055"/>
      <c r="X1041" s="1055"/>
      <c r="Y1041" s="1053"/>
      <c r="Z1041" s="1053"/>
      <c r="AA1041" s="1056">
        <v>15.0</v>
      </c>
      <c r="AB1041" s="1057"/>
      <c r="AC1041" s="1056"/>
      <c r="AD1041" s="1056">
        <v>10.0</v>
      </c>
      <c r="AE1041" s="1058"/>
      <c r="AF1041" s="1059"/>
      <c r="AG1041" s="1058"/>
      <c r="AH1041" s="1058"/>
      <c r="AI1041" s="1058"/>
      <c r="AJ1041" s="1058"/>
      <c r="AK1041" s="962"/>
      <c r="AL1041" s="962"/>
      <c r="AM1041" s="962"/>
      <c r="AN1041" s="961"/>
      <c r="AO1041" s="962"/>
      <c r="AP1041" s="962"/>
      <c r="AQ1041" s="961"/>
      <c r="AR1041" s="961"/>
      <c r="AS1041" s="962"/>
    </row>
    <row r="1042">
      <c r="A1042" s="269"/>
      <c r="C1042" s="269"/>
      <c r="D1042" s="1048">
        <v>2.0</v>
      </c>
      <c r="E1042" s="986">
        <v>6.0</v>
      </c>
      <c r="F1042" s="1049"/>
      <c r="G1042" s="1050"/>
      <c r="H1042" s="1041">
        <v>23000.0</v>
      </c>
      <c r="I1042" s="1051"/>
      <c r="J1042" s="1052"/>
      <c r="K1042" s="1053"/>
      <c r="L1042" s="990">
        <v>8.0</v>
      </c>
      <c r="M1042" s="1051"/>
      <c r="N1042" s="1054"/>
      <c r="O1042" s="1051"/>
      <c r="P1042" s="1054"/>
      <c r="Q1042" s="1054"/>
      <c r="R1042" s="1054"/>
      <c r="S1042" s="1052"/>
      <c r="T1042" s="1055"/>
      <c r="U1042" s="1052"/>
      <c r="V1042" s="1055"/>
      <c r="W1042" s="1055"/>
      <c r="X1042" s="1055"/>
      <c r="Y1042" s="1053"/>
      <c r="Z1042" s="1053"/>
      <c r="AA1042" s="1056">
        <v>20.0</v>
      </c>
      <c r="AB1042" s="1057"/>
      <c r="AC1042" s="1056"/>
      <c r="AD1042" s="1056">
        <v>15.0</v>
      </c>
      <c r="AE1042" s="1058"/>
      <c r="AF1042" s="1059"/>
      <c r="AG1042" s="1058"/>
      <c r="AH1042" s="1058"/>
      <c r="AI1042" s="1058"/>
      <c r="AJ1042" s="1058"/>
      <c r="AK1042" s="962"/>
      <c r="AL1042" s="962"/>
      <c r="AM1042" s="962"/>
      <c r="AN1042" s="961"/>
      <c r="AO1042" s="962"/>
      <c r="AP1042" s="962"/>
      <c r="AQ1042" s="961"/>
      <c r="AR1042" s="961"/>
      <c r="AS1042" s="962"/>
    </row>
    <row r="1043">
      <c r="A1043" s="269"/>
      <c r="C1043" s="269"/>
      <c r="D1043" s="1048">
        <v>3.0</v>
      </c>
      <c r="E1043" s="986">
        <v>7.0</v>
      </c>
      <c r="F1043" s="1049"/>
      <c r="G1043" s="1050"/>
      <c r="H1043" s="1041">
        <v>35000.0</v>
      </c>
      <c r="I1043" s="1051"/>
      <c r="J1043" s="1052"/>
      <c r="K1043" s="1053"/>
      <c r="L1043" s="990">
        <v>10.0</v>
      </c>
      <c r="M1043" s="1051"/>
      <c r="N1043" s="1054"/>
      <c r="O1043" s="1051"/>
      <c r="P1043" s="1054"/>
      <c r="Q1043" s="1054"/>
      <c r="R1043" s="1054"/>
      <c r="S1043" s="1052"/>
      <c r="T1043" s="1055"/>
      <c r="U1043" s="1052"/>
      <c r="V1043" s="1055"/>
      <c r="W1043" s="1055"/>
      <c r="X1043" s="1055"/>
      <c r="Y1043" s="1053"/>
      <c r="Z1043" s="1053"/>
      <c r="AA1043" s="1056">
        <v>30.0</v>
      </c>
      <c r="AB1043" s="1056"/>
      <c r="AC1043" s="1056"/>
      <c r="AD1043" s="1056">
        <v>20.0</v>
      </c>
      <c r="AE1043" s="1058"/>
      <c r="AF1043" s="1059"/>
      <c r="AG1043" s="1058"/>
      <c r="AH1043" s="1058"/>
      <c r="AI1043" s="1058"/>
      <c r="AJ1043" s="1058"/>
      <c r="AK1043" s="962"/>
      <c r="AL1043" s="962"/>
      <c r="AM1043" s="962"/>
      <c r="AN1043" s="961"/>
      <c r="AO1043" s="962"/>
      <c r="AP1043" s="962"/>
      <c r="AQ1043" s="961"/>
      <c r="AR1043" s="961"/>
      <c r="AS1043" s="962"/>
    </row>
    <row r="1044">
      <c r="A1044" s="269"/>
      <c r="C1044" s="269"/>
      <c r="D1044" s="1048">
        <v>4.0</v>
      </c>
      <c r="E1044" s="986">
        <v>8.0</v>
      </c>
      <c r="F1044" s="1049"/>
      <c r="G1044" s="1050"/>
      <c r="H1044" s="1041">
        <v>53000.0</v>
      </c>
      <c r="I1044" s="1051"/>
      <c r="J1044" s="1052"/>
      <c r="K1044" s="1053"/>
      <c r="L1044" s="990">
        <v>15.0</v>
      </c>
      <c r="M1044" s="1051"/>
      <c r="N1044" s="1054"/>
      <c r="O1044" s="1051"/>
      <c r="P1044" s="1054"/>
      <c r="Q1044" s="1054"/>
      <c r="R1044" s="1054"/>
      <c r="S1044" s="1052"/>
      <c r="T1044" s="1055"/>
      <c r="U1044" s="1052"/>
      <c r="V1044" s="1055"/>
      <c r="W1044" s="1055"/>
      <c r="X1044" s="1055"/>
      <c r="Y1044" s="1053"/>
      <c r="Z1044" s="1053"/>
      <c r="AA1044" s="1053"/>
      <c r="AB1044" s="1057"/>
      <c r="AC1044" s="1057"/>
      <c r="AD1044" s="1057"/>
      <c r="AE1044" s="1058"/>
      <c r="AF1044" s="1059"/>
      <c r="AG1044" s="1058">
        <v>2.0</v>
      </c>
      <c r="AH1044" s="1058"/>
      <c r="AI1044" s="1042"/>
      <c r="AJ1044" s="1058">
        <v>2.0</v>
      </c>
      <c r="AK1044" s="962"/>
      <c r="AL1044" s="962"/>
      <c r="AM1044" s="962"/>
      <c r="AN1044" s="961"/>
      <c r="AO1044" s="962"/>
      <c r="AP1044" s="962"/>
      <c r="AQ1044" s="961"/>
      <c r="AR1044" s="961"/>
      <c r="AS1044" s="962"/>
    </row>
    <row r="1045">
      <c r="A1045" s="269"/>
      <c r="C1045" s="269"/>
      <c r="D1045" s="1048">
        <v>5.0</v>
      </c>
      <c r="E1045" s="986">
        <v>9.0</v>
      </c>
      <c r="F1045" s="1049"/>
      <c r="G1045" s="1050"/>
      <c r="H1045" s="1021">
        <v>80000.0</v>
      </c>
      <c r="I1045" s="1051"/>
      <c r="J1045" s="1052"/>
      <c r="K1045" s="1053"/>
      <c r="L1045" s="990">
        <v>20.0</v>
      </c>
      <c r="M1045" s="1051"/>
      <c r="N1045" s="1054"/>
      <c r="O1045" s="1051"/>
      <c r="P1045" s="1054"/>
      <c r="Q1045" s="1054"/>
      <c r="R1045" s="1054"/>
      <c r="S1045" s="1052"/>
      <c r="T1045" s="1055"/>
      <c r="U1045" s="1052"/>
      <c r="V1045" s="1055"/>
      <c r="W1045" s="1055"/>
      <c r="X1045" s="1055"/>
      <c r="Y1045" s="1053"/>
      <c r="Z1045" s="1053"/>
      <c r="AA1045" s="1053"/>
      <c r="AB1045" s="1057"/>
      <c r="AC1045" s="1057"/>
      <c r="AD1045" s="1057"/>
      <c r="AE1045" s="1058"/>
      <c r="AF1045" s="1059"/>
      <c r="AG1045" s="1042">
        <v>3.0</v>
      </c>
      <c r="AH1045" s="1058"/>
      <c r="AI1045" s="1058"/>
      <c r="AJ1045" s="1042">
        <v>3.0</v>
      </c>
      <c r="AK1045" s="962"/>
      <c r="AL1045" s="962"/>
      <c r="AM1045" s="962"/>
      <c r="AN1045" s="961"/>
      <c r="AO1045" s="962"/>
      <c r="AP1045" s="962"/>
      <c r="AQ1045" s="961"/>
      <c r="AR1045" s="961"/>
      <c r="AS1045" s="962"/>
    </row>
    <row r="1046">
      <c r="A1046" s="269"/>
      <c r="C1046" s="269"/>
      <c r="D1046" s="1048">
        <v>6.0</v>
      </c>
      <c r="E1046" s="986">
        <v>11.0</v>
      </c>
      <c r="F1046" s="1049"/>
      <c r="G1046" s="1050"/>
      <c r="H1046" s="1021">
        <v>120000.0</v>
      </c>
      <c r="I1046" s="1051"/>
      <c r="J1046" s="1052"/>
      <c r="K1046" s="1053"/>
      <c r="L1046" s="990">
        <v>25.0</v>
      </c>
      <c r="M1046" s="1051"/>
      <c r="N1046" s="1054"/>
      <c r="O1046" s="1051"/>
      <c r="P1046" s="1054"/>
      <c r="Q1046" s="1054"/>
      <c r="R1046" s="1054"/>
      <c r="S1046" s="1052"/>
      <c r="T1046" s="1055"/>
      <c r="U1046" s="1052"/>
      <c r="V1046" s="1055"/>
      <c r="W1046" s="1055"/>
      <c r="X1046" s="1055"/>
      <c r="Y1046" s="1053"/>
      <c r="Z1046" s="1053"/>
      <c r="AA1046" s="1053"/>
      <c r="AB1046" s="1057"/>
      <c r="AC1046" s="1057"/>
      <c r="AD1046" s="1057"/>
      <c r="AE1046" s="1058"/>
      <c r="AF1046" s="1059"/>
      <c r="AG1046" s="1042">
        <v>4.0</v>
      </c>
      <c r="AH1046" s="1058"/>
      <c r="AI1046" s="1058"/>
      <c r="AJ1046" s="1042">
        <v>4.0</v>
      </c>
      <c r="AK1046" s="962"/>
      <c r="AL1046" s="962"/>
      <c r="AM1046" s="962"/>
      <c r="AN1046" s="961"/>
      <c r="AO1046" s="962"/>
      <c r="AP1046" s="962"/>
      <c r="AQ1046" s="961"/>
      <c r="AR1046" s="961"/>
      <c r="AS1046" s="962"/>
    </row>
    <row r="1047">
      <c r="A1047" s="269"/>
      <c r="C1047" s="269"/>
      <c r="D1047" s="1048">
        <v>7.0</v>
      </c>
      <c r="E1047" s="986">
        <v>13.0</v>
      </c>
      <c r="F1047" s="1049"/>
      <c r="G1047" s="1050"/>
      <c r="H1047" s="1021">
        <v>180000.0</v>
      </c>
      <c r="I1047" s="1051"/>
      <c r="J1047" s="1052"/>
      <c r="K1047" s="1053"/>
      <c r="L1047" s="990">
        <v>30.0</v>
      </c>
      <c r="M1047" s="1051"/>
      <c r="N1047" s="1054"/>
      <c r="O1047" s="1051"/>
      <c r="P1047" s="1054"/>
      <c r="Q1047" s="1054"/>
      <c r="R1047" s="1054"/>
      <c r="S1047" s="1052"/>
      <c r="T1047" s="1055"/>
      <c r="U1047" s="1052"/>
      <c r="V1047" s="1055"/>
      <c r="W1047" s="1055"/>
      <c r="X1047" s="1055"/>
      <c r="Y1047" s="1053"/>
      <c r="Z1047" s="1053"/>
      <c r="AA1047" s="1053"/>
      <c r="AB1047" s="1057"/>
      <c r="AC1047" s="1057"/>
      <c r="AD1047" s="1057"/>
      <c r="AE1047" s="1058"/>
      <c r="AF1047" s="1059"/>
      <c r="AG1047" s="1042">
        <v>5.0</v>
      </c>
      <c r="AH1047" s="1058"/>
      <c r="AI1047" s="1058"/>
      <c r="AJ1047" s="1042">
        <v>5.0</v>
      </c>
      <c r="AK1047" s="962"/>
      <c r="AL1047" s="962"/>
      <c r="AM1047" s="962"/>
      <c r="AN1047" s="961"/>
      <c r="AO1047" s="962"/>
      <c r="AP1047" s="962"/>
      <c r="AQ1047" s="961"/>
      <c r="AR1047" s="961"/>
      <c r="AS1047" s="962"/>
    </row>
    <row r="1048">
      <c r="A1048" s="269"/>
      <c r="C1048" s="269"/>
      <c r="D1048" s="1048">
        <v>8.0</v>
      </c>
      <c r="E1048" s="986">
        <v>15.0</v>
      </c>
      <c r="F1048" s="1049"/>
      <c r="G1048" s="1050"/>
      <c r="H1048" s="1021">
        <v>270000.0</v>
      </c>
      <c r="I1048" s="1051"/>
      <c r="J1048" s="1052"/>
      <c r="K1048" s="1053"/>
      <c r="L1048" s="990">
        <v>35.0</v>
      </c>
      <c r="M1048" s="1051"/>
      <c r="N1048" s="1054"/>
      <c r="O1048" s="1051"/>
      <c r="P1048" s="1054"/>
      <c r="Q1048" s="1054"/>
      <c r="R1048" s="1054"/>
      <c r="S1048" s="1052"/>
      <c r="T1048" s="1055"/>
      <c r="U1048" s="1052"/>
      <c r="V1048" s="1055"/>
      <c r="W1048" s="1055"/>
      <c r="X1048" s="1055"/>
      <c r="Y1048" s="1053"/>
      <c r="Z1048" s="1053"/>
      <c r="AA1048" s="1053"/>
      <c r="AB1048" s="1057"/>
      <c r="AC1048" s="1057"/>
      <c r="AD1048" s="1057"/>
      <c r="AE1048" s="1058"/>
      <c r="AF1048" s="1059"/>
      <c r="AG1048" s="1042">
        <v>6.0</v>
      </c>
      <c r="AH1048" s="1058"/>
      <c r="AI1048" s="1058"/>
      <c r="AJ1048" s="1042">
        <v>6.0</v>
      </c>
      <c r="AK1048" s="962"/>
      <c r="AL1048" s="962"/>
      <c r="AM1048" s="962"/>
      <c r="AN1048" s="961"/>
      <c r="AO1048" s="962"/>
      <c r="AP1048" s="962"/>
      <c r="AQ1048" s="961"/>
      <c r="AR1048" s="961"/>
      <c r="AS1048" s="962"/>
    </row>
    <row r="1049">
      <c r="A1049" s="269"/>
      <c r="C1049" s="269"/>
      <c r="D1049" s="1048">
        <v>9.0</v>
      </c>
      <c r="E1049" s="986">
        <v>17.0</v>
      </c>
      <c r="F1049" s="1049"/>
      <c r="G1049" s="1050"/>
      <c r="H1049" s="1021">
        <v>410000.0</v>
      </c>
      <c r="I1049" s="1051"/>
      <c r="J1049" s="1052"/>
      <c r="K1049" s="1053"/>
      <c r="L1049" s="990">
        <v>40.0</v>
      </c>
      <c r="M1049" s="1051"/>
      <c r="N1049" s="1054"/>
      <c r="O1049" s="1051"/>
      <c r="P1049" s="1054"/>
      <c r="Q1049" s="1054"/>
      <c r="R1049" s="1054"/>
      <c r="S1049" s="1052"/>
      <c r="T1049" s="1055"/>
      <c r="U1049" s="1052"/>
      <c r="V1049" s="1055"/>
      <c r="W1049" s="1055"/>
      <c r="X1049" s="1055"/>
      <c r="Y1049" s="1053"/>
      <c r="Z1049" s="1053"/>
      <c r="AA1049" s="1053"/>
      <c r="AB1049" s="1057"/>
      <c r="AC1049" s="1057"/>
      <c r="AD1049" s="1057"/>
      <c r="AE1049" s="1058"/>
      <c r="AF1049" s="1059"/>
      <c r="AG1049" s="1042">
        <v>7.0</v>
      </c>
      <c r="AH1049" s="1058"/>
      <c r="AI1049" s="1058"/>
      <c r="AJ1049" s="1042">
        <v>7.0</v>
      </c>
      <c r="AK1049" s="962"/>
      <c r="AL1049" s="962"/>
      <c r="AM1049" s="962"/>
      <c r="AN1049" s="961"/>
      <c r="AO1049" s="962"/>
      <c r="AP1049" s="962"/>
      <c r="AQ1049" s="961"/>
      <c r="AR1049" s="961"/>
      <c r="AS1049" s="962"/>
    </row>
    <row r="1050">
      <c r="A1050" s="917"/>
      <c r="B1050" s="916"/>
      <c r="C1050" s="917"/>
      <c r="D1050" s="1060">
        <v>10.0</v>
      </c>
      <c r="E1050" s="1044">
        <v>20.0</v>
      </c>
      <c r="F1050" s="1061"/>
      <c r="G1050" s="1062"/>
      <c r="H1050" s="996">
        <v>620000.0</v>
      </c>
      <c r="I1050" s="1063"/>
      <c r="J1050" s="1064"/>
      <c r="K1050" s="1065"/>
      <c r="L1050" s="1004">
        <v>50.0</v>
      </c>
      <c r="M1050" s="1063"/>
      <c r="N1050" s="1066"/>
      <c r="O1050" s="1063"/>
      <c r="P1050" s="1066"/>
      <c r="Q1050" s="1066"/>
      <c r="R1050" s="1066"/>
      <c r="S1050" s="1064"/>
      <c r="T1050" s="1067"/>
      <c r="U1050" s="1064"/>
      <c r="V1050" s="1067"/>
      <c r="W1050" s="1067"/>
      <c r="X1050" s="1067"/>
      <c r="Y1050" s="1065"/>
      <c r="Z1050" s="1065"/>
      <c r="AA1050" s="1065"/>
      <c r="AB1050" s="1068"/>
      <c r="AC1050" s="1068"/>
      <c r="AD1050" s="1068"/>
      <c r="AE1050" s="1069"/>
      <c r="AF1050" s="1071"/>
      <c r="AG1050" s="1045">
        <v>8.0</v>
      </c>
      <c r="AH1050" s="1069"/>
      <c r="AI1050" s="1069"/>
      <c r="AJ1050" s="1045">
        <v>8.0</v>
      </c>
      <c r="AK1050" s="962"/>
      <c r="AL1050" s="962"/>
      <c r="AM1050" s="962"/>
      <c r="AN1050" s="961"/>
      <c r="AO1050" s="962"/>
      <c r="AP1050" s="962"/>
      <c r="AQ1050" s="961"/>
      <c r="AR1050" s="961"/>
      <c r="AS1050" s="962"/>
    </row>
    <row r="1051">
      <c r="A1051" s="1046" t="s">
        <v>2533</v>
      </c>
      <c r="B1051" s="1047" t="s">
        <v>2819</v>
      </c>
      <c r="C1051" s="269"/>
      <c r="D1051" s="1048">
        <v>1.0</v>
      </c>
      <c r="E1051" s="985">
        <v>2.0</v>
      </c>
      <c r="F1051" s="986">
        <v>10.0</v>
      </c>
      <c r="G1051" s="987"/>
      <c r="H1051" s="1021">
        <v>10000.0</v>
      </c>
      <c r="I1051" s="1051"/>
      <c r="J1051" s="1052"/>
      <c r="K1051" s="1053"/>
      <c r="L1051" s="1042">
        <v>1.0</v>
      </c>
      <c r="M1051" s="1051"/>
      <c r="N1051" s="1054"/>
      <c r="O1051" s="1051"/>
      <c r="P1051" s="1054"/>
      <c r="Q1051" s="1054"/>
      <c r="R1051" s="1054"/>
      <c r="S1051" s="1052"/>
      <c r="T1051" s="1055"/>
      <c r="U1051" s="1052"/>
      <c r="V1051" s="1055"/>
      <c r="W1051" s="1055"/>
      <c r="X1051" s="1055"/>
      <c r="Y1051" s="1053"/>
      <c r="Z1051" s="1053"/>
      <c r="AA1051" s="1056"/>
      <c r="AB1051" s="1057"/>
      <c r="AC1051" s="1056"/>
      <c r="AD1051" s="1057"/>
      <c r="AE1051" s="1058"/>
      <c r="AF1051" s="1059"/>
      <c r="AG1051" s="1058"/>
      <c r="AH1051" s="1058"/>
      <c r="AI1051" s="1058"/>
      <c r="AJ1051" s="1058"/>
      <c r="AK1051" s="962"/>
      <c r="AL1051" s="962"/>
      <c r="AM1051" s="962"/>
      <c r="AN1051" s="961"/>
      <c r="AO1051" s="962"/>
      <c r="AP1051" s="962"/>
      <c r="AQ1051" s="961"/>
      <c r="AR1051" s="961"/>
      <c r="AS1051" s="962"/>
    </row>
    <row r="1052">
      <c r="A1052" s="269"/>
      <c r="C1052" s="269"/>
      <c r="D1052" s="1048">
        <v>2.0</v>
      </c>
      <c r="E1052" s="985">
        <v>4.0</v>
      </c>
      <c r="F1052" s="986">
        <v>12.0</v>
      </c>
      <c r="G1052" s="987"/>
      <c r="H1052" s="1021">
        <v>15000.0</v>
      </c>
      <c r="I1052" s="1051"/>
      <c r="J1052" s="1052"/>
      <c r="K1052" s="475">
        <v>5.0</v>
      </c>
      <c r="L1052" s="989"/>
      <c r="M1052" s="1051"/>
      <c r="N1052" s="1054"/>
      <c r="O1052" s="1051"/>
      <c r="P1052" s="1054"/>
      <c r="Q1052" s="1054"/>
      <c r="R1052" s="1054"/>
      <c r="S1052" s="1052"/>
      <c r="T1052" s="1055"/>
      <c r="U1052" s="1052"/>
      <c r="V1052" s="1055"/>
      <c r="W1052" s="1055"/>
      <c r="X1052" s="1055"/>
      <c r="Y1052" s="1056">
        <v>6.0</v>
      </c>
      <c r="Z1052" s="1053"/>
      <c r="AA1052" s="1056"/>
      <c r="AB1052" s="1057"/>
      <c r="AC1052" s="1056"/>
      <c r="AD1052" s="1057"/>
      <c r="AE1052" s="1058"/>
      <c r="AF1052" s="1059"/>
      <c r="AG1052" s="1058"/>
      <c r="AH1052" s="1058"/>
      <c r="AI1052" s="1058"/>
      <c r="AJ1052" s="1058"/>
      <c r="AK1052" s="962"/>
      <c r="AL1052" s="962"/>
      <c r="AM1052" s="962"/>
      <c r="AN1052" s="961"/>
      <c r="AO1052" s="962"/>
      <c r="AP1052" s="962"/>
      <c r="AQ1052" s="961"/>
      <c r="AR1052" s="961"/>
      <c r="AS1052" s="962"/>
    </row>
    <row r="1053">
      <c r="A1053" s="269"/>
      <c r="C1053" s="269"/>
      <c r="D1053" s="1048">
        <v>3.0</v>
      </c>
      <c r="E1053" s="985">
        <v>6.0</v>
      </c>
      <c r="F1053" s="986">
        <v>14.0</v>
      </c>
      <c r="G1053" s="987"/>
      <c r="H1053" s="1021">
        <v>23000.0</v>
      </c>
      <c r="I1053" s="1051"/>
      <c r="J1053" s="1052"/>
      <c r="K1053" s="475">
        <v>15.0</v>
      </c>
      <c r="L1053" s="989"/>
      <c r="M1053" s="1051"/>
      <c r="N1053" s="1054"/>
      <c r="O1053" s="1051"/>
      <c r="P1053" s="1054"/>
      <c r="Q1053" s="1054"/>
      <c r="R1053" s="1054"/>
      <c r="S1053" s="1052"/>
      <c r="T1053" s="1055"/>
      <c r="U1053" s="1052"/>
      <c r="V1053" s="1055"/>
      <c r="W1053" s="1055"/>
      <c r="X1053" s="1055"/>
      <c r="Y1053" s="1056">
        <v>10.0</v>
      </c>
      <c r="Z1053" s="1053"/>
      <c r="AA1053" s="1056"/>
      <c r="AB1053" s="1056">
        <v>6.0</v>
      </c>
      <c r="AC1053" s="1056"/>
      <c r="AD1053" s="1057"/>
      <c r="AE1053" s="1058"/>
      <c r="AF1053" s="1059"/>
      <c r="AG1053" s="1058"/>
      <c r="AH1053" s="1058"/>
      <c r="AI1053" s="1058"/>
      <c r="AJ1053" s="1058"/>
      <c r="AK1053" s="962"/>
      <c r="AL1053" s="962"/>
      <c r="AM1053" s="962"/>
      <c r="AN1053" s="961"/>
      <c r="AO1053" s="962"/>
      <c r="AP1053" s="962"/>
      <c r="AQ1053" s="961"/>
      <c r="AR1053" s="961"/>
      <c r="AS1053" s="962"/>
    </row>
    <row r="1054">
      <c r="A1054" s="269"/>
      <c r="C1054" s="269"/>
      <c r="D1054" s="1048">
        <v>4.0</v>
      </c>
      <c r="E1054" s="985">
        <v>9.0</v>
      </c>
      <c r="F1054" s="986">
        <v>16.0</v>
      </c>
      <c r="G1054" s="987"/>
      <c r="H1054" s="1021">
        <v>35000.0</v>
      </c>
      <c r="I1054" s="1051"/>
      <c r="J1054" s="1052"/>
      <c r="K1054" s="475">
        <v>25.0</v>
      </c>
      <c r="L1054" s="989"/>
      <c r="M1054" s="1051"/>
      <c r="N1054" s="1054"/>
      <c r="O1054" s="1051"/>
      <c r="P1054" s="1054"/>
      <c r="Q1054" s="1054"/>
      <c r="R1054" s="1054"/>
      <c r="S1054" s="1052"/>
      <c r="T1054" s="1055"/>
      <c r="U1054" s="1052"/>
      <c r="V1054" s="1055"/>
      <c r="W1054" s="1055"/>
      <c r="X1054" s="1055"/>
      <c r="Y1054" s="1056">
        <v>12.0</v>
      </c>
      <c r="Z1054" s="1053"/>
      <c r="AA1054" s="1053"/>
      <c r="AB1054" s="1056">
        <v>8.0</v>
      </c>
      <c r="AC1054" s="1057"/>
      <c r="AD1054" s="1057"/>
      <c r="AE1054" s="1058"/>
      <c r="AF1054" s="1059"/>
      <c r="AG1054" s="1058"/>
      <c r="AH1054" s="1058"/>
      <c r="AI1054" s="1042"/>
      <c r="AJ1054" s="1058"/>
      <c r="AK1054" s="962"/>
      <c r="AL1054" s="962"/>
      <c r="AM1054" s="962"/>
      <c r="AN1054" s="961"/>
      <c r="AO1054" s="962"/>
      <c r="AP1054" s="962"/>
      <c r="AQ1054" s="961"/>
      <c r="AR1054" s="961"/>
      <c r="AS1054" s="962"/>
    </row>
    <row r="1055">
      <c r="A1055" s="269"/>
      <c r="C1055" s="269"/>
      <c r="D1055" s="1048">
        <v>5.0</v>
      </c>
      <c r="E1055" s="985">
        <v>12.0</v>
      </c>
      <c r="F1055" s="986">
        <v>18.0</v>
      </c>
      <c r="G1055" s="987"/>
      <c r="H1055" s="1021">
        <v>53000.0</v>
      </c>
      <c r="I1055" s="1051"/>
      <c r="J1055" s="1052"/>
      <c r="K1055" s="474"/>
      <c r="L1055" s="990">
        <v>3.0</v>
      </c>
      <c r="M1055" s="1051"/>
      <c r="N1055" s="1054"/>
      <c r="O1055" s="1051"/>
      <c r="P1055" s="1054"/>
      <c r="Q1055" s="1054"/>
      <c r="R1055" s="1054"/>
      <c r="S1055" s="1052"/>
      <c r="T1055" s="1055"/>
      <c r="U1055" s="1052"/>
      <c r="V1055" s="1055"/>
      <c r="W1055" s="1055"/>
      <c r="X1055" s="1055"/>
      <c r="Y1055" s="1056">
        <v>14.0</v>
      </c>
      <c r="Z1055" s="1053"/>
      <c r="AA1055" s="1053"/>
      <c r="AB1055" s="1056">
        <v>10.0</v>
      </c>
      <c r="AC1055" s="1057"/>
      <c r="AD1055" s="1057"/>
      <c r="AE1055" s="1058"/>
      <c r="AF1055" s="1059"/>
      <c r="AG1055" s="1058"/>
      <c r="AH1055" s="1058"/>
      <c r="AI1055" s="1058"/>
      <c r="AJ1055" s="1058"/>
      <c r="AK1055" s="962"/>
      <c r="AL1055" s="962"/>
      <c r="AM1055" s="962"/>
      <c r="AN1055" s="961"/>
      <c r="AO1055" s="962"/>
      <c r="AP1055" s="962"/>
      <c r="AQ1055" s="961"/>
      <c r="AR1055" s="961"/>
      <c r="AS1055" s="962"/>
    </row>
    <row r="1056">
      <c r="A1056" s="269"/>
      <c r="C1056" s="269"/>
      <c r="D1056" s="1048">
        <v>6.0</v>
      </c>
      <c r="E1056" s="985">
        <v>15.0</v>
      </c>
      <c r="F1056" s="986">
        <v>20.0</v>
      </c>
      <c r="G1056" s="987"/>
      <c r="H1056" s="1021">
        <v>80000.0</v>
      </c>
      <c r="I1056" s="1051"/>
      <c r="J1056" s="1052"/>
      <c r="K1056" s="474"/>
      <c r="L1056" s="990">
        <v>5.0</v>
      </c>
      <c r="M1056" s="1051"/>
      <c r="N1056" s="1054"/>
      <c r="O1056" s="1051"/>
      <c r="P1056" s="1054"/>
      <c r="Q1056" s="1054"/>
      <c r="R1056" s="1054"/>
      <c r="S1056" s="1052"/>
      <c r="T1056" s="1055"/>
      <c r="U1056" s="1052"/>
      <c r="V1056" s="1055"/>
      <c r="W1056" s="1055"/>
      <c r="X1056" s="1055"/>
      <c r="Y1056" s="1053"/>
      <c r="Z1056" s="1053"/>
      <c r="AA1056" s="1053"/>
      <c r="AB1056" s="1057"/>
      <c r="AC1056" s="1057"/>
      <c r="AD1056" s="1057"/>
      <c r="AE1056" s="990">
        <v>2.0</v>
      </c>
      <c r="AF1056" s="990"/>
      <c r="AG1056" s="990"/>
      <c r="AH1056" s="990">
        <v>2.0</v>
      </c>
      <c r="AI1056" s="1058"/>
      <c r="AJ1056" s="1058"/>
      <c r="AK1056" s="962"/>
      <c r="AL1056" s="962"/>
      <c r="AM1056" s="962"/>
      <c r="AN1056" s="961"/>
      <c r="AO1056" s="962"/>
      <c r="AP1056" s="962"/>
      <c r="AQ1056" s="961"/>
      <c r="AR1056" s="961"/>
      <c r="AS1056" s="962"/>
    </row>
    <row r="1057">
      <c r="A1057" s="269"/>
      <c r="C1057" s="269"/>
      <c r="D1057" s="1048">
        <v>7.0</v>
      </c>
      <c r="E1057" s="985">
        <v>18.0</v>
      </c>
      <c r="F1057" s="986">
        <v>22.0</v>
      </c>
      <c r="G1057" s="987"/>
      <c r="H1057" s="1021">
        <v>120000.0</v>
      </c>
      <c r="I1057" s="1051"/>
      <c r="J1057" s="1052"/>
      <c r="K1057" s="474"/>
      <c r="L1057" s="990">
        <v>10.0</v>
      </c>
      <c r="M1057" s="1051"/>
      <c r="N1057" s="1054"/>
      <c r="O1057" s="1051"/>
      <c r="P1057" s="1054"/>
      <c r="Q1057" s="1054"/>
      <c r="R1057" s="1054"/>
      <c r="S1057" s="1052"/>
      <c r="T1057" s="1055"/>
      <c r="U1057" s="1052"/>
      <c r="V1057" s="1055"/>
      <c r="W1057" s="1055"/>
      <c r="X1057" s="1055"/>
      <c r="Y1057" s="1053"/>
      <c r="Z1057" s="1053"/>
      <c r="AA1057" s="1053"/>
      <c r="AB1057" s="1057"/>
      <c r="AC1057" s="1057"/>
      <c r="AD1057" s="1057"/>
      <c r="AE1057" s="990">
        <v>3.0</v>
      </c>
      <c r="AF1057" s="990"/>
      <c r="AG1057" s="990"/>
      <c r="AH1057" s="990">
        <v>3.0</v>
      </c>
      <c r="AI1057" s="1058"/>
      <c r="AJ1057" s="1058"/>
      <c r="AK1057" s="962"/>
      <c r="AL1057" s="962"/>
      <c r="AM1057" s="962"/>
      <c r="AN1057" s="961"/>
      <c r="AO1057" s="962"/>
      <c r="AP1057" s="962"/>
      <c r="AQ1057" s="961"/>
      <c r="AR1057" s="961"/>
      <c r="AS1057" s="962"/>
    </row>
    <row r="1058">
      <c r="A1058" s="269"/>
      <c r="C1058" s="269"/>
      <c r="D1058" s="1048">
        <v>8.0</v>
      </c>
      <c r="E1058" s="985">
        <v>22.0</v>
      </c>
      <c r="F1058" s="986">
        <v>24.0</v>
      </c>
      <c r="G1058" s="987"/>
      <c r="H1058" s="1021">
        <v>180000.0</v>
      </c>
      <c r="I1058" s="1051"/>
      <c r="J1058" s="1052"/>
      <c r="K1058" s="474"/>
      <c r="L1058" s="990">
        <v>20.0</v>
      </c>
      <c r="M1058" s="1051"/>
      <c r="N1058" s="1054"/>
      <c r="O1058" s="1051"/>
      <c r="P1058" s="1054"/>
      <c r="Q1058" s="1054"/>
      <c r="R1058" s="1054"/>
      <c r="S1058" s="1052"/>
      <c r="T1058" s="1055"/>
      <c r="U1058" s="1052"/>
      <c r="V1058" s="1055"/>
      <c r="W1058" s="1055"/>
      <c r="X1058" s="1055"/>
      <c r="Y1058" s="1053"/>
      <c r="Z1058" s="1053"/>
      <c r="AA1058" s="1053"/>
      <c r="AB1058" s="1057"/>
      <c r="AC1058" s="1057"/>
      <c r="AD1058" s="1057"/>
      <c r="AE1058" s="990">
        <v>5.0</v>
      </c>
      <c r="AF1058" s="990"/>
      <c r="AG1058" s="990"/>
      <c r="AH1058" s="990">
        <v>5.0</v>
      </c>
      <c r="AI1058" s="1058"/>
      <c r="AJ1058" s="1058"/>
      <c r="AK1058" s="962"/>
      <c r="AL1058" s="962"/>
      <c r="AM1058" s="962"/>
      <c r="AN1058" s="961"/>
      <c r="AO1058" s="962"/>
      <c r="AP1058" s="962"/>
      <c r="AQ1058" s="961"/>
      <c r="AR1058" s="961"/>
      <c r="AS1058" s="962"/>
    </row>
    <row r="1059">
      <c r="A1059" s="269"/>
      <c r="C1059" s="269"/>
      <c r="D1059" s="1048">
        <v>9.0</v>
      </c>
      <c r="E1059" s="985">
        <v>26.0</v>
      </c>
      <c r="F1059" s="986">
        <v>27.0</v>
      </c>
      <c r="G1059" s="987"/>
      <c r="H1059" s="1021">
        <v>270000.0</v>
      </c>
      <c r="I1059" s="1051"/>
      <c r="J1059" s="1052"/>
      <c r="K1059" s="474"/>
      <c r="L1059" s="990">
        <v>30.0</v>
      </c>
      <c r="M1059" s="1051"/>
      <c r="N1059" s="1054"/>
      <c r="O1059" s="1051"/>
      <c r="P1059" s="1054"/>
      <c r="Q1059" s="1054"/>
      <c r="R1059" s="1054"/>
      <c r="S1059" s="1052"/>
      <c r="T1059" s="1055"/>
      <c r="U1059" s="1052"/>
      <c r="V1059" s="1055"/>
      <c r="W1059" s="1055"/>
      <c r="X1059" s="1055"/>
      <c r="Y1059" s="1053"/>
      <c r="Z1059" s="1053"/>
      <c r="AA1059" s="1053"/>
      <c r="AB1059" s="1057"/>
      <c r="AC1059" s="1057"/>
      <c r="AD1059" s="1057"/>
      <c r="AE1059" s="990">
        <v>7.0</v>
      </c>
      <c r="AF1059" s="990"/>
      <c r="AG1059" s="990"/>
      <c r="AH1059" s="990">
        <v>7.0</v>
      </c>
      <c r="AI1059" s="1058"/>
      <c r="AJ1059" s="1058"/>
      <c r="AK1059" s="962"/>
      <c r="AL1059" s="962"/>
      <c r="AM1059" s="962"/>
      <c r="AN1059" s="961"/>
      <c r="AO1059" s="962"/>
      <c r="AP1059" s="962"/>
      <c r="AQ1059" s="961"/>
      <c r="AR1059" s="961"/>
      <c r="AS1059" s="962"/>
    </row>
    <row r="1060">
      <c r="A1060" s="917"/>
      <c r="B1060" s="916"/>
      <c r="C1060" s="917"/>
      <c r="D1060" s="1060">
        <v>10.0</v>
      </c>
      <c r="E1060" s="993">
        <v>30.0</v>
      </c>
      <c r="F1060" s="994">
        <v>30.0</v>
      </c>
      <c r="G1060" s="995"/>
      <c r="H1060" s="996">
        <v>410000.0</v>
      </c>
      <c r="I1060" s="1063"/>
      <c r="J1060" s="1064"/>
      <c r="K1060" s="999"/>
      <c r="L1060" s="1004">
        <v>40.0</v>
      </c>
      <c r="M1060" s="1063"/>
      <c r="N1060" s="1066"/>
      <c r="O1060" s="1063"/>
      <c r="P1060" s="1066"/>
      <c r="Q1060" s="1066"/>
      <c r="R1060" s="1066"/>
      <c r="S1060" s="1064"/>
      <c r="T1060" s="1067"/>
      <c r="U1060" s="1064"/>
      <c r="V1060" s="1067"/>
      <c r="W1060" s="1067"/>
      <c r="X1060" s="1067"/>
      <c r="Y1060" s="1065"/>
      <c r="Z1060" s="1065"/>
      <c r="AA1060" s="1065"/>
      <c r="AB1060" s="1068"/>
      <c r="AC1060" s="1068"/>
      <c r="AD1060" s="1068"/>
      <c r="AE1060" s="1004">
        <v>9.0</v>
      </c>
      <c r="AF1060" s="1004"/>
      <c r="AG1060" s="1004"/>
      <c r="AH1060" s="1004">
        <v>9.0</v>
      </c>
      <c r="AI1060" s="1069"/>
      <c r="AJ1060" s="1069"/>
      <c r="AK1060" s="962"/>
      <c r="AL1060" s="962"/>
      <c r="AM1060" s="962"/>
      <c r="AN1060" s="961"/>
      <c r="AO1060" s="962"/>
      <c r="AP1060" s="962"/>
      <c r="AQ1060" s="961"/>
      <c r="AR1060" s="961"/>
      <c r="AS1060" s="962"/>
    </row>
    <row r="1061">
      <c r="A1061" s="1046" t="s">
        <v>2530</v>
      </c>
      <c r="B1061" s="1047" t="s">
        <v>2820</v>
      </c>
      <c r="C1061" s="269"/>
      <c r="D1061" s="1048">
        <v>1.0</v>
      </c>
      <c r="E1061" s="985">
        <v>2.0</v>
      </c>
      <c r="F1061" s="1171">
        <v>5.0</v>
      </c>
      <c r="G1061" s="987">
        <v>10.0</v>
      </c>
      <c r="H1061" s="1021">
        <v>10000.0</v>
      </c>
      <c r="I1061" s="1051"/>
      <c r="J1061" s="1052"/>
      <c r="K1061" s="1053"/>
      <c r="L1061" s="1042">
        <v>1.0</v>
      </c>
      <c r="M1061" s="1051"/>
      <c r="N1061" s="1054"/>
      <c r="O1061" s="1051"/>
      <c r="P1061" s="1054"/>
      <c r="Q1061" s="1054"/>
      <c r="R1061" s="1054"/>
      <c r="S1061" s="1052"/>
      <c r="T1061" s="1055"/>
      <c r="U1061" s="1052"/>
      <c r="V1061" s="1055"/>
      <c r="W1061" s="1055"/>
      <c r="X1061" s="1055"/>
      <c r="Y1061" s="1053"/>
      <c r="Z1061" s="1053"/>
      <c r="AA1061" s="1056"/>
      <c r="AB1061" s="1057"/>
      <c r="AC1061" s="1056"/>
      <c r="AD1061" s="1057"/>
      <c r="AE1061" s="1058"/>
      <c r="AF1061" s="1059"/>
      <c r="AG1061" s="1058"/>
      <c r="AH1061" s="1058"/>
      <c r="AI1061" s="1058"/>
      <c r="AJ1061" s="1058"/>
      <c r="AK1061" s="962"/>
      <c r="AL1061" s="962"/>
      <c r="AM1061" s="962"/>
      <c r="AN1061" s="961"/>
      <c r="AO1061" s="962"/>
      <c r="AP1061" s="962"/>
      <c r="AQ1061" s="961"/>
      <c r="AR1061" s="961"/>
      <c r="AS1061" s="962"/>
    </row>
    <row r="1062">
      <c r="A1062" s="269"/>
      <c r="C1062" s="269"/>
      <c r="D1062" s="1048">
        <v>2.0</v>
      </c>
      <c r="E1062" s="985">
        <v>4.0</v>
      </c>
      <c r="F1062" s="1171">
        <v>6.0</v>
      </c>
      <c r="G1062" s="987">
        <v>12.0</v>
      </c>
      <c r="H1062" s="1021">
        <v>15000.0</v>
      </c>
      <c r="I1062" s="1051"/>
      <c r="J1062" s="1052"/>
      <c r="K1062" s="475">
        <v>5.0</v>
      </c>
      <c r="L1062" s="989"/>
      <c r="M1062" s="1051"/>
      <c r="N1062" s="1054"/>
      <c r="O1062" s="1051"/>
      <c r="P1062" s="1054"/>
      <c r="Q1062" s="1054"/>
      <c r="R1062" s="1054"/>
      <c r="S1062" s="1052"/>
      <c r="T1062" s="1055"/>
      <c r="U1062" s="1052"/>
      <c r="V1062" s="1055"/>
      <c r="W1062" s="1055"/>
      <c r="X1062" s="1055"/>
      <c r="Y1062" s="1053"/>
      <c r="Z1062" s="1053"/>
      <c r="AA1062" s="1056">
        <v>6.0</v>
      </c>
      <c r="AB1062" s="1057"/>
      <c r="AC1062" s="1056"/>
      <c r="AD1062" s="1057"/>
      <c r="AE1062" s="1058"/>
      <c r="AF1062" s="1059"/>
      <c r="AG1062" s="1058"/>
      <c r="AH1062" s="1058"/>
      <c r="AI1062" s="1058"/>
      <c r="AJ1062" s="1058"/>
      <c r="AK1062" s="962"/>
      <c r="AL1062" s="962"/>
      <c r="AM1062" s="962"/>
      <c r="AN1062" s="961"/>
      <c r="AO1062" s="962"/>
      <c r="AP1062" s="962"/>
      <c r="AQ1062" s="961"/>
      <c r="AR1062" s="961"/>
      <c r="AS1062" s="962"/>
    </row>
    <row r="1063">
      <c r="A1063" s="269"/>
      <c r="C1063" s="269"/>
      <c r="D1063" s="1048">
        <v>3.0</v>
      </c>
      <c r="E1063" s="985">
        <v>6.0</v>
      </c>
      <c r="F1063" s="1171">
        <v>7.0</v>
      </c>
      <c r="G1063" s="987">
        <v>14.0</v>
      </c>
      <c r="H1063" s="1021">
        <v>23000.0</v>
      </c>
      <c r="I1063" s="1051"/>
      <c r="J1063" s="1052"/>
      <c r="K1063" s="475">
        <v>15.0</v>
      </c>
      <c r="L1063" s="989"/>
      <c r="M1063" s="1051"/>
      <c r="N1063" s="1054"/>
      <c r="O1063" s="1051"/>
      <c r="P1063" s="1054"/>
      <c r="Q1063" s="1054"/>
      <c r="R1063" s="1054"/>
      <c r="S1063" s="1052"/>
      <c r="T1063" s="1055"/>
      <c r="U1063" s="1052"/>
      <c r="V1063" s="1055"/>
      <c r="W1063" s="1055"/>
      <c r="X1063" s="1055"/>
      <c r="Y1063" s="1053"/>
      <c r="Z1063" s="1053"/>
      <c r="AA1063" s="1056">
        <v>10.0</v>
      </c>
      <c r="AB1063" s="1056"/>
      <c r="AC1063" s="1056"/>
      <c r="AD1063" s="1056">
        <v>6.0</v>
      </c>
      <c r="AE1063" s="1058"/>
      <c r="AF1063" s="1059"/>
      <c r="AG1063" s="1058"/>
      <c r="AH1063" s="1058"/>
      <c r="AI1063" s="1058"/>
      <c r="AJ1063" s="1058"/>
      <c r="AK1063" s="962"/>
      <c r="AL1063" s="962"/>
      <c r="AM1063" s="962"/>
      <c r="AN1063" s="961"/>
      <c r="AO1063" s="962"/>
      <c r="AP1063" s="962"/>
      <c r="AQ1063" s="961"/>
      <c r="AR1063" s="961"/>
      <c r="AS1063" s="962"/>
    </row>
    <row r="1064">
      <c r="A1064" s="269"/>
      <c r="C1064" s="269"/>
      <c r="D1064" s="1048">
        <v>4.0</v>
      </c>
      <c r="E1064" s="985">
        <v>9.0</v>
      </c>
      <c r="F1064" s="1171">
        <v>8.0</v>
      </c>
      <c r="G1064" s="987">
        <v>16.0</v>
      </c>
      <c r="H1064" s="1021">
        <v>35000.0</v>
      </c>
      <c r="I1064" s="1051"/>
      <c r="J1064" s="1052"/>
      <c r="K1064" s="475">
        <v>25.0</v>
      </c>
      <c r="L1064" s="989"/>
      <c r="M1064" s="1051"/>
      <c r="N1064" s="1054"/>
      <c r="O1064" s="1051"/>
      <c r="P1064" s="1054"/>
      <c r="Q1064" s="1054"/>
      <c r="R1064" s="1054"/>
      <c r="S1064" s="1052"/>
      <c r="T1064" s="1055"/>
      <c r="U1064" s="1052"/>
      <c r="V1064" s="1055"/>
      <c r="W1064" s="1055"/>
      <c r="X1064" s="1055"/>
      <c r="Y1064" s="1053"/>
      <c r="Z1064" s="1053"/>
      <c r="AA1064" s="1056">
        <v>12.0</v>
      </c>
      <c r="AB1064" s="1057"/>
      <c r="AC1064" s="1057"/>
      <c r="AD1064" s="1056">
        <v>8.0</v>
      </c>
      <c r="AE1064" s="1058"/>
      <c r="AF1064" s="1059"/>
      <c r="AG1064" s="1058"/>
      <c r="AH1064" s="1058"/>
      <c r="AI1064" s="1042"/>
      <c r="AJ1064" s="1058"/>
      <c r="AK1064" s="962"/>
      <c r="AL1064" s="962"/>
      <c r="AM1064" s="962"/>
      <c r="AN1064" s="961"/>
      <c r="AO1064" s="962"/>
      <c r="AP1064" s="962"/>
      <c r="AQ1064" s="961"/>
      <c r="AR1064" s="961"/>
      <c r="AS1064" s="962"/>
    </row>
    <row r="1065">
      <c r="A1065" s="269"/>
      <c r="C1065" s="269"/>
      <c r="D1065" s="1048">
        <v>5.0</v>
      </c>
      <c r="E1065" s="985">
        <v>12.0</v>
      </c>
      <c r="F1065" s="1171">
        <v>9.0</v>
      </c>
      <c r="G1065" s="987">
        <v>18.0</v>
      </c>
      <c r="H1065" s="1021">
        <v>53000.0</v>
      </c>
      <c r="I1065" s="1051"/>
      <c r="J1065" s="1052"/>
      <c r="K1065" s="474"/>
      <c r="L1065" s="990">
        <v>3.0</v>
      </c>
      <c r="M1065" s="1051"/>
      <c r="N1065" s="1054"/>
      <c r="O1065" s="1051"/>
      <c r="P1065" s="1054"/>
      <c r="Q1065" s="1054"/>
      <c r="R1065" s="1054"/>
      <c r="S1065" s="1052"/>
      <c r="T1065" s="1055"/>
      <c r="U1065" s="1052"/>
      <c r="V1065" s="1055"/>
      <c r="W1065" s="1055"/>
      <c r="X1065" s="1055"/>
      <c r="Y1065" s="1053"/>
      <c r="Z1065" s="1053"/>
      <c r="AA1065" s="1056">
        <v>14.0</v>
      </c>
      <c r="AB1065" s="1057"/>
      <c r="AC1065" s="1057"/>
      <c r="AD1065" s="1056">
        <v>10.0</v>
      </c>
      <c r="AE1065" s="1058"/>
      <c r="AF1065" s="1059"/>
      <c r="AG1065" s="1058"/>
      <c r="AH1065" s="1058"/>
      <c r="AI1065" s="1058"/>
      <c r="AJ1065" s="1058"/>
      <c r="AK1065" s="962"/>
      <c r="AL1065" s="962"/>
      <c r="AM1065" s="962"/>
      <c r="AN1065" s="961"/>
      <c r="AO1065" s="962"/>
      <c r="AP1065" s="962"/>
      <c r="AQ1065" s="961"/>
      <c r="AR1065" s="961"/>
      <c r="AS1065" s="962"/>
    </row>
    <row r="1066">
      <c r="A1066" s="269"/>
      <c r="C1066" s="269"/>
      <c r="D1066" s="1048">
        <v>6.0</v>
      </c>
      <c r="E1066" s="985">
        <v>15.0</v>
      </c>
      <c r="F1066" s="1171">
        <v>10.0</v>
      </c>
      <c r="G1066" s="987">
        <v>20.0</v>
      </c>
      <c r="H1066" s="1021">
        <v>80000.0</v>
      </c>
      <c r="I1066" s="1051"/>
      <c r="J1066" s="1052"/>
      <c r="K1066" s="474"/>
      <c r="L1066" s="990">
        <v>5.0</v>
      </c>
      <c r="M1066" s="1051"/>
      <c r="N1066" s="1054"/>
      <c r="O1066" s="1051"/>
      <c r="P1066" s="1054"/>
      <c r="Q1066" s="1054"/>
      <c r="R1066" s="1054"/>
      <c r="S1066" s="1052"/>
      <c r="T1066" s="1055"/>
      <c r="U1066" s="1052"/>
      <c r="V1066" s="1055"/>
      <c r="W1066" s="1055"/>
      <c r="X1066" s="1055"/>
      <c r="Y1066" s="1053"/>
      <c r="Z1066" s="1053"/>
      <c r="AA1066" s="1053"/>
      <c r="AB1066" s="1057"/>
      <c r="AC1066" s="1057"/>
      <c r="AD1066" s="1057"/>
      <c r="AE1066" s="1058"/>
      <c r="AF1066" s="1059"/>
      <c r="AG1066" s="990">
        <v>2.0</v>
      </c>
      <c r="AH1066" s="1058"/>
      <c r="AI1066" s="1058"/>
      <c r="AJ1066" s="990">
        <v>2.0</v>
      </c>
      <c r="AK1066" s="962"/>
      <c r="AL1066" s="962"/>
      <c r="AM1066" s="962"/>
      <c r="AN1066" s="961"/>
      <c r="AO1066" s="962"/>
      <c r="AP1066" s="962"/>
      <c r="AQ1066" s="961"/>
      <c r="AR1066" s="961"/>
      <c r="AS1066" s="962"/>
    </row>
    <row r="1067">
      <c r="A1067" s="269"/>
      <c r="C1067" s="269"/>
      <c r="D1067" s="1048">
        <v>7.0</v>
      </c>
      <c r="E1067" s="985">
        <v>18.0</v>
      </c>
      <c r="F1067" s="1171">
        <v>11.0</v>
      </c>
      <c r="G1067" s="987">
        <v>22.0</v>
      </c>
      <c r="H1067" s="1021">
        <v>120000.0</v>
      </c>
      <c r="I1067" s="1051"/>
      <c r="J1067" s="1052"/>
      <c r="K1067" s="474"/>
      <c r="L1067" s="990">
        <v>10.0</v>
      </c>
      <c r="M1067" s="1051"/>
      <c r="N1067" s="1054"/>
      <c r="O1067" s="1051"/>
      <c r="P1067" s="1054"/>
      <c r="Q1067" s="1054"/>
      <c r="R1067" s="1054"/>
      <c r="S1067" s="1052"/>
      <c r="T1067" s="1055"/>
      <c r="U1067" s="1052"/>
      <c r="V1067" s="1055"/>
      <c r="W1067" s="1055"/>
      <c r="X1067" s="1055"/>
      <c r="Y1067" s="1053"/>
      <c r="Z1067" s="1053"/>
      <c r="AA1067" s="1053"/>
      <c r="AB1067" s="1057"/>
      <c r="AC1067" s="1057"/>
      <c r="AD1067" s="1057"/>
      <c r="AE1067" s="1058"/>
      <c r="AF1067" s="1059"/>
      <c r="AG1067" s="990">
        <v>3.0</v>
      </c>
      <c r="AH1067" s="1058"/>
      <c r="AI1067" s="1058"/>
      <c r="AJ1067" s="990">
        <v>3.0</v>
      </c>
      <c r="AK1067" s="962"/>
      <c r="AL1067" s="962"/>
      <c r="AM1067" s="962"/>
      <c r="AN1067" s="961"/>
      <c r="AO1067" s="962"/>
      <c r="AP1067" s="962"/>
      <c r="AQ1067" s="961"/>
      <c r="AR1067" s="961"/>
      <c r="AS1067" s="962"/>
    </row>
    <row r="1068">
      <c r="A1068" s="269"/>
      <c r="C1068" s="269"/>
      <c r="D1068" s="1048">
        <v>8.0</v>
      </c>
      <c r="E1068" s="985">
        <v>22.0</v>
      </c>
      <c r="F1068" s="1171">
        <v>12.0</v>
      </c>
      <c r="G1068" s="987">
        <v>24.0</v>
      </c>
      <c r="H1068" s="1021">
        <v>180000.0</v>
      </c>
      <c r="I1068" s="1051"/>
      <c r="J1068" s="1052"/>
      <c r="K1068" s="474"/>
      <c r="L1068" s="990">
        <v>20.0</v>
      </c>
      <c r="M1068" s="1051"/>
      <c r="N1068" s="1054"/>
      <c r="O1068" s="1051"/>
      <c r="P1068" s="1054"/>
      <c r="Q1068" s="1054"/>
      <c r="R1068" s="1054"/>
      <c r="S1068" s="1052"/>
      <c r="T1068" s="1055"/>
      <c r="U1068" s="1052"/>
      <c r="V1068" s="1055"/>
      <c r="W1068" s="1055"/>
      <c r="X1068" s="1055"/>
      <c r="Y1068" s="1053"/>
      <c r="Z1068" s="1053"/>
      <c r="AA1068" s="1053"/>
      <c r="AB1068" s="1057"/>
      <c r="AC1068" s="1057"/>
      <c r="AD1068" s="1057"/>
      <c r="AE1068" s="1058"/>
      <c r="AF1068" s="1059"/>
      <c r="AG1068" s="990">
        <v>5.0</v>
      </c>
      <c r="AH1068" s="1058"/>
      <c r="AI1068" s="1058"/>
      <c r="AJ1068" s="990">
        <v>5.0</v>
      </c>
      <c r="AK1068" s="962"/>
      <c r="AL1068" s="962"/>
      <c r="AM1068" s="962"/>
      <c r="AN1068" s="961"/>
      <c r="AO1068" s="962"/>
      <c r="AP1068" s="962"/>
      <c r="AQ1068" s="961"/>
      <c r="AR1068" s="961"/>
      <c r="AS1068" s="962"/>
    </row>
    <row r="1069">
      <c r="A1069" s="269"/>
      <c r="C1069" s="269"/>
      <c r="D1069" s="1048">
        <v>9.0</v>
      </c>
      <c r="E1069" s="985">
        <v>26.0</v>
      </c>
      <c r="F1069" s="1171">
        <v>13.0</v>
      </c>
      <c r="G1069" s="987">
        <v>27.0</v>
      </c>
      <c r="H1069" s="1021">
        <v>270000.0</v>
      </c>
      <c r="I1069" s="1051"/>
      <c r="J1069" s="1052"/>
      <c r="K1069" s="474"/>
      <c r="L1069" s="990">
        <v>30.0</v>
      </c>
      <c r="M1069" s="1051"/>
      <c r="N1069" s="1054"/>
      <c r="O1069" s="1051"/>
      <c r="P1069" s="1054"/>
      <c r="Q1069" s="1054"/>
      <c r="R1069" s="1054"/>
      <c r="S1069" s="1052"/>
      <c r="T1069" s="1055"/>
      <c r="U1069" s="1052"/>
      <c r="V1069" s="1055"/>
      <c r="W1069" s="1055"/>
      <c r="X1069" s="1055"/>
      <c r="Y1069" s="1053"/>
      <c r="Z1069" s="1053"/>
      <c r="AA1069" s="1053"/>
      <c r="AB1069" s="1057"/>
      <c r="AC1069" s="1057"/>
      <c r="AD1069" s="1057"/>
      <c r="AE1069" s="1058"/>
      <c r="AF1069" s="1059"/>
      <c r="AG1069" s="990">
        <v>7.0</v>
      </c>
      <c r="AH1069" s="1058"/>
      <c r="AI1069" s="1058"/>
      <c r="AJ1069" s="990">
        <v>7.0</v>
      </c>
      <c r="AK1069" s="962"/>
      <c r="AL1069" s="962"/>
      <c r="AM1069" s="962"/>
      <c r="AN1069" s="961"/>
      <c r="AO1069" s="962"/>
      <c r="AP1069" s="962"/>
      <c r="AQ1069" s="961"/>
      <c r="AR1069" s="961"/>
      <c r="AS1069" s="962"/>
    </row>
    <row r="1070">
      <c r="A1070" s="917"/>
      <c r="B1070" s="916"/>
      <c r="C1070" s="917"/>
      <c r="D1070" s="1060">
        <v>10.0</v>
      </c>
      <c r="E1070" s="993">
        <v>30.0</v>
      </c>
      <c r="F1070" s="1044">
        <v>15.0</v>
      </c>
      <c r="G1070" s="995">
        <v>30.0</v>
      </c>
      <c r="H1070" s="996">
        <v>410000.0</v>
      </c>
      <c r="I1070" s="1063"/>
      <c r="J1070" s="1064"/>
      <c r="K1070" s="999"/>
      <c r="L1070" s="1004">
        <v>40.0</v>
      </c>
      <c r="M1070" s="1063"/>
      <c r="N1070" s="1066"/>
      <c r="O1070" s="1063"/>
      <c r="P1070" s="1066"/>
      <c r="Q1070" s="1066"/>
      <c r="R1070" s="1066"/>
      <c r="S1070" s="1064"/>
      <c r="T1070" s="1067"/>
      <c r="U1070" s="1064"/>
      <c r="V1070" s="1067"/>
      <c r="W1070" s="1067"/>
      <c r="X1070" s="1067"/>
      <c r="Y1070" s="1065"/>
      <c r="Z1070" s="1065"/>
      <c r="AA1070" s="1065"/>
      <c r="AB1070" s="1068"/>
      <c r="AC1070" s="1068"/>
      <c r="AD1070" s="1068"/>
      <c r="AE1070" s="1069"/>
      <c r="AF1070" s="1071"/>
      <c r="AG1070" s="1004">
        <v>9.0</v>
      </c>
      <c r="AH1070" s="1069"/>
      <c r="AI1070" s="1069"/>
      <c r="AJ1070" s="1004">
        <v>9.0</v>
      </c>
      <c r="AK1070" s="962"/>
      <c r="AL1070" s="962"/>
      <c r="AM1070" s="962"/>
      <c r="AN1070" s="961"/>
      <c r="AO1070" s="962"/>
      <c r="AP1070" s="962"/>
      <c r="AQ1070" s="961"/>
      <c r="AR1070" s="961"/>
      <c r="AS1070" s="962"/>
    </row>
    <row r="1071">
      <c r="A1071" s="1117" t="s">
        <v>2821</v>
      </c>
      <c r="B1071" s="1016" t="s">
        <v>2822</v>
      </c>
      <c r="C1071" s="14"/>
      <c r="D1071" s="970">
        <v>1.0</v>
      </c>
      <c r="E1071" s="971">
        <v>1.0</v>
      </c>
      <c r="F1071" s="972"/>
      <c r="G1071" s="973"/>
      <c r="H1071" s="1023">
        <v>250000.0</v>
      </c>
      <c r="I1071" s="979"/>
      <c r="J1071" s="976"/>
      <c r="K1071" s="977"/>
      <c r="L1071" s="982">
        <v>35.0</v>
      </c>
      <c r="M1071" s="979"/>
      <c r="N1071" s="975"/>
      <c r="O1071" s="979"/>
      <c r="P1071" s="975"/>
      <c r="Q1071" s="975"/>
      <c r="R1071" s="975"/>
      <c r="S1071" s="976"/>
      <c r="T1071" s="980"/>
      <c r="U1071" s="976"/>
      <c r="V1071" s="980"/>
      <c r="W1071" s="980"/>
      <c r="X1071" s="980"/>
      <c r="Y1071" s="977"/>
      <c r="Z1071" s="977"/>
      <c r="AA1071" s="977"/>
      <c r="AB1071" s="981"/>
      <c r="AC1071" s="981"/>
      <c r="AD1071" s="981"/>
      <c r="AE1071" s="982"/>
      <c r="AF1071" s="1152"/>
      <c r="AG1071" s="1152">
        <v>6.0</v>
      </c>
      <c r="AH1071" s="982"/>
      <c r="AI1071" s="1172">
        <v>6.0</v>
      </c>
      <c r="AJ1071" s="1152"/>
      <c r="AK1071" s="1024"/>
      <c r="AL1071" s="1024"/>
      <c r="AM1071" s="1024"/>
      <c r="AN1071" s="1025"/>
      <c r="AO1071" s="1024"/>
      <c r="AP1071" s="1024"/>
      <c r="AQ1071" s="1025"/>
      <c r="AR1071" s="1025"/>
      <c r="AS1071" s="1024"/>
    </row>
    <row r="1072">
      <c r="B1072" s="266"/>
      <c r="C1072" s="269"/>
      <c r="D1072" s="984">
        <v>2.0</v>
      </c>
      <c r="E1072" s="985">
        <v>2.0</v>
      </c>
      <c r="F1072" s="986"/>
      <c r="G1072" s="987"/>
      <c r="H1072" s="1021">
        <v>290000.0</v>
      </c>
      <c r="I1072" s="486"/>
      <c r="J1072" s="519"/>
      <c r="K1072" s="475"/>
      <c r="L1072" s="990">
        <v>40.0</v>
      </c>
      <c r="M1072" s="486"/>
      <c r="N1072" s="487"/>
      <c r="O1072" s="486"/>
      <c r="P1072" s="487"/>
      <c r="Q1072" s="487"/>
      <c r="R1072" s="487"/>
      <c r="S1072" s="519"/>
      <c r="T1072" s="520"/>
      <c r="U1072" s="519"/>
      <c r="V1072" s="520"/>
      <c r="W1072" s="520"/>
      <c r="X1072" s="520"/>
      <c r="Y1072" s="475"/>
      <c r="Z1072" s="474"/>
      <c r="AA1072" s="474"/>
      <c r="AB1072" s="475"/>
      <c r="AC1072" s="475"/>
      <c r="AD1072" s="475"/>
      <c r="AE1072" s="990"/>
      <c r="AF1072" s="1153"/>
      <c r="AG1072" s="1153">
        <v>6.0</v>
      </c>
      <c r="AH1072" s="990"/>
      <c r="AI1072" s="1173">
        <v>6.0</v>
      </c>
      <c r="AJ1072" s="1153"/>
      <c r="AK1072" s="962"/>
      <c r="AL1072" s="962"/>
      <c r="AM1072" s="962"/>
      <c r="AN1072" s="961"/>
      <c r="AO1072" s="962"/>
      <c r="AP1072" s="962"/>
      <c r="AQ1072" s="961"/>
      <c r="AR1072" s="961"/>
      <c r="AS1072" s="962"/>
    </row>
    <row r="1073">
      <c r="B1073" s="266"/>
      <c r="C1073" s="269"/>
      <c r="D1073" s="984">
        <v>3.0</v>
      </c>
      <c r="E1073" s="985">
        <v>3.0</v>
      </c>
      <c r="F1073" s="986"/>
      <c r="G1073" s="987"/>
      <c r="H1073" s="1021">
        <v>330000.0</v>
      </c>
      <c r="I1073" s="486"/>
      <c r="J1073" s="519"/>
      <c r="K1073" s="475"/>
      <c r="L1073" s="990">
        <v>45.0</v>
      </c>
      <c r="M1073" s="486"/>
      <c r="N1073" s="487"/>
      <c r="O1073" s="486"/>
      <c r="P1073" s="487"/>
      <c r="Q1073" s="487"/>
      <c r="R1073" s="487"/>
      <c r="S1073" s="519"/>
      <c r="T1073" s="520"/>
      <c r="U1073" s="519"/>
      <c r="V1073" s="520"/>
      <c r="W1073" s="520"/>
      <c r="X1073" s="520"/>
      <c r="Y1073" s="475"/>
      <c r="Z1073" s="474"/>
      <c r="AA1073" s="474"/>
      <c r="AB1073" s="475"/>
      <c r="AC1073" s="475"/>
      <c r="AD1073" s="475"/>
      <c r="AE1073" s="990"/>
      <c r="AF1073" s="1153"/>
      <c r="AG1073" s="1153">
        <v>7.0</v>
      </c>
      <c r="AH1073" s="990"/>
      <c r="AI1073" s="1173">
        <v>7.0</v>
      </c>
      <c r="AJ1073" s="1153"/>
      <c r="AK1073" s="962"/>
      <c r="AL1073" s="962"/>
      <c r="AM1073" s="962"/>
      <c r="AN1073" s="961"/>
      <c r="AO1073" s="962"/>
      <c r="AP1073" s="962"/>
      <c r="AQ1073" s="961"/>
      <c r="AR1073" s="961"/>
      <c r="AS1073" s="962"/>
    </row>
    <row r="1074">
      <c r="B1074" s="266"/>
      <c r="C1074" s="269"/>
      <c r="D1074" s="984">
        <v>4.0</v>
      </c>
      <c r="E1074" s="985">
        <v>4.0</v>
      </c>
      <c r="F1074" s="986"/>
      <c r="G1074" s="987"/>
      <c r="H1074" s="1021">
        <v>380000.0</v>
      </c>
      <c r="I1074" s="486"/>
      <c r="J1074" s="519"/>
      <c r="K1074" s="475"/>
      <c r="L1074" s="990">
        <v>50.0</v>
      </c>
      <c r="M1074" s="486"/>
      <c r="N1074" s="487"/>
      <c r="O1074" s="486"/>
      <c r="P1074" s="487"/>
      <c r="Q1074" s="487"/>
      <c r="R1074" s="487"/>
      <c r="S1074" s="519"/>
      <c r="T1074" s="520"/>
      <c r="U1074" s="519"/>
      <c r="V1074" s="520"/>
      <c r="W1074" s="520"/>
      <c r="X1074" s="520"/>
      <c r="Y1074" s="475"/>
      <c r="Z1074" s="474"/>
      <c r="AA1074" s="474"/>
      <c r="AB1074" s="475"/>
      <c r="AC1074" s="475"/>
      <c r="AD1074" s="475"/>
      <c r="AE1074" s="990"/>
      <c r="AF1074" s="1153"/>
      <c r="AG1074" s="1153">
        <v>7.0</v>
      </c>
      <c r="AH1074" s="990"/>
      <c r="AI1074" s="1173">
        <v>7.0</v>
      </c>
      <c r="AJ1074" s="1153"/>
      <c r="AK1074" s="962"/>
      <c r="AL1074" s="962"/>
      <c r="AM1074" s="962"/>
      <c r="AN1074" s="961"/>
      <c r="AO1074" s="962"/>
      <c r="AP1074" s="962"/>
      <c r="AQ1074" s="961"/>
      <c r="AR1074" s="961"/>
      <c r="AS1074" s="962"/>
    </row>
    <row r="1075">
      <c r="B1075" s="266"/>
      <c r="C1075" s="269"/>
      <c r="D1075" s="984">
        <v>5.0</v>
      </c>
      <c r="E1075" s="985">
        <v>5.0</v>
      </c>
      <c r="F1075" s="986"/>
      <c r="G1075" s="987"/>
      <c r="H1075" s="1021">
        <v>440000.0</v>
      </c>
      <c r="I1075" s="486"/>
      <c r="J1075" s="519"/>
      <c r="K1075" s="474"/>
      <c r="L1075" s="990">
        <v>55.0</v>
      </c>
      <c r="M1075" s="486"/>
      <c r="N1075" s="487"/>
      <c r="O1075" s="486"/>
      <c r="P1075" s="487"/>
      <c r="Q1075" s="487"/>
      <c r="R1075" s="487"/>
      <c r="S1075" s="519"/>
      <c r="T1075" s="520"/>
      <c r="U1075" s="519"/>
      <c r="V1075" s="520"/>
      <c r="W1075" s="520"/>
      <c r="X1075" s="520"/>
      <c r="Y1075" s="475"/>
      <c r="Z1075" s="474"/>
      <c r="AA1075" s="474"/>
      <c r="AB1075" s="475"/>
      <c r="AC1075" s="475"/>
      <c r="AD1075" s="475"/>
      <c r="AE1075" s="990"/>
      <c r="AF1075" s="1153"/>
      <c r="AG1075" s="1153">
        <v>8.0</v>
      </c>
      <c r="AH1075" s="990"/>
      <c r="AI1075" s="1173">
        <v>8.0</v>
      </c>
      <c r="AJ1075" s="1153"/>
      <c r="AK1075" s="962"/>
      <c r="AL1075" s="962"/>
      <c r="AM1075" s="962"/>
      <c r="AN1075" s="961"/>
      <c r="AO1075" s="962"/>
      <c r="AP1075" s="962"/>
      <c r="AQ1075" s="961"/>
      <c r="AR1075" s="961"/>
      <c r="AS1075" s="962"/>
    </row>
    <row r="1076">
      <c r="B1076" s="266"/>
      <c r="C1076" s="269"/>
      <c r="D1076" s="984">
        <v>6.0</v>
      </c>
      <c r="E1076" s="985">
        <v>6.0</v>
      </c>
      <c r="F1076" s="986"/>
      <c r="G1076" s="987"/>
      <c r="H1076" s="1021">
        <v>510000.0</v>
      </c>
      <c r="I1076" s="486"/>
      <c r="J1076" s="519"/>
      <c r="K1076" s="474"/>
      <c r="L1076" s="990">
        <v>60.0</v>
      </c>
      <c r="M1076" s="486"/>
      <c r="N1076" s="487"/>
      <c r="O1076" s="486"/>
      <c r="P1076" s="487"/>
      <c r="Q1076" s="487"/>
      <c r="R1076" s="487"/>
      <c r="S1076" s="519"/>
      <c r="T1076" s="520"/>
      <c r="U1076" s="519"/>
      <c r="V1076" s="520"/>
      <c r="W1076" s="520"/>
      <c r="X1076" s="520"/>
      <c r="Y1076" s="474"/>
      <c r="Z1076" s="474"/>
      <c r="AA1076" s="474"/>
      <c r="AB1076" s="475"/>
      <c r="AC1076" s="475"/>
      <c r="AD1076" s="475"/>
      <c r="AE1076" s="990"/>
      <c r="AF1076" s="1153"/>
      <c r="AG1076" s="1153">
        <v>8.0</v>
      </c>
      <c r="AH1076" s="990"/>
      <c r="AI1076" s="1173">
        <v>8.0</v>
      </c>
      <c r="AJ1076" s="1154"/>
      <c r="AK1076" s="962"/>
      <c r="AL1076" s="962"/>
      <c r="AM1076" s="962"/>
      <c r="AN1076" s="961"/>
      <c r="AO1076" s="962"/>
      <c r="AP1076" s="962"/>
      <c r="AQ1076" s="961"/>
      <c r="AR1076" s="961"/>
      <c r="AS1076" s="962"/>
    </row>
    <row r="1077">
      <c r="B1077" s="266"/>
      <c r="C1077" s="269"/>
      <c r="D1077" s="984">
        <v>7.0</v>
      </c>
      <c r="E1077" s="985">
        <v>7.0</v>
      </c>
      <c r="F1077" s="986"/>
      <c r="G1077" s="987"/>
      <c r="H1077" s="1021">
        <v>590000.0</v>
      </c>
      <c r="I1077" s="486"/>
      <c r="J1077" s="519"/>
      <c r="K1077" s="474"/>
      <c r="L1077" s="990">
        <v>65.0</v>
      </c>
      <c r="M1077" s="486"/>
      <c r="N1077" s="487"/>
      <c r="O1077" s="486"/>
      <c r="P1077" s="487"/>
      <c r="Q1077" s="487"/>
      <c r="R1077" s="487"/>
      <c r="S1077" s="519"/>
      <c r="T1077" s="520"/>
      <c r="U1077" s="519"/>
      <c r="V1077" s="520"/>
      <c r="W1077" s="520"/>
      <c r="X1077" s="520"/>
      <c r="Y1077" s="474"/>
      <c r="Z1077" s="474"/>
      <c r="AA1077" s="474"/>
      <c r="AB1077" s="475"/>
      <c r="AC1077" s="475"/>
      <c r="AD1077" s="475"/>
      <c r="AE1077" s="990"/>
      <c r="AF1077" s="1153"/>
      <c r="AG1077" s="1153">
        <v>9.0</v>
      </c>
      <c r="AH1077" s="990"/>
      <c r="AI1077" s="1173">
        <v>9.0</v>
      </c>
      <c r="AJ1077" s="1154"/>
      <c r="AK1077" s="962"/>
      <c r="AL1077" s="962"/>
      <c r="AM1077" s="962"/>
      <c r="AN1077" s="961"/>
      <c r="AO1077" s="962"/>
      <c r="AP1077" s="962"/>
      <c r="AQ1077" s="961"/>
      <c r="AR1077" s="961"/>
      <c r="AS1077" s="962"/>
    </row>
    <row r="1078">
      <c r="B1078" s="266"/>
      <c r="C1078" s="269"/>
      <c r="D1078" s="984">
        <v>8.0</v>
      </c>
      <c r="E1078" s="985">
        <v>8.0</v>
      </c>
      <c r="F1078" s="986"/>
      <c r="G1078" s="987"/>
      <c r="H1078" s="1021">
        <v>680000.0</v>
      </c>
      <c r="I1078" s="486"/>
      <c r="J1078" s="519"/>
      <c r="K1078" s="474"/>
      <c r="L1078" s="990">
        <v>70.0</v>
      </c>
      <c r="M1078" s="486"/>
      <c r="N1078" s="487"/>
      <c r="O1078" s="486"/>
      <c r="P1078" s="487"/>
      <c r="Q1078" s="487"/>
      <c r="R1078" s="487"/>
      <c r="S1078" s="519"/>
      <c r="T1078" s="520"/>
      <c r="U1078" s="519"/>
      <c r="V1078" s="520"/>
      <c r="W1078" s="520"/>
      <c r="X1078" s="520"/>
      <c r="Y1078" s="474"/>
      <c r="Z1078" s="474"/>
      <c r="AA1078" s="474"/>
      <c r="AB1078" s="475"/>
      <c r="AC1078" s="475"/>
      <c r="AD1078" s="475"/>
      <c r="AE1078" s="990"/>
      <c r="AF1078" s="1153"/>
      <c r="AG1078" s="1153">
        <v>9.0</v>
      </c>
      <c r="AH1078" s="990"/>
      <c r="AI1078" s="1173">
        <v>9.0</v>
      </c>
      <c r="AJ1078" s="1154"/>
      <c r="AK1078" s="962"/>
      <c r="AL1078" s="962"/>
      <c r="AM1078" s="962"/>
      <c r="AN1078" s="961"/>
      <c r="AO1078" s="962"/>
      <c r="AP1078" s="962"/>
      <c r="AQ1078" s="961"/>
      <c r="AR1078" s="961"/>
      <c r="AS1078" s="962"/>
    </row>
    <row r="1079">
      <c r="B1079" s="266"/>
      <c r="C1079" s="269"/>
      <c r="D1079" s="984">
        <v>9.0</v>
      </c>
      <c r="E1079" s="985">
        <v>9.0</v>
      </c>
      <c r="F1079" s="986"/>
      <c r="G1079" s="987"/>
      <c r="H1079" s="1021">
        <v>800000.0</v>
      </c>
      <c r="I1079" s="486"/>
      <c r="J1079" s="519"/>
      <c r="K1079" s="474"/>
      <c r="L1079" s="990">
        <v>75.0</v>
      </c>
      <c r="M1079" s="486"/>
      <c r="N1079" s="487"/>
      <c r="O1079" s="486"/>
      <c r="P1079" s="487"/>
      <c r="Q1079" s="487"/>
      <c r="R1079" s="487"/>
      <c r="S1079" s="519"/>
      <c r="T1079" s="520"/>
      <c r="U1079" s="519"/>
      <c r="V1079" s="520"/>
      <c r="W1079" s="520"/>
      <c r="X1079" s="520"/>
      <c r="Y1079" s="474"/>
      <c r="Z1079" s="474"/>
      <c r="AA1079" s="474"/>
      <c r="AB1079" s="475"/>
      <c r="AC1079" s="475"/>
      <c r="AD1079" s="475"/>
      <c r="AE1079" s="990"/>
      <c r="AF1079" s="1153"/>
      <c r="AG1079" s="1153">
        <v>10.0</v>
      </c>
      <c r="AH1079" s="990"/>
      <c r="AI1079" s="1173">
        <v>10.0</v>
      </c>
      <c r="AJ1079" s="1154"/>
      <c r="AK1079" s="962"/>
      <c r="AL1079" s="962"/>
      <c r="AM1079" s="962"/>
      <c r="AN1079" s="961"/>
      <c r="AO1079" s="962"/>
      <c r="AP1079" s="962"/>
      <c r="AQ1079" s="961"/>
      <c r="AR1079" s="961"/>
      <c r="AS1079" s="962"/>
    </row>
    <row r="1080">
      <c r="B1080" s="275"/>
      <c r="C1080" s="917"/>
      <c r="D1080" s="984">
        <v>10.0</v>
      </c>
      <c r="E1080" s="993">
        <v>10.0</v>
      </c>
      <c r="F1080" s="994"/>
      <c r="G1080" s="995"/>
      <c r="H1080" s="1028">
        <v>900000.0</v>
      </c>
      <c r="I1080" s="486"/>
      <c r="J1080" s="519"/>
      <c r="K1080" s="474"/>
      <c r="L1080" s="990">
        <v>80.0</v>
      </c>
      <c r="M1080" s="486"/>
      <c r="N1080" s="487"/>
      <c r="O1080" s="486"/>
      <c r="P1080" s="487"/>
      <c r="Q1080" s="487"/>
      <c r="R1080" s="487"/>
      <c r="S1080" s="519"/>
      <c r="T1080" s="520"/>
      <c r="U1080" s="519"/>
      <c r="V1080" s="520"/>
      <c r="W1080" s="520"/>
      <c r="X1080" s="520"/>
      <c r="Y1080" s="474"/>
      <c r="Z1080" s="474"/>
      <c r="AA1080" s="474"/>
      <c r="AB1080" s="475"/>
      <c r="AC1080" s="475"/>
      <c r="AD1080" s="475"/>
      <c r="AE1080" s="990"/>
      <c r="AF1080" s="1155"/>
      <c r="AG1080" s="1155">
        <v>10.0</v>
      </c>
      <c r="AH1080" s="990"/>
      <c r="AI1080" s="1174">
        <v>10.0</v>
      </c>
      <c r="AJ1080" s="1156"/>
      <c r="AK1080" s="962"/>
      <c r="AL1080" s="962"/>
      <c r="AM1080" s="962"/>
      <c r="AN1080" s="961"/>
      <c r="AO1080" s="962"/>
      <c r="AP1080" s="962"/>
      <c r="AQ1080" s="961"/>
      <c r="AR1080" s="961"/>
      <c r="AS1080" s="962"/>
    </row>
    <row r="1081">
      <c r="A1081" s="1175" t="s">
        <v>2823</v>
      </c>
      <c r="B1081" s="1176"/>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034"/>
      <c r="AA1081" s="1034"/>
      <c r="AB1081" s="1034"/>
      <c r="AC1081" s="1034"/>
      <c r="AD1081" s="1034"/>
      <c r="AE1081" s="1034"/>
      <c r="AF1081" s="1034"/>
      <c r="AG1081" s="1034"/>
      <c r="AH1081" s="1034"/>
      <c r="AI1081" s="1034"/>
      <c r="AJ1081" s="1034"/>
      <c r="AK1081" s="1033"/>
      <c r="AL1081" s="1033"/>
      <c r="AM1081" s="1033"/>
      <c r="AN1081" s="1034"/>
      <c r="AO1081" s="1033"/>
      <c r="AP1081" s="1033"/>
      <c r="AQ1081" s="1034"/>
      <c r="AR1081" s="1034"/>
      <c r="AS1081" s="941"/>
    </row>
    <row r="1082">
      <c r="A1082" s="1177" t="s">
        <v>2684</v>
      </c>
      <c r="B1082" s="1178" t="s">
        <v>2685</v>
      </c>
      <c r="C1082" s="1178" t="s">
        <v>2686</v>
      </c>
      <c r="D1082" s="1178" t="s">
        <v>2824</v>
      </c>
      <c r="F1082" s="1178" t="s">
        <v>2687</v>
      </c>
      <c r="H1082" s="1178" t="s">
        <v>2689</v>
      </c>
      <c r="K1082" s="1178" t="s">
        <v>2553</v>
      </c>
      <c r="N1082" s="1178" t="s">
        <v>1071</v>
      </c>
      <c r="Q1082" s="1178" t="s">
        <v>165</v>
      </c>
      <c r="T1082" s="1178" t="s">
        <v>2557</v>
      </c>
      <c r="W1082" s="1178" t="s">
        <v>233</v>
      </c>
      <c r="Z1082" s="961"/>
      <c r="AA1082" s="961"/>
      <c r="AB1082" s="961"/>
      <c r="AC1082" s="961"/>
      <c r="AD1082" s="961"/>
      <c r="AE1082" s="961"/>
      <c r="AF1082" s="961"/>
      <c r="AG1082" s="961"/>
      <c r="AH1082" s="961"/>
      <c r="AI1082" s="961"/>
      <c r="AJ1082" s="961"/>
      <c r="AK1082" s="962"/>
      <c r="AL1082" s="962"/>
      <c r="AM1082" s="962"/>
      <c r="AN1082" s="961"/>
      <c r="AO1082" s="962"/>
      <c r="AP1082" s="962"/>
      <c r="AQ1082" s="961"/>
      <c r="AR1082" s="961"/>
      <c r="AS1082" s="962"/>
    </row>
    <row r="1083">
      <c r="A1083" s="1177" t="s">
        <v>2690</v>
      </c>
      <c r="B1083" s="1178" t="s">
        <v>2691</v>
      </c>
      <c r="C1083" s="1178" t="s">
        <v>2692</v>
      </c>
      <c r="D1083" s="1178" t="s">
        <v>2693</v>
      </c>
      <c r="F1083" s="1178" t="s">
        <v>2538</v>
      </c>
      <c r="H1083" s="1178" t="s">
        <v>2540</v>
      </c>
      <c r="K1083" s="1178" t="s">
        <v>2551</v>
      </c>
      <c r="N1083" s="1178" t="s">
        <v>140</v>
      </c>
      <c r="Q1083" s="1178" t="s">
        <v>282</v>
      </c>
      <c r="T1083" s="1178" t="s">
        <v>326</v>
      </c>
      <c r="W1083" s="1179"/>
      <c r="Z1083" s="961"/>
      <c r="AA1083" s="961"/>
      <c r="AB1083" s="961"/>
      <c r="AC1083" s="961"/>
      <c r="AD1083" s="961"/>
      <c r="AE1083" s="961"/>
      <c r="AF1083" s="961"/>
      <c r="AG1083" s="961"/>
      <c r="AH1083" s="961"/>
      <c r="AI1083" s="961"/>
      <c r="AJ1083" s="961"/>
      <c r="AK1083" s="962"/>
      <c r="AL1083" s="962"/>
      <c r="AM1083" s="962"/>
      <c r="AN1083" s="961"/>
      <c r="AO1083" s="962"/>
      <c r="AP1083" s="962"/>
      <c r="AQ1083" s="961"/>
      <c r="AR1083" s="961"/>
      <c r="AS1083" s="962"/>
    </row>
    <row r="1084">
      <c r="A1084" s="1177" t="s">
        <v>2694</v>
      </c>
      <c r="B1084" s="1178" t="s">
        <v>2695</v>
      </c>
      <c r="C1084" s="1178" t="s">
        <v>2697</v>
      </c>
      <c r="D1084" s="1178" t="s">
        <v>2696</v>
      </c>
      <c r="F1084" s="1178" t="s">
        <v>2825</v>
      </c>
      <c r="H1084" s="1178" t="s">
        <v>2698</v>
      </c>
      <c r="K1084" s="1180" t="s">
        <v>2826</v>
      </c>
      <c r="N1084" s="1178" t="s">
        <v>2827</v>
      </c>
      <c r="Q1084" s="1178" t="s">
        <v>1352</v>
      </c>
      <c r="T1084" s="1178" t="s">
        <v>2544</v>
      </c>
      <c r="W1084" s="1178" t="s">
        <v>510</v>
      </c>
      <c r="Z1084" s="961"/>
      <c r="AA1084" s="961"/>
      <c r="AB1084" s="961"/>
      <c r="AC1084" s="961"/>
      <c r="AD1084" s="961"/>
      <c r="AE1084" s="961"/>
      <c r="AF1084" s="961"/>
      <c r="AG1084" s="961"/>
      <c r="AH1084" s="961"/>
      <c r="AI1084" s="961"/>
      <c r="AJ1084" s="961"/>
      <c r="AK1084" s="962"/>
      <c r="AL1084" s="962"/>
      <c r="AM1084" s="962"/>
      <c r="AN1084" s="961"/>
      <c r="AO1084" s="962"/>
      <c r="AP1084" s="962"/>
      <c r="AQ1084" s="961"/>
      <c r="AR1084" s="961"/>
      <c r="AS1084" s="962"/>
    </row>
    <row r="1085">
      <c r="A1085" s="1177" t="s">
        <v>2701</v>
      </c>
      <c r="B1085" s="1178" t="s">
        <v>2702</v>
      </c>
      <c r="C1085" s="1178" t="s">
        <v>2703</v>
      </c>
      <c r="D1085" s="1178" t="s">
        <v>2828</v>
      </c>
      <c r="F1085" s="1178" t="s">
        <v>2704</v>
      </c>
      <c r="H1085" s="1178" t="s">
        <v>2829</v>
      </c>
      <c r="K1085" s="1180" t="s">
        <v>2559</v>
      </c>
      <c r="N1085" s="1178" t="s">
        <v>370</v>
      </c>
      <c r="Q1085" s="1181"/>
      <c r="R1085" s="1181"/>
      <c r="S1085" s="1181"/>
      <c r="T1085" s="1181"/>
      <c r="U1085" s="1181"/>
      <c r="V1085" s="1181"/>
      <c r="W1085" s="1181"/>
      <c r="X1085" s="1181"/>
      <c r="Y1085" s="1181"/>
      <c r="Z1085" s="961"/>
      <c r="AA1085" s="961"/>
      <c r="AB1085" s="961"/>
      <c r="AC1085" s="961"/>
      <c r="AD1085" s="961"/>
      <c r="AE1085" s="961"/>
      <c r="AF1085" s="961"/>
      <c r="AG1085" s="961"/>
      <c r="AH1085" s="961"/>
      <c r="AI1085" s="961"/>
      <c r="AJ1085" s="961"/>
      <c r="AK1085" s="962"/>
      <c r="AL1085" s="962"/>
      <c r="AM1085" s="962"/>
      <c r="AN1085" s="961"/>
      <c r="AO1085" s="962"/>
      <c r="AP1085" s="962"/>
      <c r="AQ1085" s="961"/>
      <c r="AR1085" s="961"/>
      <c r="AS1085" s="962"/>
    </row>
    <row r="1086">
      <c r="A1086" s="1175" t="s">
        <v>2708</v>
      </c>
      <c r="B1086" s="1176"/>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033"/>
      <c r="AL1086" s="1033"/>
      <c r="AM1086" s="1033"/>
      <c r="AN1086" s="1034"/>
      <c r="AO1086" s="1033"/>
      <c r="AP1086" s="1033"/>
      <c r="AQ1086" s="1034"/>
      <c r="AR1086" s="1034"/>
      <c r="AS1086" s="941"/>
    </row>
    <row r="1087">
      <c r="A1087" s="387" t="s">
        <v>2685</v>
      </c>
      <c r="B1087" s="969" t="s">
        <v>2830</v>
      </c>
      <c r="C1087" s="14"/>
      <c r="D1087" s="984">
        <v>1.0</v>
      </c>
      <c r="E1087" s="971">
        <v>2.0</v>
      </c>
      <c r="F1087" s="972">
        <v>2.0</v>
      </c>
      <c r="G1087" s="973"/>
      <c r="H1087" s="988">
        <v>500.0</v>
      </c>
      <c r="I1087" s="487">
        <v>1.0</v>
      </c>
      <c r="J1087" s="519"/>
      <c r="K1087" s="474"/>
      <c r="L1087" s="989"/>
      <c r="M1087" s="486"/>
      <c r="N1087" s="487"/>
      <c r="O1087" s="486"/>
      <c r="P1087" s="487"/>
      <c r="Q1087" s="487"/>
      <c r="R1087" s="487"/>
      <c r="S1087" s="519"/>
      <c r="T1087" s="520"/>
      <c r="U1087" s="519"/>
      <c r="V1087" s="520"/>
      <c r="W1087" s="520"/>
      <c r="X1087" s="520"/>
      <c r="Y1087" s="474"/>
      <c r="Z1087" s="474"/>
      <c r="AA1087" s="474"/>
      <c r="AB1087" s="475"/>
      <c r="AC1087" s="475"/>
      <c r="AD1087" s="475"/>
      <c r="AE1087" s="989"/>
      <c r="AF1087" s="989"/>
      <c r="AG1087" s="989"/>
      <c r="AH1087" s="990"/>
      <c r="AI1087" s="990"/>
      <c r="AJ1087" s="989"/>
      <c r="AK1087" s="962"/>
      <c r="AL1087" s="962"/>
      <c r="AM1087" s="962"/>
      <c r="AN1087" s="961"/>
      <c r="AO1087" s="962"/>
      <c r="AP1087" s="962"/>
      <c r="AQ1087" s="961"/>
      <c r="AR1087" s="961"/>
      <c r="AS1087" s="962"/>
    </row>
    <row r="1088">
      <c r="B1088" s="266"/>
      <c r="C1088" s="269"/>
      <c r="D1088" s="984">
        <v>2.0</v>
      </c>
      <c r="E1088" s="985">
        <v>4.0</v>
      </c>
      <c r="F1088" s="986">
        <v>4.0</v>
      </c>
      <c r="G1088" s="987"/>
      <c r="H1088" s="988">
        <v>750.0</v>
      </c>
      <c r="I1088" s="487">
        <v>2.0</v>
      </c>
      <c r="J1088" s="519"/>
      <c r="K1088" s="474"/>
      <c r="L1088" s="989"/>
      <c r="M1088" s="487"/>
      <c r="N1088" s="487"/>
      <c r="O1088" s="486"/>
      <c r="P1088" s="487"/>
      <c r="Q1088" s="487"/>
      <c r="R1088" s="487">
        <v>1.0</v>
      </c>
      <c r="S1088" s="519"/>
      <c r="T1088" s="520"/>
      <c r="U1088" s="519"/>
      <c r="V1088" s="520"/>
      <c r="W1088" s="520"/>
      <c r="X1088" s="520"/>
      <c r="Y1088" s="474"/>
      <c r="Z1088" s="474"/>
      <c r="AA1088" s="474"/>
      <c r="AB1088" s="475"/>
      <c r="AC1088" s="475"/>
      <c r="AD1088" s="475"/>
      <c r="AE1088" s="989"/>
      <c r="AF1088" s="989"/>
      <c r="AG1088" s="989"/>
      <c r="AH1088" s="990"/>
      <c r="AI1088" s="990"/>
      <c r="AJ1088" s="989"/>
      <c r="AK1088" s="962"/>
      <c r="AL1088" s="962"/>
      <c r="AM1088" s="962"/>
      <c r="AN1088" s="961"/>
      <c r="AO1088" s="962"/>
      <c r="AP1088" s="962"/>
      <c r="AQ1088" s="961"/>
      <c r="AR1088" s="961"/>
      <c r="AS1088" s="962"/>
    </row>
    <row r="1089">
      <c r="B1089" s="266"/>
      <c r="C1089" s="269"/>
      <c r="D1089" s="984">
        <v>3.0</v>
      </c>
      <c r="E1089" s="985">
        <v>6.0</v>
      </c>
      <c r="F1089" s="986">
        <v>6.0</v>
      </c>
      <c r="G1089" s="987"/>
      <c r="H1089" s="988">
        <v>1100.0</v>
      </c>
      <c r="I1089" s="487">
        <v>2.0</v>
      </c>
      <c r="J1089" s="519"/>
      <c r="K1089" s="474"/>
      <c r="L1089" s="989"/>
      <c r="M1089" s="487"/>
      <c r="N1089" s="487"/>
      <c r="O1089" s="486"/>
      <c r="P1089" s="487"/>
      <c r="Q1089" s="487"/>
      <c r="R1089" s="487">
        <v>2.0</v>
      </c>
      <c r="S1089" s="519"/>
      <c r="T1089" s="520"/>
      <c r="U1089" s="519"/>
      <c r="V1089" s="520"/>
      <c r="W1089" s="520"/>
      <c r="X1089" s="520"/>
      <c r="Y1089" s="474"/>
      <c r="Z1089" s="474"/>
      <c r="AA1089" s="474"/>
      <c r="AB1089" s="475"/>
      <c r="AC1089" s="475"/>
      <c r="AD1089" s="475"/>
      <c r="AE1089" s="989"/>
      <c r="AF1089" s="989"/>
      <c r="AG1089" s="989"/>
      <c r="AH1089" s="990"/>
      <c r="AI1089" s="990"/>
      <c r="AJ1089" s="989"/>
      <c r="AK1089" s="962"/>
      <c r="AL1089" s="962"/>
      <c r="AM1089" s="962"/>
      <c r="AN1089" s="961"/>
      <c r="AO1089" s="962"/>
      <c r="AP1089" s="962"/>
      <c r="AQ1089" s="961"/>
      <c r="AR1089" s="961"/>
      <c r="AS1089" s="962"/>
    </row>
    <row r="1090">
      <c r="B1090" s="266"/>
      <c r="C1090" s="269"/>
      <c r="D1090" s="984">
        <v>4.0</v>
      </c>
      <c r="E1090" s="985">
        <v>8.0</v>
      </c>
      <c r="F1090" s="986">
        <v>8.0</v>
      </c>
      <c r="G1090" s="987"/>
      <c r="H1090" s="988">
        <v>1700.0</v>
      </c>
      <c r="I1090" s="487">
        <v>3.0</v>
      </c>
      <c r="J1090" s="519"/>
      <c r="K1090" s="474"/>
      <c r="L1090" s="989"/>
      <c r="M1090" s="487"/>
      <c r="N1090" s="487"/>
      <c r="O1090" s="486"/>
      <c r="P1090" s="487"/>
      <c r="Q1090" s="487"/>
      <c r="R1090" s="487">
        <v>3.0</v>
      </c>
      <c r="S1090" s="519"/>
      <c r="T1090" s="520"/>
      <c r="U1090" s="519"/>
      <c r="V1090" s="520"/>
      <c r="W1090" s="520"/>
      <c r="X1090" s="520"/>
      <c r="Y1090" s="474"/>
      <c r="Z1090" s="474"/>
      <c r="AA1090" s="474"/>
      <c r="AB1090" s="475"/>
      <c r="AC1090" s="475"/>
      <c r="AD1090" s="475"/>
      <c r="AE1090" s="989"/>
      <c r="AF1090" s="989"/>
      <c r="AG1090" s="989"/>
      <c r="AH1090" s="990"/>
      <c r="AI1090" s="990"/>
      <c r="AJ1090" s="989"/>
      <c r="AK1090" s="962"/>
      <c r="AL1090" s="962"/>
      <c r="AM1090" s="962"/>
      <c r="AN1090" s="961"/>
      <c r="AO1090" s="962"/>
      <c r="AP1090" s="962"/>
      <c r="AQ1090" s="961"/>
      <c r="AR1090" s="961"/>
      <c r="AS1090" s="962"/>
    </row>
    <row r="1091">
      <c r="B1091" s="266"/>
      <c r="C1091" s="269"/>
      <c r="D1091" s="984">
        <v>5.0</v>
      </c>
      <c r="E1091" s="985">
        <v>10.0</v>
      </c>
      <c r="F1091" s="986">
        <v>10.0</v>
      </c>
      <c r="G1091" s="987"/>
      <c r="H1091" s="988">
        <v>2600.0</v>
      </c>
      <c r="I1091" s="487">
        <v>3.0</v>
      </c>
      <c r="J1091" s="519"/>
      <c r="K1091" s="474"/>
      <c r="L1091" s="989"/>
      <c r="M1091" s="487"/>
      <c r="N1091" s="487"/>
      <c r="O1091" s="486"/>
      <c r="P1091" s="487"/>
      <c r="Q1091" s="487"/>
      <c r="R1091" s="487">
        <v>4.0</v>
      </c>
      <c r="S1091" s="519"/>
      <c r="T1091" s="520"/>
      <c r="U1091" s="519"/>
      <c r="V1091" s="520"/>
      <c r="W1091" s="520"/>
      <c r="X1091" s="520"/>
      <c r="Y1091" s="474"/>
      <c r="Z1091" s="474"/>
      <c r="AA1091" s="474"/>
      <c r="AB1091" s="475"/>
      <c r="AC1091" s="475"/>
      <c r="AD1091" s="475"/>
      <c r="AE1091" s="989"/>
      <c r="AF1091" s="989"/>
      <c r="AG1091" s="989"/>
      <c r="AH1091" s="990"/>
      <c r="AI1091" s="990"/>
      <c r="AJ1091" s="989"/>
      <c r="AK1091" s="962"/>
      <c r="AL1091" s="962"/>
      <c r="AM1091" s="962"/>
      <c r="AN1091" s="961"/>
      <c r="AO1091" s="962"/>
      <c r="AP1091" s="962"/>
      <c r="AQ1091" s="961"/>
      <c r="AR1091" s="961"/>
      <c r="AS1091" s="962"/>
    </row>
    <row r="1092">
      <c r="A1092" s="968" t="s">
        <v>2686</v>
      </c>
      <c r="B1092" s="969" t="s">
        <v>2831</v>
      </c>
      <c r="C1092" s="14"/>
      <c r="D1092" s="970">
        <v>1.0</v>
      </c>
      <c r="E1092" s="971">
        <v>1.0</v>
      </c>
      <c r="F1092" s="972">
        <v>1.0</v>
      </c>
      <c r="G1092" s="973"/>
      <c r="H1092" s="974">
        <v>500.0</v>
      </c>
      <c r="I1092" s="975">
        <v>1.0</v>
      </c>
      <c r="J1092" s="976"/>
      <c r="K1092" s="977"/>
      <c r="L1092" s="978"/>
      <c r="M1092" s="979"/>
      <c r="N1092" s="975"/>
      <c r="O1092" s="979"/>
      <c r="P1092" s="975"/>
      <c r="Q1092" s="975"/>
      <c r="R1092" s="975"/>
      <c r="S1092" s="976"/>
      <c r="T1092" s="980"/>
      <c r="U1092" s="976"/>
      <c r="V1092" s="980"/>
      <c r="W1092" s="980"/>
      <c r="X1092" s="980"/>
      <c r="Y1092" s="977"/>
      <c r="Z1092" s="977"/>
      <c r="AA1092" s="977"/>
      <c r="AB1092" s="981"/>
      <c r="AC1092" s="981"/>
      <c r="AD1092" s="981"/>
      <c r="AE1092" s="978"/>
      <c r="AF1092" s="978"/>
      <c r="AG1092" s="978"/>
      <c r="AH1092" s="982"/>
      <c r="AI1092" s="982"/>
      <c r="AJ1092" s="978"/>
      <c r="AK1092" s="1024"/>
      <c r="AL1092" s="1024"/>
      <c r="AM1092" s="1024"/>
      <c r="AN1092" s="1025"/>
      <c r="AO1092" s="1024"/>
      <c r="AP1092" s="1024"/>
      <c r="AQ1092" s="1025"/>
      <c r="AR1092" s="1025"/>
      <c r="AS1092" s="1026"/>
    </row>
    <row r="1093">
      <c r="A1093" s="266"/>
      <c r="B1093" s="266"/>
      <c r="C1093" s="269"/>
      <c r="D1093" s="984">
        <v>2.0</v>
      </c>
      <c r="E1093" s="985">
        <v>2.0</v>
      </c>
      <c r="F1093" s="986">
        <v>2.0</v>
      </c>
      <c r="G1093" s="987"/>
      <c r="H1093" s="988">
        <v>750.0</v>
      </c>
      <c r="I1093" s="487">
        <v>2.0</v>
      </c>
      <c r="J1093" s="519"/>
      <c r="K1093" s="474"/>
      <c r="L1093" s="989"/>
      <c r="M1093" s="486"/>
      <c r="N1093" s="487"/>
      <c r="O1093" s="486"/>
      <c r="P1093" s="487">
        <v>1.0</v>
      </c>
      <c r="Q1093" s="487"/>
      <c r="R1093" s="487"/>
      <c r="S1093" s="519"/>
      <c r="T1093" s="520"/>
      <c r="U1093" s="519"/>
      <c r="V1093" s="520"/>
      <c r="W1093" s="520"/>
      <c r="X1093" s="520"/>
      <c r="Y1093" s="474"/>
      <c r="Z1093" s="474"/>
      <c r="AA1093" s="474"/>
      <c r="AB1093" s="475"/>
      <c r="AC1093" s="475"/>
      <c r="AD1093" s="475"/>
      <c r="AE1093" s="989"/>
      <c r="AF1093" s="989"/>
      <c r="AG1093" s="989"/>
      <c r="AH1093" s="990"/>
      <c r="AI1093" s="990"/>
      <c r="AJ1093" s="989"/>
      <c r="AK1093" s="962"/>
      <c r="AL1093" s="962"/>
      <c r="AM1093" s="962"/>
      <c r="AN1093" s="961"/>
      <c r="AO1093" s="962"/>
      <c r="AP1093" s="962"/>
      <c r="AQ1093" s="961"/>
      <c r="AR1093" s="961"/>
      <c r="AS1093" s="1027"/>
    </row>
    <row r="1094">
      <c r="A1094" s="266"/>
      <c r="B1094" s="266"/>
      <c r="C1094" s="269"/>
      <c r="D1094" s="984">
        <v>3.0</v>
      </c>
      <c r="E1094" s="985">
        <v>3.0</v>
      </c>
      <c r="F1094" s="986">
        <v>3.0</v>
      </c>
      <c r="G1094" s="987"/>
      <c r="H1094" s="988">
        <v>1100.0</v>
      </c>
      <c r="I1094" s="487">
        <v>2.0</v>
      </c>
      <c r="J1094" s="519"/>
      <c r="K1094" s="474"/>
      <c r="L1094" s="989"/>
      <c r="M1094" s="486"/>
      <c r="N1094" s="487"/>
      <c r="O1094" s="486"/>
      <c r="P1094" s="487">
        <v>2.0</v>
      </c>
      <c r="Q1094" s="487"/>
      <c r="R1094" s="487"/>
      <c r="S1094" s="519"/>
      <c r="T1094" s="520"/>
      <c r="U1094" s="519"/>
      <c r="V1094" s="520"/>
      <c r="W1094" s="520"/>
      <c r="X1094" s="520"/>
      <c r="Y1094" s="474"/>
      <c r="Z1094" s="474"/>
      <c r="AA1094" s="474"/>
      <c r="AB1094" s="475"/>
      <c r="AC1094" s="475"/>
      <c r="AD1094" s="475"/>
      <c r="AE1094" s="989"/>
      <c r="AF1094" s="989"/>
      <c r="AG1094" s="989"/>
      <c r="AH1094" s="990"/>
      <c r="AI1094" s="990"/>
      <c r="AJ1094" s="989"/>
      <c r="AK1094" s="962"/>
      <c r="AL1094" s="962"/>
      <c r="AM1094" s="962"/>
      <c r="AN1094" s="961"/>
      <c r="AO1094" s="962"/>
      <c r="AP1094" s="962"/>
      <c r="AQ1094" s="961"/>
      <c r="AR1094" s="961"/>
      <c r="AS1094" s="1027"/>
    </row>
    <row r="1095">
      <c r="A1095" s="266"/>
      <c r="B1095" s="266"/>
      <c r="C1095" s="269"/>
      <c r="D1095" s="984">
        <v>4.0</v>
      </c>
      <c r="E1095" s="985">
        <v>4.0</v>
      </c>
      <c r="F1095" s="986">
        <v>4.0</v>
      </c>
      <c r="G1095" s="987"/>
      <c r="H1095" s="988">
        <v>1700.0</v>
      </c>
      <c r="I1095" s="487">
        <v>3.0</v>
      </c>
      <c r="J1095" s="519"/>
      <c r="K1095" s="474"/>
      <c r="L1095" s="989"/>
      <c r="M1095" s="486"/>
      <c r="N1095" s="487"/>
      <c r="O1095" s="486"/>
      <c r="P1095" s="487">
        <v>3.0</v>
      </c>
      <c r="Q1095" s="487"/>
      <c r="R1095" s="487"/>
      <c r="S1095" s="519"/>
      <c r="T1095" s="520"/>
      <c r="U1095" s="519"/>
      <c r="V1095" s="520"/>
      <c r="W1095" s="520"/>
      <c r="X1095" s="520"/>
      <c r="Y1095" s="474"/>
      <c r="Z1095" s="474"/>
      <c r="AA1095" s="474"/>
      <c r="AB1095" s="475"/>
      <c r="AC1095" s="475"/>
      <c r="AD1095" s="475"/>
      <c r="AE1095" s="989"/>
      <c r="AF1095" s="989"/>
      <c r="AG1095" s="989"/>
      <c r="AH1095" s="990"/>
      <c r="AI1095" s="990"/>
      <c r="AJ1095" s="989"/>
      <c r="AK1095" s="962"/>
      <c r="AL1095" s="962"/>
      <c r="AM1095" s="962"/>
      <c r="AN1095" s="961"/>
      <c r="AO1095" s="962"/>
      <c r="AP1095" s="962"/>
      <c r="AQ1095" s="961"/>
      <c r="AR1095" s="961"/>
      <c r="AS1095" s="1027"/>
    </row>
    <row r="1096">
      <c r="A1096" s="275"/>
      <c r="B1096" s="275"/>
      <c r="C1096" s="917"/>
      <c r="D1096" s="992">
        <v>5.0</v>
      </c>
      <c r="E1096" s="993">
        <v>6.0</v>
      </c>
      <c r="F1096" s="994">
        <v>6.0</v>
      </c>
      <c r="G1096" s="995"/>
      <c r="H1096" s="996">
        <v>2600.0</v>
      </c>
      <c r="I1096" s="997">
        <v>3.0</v>
      </c>
      <c r="J1096" s="998"/>
      <c r="K1096" s="999"/>
      <c r="L1096" s="1000"/>
      <c r="M1096" s="1001"/>
      <c r="N1096" s="997"/>
      <c r="O1096" s="1001"/>
      <c r="P1096" s="997">
        <v>4.0</v>
      </c>
      <c r="Q1096" s="997"/>
      <c r="R1096" s="997"/>
      <c r="S1096" s="998"/>
      <c r="T1096" s="1002"/>
      <c r="U1096" s="998"/>
      <c r="V1096" s="1002"/>
      <c r="W1096" s="1002"/>
      <c r="X1096" s="1002"/>
      <c r="Y1096" s="999"/>
      <c r="Z1096" s="999"/>
      <c r="AA1096" s="999"/>
      <c r="AB1096" s="1003"/>
      <c r="AC1096" s="1003"/>
      <c r="AD1096" s="1003"/>
      <c r="AE1096" s="1000"/>
      <c r="AF1096" s="1000"/>
      <c r="AG1096" s="1000"/>
      <c r="AH1096" s="1004"/>
      <c r="AI1096" s="1004"/>
      <c r="AJ1096" s="1000"/>
      <c r="AK1096" s="1029"/>
      <c r="AL1096" s="1029"/>
      <c r="AM1096" s="1029"/>
      <c r="AN1096" s="1030"/>
      <c r="AO1096" s="1029"/>
      <c r="AP1096" s="1029"/>
      <c r="AQ1096" s="1030"/>
      <c r="AR1096" s="1030"/>
      <c r="AS1096" s="1031"/>
    </row>
    <row r="1097">
      <c r="A1097" s="387" t="s">
        <v>2824</v>
      </c>
      <c r="B1097" s="1035" t="s">
        <v>2832</v>
      </c>
      <c r="C1097" s="269"/>
      <c r="D1097" s="984">
        <v>1.0</v>
      </c>
      <c r="E1097" s="1075">
        <v>5.0</v>
      </c>
      <c r="F1097" s="1036"/>
      <c r="G1097" s="1037"/>
      <c r="H1097" s="1038">
        <v>1500.0</v>
      </c>
      <c r="I1097" s="486"/>
      <c r="J1097" s="520">
        <v>1.0</v>
      </c>
      <c r="K1097" s="474"/>
      <c r="L1097" s="989"/>
      <c r="M1097" s="486"/>
      <c r="N1097" s="487"/>
      <c r="O1097" s="486"/>
      <c r="P1097" s="487"/>
      <c r="Q1097" s="487"/>
      <c r="R1097" s="487"/>
      <c r="S1097" s="520"/>
      <c r="T1097" s="520"/>
      <c r="U1097" s="519"/>
      <c r="V1097" s="520"/>
      <c r="W1097" s="520"/>
      <c r="X1097" s="520">
        <v>2.0</v>
      </c>
      <c r="Y1097" s="474"/>
      <c r="Z1097" s="474"/>
      <c r="AA1097" s="474"/>
      <c r="AB1097" s="475"/>
      <c r="AC1097" s="475"/>
      <c r="AD1097" s="475"/>
      <c r="AE1097" s="989"/>
      <c r="AF1097" s="989"/>
      <c r="AG1097" s="989"/>
      <c r="AH1097" s="990"/>
      <c r="AI1097" s="990"/>
      <c r="AJ1097" s="989"/>
      <c r="AK1097" s="962"/>
      <c r="AL1097" s="962"/>
      <c r="AM1097" s="962"/>
      <c r="AN1097" s="961"/>
      <c r="AO1097" s="962"/>
      <c r="AP1097" s="962"/>
      <c r="AQ1097" s="961"/>
      <c r="AR1097" s="961"/>
      <c r="AS1097" s="962"/>
    </row>
    <row r="1098">
      <c r="B1098" s="266"/>
      <c r="C1098" s="269"/>
      <c r="D1098" s="984">
        <v>2.0</v>
      </c>
      <c r="E1098" s="985">
        <v>6.0</v>
      </c>
      <c r="F1098" s="1012"/>
      <c r="G1098" s="1013"/>
      <c r="H1098" s="988">
        <v>2300.0</v>
      </c>
      <c r="I1098" s="486"/>
      <c r="J1098" s="520">
        <v>2.0</v>
      </c>
      <c r="K1098" s="474"/>
      <c r="L1098" s="989"/>
      <c r="M1098" s="486"/>
      <c r="N1098" s="487"/>
      <c r="O1098" s="486"/>
      <c r="P1098" s="487"/>
      <c r="Q1098" s="487"/>
      <c r="R1098" s="487"/>
      <c r="S1098" s="520"/>
      <c r="T1098" s="520"/>
      <c r="U1098" s="519"/>
      <c r="V1098" s="520"/>
      <c r="W1098" s="520"/>
      <c r="X1098" s="520">
        <v>3.0</v>
      </c>
      <c r="Y1098" s="474"/>
      <c r="Z1098" s="474"/>
      <c r="AA1098" s="474"/>
      <c r="AB1098" s="475"/>
      <c r="AC1098" s="475"/>
      <c r="AD1098" s="475"/>
      <c r="AE1098" s="989"/>
      <c r="AF1098" s="989"/>
      <c r="AG1098" s="989"/>
      <c r="AH1098" s="990"/>
      <c r="AI1098" s="990"/>
      <c r="AJ1098" s="989"/>
      <c r="AK1098" s="962"/>
      <c r="AL1098" s="962"/>
      <c r="AM1098" s="962"/>
      <c r="AN1098" s="961"/>
      <c r="AO1098" s="962"/>
      <c r="AP1098" s="962"/>
      <c r="AQ1098" s="961"/>
      <c r="AR1098" s="961"/>
      <c r="AS1098" s="962"/>
    </row>
    <row r="1099">
      <c r="B1099" s="266"/>
      <c r="C1099" s="269"/>
      <c r="D1099" s="984">
        <v>3.0</v>
      </c>
      <c r="E1099" s="985">
        <v>7.0</v>
      </c>
      <c r="F1099" s="1012"/>
      <c r="G1099" s="1013"/>
      <c r="H1099" s="988">
        <v>3500.0</v>
      </c>
      <c r="I1099" s="486"/>
      <c r="J1099" s="520">
        <v>4.0</v>
      </c>
      <c r="K1099" s="474"/>
      <c r="L1099" s="989"/>
      <c r="M1099" s="486"/>
      <c r="N1099" s="487"/>
      <c r="O1099" s="486"/>
      <c r="P1099" s="487"/>
      <c r="Q1099" s="487"/>
      <c r="R1099" s="487"/>
      <c r="S1099" s="520"/>
      <c r="T1099" s="520"/>
      <c r="U1099" s="519"/>
      <c r="V1099" s="520"/>
      <c r="W1099" s="520"/>
      <c r="X1099" s="520">
        <v>4.0</v>
      </c>
      <c r="Y1099" s="474"/>
      <c r="Z1099" s="474"/>
      <c r="AA1099" s="474"/>
      <c r="AB1099" s="475"/>
      <c r="AC1099" s="475"/>
      <c r="AD1099" s="475"/>
      <c r="AE1099" s="989"/>
      <c r="AF1099" s="989"/>
      <c r="AG1099" s="989"/>
      <c r="AH1099" s="990"/>
      <c r="AI1099" s="990"/>
      <c r="AJ1099" s="989"/>
      <c r="AK1099" s="962"/>
      <c r="AL1099" s="962"/>
      <c r="AM1099" s="962"/>
      <c r="AN1099" s="961"/>
      <c r="AO1099" s="962"/>
      <c r="AP1099" s="962"/>
      <c r="AQ1099" s="961"/>
      <c r="AR1099" s="961"/>
      <c r="AS1099" s="962"/>
    </row>
    <row r="1100">
      <c r="B1100" s="266"/>
      <c r="C1100" s="269"/>
      <c r="D1100" s="984">
        <v>4.0</v>
      </c>
      <c r="E1100" s="985">
        <v>8.0</v>
      </c>
      <c r="F1100" s="1012"/>
      <c r="G1100" s="1013"/>
      <c r="H1100" s="988">
        <v>5300.0</v>
      </c>
      <c r="I1100" s="486"/>
      <c r="J1100" s="520">
        <v>6.0</v>
      </c>
      <c r="K1100" s="474"/>
      <c r="L1100" s="989"/>
      <c r="M1100" s="486"/>
      <c r="N1100" s="487"/>
      <c r="O1100" s="486"/>
      <c r="P1100" s="487"/>
      <c r="Q1100" s="487"/>
      <c r="R1100" s="487"/>
      <c r="S1100" s="520"/>
      <c r="T1100" s="520"/>
      <c r="U1100" s="519"/>
      <c r="V1100" s="520"/>
      <c r="W1100" s="520"/>
      <c r="X1100" s="520">
        <v>5.0</v>
      </c>
      <c r="Y1100" s="474"/>
      <c r="Z1100" s="474"/>
      <c r="AA1100" s="474"/>
      <c r="AB1100" s="475"/>
      <c r="AC1100" s="475"/>
      <c r="AD1100" s="475"/>
      <c r="AE1100" s="989"/>
      <c r="AF1100" s="989"/>
      <c r="AG1100" s="989"/>
      <c r="AH1100" s="990"/>
      <c r="AI1100" s="990"/>
      <c r="AJ1100" s="989"/>
      <c r="AK1100" s="962"/>
      <c r="AL1100" s="962"/>
      <c r="AM1100" s="962"/>
      <c r="AN1100" s="961"/>
      <c r="AO1100" s="962"/>
      <c r="AP1100" s="962"/>
      <c r="AQ1100" s="961"/>
      <c r="AR1100" s="961"/>
      <c r="AS1100" s="962"/>
    </row>
    <row r="1101">
      <c r="B1101" s="266"/>
      <c r="C1101" s="269"/>
      <c r="D1101" s="984">
        <v>5.0</v>
      </c>
      <c r="E1101" s="985">
        <v>9.0</v>
      </c>
      <c r="F1101" s="1012"/>
      <c r="G1101" s="1013"/>
      <c r="H1101" s="988">
        <v>8000.0</v>
      </c>
      <c r="I1101" s="486"/>
      <c r="J1101" s="520">
        <v>8.0</v>
      </c>
      <c r="K1101" s="474"/>
      <c r="L1101" s="989"/>
      <c r="M1101" s="486"/>
      <c r="N1101" s="487"/>
      <c r="O1101" s="486"/>
      <c r="P1101" s="487"/>
      <c r="Q1101" s="487"/>
      <c r="R1101" s="487"/>
      <c r="S1101" s="520"/>
      <c r="T1101" s="520"/>
      <c r="U1101" s="519"/>
      <c r="V1101" s="520"/>
      <c r="W1101" s="520"/>
      <c r="X1101" s="520">
        <v>6.0</v>
      </c>
      <c r="Y1101" s="474"/>
      <c r="Z1101" s="474"/>
      <c r="AA1101" s="474"/>
      <c r="AB1101" s="475"/>
      <c r="AC1101" s="475"/>
      <c r="AD1101" s="475"/>
      <c r="AE1101" s="989"/>
      <c r="AF1101" s="989"/>
      <c r="AG1101" s="989"/>
      <c r="AH1101" s="990"/>
      <c r="AI1101" s="990"/>
      <c r="AJ1101" s="989"/>
      <c r="AK1101" s="962"/>
      <c r="AL1101" s="962"/>
      <c r="AM1101" s="962"/>
      <c r="AN1101" s="961"/>
      <c r="AO1101" s="962"/>
      <c r="AP1101" s="962"/>
      <c r="AQ1101" s="961"/>
      <c r="AR1101" s="961"/>
      <c r="AS1101" s="962"/>
    </row>
    <row r="1102">
      <c r="B1102" s="266"/>
      <c r="C1102" s="269"/>
      <c r="D1102" s="984">
        <v>6.0</v>
      </c>
      <c r="E1102" s="985">
        <v>11.0</v>
      </c>
      <c r="F1102" s="1012"/>
      <c r="G1102" s="1013"/>
      <c r="H1102" s="988">
        <v>12000.0</v>
      </c>
      <c r="I1102" s="486"/>
      <c r="J1102" s="519"/>
      <c r="K1102" s="475">
        <v>3.0</v>
      </c>
      <c r="L1102" s="989"/>
      <c r="M1102" s="486"/>
      <c r="N1102" s="487"/>
      <c r="O1102" s="486"/>
      <c r="P1102" s="487"/>
      <c r="Q1102" s="487"/>
      <c r="R1102" s="487"/>
      <c r="S1102" s="519"/>
      <c r="T1102" s="520"/>
      <c r="U1102" s="519"/>
      <c r="V1102" s="520"/>
      <c r="W1102" s="520"/>
      <c r="X1102" s="520"/>
      <c r="Y1102" s="475"/>
      <c r="Z1102" s="474"/>
      <c r="AA1102" s="474"/>
      <c r="AB1102" s="475"/>
      <c r="AC1102" s="475"/>
      <c r="AD1102" s="475">
        <v>2.0</v>
      </c>
      <c r="AE1102" s="989"/>
      <c r="AF1102" s="989"/>
      <c r="AG1102" s="989"/>
      <c r="AH1102" s="990"/>
      <c r="AI1102" s="990"/>
      <c r="AJ1102" s="989"/>
      <c r="AK1102" s="962"/>
      <c r="AL1102" s="962"/>
      <c r="AM1102" s="962"/>
      <c r="AN1102" s="961"/>
      <c r="AO1102" s="962"/>
      <c r="AP1102" s="962"/>
      <c r="AQ1102" s="961"/>
      <c r="AR1102" s="961"/>
      <c r="AS1102" s="962"/>
    </row>
    <row r="1103">
      <c r="B1103" s="266"/>
      <c r="C1103" s="269"/>
      <c r="D1103" s="984">
        <v>7.0</v>
      </c>
      <c r="E1103" s="985">
        <v>13.0</v>
      </c>
      <c r="F1103" s="1012"/>
      <c r="G1103" s="1013"/>
      <c r="H1103" s="988">
        <v>18000.0</v>
      </c>
      <c r="I1103" s="486"/>
      <c r="J1103" s="519"/>
      <c r="K1103" s="475">
        <v>5.0</v>
      </c>
      <c r="L1103" s="989"/>
      <c r="M1103" s="486"/>
      <c r="N1103" s="487"/>
      <c r="O1103" s="486"/>
      <c r="P1103" s="487"/>
      <c r="Q1103" s="487"/>
      <c r="R1103" s="487"/>
      <c r="S1103" s="519"/>
      <c r="T1103" s="520"/>
      <c r="U1103" s="519"/>
      <c r="V1103" s="520"/>
      <c r="W1103" s="520"/>
      <c r="X1103" s="520"/>
      <c r="Y1103" s="475"/>
      <c r="Z1103" s="474"/>
      <c r="AA1103" s="474"/>
      <c r="AB1103" s="475"/>
      <c r="AC1103" s="475"/>
      <c r="AD1103" s="475">
        <v>4.0</v>
      </c>
      <c r="AE1103" s="989"/>
      <c r="AF1103" s="989"/>
      <c r="AG1103" s="989"/>
      <c r="AH1103" s="990"/>
      <c r="AI1103" s="990"/>
      <c r="AJ1103" s="989"/>
      <c r="AK1103" s="962"/>
      <c r="AL1103" s="962"/>
      <c r="AM1103" s="962"/>
      <c r="AN1103" s="961"/>
      <c r="AO1103" s="962"/>
      <c r="AP1103" s="962"/>
      <c r="AQ1103" s="961"/>
      <c r="AR1103" s="961"/>
      <c r="AS1103" s="962"/>
    </row>
    <row r="1104">
      <c r="B1104" s="266"/>
      <c r="C1104" s="269"/>
      <c r="D1104" s="984">
        <v>8.0</v>
      </c>
      <c r="E1104" s="985">
        <v>15.0</v>
      </c>
      <c r="F1104" s="1012"/>
      <c r="G1104" s="1013"/>
      <c r="H1104" s="988">
        <v>27000.0</v>
      </c>
      <c r="I1104" s="486"/>
      <c r="J1104" s="519"/>
      <c r="K1104" s="475">
        <v>8.0</v>
      </c>
      <c r="L1104" s="989"/>
      <c r="M1104" s="486"/>
      <c r="N1104" s="487"/>
      <c r="O1104" s="486"/>
      <c r="P1104" s="487"/>
      <c r="Q1104" s="487"/>
      <c r="R1104" s="487"/>
      <c r="S1104" s="519"/>
      <c r="T1104" s="520"/>
      <c r="U1104" s="519"/>
      <c r="V1104" s="520"/>
      <c r="W1104" s="520"/>
      <c r="X1104" s="520"/>
      <c r="Y1104" s="475"/>
      <c r="Z1104" s="475">
        <v>2.0</v>
      </c>
      <c r="AA1104" s="474"/>
      <c r="AB1104" s="475"/>
      <c r="AC1104" s="475"/>
      <c r="AD1104" s="475">
        <v>6.0</v>
      </c>
      <c r="AE1104" s="989"/>
      <c r="AF1104" s="989"/>
      <c r="AG1104" s="989"/>
      <c r="AH1104" s="990"/>
      <c r="AI1104" s="990"/>
      <c r="AJ1104" s="989"/>
      <c r="AK1104" s="962"/>
      <c r="AL1104" s="962"/>
      <c r="AM1104" s="962"/>
      <c r="AN1104" s="961"/>
      <c r="AO1104" s="962"/>
      <c r="AP1104" s="962"/>
      <c r="AQ1104" s="961"/>
      <c r="AR1104" s="961"/>
      <c r="AS1104" s="962"/>
    </row>
    <row r="1105">
      <c r="B1105" s="266"/>
      <c r="C1105" s="269"/>
      <c r="D1105" s="984">
        <v>9.0</v>
      </c>
      <c r="E1105" s="985">
        <v>17.0</v>
      </c>
      <c r="F1105" s="1012"/>
      <c r="G1105" s="1013"/>
      <c r="H1105" s="988">
        <v>41000.0</v>
      </c>
      <c r="I1105" s="486"/>
      <c r="J1105" s="519"/>
      <c r="K1105" s="475">
        <v>12.0</v>
      </c>
      <c r="L1105" s="989"/>
      <c r="M1105" s="486"/>
      <c r="N1105" s="487"/>
      <c r="O1105" s="486"/>
      <c r="P1105" s="487"/>
      <c r="Q1105" s="487"/>
      <c r="R1105" s="487"/>
      <c r="S1105" s="519"/>
      <c r="T1105" s="520"/>
      <c r="U1105" s="519"/>
      <c r="V1105" s="520"/>
      <c r="W1105" s="520"/>
      <c r="X1105" s="520"/>
      <c r="Y1105" s="475"/>
      <c r="Z1105" s="475">
        <v>3.0</v>
      </c>
      <c r="AA1105" s="474"/>
      <c r="AB1105" s="475"/>
      <c r="AC1105" s="475"/>
      <c r="AD1105" s="475">
        <v>8.0</v>
      </c>
      <c r="AE1105" s="989"/>
      <c r="AF1105" s="989"/>
      <c r="AG1105" s="989"/>
      <c r="AH1105" s="990"/>
      <c r="AI1105" s="990"/>
      <c r="AJ1105" s="989"/>
      <c r="AK1105" s="962"/>
      <c r="AL1105" s="962"/>
      <c r="AM1105" s="962"/>
      <c r="AN1105" s="961"/>
      <c r="AO1105" s="962"/>
      <c r="AP1105" s="962"/>
      <c r="AQ1105" s="961"/>
      <c r="AR1105" s="961"/>
      <c r="AS1105" s="962"/>
    </row>
    <row r="1106">
      <c r="B1106" s="266"/>
      <c r="C1106" s="269"/>
      <c r="D1106" s="984">
        <v>10.0</v>
      </c>
      <c r="E1106" s="985">
        <v>20.0</v>
      </c>
      <c r="F1106" s="1012"/>
      <c r="G1106" s="1013"/>
      <c r="H1106" s="988">
        <v>62000.0</v>
      </c>
      <c r="I1106" s="486"/>
      <c r="J1106" s="519"/>
      <c r="K1106" s="475">
        <v>16.0</v>
      </c>
      <c r="L1106" s="989"/>
      <c r="M1106" s="486"/>
      <c r="N1106" s="487"/>
      <c r="O1106" s="486"/>
      <c r="P1106" s="487"/>
      <c r="Q1106" s="487"/>
      <c r="R1106" s="487"/>
      <c r="S1106" s="519"/>
      <c r="T1106" s="520"/>
      <c r="U1106" s="519"/>
      <c r="V1106" s="520"/>
      <c r="W1106" s="520"/>
      <c r="X1106" s="520"/>
      <c r="Y1106" s="475"/>
      <c r="Z1106" s="475">
        <v>4.0</v>
      </c>
      <c r="AA1106" s="474"/>
      <c r="AB1106" s="475"/>
      <c r="AC1106" s="475"/>
      <c r="AD1106" s="475">
        <v>10.0</v>
      </c>
      <c r="AE1106" s="989"/>
      <c r="AF1106" s="989"/>
      <c r="AG1106" s="989"/>
      <c r="AH1106" s="990"/>
      <c r="AI1106" s="990"/>
      <c r="AJ1106" s="989"/>
      <c r="AK1106" s="962"/>
      <c r="AL1106" s="962"/>
      <c r="AM1106" s="962"/>
      <c r="AN1106" s="961"/>
      <c r="AO1106" s="962"/>
      <c r="AP1106" s="962"/>
      <c r="AQ1106" s="961"/>
      <c r="AR1106" s="961"/>
      <c r="AS1106" s="962"/>
    </row>
    <row r="1107">
      <c r="A1107" s="968" t="s">
        <v>2687</v>
      </c>
      <c r="B1107" s="969" t="s">
        <v>2833</v>
      </c>
      <c r="C1107" s="14"/>
      <c r="D1107" s="970">
        <v>1.0</v>
      </c>
      <c r="E1107" s="971">
        <v>1.0</v>
      </c>
      <c r="F1107" s="972">
        <v>1.0</v>
      </c>
      <c r="G1107" s="973"/>
      <c r="H1107" s="974">
        <v>800.0</v>
      </c>
      <c r="I1107" s="975">
        <v>3.0</v>
      </c>
      <c r="J1107" s="976"/>
      <c r="K1107" s="977"/>
      <c r="L1107" s="978"/>
      <c r="M1107" s="979"/>
      <c r="N1107" s="975"/>
      <c r="O1107" s="979"/>
      <c r="P1107" s="975"/>
      <c r="Q1107" s="975"/>
      <c r="R1107" s="975"/>
      <c r="S1107" s="976"/>
      <c r="T1107" s="980"/>
      <c r="U1107" s="976"/>
      <c r="V1107" s="980"/>
      <c r="W1107" s="980"/>
      <c r="X1107" s="980"/>
      <c r="Y1107" s="977"/>
      <c r="Z1107" s="977"/>
      <c r="AA1107" s="977"/>
      <c r="AB1107" s="981"/>
      <c r="AC1107" s="981"/>
      <c r="AD1107" s="981"/>
      <c r="AE1107" s="978"/>
      <c r="AF1107" s="978"/>
      <c r="AG1107" s="978"/>
      <c r="AH1107" s="982"/>
      <c r="AI1107" s="982"/>
      <c r="AJ1107" s="978"/>
      <c r="AK1107" s="1024"/>
      <c r="AL1107" s="1024"/>
      <c r="AM1107" s="1024"/>
      <c r="AN1107" s="1025"/>
      <c r="AO1107" s="1024"/>
      <c r="AP1107" s="1024"/>
      <c r="AQ1107" s="1025"/>
      <c r="AR1107" s="1025"/>
      <c r="AS1107" s="1026"/>
    </row>
    <row r="1108">
      <c r="A1108" s="266"/>
      <c r="B1108" s="266"/>
      <c r="C1108" s="269"/>
      <c r="D1108" s="984">
        <v>2.0</v>
      </c>
      <c r="E1108" s="985">
        <v>2.0</v>
      </c>
      <c r="F1108" s="986">
        <v>2.0</v>
      </c>
      <c r="G1108" s="987"/>
      <c r="H1108" s="988">
        <v>1200.0</v>
      </c>
      <c r="I1108" s="487">
        <v>3.0</v>
      </c>
      <c r="J1108" s="519"/>
      <c r="K1108" s="474"/>
      <c r="L1108" s="989"/>
      <c r="M1108" s="487"/>
      <c r="N1108" s="487"/>
      <c r="O1108" s="486"/>
      <c r="P1108" s="487"/>
      <c r="Q1108" s="487"/>
      <c r="R1108" s="487">
        <v>3.0</v>
      </c>
      <c r="S1108" s="519"/>
      <c r="T1108" s="520"/>
      <c r="U1108" s="519"/>
      <c r="V1108" s="520"/>
      <c r="W1108" s="520"/>
      <c r="X1108" s="520"/>
      <c r="Y1108" s="474"/>
      <c r="Z1108" s="474"/>
      <c r="AA1108" s="474"/>
      <c r="AB1108" s="475"/>
      <c r="AC1108" s="475"/>
      <c r="AD1108" s="475"/>
      <c r="AE1108" s="989"/>
      <c r="AF1108" s="989"/>
      <c r="AG1108" s="989"/>
      <c r="AH1108" s="990"/>
      <c r="AI1108" s="990"/>
      <c r="AJ1108" s="989"/>
      <c r="AK1108" s="962"/>
      <c r="AL1108" s="962"/>
      <c r="AM1108" s="962"/>
      <c r="AN1108" s="961"/>
      <c r="AO1108" s="962"/>
      <c r="AP1108" s="962"/>
      <c r="AQ1108" s="961"/>
      <c r="AR1108" s="961"/>
      <c r="AS1108" s="1027"/>
    </row>
    <row r="1109">
      <c r="A1109" s="266"/>
      <c r="B1109" s="266"/>
      <c r="C1109" s="269"/>
      <c r="D1109" s="984">
        <v>3.0</v>
      </c>
      <c r="E1109" s="985">
        <v>3.0</v>
      </c>
      <c r="F1109" s="986">
        <v>3.0</v>
      </c>
      <c r="G1109" s="987"/>
      <c r="H1109" s="988">
        <v>1800.0</v>
      </c>
      <c r="I1109" s="487">
        <v>4.0</v>
      </c>
      <c r="J1109" s="519"/>
      <c r="K1109" s="474"/>
      <c r="L1109" s="989"/>
      <c r="M1109" s="487"/>
      <c r="N1109" s="487"/>
      <c r="O1109" s="486"/>
      <c r="P1109" s="487"/>
      <c r="Q1109" s="487"/>
      <c r="R1109" s="487">
        <v>3.0</v>
      </c>
      <c r="S1109" s="519"/>
      <c r="T1109" s="520"/>
      <c r="U1109" s="519"/>
      <c r="V1109" s="520"/>
      <c r="W1109" s="520"/>
      <c r="X1109" s="520"/>
      <c r="Y1109" s="474"/>
      <c r="Z1109" s="474"/>
      <c r="AA1109" s="474"/>
      <c r="AB1109" s="475"/>
      <c r="AC1109" s="475"/>
      <c r="AD1109" s="475"/>
      <c r="AE1109" s="989"/>
      <c r="AF1109" s="989"/>
      <c r="AG1109" s="989"/>
      <c r="AH1109" s="990"/>
      <c r="AI1109" s="990"/>
      <c r="AJ1109" s="989"/>
      <c r="AK1109" s="962"/>
      <c r="AL1109" s="962"/>
      <c r="AM1109" s="962"/>
      <c r="AN1109" s="961"/>
      <c r="AO1109" s="962"/>
      <c r="AP1109" s="962"/>
      <c r="AQ1109" s="961"/>
      <c r="AR1109" s="961"/>
      <c r="AS1109" s="1027"/>
    </row>
    <row r="1110">
      <c r="A1110" s="266"/>
      <c r="B1110" s="266"/>
      <c r="C1110" s="269"/>
      <c r="D1110" s="984">
        <v>4.0</v>
      </c>
      <c r="E1110" s="985">
        <v>4.0</v>
      </c>
      <c r="F1110" s="986">
        <v>4.0</v>
      </c>
      <c r="G1110" s="987"/>
      <c r="H1110" s="988">
        <v>2700.0</v>
      </c>
      <c r="I1110" s="487">
        <v>5.0</v>
      </c>
      <c r="J1110" s="519"/>
      <c r="K1110" s="474"/>
      <c r="L1110" s="989"/>
      <c r="M1110" s="487"/>
      <c r="N1110" s="487"/>
      <c r="O1110" s="486"/>
      <c r="P1110" s="487"/>
      <c r="Q1110" s="487"/>
      <c r="R1110" s="487">
        <v>4.0</v>
      </c>
      <c r="S1110" s="519"/>
      <c r="T1110" s="520"/>
      <c r="U1110" s="519"/>
      <c r="V1110" s="520"/>
      <c r="W1110" s="520"/>
      <c r="X1110" s="520"/>
      <c r="Y1110" s="474"/>
      <c r="Z1110" s="474"/>
      <c r="AA1110" s="474"/>
      <c r="AB1110" s="475"/>
      <c r="AC1110" s="475"/>
      <c r="AD1110" s="475"/>
      <c r="AE1110" s="989"/>
      <c r="AF1110" s="989"/>
      <c r="AG1110" s="989"/>
      <c r="AH1110" s="990"/>
      <c r="AI1110" s="990"/>
      <c r="AJ1110" s="989"/>
      <c r="AK1110" s="962"/>
      <c r="AL1110" s="962"/>
      <c r="AM1110" s="962"/>
      <c r="AN1110" s="961"/>
      <c r="AO1110" s="962"/>
      <c r="AP1110" s="962"/>
      <c r="AQ1110" s="961"/>
      <c r="AR1110" s="961"/>
      <c r="AS1110" s="1027"/>
    </row>
    <row r="1111">
      <c r="A1111" s="266"/>
      <c r="B1111" s="266"/>
      <c r="C1111" s="269"/>
      <c r="D1111" s="984">
        <v>5.0</v>
      </c>
      <c r="E1111" s="985">
        <v>5.0</v>
      </c>
      <c r="F1111" s="986">
        <v>5.0</v>
      </c>
      <c r="G1111" s="987"/>
      <c r="H1111" s="988">
        <v>4100.0</v>
      </c>
      <c r="I1111" s="487">
        <v>5.0</v>
      </c>
      <c r="J1111" s="519"/>
      <c r="K1111" s="474"/>
      <c r="L1111" s="989"/>
      <c r="M1111" s="487"/>
      <c r="N1111" s="487"/>
      <c r="O1111" s="486"/>
      <c r="P1111" s="487"/>
      <c r="Q1111" s="487"/>
      <c r="R1111" s="487">
        <v>5.0</v>
      </c>
      <c r="S1111" s="519"/>
      <c r="T1111" s="520"/>
      <c r="U1111" s="519"/>
      <c r="V1111" s="520"/>
      <c r="W1111" s="520"/>
      <c r="X1111" s="520"/>
      <c r="Y1111" s="474"/>
      <c r="Z1111" s="474"/>
      <c r="AA1111" s="474"/>
      <c r="AB1111" s="475"/>
      <c r="AC1111" s="475"/>
      <c r="AD1111" s="475"/>
      <c r="AE1111" s="989"/>
      <c r="AF1111" s="989"/>
      <c r="AG1111" s="989"/>
      <c r="AH1111" s="990"/>
      <c r="AI1111" s="990"/>
      <c r="AJ1111" s="989"/>
      <c r="AK1111" s="962"/>
      <c r="AL1111" s="962"/>
      <c r="AM1111" s="962"/>
      <c r="AN1111" s="961"/>
      <c r="AO1111" s="962"/>
      <c r="AP1111" s="962"/>
      <c r="AQ1111" s="961"/>
      <c r="AR1111" s="961"/>
      <c r="AS1111" s="1027"/>
    </row>
    <row r="1112">
      <c r="A1112" s="266"/>
      <c r="B1112" s="266"/>
      <c r="C1112" s="269"/>
      <c r="D1112" s="984">
        <v>6.0</v>
      </c>
      <c r="E1112" s="985">
        <v>6.0</v>
      </c>
      <c r="F1112" s="986">
        <v>6.0</v>
      </c>
      <c r="G1112" s="987"/>
      <c r="H1112" s="988">
        <v>6200.0</v>
      </c>
      <c r="I1112" s="486"/>
      <c r="J1112" s="520">
        <v>3.0</v>
      </c>
      <c r="K1112" s="474"/>
      <c r="L1112" s="989"/>
      <c r="M1112" s="487"/>
      <c r="N1112" s="487"/>
      <c r="O1112" s="486"/>
      <c r="P1112" s="487"/>
      <c r="Q1112" s="487"/>
      <c r="R1112" s="487">
        <v>5.0</v>
      </c>
      <c r="S1112" s="519"/>
      <c r="T1112" s="520"/>
      <c r="U1112" s="519"/>
      <c r="V1112" s="520"/>
      <c r="W1112" s="520"/>
      <c r="X1112" s="520"/>
      <c r="Y1112" s="474"/>
      <c r="Z1112" s="474"/>
      <c r="AA1112" s="474"/>
      <c r="AB1112" s="475"/>
      <c r="AC1112" s="475"/>
      <c r="AD1112" s="475"/>
      <c r="AE1112" s="989"/>
      <c r="AF1112" s="989"/>
      <c r="AG1112" s="989"/>
      <c r="AH1112" s="990"/>
      <c r="AI1112" s="990"/>
      <c r="AJ1112" s="989"/>
      <c r="AK1112" s="962"/>
      <c r="AL1112" s="962"/>
      <c r="AM1112" s="962"/>
      <c r="AN1112" s="961"/>
      <c r="AO1112" s="962"/>
      <c r="AP1112" s="962"/>
      <c r="AQ1112" s="961"/>
      <c r="AR1112" s="961"/>
      <c r="AS1112" s="1027"/>
    </row>
    <row r="1113">
      <c r="A1113" s="266"/>
      <c r="B1113" s="266"/>
      <c r="C1113" s="269"/>
      <c r="D1113" s="984">
        <v>7.0</v>
      </c>
      <c r="E1113" s="985">
        <v>7.0</v>
      </c>
      <c r="F1113" s="986">
        <v>7.0</v>
      </c>
      <c r="G1113" s="987"/>
      <c r="H1113" s="988">
        <v>9300.0</v>
      </c>
      <c r="I1113" s="486"/>
      <c r="J1113" s="520">
        <v>4.0</v>
      </c>
      <c r="K1113" s="474"/>
      <c r="L1113" s="989"/>
      <c r="M1113" s="486"/>
      <c r="N1113" s="487"/>
      <c r="O1113" s="486"/>
      <c r="P1113" s="487"/>
      <c r="Q1113" s="487"/>
      <c r="R1113" s="487"/>
      <c r="S1113" s="520"/>
      <c r="T1113" s="520"/>
      <c r="U1113" s="519"/>
      <c r="V1113" s="520"/>
      <c r="W1113" s="520"/>
      <c r="X1113" s="520">
        <v>3.0</v>
      </c>
      <c r="Y1113" s="474"/>
      <c r="Z1113" s="474"/>
      <c r="AA1113" s="474"/>
      <c r="AB1113" s="475"/>
      <c r="AC1113" s="475"/>
      <c r="AD1113" s="475"/>
      <c r="AE1113" s="989"/>
      <c r="AF1113" s="989"/>
      <c r="AG1113" s="989"/>
      <c r="AH1113" s="990"/>
      <c r="AI1113" s="990"/>
      <c r="AJ1113" s="989"/>
      <c r="AK1113" s="962"/>
      <c r="AL1113" s="962"/>
      <c r="AM1113" s="962"/>
      <c r="AN1113" s="961"/>
      <c r="AO1113" s="962"/>
      <c r="AP1113" s="962"/>
      <c r="AQ1113" s="961"/>
      <c r="AR1113" s="961"/>
      <c r="AS1113" s="1027"/>
    </row>
    <row r="1114">
      <c r="A1114" s="266"/>
      <c r="B1114" s="266"/>
      <c r="C1114" s="269"/>
      <c r="D1114" s="984">
        <v>8.0</v>
      </c>
      <c r="E1114" s="985">
        <v>8.0</v>
      </c>
      <c r="F1114" s="986">
        <v>8.0</v>
      </c>
      <c r="G1114" s="987"/>
      <c r="H1114" s="988">
        <v>14000.0</v>
      </c>
      <c r="I1114" s="486"/>
      <c r="J1114" s="520">
        <v>5.0</v>
      </c>
      <c r="K1114" s="474"/>
      <c r="L1114" s="989"/>
      <c r="M1114" s="486"/>
      <c r="N1114" s="487"/>
      <c r="O1114" s="486"/>
      <c r="P1114" s="487"/>
      <c r="Q1114" s="487"/>
      <c r="R1114" s="487"/>
      <c r="S1114" s="520"/>
      <c r="T1114" s="520"/>
      <c r="U1114" s="519"/>
      <c r="V1114" s="520"/>
      <c r="W1114" s="520"/>
      <c r="X1114" s="520">
        <v>5.0</v>
      </c>
      <c r="Y1114" s="474"/>
      <c r="Z1114" s="474"/>
      <c r="AA1114" s="474"/>
      <c r="AB1114" s="475"/>
      <c r="AC1114" s="475"/>
      <c r="AD1114" s="475"/>
      <c r="AE1114" s="989"/>
      <c r="AF1114" s="989"/>
      <c r="AG1114" s="989"/>
      <c r="AH1114" s="990"/>
      <c r="AI1114" s="990"/>
      <c r="AJ1114" s="989"/>
      <c r="AK1114" s="962"/>
      <c r="AL1114" s="962"/>
      <c r="AM1114" s="962"/>
      <c r="AN1114" s="961"/>
      <c r="AO1114" s="962"/>
      <c r="AP1114" s="962"/>
      <c r="AQ1114" s="961"/>
      <c r="AR1114" s="961"/>
      <c r="AS1114" s="1027"/>
    </row>
    <row r="1115">
      <c r="A1115" s="266"/>
      <c r="B1115" s="266"/>
      <c r="C1115" s="269"/>
      <c r="D1115" s="984">
        <v>9.0</v>
      </c>
      <c r="E1115" s="985">
        <v>9.0</v>
      </c>
      <c r="F1115" s="986">
        <v>9.0</v>
      </c>
      <c r="G1115" s="987"/>
      <c r="H1115" s="988">
        <v>21000.0</v>
      </c>
      <c r="I1115" s="486"/>
      <c r="J1115" s="520">
        <v>6.0</v>
      </c>
      <c r="K1115" s="474"/>
      <c r="L1115" s="989"/>
      <c r="M1115" s="486"/>
      <c r="N1115" s="487"/>
      <c r="O1115" s="486"/>
      <c r="P1115" s="487"/>
      <c r="Q1115" s="487"/>
      <c r="R1115" s="487"/>
      <c r="S1115" s="520"/>
      <c r="T1115" s="520"/>
      <c r="U1115" s="519"/>
      <c r="V1115" s="520"/>
      <c r="W1115" s="520"/>
      <c r="X1115" s="520">
        <v>6.0</v>
      </c>
      <c r="Y1115" s="474"/>
      <c r="Z1115" s="474"/>
      <c r="AA1115" s="474"/>
      <c r="AB1115" s="475"/>
      <c r="AC1115" s="475"/>
      <c r="AD1115" s="475"/>
      <c r="AE1115" s="989"/>
      <c r="AF1115" s="989"/>
      <c r="AG1115" s="989"/>
      <c r="AH1115" s="990"/>
      <c r="AI1115" s="990"/>
      <c r="AJ1115" s="989"/>
      <c r="AK1115" s="962"/>
      <c r="AL1115" s="962"/>
      <c r="AM1115" s="962"/>
      <c r="AN1115" s="961"/>
      <c r="AO1115" s="962"/>
      <c r="AP1115" s="962"/>
      <c r="AQ1115" s="961"/>
      <c r="AR1115" s="961"/>
      <c r="AS1115" s="1027"/>
    </row>
    <row r="1116">
      <c r="A1116" s="275"/>
      <c r="B1116" s="275"/>
      <c r="C1116" s="917"/>
      <c r="D1116" s="992">
        <v>10.0</v>
      </c>
      <c r="E1116" s="993">
        <v>10.0</v>
      </c>
      <c r="F1116" s="994">
        <v>10.0</v>
      </c>
      <c r="G1116" s="995"/>
      <c r="H1116" s="996">
        <v>32000.0</v>
      </c>
      <c r="I1116" s="1001"/>
      <c r="J1116" s="1002">
        <v>8.0</v>
      </c>
      <c r="K1116" s="999"/>
      <c r="L1116" s="1000"/>
      <c r="M1116" s="1001"/>
      <c r="N1116" s="997"/>
      <c r="O1116" s="1001"/>
      <c r="P1116" s="997"/>
      <c r="Q1116" s="997"/>
      <c r="R1116" s="997"/>
      <c r="S1116" s="1002"/>
      <c r="T1116" s="1002"/>
      <c r="U1116" s="998"/>
      <c r="V1116" s="1002"/>
      <c r="W1116" s="1002"/>
      <c r="X1116" s="1002">
        <v>8.0</v>
      </c>
      <c r="Y1116" s="999"/>
      <c r="Z1116" s="999"/>
      <c r="AA1116" s="999"/>
      <c r="AB1116" s="1003"/>
      <c r="AC1116" s="1003"/>
      <c r="AD1116" s="1003"/>
      <c r="AE1116" s="1000"/>
      <c r="AF1116" s="1000"/>
      <c r="AG1116" s="1000"/>
      <c r="AH1116" s="1004"/>
      <c r="AI1116" s="1004"/>
      <c r="AJ1116" s="1000"/>
      <c r="AK1116" s="1029"/>
      <c r="AL1116" s="1029"/>
      <c r="AM1116" s="1029"/>
      <c r="AN1116" s="1030"/>
      <c r="AO1116" s="1029"/>
      <c r="AP1116" s="1029"/>
      <c r="AQ1116" s="1030"/>
      <c r="AR1116" s="1030"/>
      <c r="AS1116" s="1031"/>
    </row>
    <row r="1117">
      <c r="A1117" s="387" t="s">
        <v>2689</v>
      </c>
      <c r="B1117" s="1006" t="s">
        <v>2834</v>
      </c>
      <c r="C1117" s="269"/>
      <c r="D1117" s="984">
        <v>1.0</v>
      </c>
      <c r="E1117" s="985">
        <v>1.0</v>
      </c>
      <c r="F1117" s="986">
        <v>1.0</v>
      </c>
      <c r="G1117" s="987"/>
      <c r="H1117" s="988">
        <v>800.0</v>
      </c>
      <c r="I1117" s="487">
        <v>3.0</v>
      </c>
      <c r="J1117" s="519"/>
      <c r="K1117" s="474"/>
      <c r="L1117" s="989"/>
      <c r="M1117" s="486"/>
      <c r="N1117" s="487"/>
      <c r="O1117" s="486"/>
      <c r="P1117" s="487"/>
      <c r="Q1117" s="487"/>
      <c r="R1117" s="487"/>
      <c r="S1117" s="519"/>
      <c r="T1117" s="520"/>
      <c r="U1117" s="519"/>
      <c r="V1117" s="520"/>
      <c r="W1117" s="520"/>
      <c r="X1117" s="520"/>
      <c r="Y1117" s="474"/>
      <c r="Z1117" s="474"/>
      <c r="AA1117" s="474"/>
      <c r="AB1117" s="475"/>
      <c r="AC1117" s="475"/>
      <c r="AD1117" s="475"/>
      <c r="AE1117" s="989"/>
      <c r="AF1117" s="989"/>
      <c r="AG1117" s="989"/>
      <c r="AH1117" s="990"/>
      <c r="AI1117" s="990"/>
      <c r="AJ1117" s="989"/>
      <c r="AK1117" s="962"/>
      <c r="AL1117" s="962"/>
      <c r="AM1117" s="962"/>
      <c r="AN1117" s="961"/>
      <c r="AO1117" s="962"/>
      <c r="AP1117" s="962"/>
      <c r="AQ1117" s="961"/>
      <c r="AR1117" s="961"/>
      <c r="AS1117" s="962"/>
    </row>
    <row r="1118">
      <c r="B1118" s="266"/>
      <c r="C1118" s="269"/>
      <c r="D1118" s="984">
        <v>2.0</v>
      </c>
      <c r="E1118" s="985">
        <v>2.0</v>
      </c>
      <c r="F1118" s="986">
        <v>2.0</v>
      </c>
      <c r="G1118" s="987"/>
      <c r="H1118" s="988">
        <v>1200.0</v>
      </c>
      <c r="I1118" s="487">
        <v>3.0</v>
      </c>
      <c r="J1118" s="519"/>
      <c r="K1118" s="474"/>
      <c r="L1118" s="989"/>
      <c r="M1118" s="486"/>
      <c r="N1118" s="487"/>
      <c r="O1118" s="486"/>
      <c r="P1118" s="487">
        <v>3.0</v>
      </c>
      <c r="Q1118" s="487"/>
      <c r="R1118" s="487"/>
      <c r="S1118" s="519"/>
      <c r="T1118" s="520"/>
      <c r="U1118" s="519"/>
      <c r="V1118" s="520"/>
      <c r="W1118" s="520"/>
      <c r="X1118" s="520"/>
      <c r="Y1118" s="474"/>
      <c r="Z1118" s="474"/>
      <c r="AA1118" s="474"/>
      <c r="AB1118" s="475"/>
      <c r="AC1118" s="475"/>
      <c r="AD1118" s="475"/>
      <c r="AE1118" s="989"/>
      <c r="AF1118" s="989"/>
      <c r="AG1118" s="989"/>
      <c r="AH1118" s="990"/>
      <c r="AI1118" s="990"/>
      <c r="AJ1118" s="989"/>
      <c r="AK1118" s="962"/>
      <c r="AL1118" s="962"/>
      <c r="AM1118" s="962"/>
      <c r="AN1118" s="961"/>
      <c r="AO1118" s="962"/>
      <c r="AP1118" s="962"/>
      <c r="AQ1118" s="961"/>
      <c r="AR1118" s="961"/>
      <c r="AS1118" s="962"/>
    </row>
    <row r="1119">
      <c r="B1119" s="266"/>
      <c r="C1119" s="269"/>
      <c r="D1119" s="984">
        <v>3.0</v>
      </c>
      <c r="E1119" s="985">
        <v>3.0</v>
      </c>
      <c r="F1119" s="986">
        <v>3.0</v>
      </c>
      <c r="G1119" s="987"/>
      <c r="H1119" s="988">
        <v>1800.0</v>
      </c>
      <c r="I1119" s="487">
        <v>4.0</v>
      </c>
      <c r="J1119" s="519"/>
      <c r="K1119" s="474"/>
      <c r="L1119" s="989"/>
      <c r="M1119" s="486"/>
      <c r="N1119" s="487"/>
      <c r="O1119" s="486"/>
      <c r="P1119" s="487">
        <v>3.0</v>
      </c>
      <c r="Q1119" s="487"/>
      <c r="R1119" s="487"/>
      <c r="S1119" s="519"/>
      <c r="T1119" s="520"/>
      <c r="U1119" s="519"/>
      <c r="V1119" s="520"/>
      <c r="W1119" s="520"/>
      <c r="X1119" s="520"/>
      <c r="Y1119" s="474"/>
      <c r="Z1119" s="474"/>
      <c r="AA1119" s="474"/>
      <c r="AB1119" s="475"/>
      <c r="AC1119" s="475"/>
      <c r="AD1119" s="475"/>
      <c r="AE1119" s="989"/>
      <c r="AF1119" s="989"/>
      <c r="AG1119" s="989"/>
      <c r="AH1119" s="990"/>
      <c r="AI1119" s="990"/>
      <c r="AJ1119" s="989"/>
      <c r="AK1119" s="962"/>
      <c r="AL1119" s="962"/>
      <c r="AM1119" s="962"/>
      <c r="AN1119" s="961"/>
      <c r="AO1119" s="962"/>
      <c r="AP1119" s="962"/>
      <c r="AQ1119" s="961"/>
      <c r="AR1119" s="961"/>
      <c r="AS1119" s="962"/>
    </row>
    <row r="1120">
      <c r="B1120" s="266"/>
      <c r="C1120" s="269"/>
      <c r="D1120" s="984">
        <v>4.0</v>
      </c>
      <c r="E1120" s="985">
        <v>4.0</v>
      </c>
      <c r="F1120" s="986">
        <v>4.0</v>
      </c>
      <c r="G1120" s="987"/>
      <c r="H1120" s="988">
        <v>2700.0</v>
      </c>
      <c r="I1120" s="487">
        <v>5.0</v>
      </c>
      <c r="J1120" s="519"/>
      <c r="K1120" s="474"/>
      <c r="L1120" s="989"/>
      <c r="M1120" s="486"/>
      <c r="N1120" s="487"/>
      <c r="O1120" s="486"/>
      <c r="P1120" s="487">
        <v>4.0</v>
      </c>
      <c r="Q1120" s="487"/>
      <c r="R1120" s="487"/>
      <c r="S1120" s="519"/>
      <c r="T1120" s="520"/>
      <c r="U1120" s="519"/>
      <c r="V1120" s="520"/>
      <c r="W1120" s="520"/>
      <c r="X1120" s="520"/>
      <c r="Y1120" s="474"/>
      <c r="Z1120" s="474"/>
      <c r="AA1120" s="474"/>
      <c r="AB1120" s="475"/>
      <c r="AC1120" s="475"/>
      <c r="AD1120" s="475"/>
      <c r="AE1120" s="989"/>
      <c r="AF1120" s="989"/>
      <c r="AG1120" s="989"/>
      <c r="AH1120" s="990"/>
      <c r="AI1120" s="990"/>
      <c r="AJ1120" s="989"/>
      <c r="AK1120" s="962"/>
      <c r="AL1120" s="962"/>
      <c r="AM1120" s="962"/>
      <c r="AN1120" s="961"/>
      <c r="AO1120" s="962"/>
      <c r="AP1120" s="962"/>
      <c r="AQ1120" s="961"/>
      <c r="AR1120" s="961"/>
      <c r="AS1120" s="962"/>
    </row>
    <row r="1121">
      <c r="B1121" s="266"/>
      <c r="C1121" s="269"/>
      <c r="D1121" s="984">
        <v>5.0</v>
      </c>
      <c r="E1121" s="985">
        <v>5.0</v>
      </c>
      <c r="F1121" s="986">
        <v>5.0</v>
      </c>
      <c r="G1121" s="987"/>
      <c r="H1121" s="988">
        <v>4100.0</v>
      </c>
      <c r="I1121" s="487">
        <v>5.0</v>
      </c>
      <c r="J1121" s="519"/>
      <c r="K1121" s="474"/>
      <c r="L1121" s="989"/>
      <c r="M1121" s="486"/>
      <c r="N1121" s="487"/>
      <c r="O1121" s="486"/>
      <c r="P1121" s="487">
        <v>5.0</v>
      </c>
      <c r="Q1121" s="487"/>
      <c r="R1121" s="487"/>
      <c r="S1121" s="519"/>
      <c r="T1121" s="520"/>
      <c r="U1121" s="519"/>
      <c r="V1121" s="520"/>
      <c r="W1121" s="520"/>
      <c r="X1121" s="520"/>
      <c r="Y1121" s="474"/>
      <c r="Z1121" s="474"/>
      <c r="AA1121" s="474"/>
      <c r="AB1121" s="475"/>
      <c r="AC1121" s="475"/>
      <c r="AD1121" s="475"/>
      <c r="AE1121" s="989"/>
      <c r="AF1121" s="989"/>
      <c r="AG1121" s="989"/>
      <c r="AH1121" s="990"/>
      <c r="AI1121" s="990"/>
      <c r="AJ1121" s="989"/>
      <c r="AK1121" s="962"/>
      <c r="AL1121" s="962"/>
      <c r="AM1121" s="962"/>
      <c r="AN1121" s="961"/>
      <c r="AO1121" s="962"/>
      <c r="AP1121" s="962"/>
      <c r="AQ1121" s="961"/>
      <c r="AR1121" s="961"/>
      <c r="AS1121" s="962"/>
    </row>
    <row r="1122">
      <c r="B1122" s="266"/>
      <c r="C1122" s="269"/>
      <c r="D1122" s="984">
        <v>6.0</v>
      </c>
      <c r="E1122" s="985">
        <v>6.0</v>
      </c>
      <c r="F1122" s="986">
        <v>6.0</v>
      </c>
      <c r="G1122" s="987"/>
      <c r="H1122" s="988">
        <v>6200.0</v>
      </c>
      <c r="I1122" s="486"/>
      <c r="J1122" s="520">
        <v>3.0</v>
      </c>
      <c r="K1122" s="474"/>
      <c r="L1122" s="989"/>
      <c r="M1122" s="486"/>
      <c r="N1122" s="487"/>
      <c r="O1122" s="486"/>
      <c r="P1122" s="487">
        <v>5.0</v>
      </c>
      <c r="Q1122" s="487"/>
      <c r="R1122" s="487"/>
      <c r="S1122" s="519"/>
      <c r="T1122" s="520"/>
      <c r="U1122" s="519"/>
      <c r="V1122" s="520"/>
      <c r="W1122" s="520"/>
      <c r="X1122" s="520"/>
      <c r="Y1122" s="474"/>
      <c r="Z1122" s="474"/>
      <c r="AA1122" s="474"/>
      <c r="AB1122" s="475"/>
      <c r="AC1122" s="475"/>
      <c r="AD1122" s="475"/>
      <c r="AE1122" s="989"/>
      <c r="AF1122" s="989"/>
      <c r="AG1122" s="989"/>
      <c r="AH1122" s="990"/>
      <c r="AI1122" s="990"/>
      <c r="AJ1122" s="989"/>
      <c r="AK1122" s="962"/>
      <c r="AL1122" s="962"/>
      <c r="AM1122" s="962"/>
      <c r="AN1122" s="961"/>
      <c r="AO1122" s="962"/>
      <c r="AP1122" s="962"/>
      <c r="AQ1122" s="961"/>
      <c r="AR1122" s="961"/>
      <c r="AS1122" s="962"/>
    </row>
    <row r="1123">
      <c r="B1123" s="266"/>
      <c r="C1123" s="269"/>
      <c r="D1123" s="984">
        <v>7.0</v>
      </c>
      <c r="E1123" s="985">
        <v>7.0</v>
      </c>
      <c r="F1123" s="986">
        <v>7.0</v>
      </c>
      <c r="G1123" s="987"/>
      <c r="H1123" s="988">
        <v>9300.0</v>
      </c>
      <c r="I1123" s="486"/>
      <c r="J1123" s="520">
        <v>4.0</v>
      </c>
      <c r="K1123" s="474"/>
      <c r="L1123" s="989"/>
      <c r="M1123" s="486"/>
      <c r="N1123" s="487"/>
      <c r="O1123" s="486"/>
      <c r="P1123" s="487"/>
      <c r="Q1123" s="487"/>
      <c r="R1123" s="487"/>
      <c r="S1123" s="519"/>
      <c r="T1123" s="520"/>
      <c r="U1123" s="519"/>
      <c r="V1123" s="520">
        <v>3.0</v>
      </c>
      <c r="W1123" s="520"/>
      <c r="X1123" s="520"/>
      <c r="Y1123" s="474"/>
      <c r="Z1123" s="474"/>
      <c r="AA1123" s="474"/>
      <c r="AB1123" s="475"/>
      <c r="AC1123" s="475"/>
      <c r="AD1123" s="475"/>
      <c r="AE1123" s="989"/>
      <c r="AF1123" s="989"/>
      <c r="AG1123" s="989"/>
      <c r="AH1123" s="990"/>
      <c r="AI1123" s="990"/>
      <c r="AJ1123" s="989"/>
      <c r="AK1123" s="962"/>
      <c r="AL1123" s="962"/>
      <c r="AM1123" s="962"/>
      <c r="AN1123" s="961"/>
      <c r="AO1123" s="962"/>
      <c r="AP1123" s="962"/>
      <c r="AQ1123" s="961"/>
      <c r="AR1123" s="961"/>
      <c r="AS1123" s="962"/>
    </row>
    <row r="1124">
      <c r="B1124" s="266"/>
      <c r="C1124" s="269"/>
      <c r="D1124" s="984">
        <v>8.0</v>
      </c>
      <c r="E1124" s="985">
        <v>8.0</v>
      </c>
      <c r="F1124" s="986">
        <v>8.0</v>
      </c>
      <c r="G1124" s="987"/>
      <c r="H1124" s="988">
        <v>14000.0</v>
      </c>
      <c r="I1124" s="486"/>
      <c r="J1124" s="520">
        <v>5.0</v>
      </c>
      <c r="K1124" s="474"/>
      <c r="L1124" s="989"/>
      <c r="M1124" s="486"/>
      <c r="N1124" s="487"/>
      <c r="O1124" s="486"/>
      <c r="P1124" s="487"/>
      <c r="Q1124" s="487"/>
      <c r="R1124" s="487"/>
      <c r="S1124" s="519"/>
      <c r="T1124" s="520"/>
      <c r="U1124" s="519"/>
      <c r="V1124" s="520">
        <v>5.0</v>
      </c>
      <c r="W1124" s="520"/>
      <c r="X1124" s="520"/>
      <c r="Y1124" s="474"/>
      <c r="Z1124" s="474"/>
      <c r="AA1124" s="474"/>
      <c r="AB1124" s="475"/>
      <c r="AC1124" s="475"/>
      <c r="AD1124" s="475"/>
      <c r="AE1124" s="989"/>
      <c r="AF1124" s="989"/>
      <c r="AG1124" s="989"/>
      <c r="AH1124" s="990"/>
      <c r="AI1124" s="990"/>
      <c r="AJ1124" s="989"/>
      <c r="AK1124" s="962"/>
      <c r="AL1124" s="962"/>
      <c r="AM1124" s="962"/>
      <c r="AN1124" s="961"/>
      <c r="AO1124" s="962"/>
      <c r="AP1124" s="962"/>
      <c r="AQ1124" s="961"/>
      <c r="AR1124" s="961"/>
      <c r="AS1124" s="962"/>
    </row>
    <row r="1125">
      <c r="B1125" s="266"/>
      <c r="C1125" s="269"/>
      <c r="D1125" s="984">
        <v>9.0</v>
      </c>
      <c r="E1125" s="985">
        <v>9.0</v>
      </c>
      <c r="F1125" s="986">
        <v>9.0</v>
      </c>
      <c r="G1125" s="987"/>
      <c r="H1125" s="988">
        <v>21000.0</v>
      </c>
      <c r="I1125" s="486"/>
      <c r="J1125" s="520">
        <v>6.0</v>
      </c>
      <c r="K1125" s="474"/>
      <c r="L1125" s="989"/>
      <c r="M1125" s="486"/>
      <c r="N1125" s="487"/>
      <c r="O1125" s="486"/>
      <c r="P1125" s="487"/>
      <c r="Q1125" s="487"/>
      <c r="R1125" s="487"/>
      <c r="S1125" s="519"/>
      <c r="T1125" s="520"/>
      <c r="U1125" s="519"/>
      <c r="V1125" s="520">
        <v>6.0</v>
      </c>
      <c r="W1125" s="520"/>
      <c r="X1125" s="520"/>
      <c r="Y1125" s="474"/>
      <c r="Z1125" s="474"/>
      <c r="AA1125" s="474"/>
      <c r="AB1125" s="475"/>
      <c r="AC1125" s="475"/>
      <c r="AD1125" s="475"/>
      <c r="AE1125" s="989"/>
      <c r="AF1125" s="989"/>
      <c r="AG1125" s="989"/>
      <c r="AH1125" s="990"/>
      <c r="AI1125" s="990"/>
      <c r="AJ1125" s="989"/>
      <c r="AK1125" s="962"/>
      <c r="AL1125" s="962"/>
      <c r="AM1125" s="962"/>
      <c r="AN1125" s="961"/>
      <c r="AO1125" s="962"/>
      <c r="AP1125" s="962"/>
      <c r="AQ1125" s="961"/>
      <c r="AR1125" s="961"/>
      <c r="AS1125" s="962"/>
    </row>
    <row r="1126">
      <c r="B1126" s="266"/>
      <c r="C1126" s="269"/>
      <c r="D1126" s="984">
        <v>10.0</v>
      </c>
      <c r="E1126" s="985">
        <v>10.0</v>
      </c>
      <c r="F1126" s="986">
        <v>10.0</v>
      </c>
      <c r="G1126" s="987"/>
      <c r="H1126" s="988">
        <v>32000.0</v>
      </c>
      <c r="I1126" s="486"/>
      <c r="J1126" s="520">
        <v>8.0</v>
      </c>
      <c r="K1126" s="474"/>
      <c r="L1126" s="989"/>
      <c r="M1126" s="486"/>
      <c r="N1126" s="487"/>
      <c r="O1126" s="486"/>
      <c r="P1126" s="487"/>
      <c r="Q1126" s="487"/>
      <c r="R1126" s="487"/>
      <c r="S1126" s="519"/>
      <c r="T1126" s="520"/>
      <c r="U1126" s="519"/>
      <c r="V1126" s="520">
        <v>8.0</v>
      </c>
      <c r="W1126" s="520"/>
      <c r="X1126" s="520"/>
      <c r="Y1126" s="474"/>
      <c r="Z1126" s="474"/>
      <c r="AA1126" s="474"/>
      <c r="AB1126" s="475"/>
      <c r="AC1126" s="475"/>
      <c r="AD1126" s="475"/>
      <c r="AE1126" s="989"/>
      <c r="AF1126" s="989"/>
      <c r="AG1126" s="989"/>
      <c r="AH1126" s="990"/>
      <c r="AI1126" s="990"/>
      <c r="AJ1126" s="989"/>
      <c r="AK1126" s="962"/>
      <c r="AL1126" s="962"/>
      <c r="AM1126" s="962"/>
      <c r="AN1126" s="961"/>
      <c r="AO1126" s="962"/>
      <c r="AP1126" s="962"/>
      <c r="AQ1126" s="961"/>
      <c r="AR1126" s="961"/>
      <c r="AS1126" s="962"/>
    </row>
    <row r="1127">
      <c r="A1127" s="968" t="s">
        <v>2553</v>
      </c>
      <c r="B1127" s="1016" t="s">
        <v>2835</v>
      </c>
      <c r="C1127" s="14"/>
      <c r="D1127" s="970">
        <v>1.0</v>
      </c>
      <c r="E1127" s="971">
        <v>1.0</v>
      </c>
      <c r="F1127" s="972">
        <v>10.0</v>
      </c>
      <c r="G1127" s="1017"/>
      <c r="H1127" s="974">
        <v>1500.0</v>
      </c>
      <c r="I1127" s="979"/>
      <c r="J1127" s="980">
        <v>1.0</v>
      </c>
      <c r="K1127" s="977"/>
      <c r="L1127" s="978"/>
      <c r="M1127" s="979"/>
      <c r="N1127" s="975"/>
      <c r="O1127" s="979"/>
      <c r="P1127" s="975"/>
      <c r="Q1127" s="975"/>
      <c r="R1127" s="975"/>
      <c r="S1127" s="980"/>
      <c r="T1127" s="980"/>
      <c r="U1127" s="976"/>
      <c r="V1127" s="980">
        <v>2.0</v>
      </c>
      <c r="W1127" s="980"/>
      <c r="X1127" s="980"/>
      <c r="Y1127" s="977"/>
      <c r="Z1127" s="977"/>
      <c r="AA1127" s="977"/>
      <c r="AB1127" s="981"/>
      <c r="AC1127" s="981"/>
      <c r="AD1127" s="981"/>
      <c r="AE1127" s="978"/>
      <c r="AF1127" s="978"/>
      <c r="AG1127" s="978"/>
      <c r="AH1127" s="982"/>
      <c r="AI1127" s="982"/>
      <c r="AJ1127" s="978"/>
      <c r="AK1127" s="1024"/>
      <c r="AL1127" s="1024"/>
      <c r="AM1127" s="1024"/>
      <c r="AN1127" s="1025"/>
      <c r="AO1127" s="1024"/>
      <c r="AP1127" s="1024"/>
      <c r="AQ1127" s="1025"/>
      <c r="AR1127" s="1025"/>
      <c r="AS1127" s="1026"/>
    </row>
    <row r="1128">
      <c r="A1128" s="266"/>
      <c r="B1128" s="266"/>
      <c r="C1128" s="269"/>
      <c r="D1128" s="984">
        <v>2.0</v>
      </c>
      <c r="E1128" s="985">
        <v>2.0</v>
      </c>
      <c r="F1128" s="986">
        <v>12.0</v>
      </c>
      <c r="G1128" s="1013"/>
      <c r="H1128" s="988">
        <v>2300.0</v>
      </c>
      <c r="I1128" s="486"/>
      <c r="J1128" s="520">
        <v>2.0</v>
      </c>
      <c r="K1128" s="474"/>
      <c r="L1128" s="989"/>
      <c r="M1128" s="486"/>
      <c r="N1128" s="487"/>
      <c r="O1128" s="486"/>
      <c r="P1128" s="487"/>
      <c r="Q1128" s="487"/>
      <c r="R1128" s="487"/>
      <c r="S1128" s="520"/>
      <c r="T1128" s="520"/>
      <c r="U1128" s="519"/>
      <c r="V1128" s="520">
        <v>3.0</v>
      </c>
      <c r="W1128" s="520"/>
      <c r="X1128" s="520"/>
      <c r="Y1128" s="474"/>
      <c r="Z1128" s="474"/>
      <c r="AA1128" s="474"/>
      <c r="AB1128" s="475"/>
      <c r="AC1128" s="475"/>
      <c r="AD1128" s="475"/>
      <c r="AE1128" s="989"/>
      <c r="AF1128" s="989"/>
      <c r="AG1128" s="989"/>
      <c r="AH1128" s="990"/>
      <c r="AI1128" s="990"/>
      <c r="AJ1128" s="989"/>
      <c r="AK1128" s="962"/>
      <c r="AL1128" s="962"/>
      <c r="AM1128" s="962"/>
      <c r="AN1128" s="961"/>
      <c r="AO1128" s="962"/>
      <c r="AP1128" s="962"/>
      <c r="AQ1128" s="961"/>
      <c r="AR1128" s="961"/>
      <c r="AS1128" s="1027"/>
    </row>
    <row r="1129">
      <c r="A1129" s="266"/>
      <c r="B1129" s="266"/>
      <c r="C1129" s="269"/>
      <c r="D1129" s="984">
        <v>3.0</v>
      </c>
      <c r="E1129" s="985">
        <v>3.0</v>
      </c>
      <c r="F1129" s="986">
        <v>14.0</v>
      </c>
      <c r="G1129" s="1013"/>
      <c r="H1129" s="988">
        <v>3500.0</v>
      </c>
      <c r="I1129" s="486"/>
      <c r="J1129" s="520">
        <v>4.0</v>
      </c>
      <c r="K1129" s="474"/>
      <c r="L1129" s="989"/>
      <c r="M1129" s="486"/>
      <c r="N1129" s="487"/>
      <c r="O1129" s="486"/>
      <c r="P1129" s="487"/>
      <c r="Q1129" s="487"/>
      <c r="R1129" s="487"/>
      <c r="S1129" s="520"/>
      <c r="T1129" s="520"/>
      <c r="U1129" s="519"/>
      <c r="V1129" s="520">
        <v>4.0</v>
      </c>
      <c r="W1129" s="520"/>
      <c r="X1129" s="520"/>
      <c r="Y1129" s="474"/>
      <c r="Z1129" s="474"/>
      <c r="AA1129" s="474"/>
      <c r="AB1129" s="475"/>
      <c r="AC1129" s="475"/>
      <c r="AD1129" s="475"/>
      <c r="AE1129" s="989"/>
      <c r="AF1129" s="989"/>
      <c r="AG1129" s="989"/>
      <c r="AH1129" s="990"/>
      <c r="AI1129" s="990"/>
      <c r="AJ1129" s="989"/>
      <c r="AK1129" s="962"/>
      <c r="AL1129" s="962"/>
      <c r="AM1129" s="962"/>
      <c r="AN1129" s="961"/>
      <c r="AO1129" s="962"/>
      <c r="AP1129" s="962"/>
      <c r="AQ1129" s="961"/>
      <c r="AR1129" s="961"/>
      <c r="AS1129" s="1027"/>
    </row>
    <row r="1130">
      <c r="A1130" s="266"/>
      <c r="B1130" s="266"/>
      <c r="C1130" s="269"/>
      <c r="D1130" s="984">
        <v>4.0</v>
      </c>
      <c r="E1130" s="985">
        <v>4.0</v>
      </c>
      <c r="F1130" s="986">
        <v>17.0</v>
      </c>
      <c r="G1130" s="1013"/>
      <c r="H1130" s="988">
        <v>5300.0</v>
      </c>
      <c r="I1130" s="486"/>
      <c r="J1130" s="520">
        <v>6.0</v>
      </c>
      <c r="K1130" s="474"/>
      <c r="L1130" s="989"/>
      <c r="M1130" s="486"/>
      <c r="N1130" s="487"/>
      <c r="O1130" s="486"/>
      <c r="P1130" s="487"/>
      <c r="Q1130" s="487"/>
      <c r="R1130" s="487"/>
      <c r="S1130" s="520"/>
      <c r="T1130" s="520"/>
      <c r="U1130" s="519"/>
      <c r="V1130" s="520">
        <v>5.0</v>
      </c>
      <c r="W1130" s="520"/>
      <c r="X1130" s="520"/>
      <c r="Y1130" s="474"/>
      <c r="Z1130" s="474"/>
      <c r="AA1130" s="474"/>
      <c r="AB1130" s="475"/>
      <c r="AC1130" s="475"/>
      <c r="AD1130" s="475"/>
      <c r="AE1130" s="989"/>
      <c r="AF1130" s="989"/>
      <c r="AG1130" s="989"/>
      <c r="AH1130" s="990"/>
      <c r="AI1130" s="990"/>
      <c r="AJ1130" s="989"/>
      <c r="AK1130" s="962"/>
      <c r="AL1130" s="962"/>
      <c r="AM1130" s="962"/>
      <c r="AN1130" s="961"/>
      <c r="AO1130" s="962"/>
      <c r="AP1130" s="962"/>
      <c r="AQ1130" s="961"/>
      <c r="AR1130" s="961"/>
      <c r="AS1130" s="1027"/>
    </row>
    <row r="1131">
      <c r="A1131" s="275"/>
      <c r="B1131" s="275"/>
      <c r="C1131" s="917"/>
      <c r="D1131" s="992">
        <v>5.0</v>
      </c>
      <c r="E1131" s="993">
        <v>5.0</v>
      </c>
      <c r="F1131" s="994">
        <v>20.0</v>
      </c>
      <c r="G1131" s="1015"/>
      <c r="H1131" s="996">
        <v>8000.0</v>
      </c>
      <c r="I1131" s="1001"/>
      <c r="J1131" s="1002">
        <v>8.0</v>
      </c>
      <c r="K1131" s="999"/>
      <c r="L1131" s="1000"/>
      <c r="M1131" s="1001"/>
      <c r="N1131" s="997"/>
      <c r="O1131" s="1001"/>
      <c r="P1131" s="997"/>
      <c r="Q1131" s="997"/>
      <c r="R1131" s="997"/>
      <c r="S1131" s="1002"/>
      <c r="T1131" s="1002"/>
      <c r="U1131" s="998"/>
      <c r="V1131" s="1002">
        <v>6.0</v>
      </c>
      <c r="W1131" s="1002"/>
      <c r="X1131" s="1002"/>
      <c r="Y1131" s="999"/>
      <c r="Z1131" s="999"/>
      <c r="AA1131" s="999"/>
      <c r="AB1131" s="1003"/>
      <c r="AC1131" s="1003"/>
      <c r="AD1131" s="1003"/>
      <c r="AE1131" s="1000"/>
      <c r="AF1131" s="1000"/>
      <c r="AG1131" s="1000"/>
      <c r="AH1131" s="1004"/>
      <c r="AI1131" s="1004"/>
      <c r="AJ1131" s="1000"/>
      <c r="AK1131" s="1029"/>
      <c r="AL1131" s="1029"/>
      <c r="AM1131" s="1029"/>
      <c r="AN1131" s="1030"/>
      <c r="AO1131" s="1029"/>
      <c r="AP1131" s="1029"/>
      <c r="AQ1131" s="1030"/>
      <c r="AR1131" s="1030"/>
      <c r="AS1131" s="1031"/>
    </row>
    <row r="1132">
      <c r="A1132" s="387" t="s">
        <v>1071</v>
      </c>
      <c r="B1132" s="1018" t="s">
        <v>2836</v>
      </c>
      <c r="C1132" s="269"/>
      <c r="D1132" s="984">
        <v>1.0</v>
      </c>
      <c r="E1132" s="985">
        <v>1.0</v>
      </c>
      <c r="F1132" s="986">
        <v>10.0</v>
      </c>
      <c r="G1132" s="1013"/>
      <c r="H1132" s="988">
        <v>1500.0</v>
      </c>
      <c r="I1132" s="486"/>
      <c r="J1132" s="520">
        <v>1.0</v>
      </c>
      <c r="K1132" s="474"/>
      <c r="L1132" s="989"/>
      <c r="M1132" s="486"/>
      <c r="N1132" s="487"/>
      <c r="O1132" s="486"/>
      <c r="P1132" s="487"/>
      <c r="Q1132" s="487"/>
      <c r="R1132" s="487"/>
      <c r="S1132" s="520"/>
      <c r="T1132" s="520"/>
      <c r="U1132" s="519"/>
      <c r="V1132" s="520"/>
      <c r="W1132" s="520"/>
      <c r="X1132" s="520">
        <v>2.0</v>
      </c>
      <c r="Y1132" s="474"/>
      <c r="Z1132" s="474"/>
      <c r="AA1132" s="474"/>
      <c r="AB1132" s="475"/>
      <c r="AC1132" s="475"/>
      <c r="AD1132" s="475"/>
      <c r="AE1132" s="989"/>
      <c r="AF1132" s="989"/>
      <c r="AG1132" s="989"/>
      <c r="AH1132" s="990"/>
      <c r="AI1132" s="990"/>
      <c r="AJ1132" s="989"/>
      <c r="AK1132" s="962"/>
      <c r="AL1132" s="962"/>
      <c r="AM1132" s="962"/>
      <c r="AN1132" s="961"/>
      <c r="AO1132" s="962"/>
      <c r="AP1132" s="962"/>
      <c r="AQ1132" s="961"/>
      <c r="AR1132" s="961"/>
      <c r="AS1132" s="962"/>
    </row>
    <row r="1133">
      <c r="B1133" s="266"/>
      <c r="C1133" s="269"/>
      <c r="D1133" s="984">
        <v>2.0</v>
      </c>
      <c r="E1133" s="985">
        <v>2.0</v>
      </c>
      <c r="F1133" s="986">
        <v>12.0</v>
      </c>
      <c r="G1133" s="1013"/>
      <c r="H1133" s="988">
        <v>2300.0</v>
      </c>
      <c r="I1133" s="486"/>
      <c r="J1133" s="520">
        <v>2.0</v>
      </c>
      <c r="K1133" s="474"/>
      <c r="L1133" s="989"/>
      <c r="M1133" s="486"/>
      <c r="N1133" s="487"/>
      <c r="O1133" s="486"/>
      <c r="P1133" s="487"/>
      <c r="Q1133" s="487"/>
      <c r="R1133" s="487"/>
      <c r="S1133" s="520"/>
      <c r="T1133" s="520"/>
      <c r="U1133" s="519"/>
      <c r="V1133" s="520"/>
      <c r="W1133" s="520"/>
      <c r="X1133" s="520">
        <v>3.0</v>
      </c>
      <c r="Y1133" s="474"/>
      <c r="Z1133" s="474"/>
      <c r="AA1133" s="474"/>
      <c r="AB1133" s="475"/>
      <c r="AC1133" s="475"/>
      <c r="AD1133" s="475"/>
      <c r="AE1133" s="989"/>
      <c r="AF1133" s="989"/>
      <c r="AG1133" s="989"/>
      <c r="AH1133" s="990"/>
      <c r="AI1133" s="990"/>
      <c r="AJ1133" s="989"/>
      <c r="AK1133" s="962"/>
      <c r="AL1133" s="962"/>
      <c r="AM1133" s="962"/>
      <c r="AN1133" s="961"/>
      <c r="AO1133" s="962"/>
      <c r="AP1133" s="962"/>
      <c r="AQ1133" s="961"/>
      <c r="AR1133" s="961"/>
      <c r="AS1133" s="962"/>
    </row>
    <row r="1134">
      <c r="B1134" s="266"/>
      <c r="C1134" s="269"/>
      <c r="D1134" s="984">
        <v>3.0</v>
      </c>
      <c r="E1134" s="985">
        <v>3.0</v>
      </c>
      <c r="F1134" s="986">
        <v>14.0</v>
      </c>
      <c r="G1134" s="1013"/>
      <c r="H1134" s="988">
        <v>3500.0</v>
      </c>
      <c r="I1134" s="486"/>
      <c r="J1134" s="520">
        <v>4.0</v>
      </c>
      <c r="K1134" s="474"/>
      <c r="L1134" s="989"/>
      <c r="M1134" s="486"/>
      <c r="N1134" s="487"/>
      <c r="O1134" s="486"/>
      <c r="P1134" s="487"/>
      <c r="Q1134" s="487"/>
      <c r="R1134" s="487"/>
      <c r="S1134" s="520"/>
      <c r="T1134" s="520"/>
      <c r="U1134" s="519"/>
      <c r="V1134" s="520"/>
      <c r="W1134" s="520"/>
      <c r="X1134" s="520">
        <v>4.0</v>
      </c>
      <c r="Y1134" s="474"/>
      <c r="Z1134" s="474"/>
      <c r="AA1134" s="474"/>
      <c r="AB1134" s="475"/>
      <c r="AC1134" s="475"/>
      <c r="AD1134" s="475"/>
      <c r="AE1134" s="989"/>
      <c r="AF1134" s="989"/>
      <c r="AG1134" s="989"/>
      <c r="AH1134" s="990"/>
      <c r="AI1134" s="990"/>
      <c r="AJ1134" s="989"/>
      <c r="AK1134" s="962"/>
      <c r="AL1134" s="962"/>
      <c r="AM1134" s="962"/>
      <c r="AN1134" s="961"/>
      <c r="AO1134" s="962"/>
      <c r="AP1134" s="962"/>
      <c r="AQ1134" s="961"/>
      <c r="AR1134" s="961"/>
      <c r="AS1134" s="962"/>
    </row>
    <row r="1135">
      <c r="B1135" s="266"/>
      <c r="C1135" s="269"/>
      <c r="D1135" s="984">
        <v>4.0</v>
      </c>
      <c r="E1135" s="985">
        <v>4.0</v>
      </c>
      <c r="F1135" s="986">
        <v>17.0</v>
      </c>
      <c r="G1135" s="1013"/>
      <c r="H1135" s="988">
        <v>5300.0</v>
      </c>
      <c r="I1135" s="486"/>
      <c r="J1135" s="520">
        <v>6.0</v>
      </c>
      <c r="K1135" s="474"/>
      <c r="L1135" s="989"/>
      <c r="M1135" s="486"/>
      <c r="N1135" s="487"/>
      <c r="O1135" s="486"/>
      <c r="P1135" s="487"/>
      <c r="Q1135" s="487"/>
      <c r="R1135" s="487"/>
      <c r="S1135" s="520"/>
      <c r="T1135" s="520"/>
      <c r="U1135" s="519"/>
      <c r="V1135" s="520"/>
      <c r="W1135" s="520"/>
      <c r="X1135" s="520">
        <v>5.0</v>
      </c>
      <c r="Y1135" s="474"/>
      <c r="Z1135" s="474"/>
      <c r="AA1135" s="474"/>
      <c r="AB1135" s="475"/>
      <c r="AC1135" s="475"/>
      <c r="AD1135" s="475"/>
      <c r="AE1135" s="989"/>
      <c r="AF1135" s="989"/>
      <c r="AG1135" s="989"/>
      <c r="AH1135" s="990"/>
      <c r="AI1135" s="990"/>
      <c r="AJ1135" s="989"/>
      <c r="AK1135" s="962"/>
      <c r="AL1135" s="962"/>
      <c r="AM1135" s="962"/>
      <c r="AN1135" s="961"/>
      <c r="AO1135" s="962"/>
      <c r="AP1135" s="962"/>
      <c r="AQ1135" s="961"/>
      <c r="AR1135" s="961"/>
      <c r="AS1135" s="962"/>
    </row>
    <row r="1136">
      <c r="B1136" s="266"/>
      <c r="C1136" s="269"/>
      <c r="D1136" s="984">
        <v>5.0</v>
      </c>
      <c r="E1136" s="985">
        <v>5.0</v>
      </c>
      <c r="F1136" s="986">
        <v>20.0</v>
      </c>
      <c r="G1136" s="1013"/>
      <c r="H1136" s="988">
        <v>8000.0</v>
      </c>
      <c r="I1136" s="486"/>
      <c r="J1136" s="520">
        <v>8.0</v>
      </c>
      <c r="K1136" s="474"/>
      <c r="L1136" s="989"/>
      <c r="M1136" s="486"/>
      <c r="N1136" s="487"/>
      <c r="O1136" s="486"/>
      <c r="P1136" s="487"/>
      <c r="Q1136" s="487"/>
      <c r="R1136" s="487"/>
      <c r="S1136" s="520"/>
      <c r="T1136" s="520"/>
      <c r="U1136" s="519"/>
      <c r="V1136" s="520"/>
      <c r="W1136" s="520"/>
      <c r="X1136" s="520">
        <v>6.0</v>
      </c>
      <c r="Y1136" s="474"/>
      <c r="Z1136" s="474"/>
      <c r="AA1136" s="474"/>
      <c r="AB1136" s="475"/>
      <c r="AC1136" s="475"/>
      <c r="AD1136" s="475"/>
      <c r="AE1136" s="989"/>
      <c r="AF1136" s="989"/>
      <c r="AG1136" s="989"/>
      <c r="AH1136" s="990"/>
      <c r="AI1136" s="990"/>
      <c r="AJ1136" s="989"/>
      <c r="AK1136" s="962"/>
      <c r="AL1136" s="962"/>
      <c r="AM1136" s="962"/>
      <c r="AN1136" s="961"/>
      <c r="AO1136" s="962"/>
      <c r="AP1136" s="962"/>
      <c r="AQ1136" s="961"/>
      <c r="AR1136" s="961"/>
      <c r="AS1136" s="962"/>
    </row>
    <row r="1137">
      <c r="A1137" s="968" t="s">
        <v>165</v>
      </c>
      <c r="B1137" s="1016" t="s">
        <v>2837</v>
      </c>
      <c r="C1137" s="14"/>
      <c r="D1137" s="970">
        <v>1.0</v>
      </c>
      <c r="E1137" s="971">
        <v>2.0</v>
      </c>
      <c r="F1137" s="972">
        <v>10.0</v>
      </c>
      <c r="G1137" s="973"/>
      <c r="H1137" s="974">
        <v>8000.0</v>
      </c>
      <c r="I1137" s="979"/>
      <c r="J1137" s="976"/>
      <c r="K1137" s="981">
        <v>3.0</v>
      </c>
      <c r="L1137" s="978"/>
      <c r="M1137" s="979"/>
      <c r="N1137" s="975"/>
      <c r="O1137" s="979"/>
      <c r="P1137" s="975"/>
      <c r="Q1137" s="975"/>
      <c r="R1137" s="975"/>
      <c r="S1137" s="976"/>
      <c r="T1137" s="980"/>
      <c r="U1137" s="976"/>
      <c r="V1137" s="980"/>
      <c r="W1137" s="980"/>
      <c r="X1137" s="980"/>
      <c r="Y1137" s="977"/>
      <c r="Z1137" s="981"/>
      <c r="AA1137" s="977"/>
      <c r="AB1137" s="981">
        <v>3.0</v>
      </c>
      <c r="AC1137" s="981"/>
      <c r="AD1137" s="981"/>
      <c r="AE1137" s="978"/>
      <c r="AF1137" s="978"/>
      <c r="AG1137" s="978"/>
      <c r="AH1137" s="982"/>
      <c r="AI1137" s="982"/>
      <c r="AJ1137" s="978"/>
      <c r="AK1137" s="1024"/>
      <c r="AL1137" s="1024"/>
      <c r="AM1137" s="1024"/>
      <c r="AN1137" s="1025"/>
      <c r="AO1137" s="1024"/>
      <c r="AP1137" s="1024"/>
      <c r="AQ1137" s="1025"/>
      <c r="AR1137" s="1025"/>
      <c r="AS1137" s="1026"/>
    </row>
    <row r="1138">
      <c r="A1138" s="266"/>
      <c r="B1138" s="266"/>
      <c r="C1138" s="269"/>
      <c r="D1138" s="984">
        <v>2.0</v>
      </c>
      <c r="E1138" s="985">
        <v>4.0</v>
      </c>
      <c r="F1138" s="986">
        <v>12.0</v>
      </c>
      <c r="G1138" s="987"/>
      <c r="H1138" s="988">
        <v>12000.0</v>
      </c>
      <c r="I1138" s="486"/>
      <c r="J1138" s="519"/>
      <c r="K1138" s="475">
        <v>5.0</v>
      </c>
      <c r="L1138" s="989"/>
      <c r="M1138" s="486"/>
      <c r="N1138" s="487"/>
      <c r="O1138" s="486"/>
      <c r="P1138" s="487"/>
      <c r="Q1138" s="487"/>
      <c r="R1138" s="487"/>
      <c r="S1138" s="519"/>
      <c r="T1138" s="520"/>
      <c r="U1138" s="519"/>
      <c r="V1138" s="520"/>
      <c r="W1138" s="520"/>
      <c r="X1138" s="520"/>
      <c r="Y1138" s="474"/>
      <c r="Z1138" s="475"/>
      <c r="AA1138" s="474"/>
      <c r="AB1138" s="475">
        <v>4.0</v>
      </c>
      <c r="AC1138" s="475"/>
      <c r="AD1138" s="475"/>
      <c r="AE1138" s="989"/>
      <c r="AF1138" s="989"/>
      <c r="AG1138" s="989"/>
      <c r="AH1138" s="990"/>
      <c r="AI1138" s="990"/>
      <c r="AJ1138" s="989"/>
      <c r="AK1138" s="962"/>
      <c r="AL1138" s="962"/>
      <c r="AM1138" s="962"/>
      <c r="AN1138" s="961"/>
      <c r="AO1138" s="962"/>
      <c r="AP1138" s="962"/>
      <c r="AQ1138" s="961"/>
      <c r="AR1138" s="961"/>
      <c r="AS1138" s="1027"/>
    </row>
    <row r="1139">
      <c r="A1139" s="266"/>
      <c r="B1139" s="266"/>
      <c r="C1139" s="269"/>
      <c r="D1139" s="984">
        <v>3.0</v>
      </c>
      <c r="E1139" s="985">
        <v>6.0</v>
      </c>
      <c r="F1139" s="986">
        <v>14.0</v>
      </c>
      <c r="G1139" s="987"/>
      <c r="H1139" s="988">
        <v>18000.0</v>
      </c>
      <c r="I1139" s="486"/>
      <c r="J1139" s="519"/>
      <c r="K1139" s="475">
        <v>8.0</v>
      </c>
      <c r="L1139" s="989"/>
      <c r="M1139" s="486"/>
      <c r="N1139" s="487"/>
      <c r="O1139" s="486"/>
      <c r="P1139" s="487"/>
      <c r="Q1139" s="487"/>
      <c r="R1139" s="487"/>
      <c r="S1139" s="519"/>
      <c r="T1139" s="520"/>
      <c r="U1139" s="519"/>
      <c r="V1139" s="520"/>
      <c r="W1139" s="520"/>
      <c r="X1139" s="520"/>
      <c r="Y1139" s="475">
        <v>2.0</v>
      </c>
      <c r="Z1139" s="475"/>
      <c r="AA1139" s="474"/>
      <c r="AB1139" s="475">
        <v>6.0</v>
      </c>
      <c r="AC1139" s="475"/>
      <c r="AD1139" s="475"/>
      <c r="AE1139" s="989"/>
      <c r="AF1139" s="989"/>
      <c r="AG1139" s="989"/>
      <c r="AH1139" s="990"/>
      <c r="AI1139" s="990"/>
      <c r="AJ1139" s="989"/>
      <c r="AK1139" s="962"/>
      <c r="AL1139" s="962"/>
      <c r="AM1139" s="962"/>
      <c r="AN1139" s="961"/>
      <c r="AO1139" s="962"/>
      <c r="AP1139" s="962"/>
      <c r="AQ1139" s="961"/>
      <c r="AR1139" s="961"/>
      <c r="AS1139" s="1027"/>
    </row>
    <row r="1140">
      <c r="A1140" s="266"/>
      <c r="B1140" s="266"/>
      <c r="C1140" s="269"/>
      <c r="D1140" s="984">
        <v>4.0</v>
      </c>
      <c r="E1140" s="985">
        <v>9.0</v>
      </c>
      <c r="F1140" s="986">
        <v>16.0</v>
      </c>
      <c r="G1140" s="987"/>
      <c r="H1140" s="988">
        <v>27000.0</v>
      </c>
      <c r="I1140" s="486"/>
      <c r="J1140" s="519"/>
      <c r="K1140" s="475">
        <v>12.0</v>
      </c>
      <c r="L1140" s="989"/>
      <c r="M1140" s="486"/>
      <c r="N1140" s="487"/>
      <c r="O1140" s="486"/>
      <c r="P1140" s="487"/>
      <c r="Q1140" s="487"/>
      <c r="R1140" s="487"/>
      <c r="S1140" s="519"/>
      <c r="T1140" s="520"/>
      <c r="U1140" s="519"/>
      <c r="V1140" s="520"/>
      <c r="W1140" s="520"/>
      <c r="X1140" s="520"/>
      <c r="Y1140" s="475">
        <v>4.0</v>
      </c>
      <c r="Z1140" s="475"/>
      <c r="AA1140" s="474"/>
      <c r="AB1140" s="475">
        <v>8.0</v>
      </c>
      <c r="AC1140" s="475"/>
      <c r="AD1140" s="475"/>
      <c r="AE1140" s="989"/>
      <c r="AF1140" s="989"/>
      <c r="AG1140" s="989"/>
      <c r="AH1140" s="990"/>
      <c r="AI1140" s="990"/>
      <c r="AJ1140" s="989"/>
      <c r="AK1140" s="962"/>
      <c r="AL1140" s="962"/>
      <c r="AM1140" s="962"/>
      <c r="AN1140" s="961"/>
      <c r="AO1140" s="962"/>
      <c r="AP1140" s="962"/>
      <c r="AQ1140" s="961"/>
      <c r="AR1140" s="961"/>
      <c r="AS1140" s="1027"/>
    </row>
    <row r="1141">
      <c r="A1141" s="266"/>
      <c r="B1141" s="266"/>
      <c r="C1141" s="269"/>
      <c r="D1141" s="984">
        <v>5.0</v>
      </c>
      <c r="E1141" s="985">
        <v>12.0</v>
      </c>
      <c r="F1141" s="986">
        <v>18.0</v>
      </c>
      <c r="G1141" s="987"/>
      <c r="H1141" s="988">
        <v>41000.0</v>
      </c>
      <c r="I1141" s="486"/>
      <c r="J1141" s="519"/>
      <c r="K1141" s="475">
        <v>15.0</v>
      </c>
      <c r="L1141" s="989"/>
      <c r="M1141" s="486"/>
      <c r="N1141" s="487"/>
      <c r="O1141" s="486"/>
      <c r="P1141" s="487"/>
      <c r="Q1141" s="487"/>
      <c r="R1141" s="487"/>
      <c r="S1141" s="519"/>
      <c r="T1141" s="520"/>
      <c r="U1141" s="519"/>
      <c r="V1141" s="520"/>
      <c r="W1141" s="520"/>
      <c r="X1141" s="520"/>
      <c r="Y1141" s="475">
        <v>6.0</v>
      </c>
      <c r="Z1141" s="475"/>
      <c r="AA1141" s="474"/>
      <c r="AB1141" s="475">
        <v>10.0</v>
      </c>
      <c r="AC1141" s="475"/>
      <c r="AD1141" s="475"/>
      <c r="AE1141" s="989"/>
      <c r="AF1141" s="989"/>
      <c r="AG1141" s="989"/>
      <c r="AH1141" s="990"/>
      <c r="AI1141" s="990"/>
      <c r="AJ1141" s="989"/>
      <c r="AK1141" s="962"/>
      <c r="AL1141" s="962"/>
      <c r="AM1141" s="962"/>
      <c r="AN1141" s="961"/>
      <c r="AO1141" s="962"/>
      <c r="AP1141" s="962"/>
      <c r="AQ1141" s="961"/>
      <c r="AR1141" s="961"/>
      <c r="AS1141" s="1027"/>
    </row>
    <row r="1142">
      <c r="A1142" s="266"/>
      <c r="B1142" s="266"/>
      <c r="C1142" s="269"/>
      <c r="D1142" s="984">
        <v>6.0</v>
      </c>
      <c r="E1142" s="985">
        <v>15.0</v>
      </c>
      <c r="F1142" s="986">
        <v>20.0</v>
      </c>
      <c r="G1142" s="987"/>
      <c r="H1142" s="988">
        <v>62000.0</v>
      </c>
      <c r="I1142" s="486"/>
      <c r="J1142" s="519"/>
      <c r="K1142" s="474"/>
      <c r="L1142" s="990">
        <v>5.0</v>
      </c>
      <c r="M1142" s="486"/>
      <c r="N1142" s="487"/>
      <c r="O1142" s="486"/>
      <c r="P1142" s="487"/>
      <c r="Q1142" s="487"/>
      <c r="R1142" s="487"/>
      <c r="S1142" s="519"/>
      <c r="T1142" s="520"/>
      <c r="U1142" s="519"/>
      <c r="V1142" s="520"/>
      <c r="W1142" s="520"/>
      <c r="X1142" s="520"/>
      <c r="Y1142" s="474"/>
      <c r="Z1142" s="474"/>
      <c r="AA1142" s="474"/>
      <c r="AB1142" s="475"/>
      <c r="AC1142" s="475"/>
      <c r="AD1142" s="475"/>
      <c r="AE1142" s="990">
        <v>2.0</v>
      </c>
      <c r="AF1142" s="990"/>
      <c r="AG1142" s="989"/>
      <c r="AH1142" s="990">
        <v>2.0</v>
      </c>
      <c r="AI1142" s="990"/>
      <c r="AJ1142" s="989"/>
      <c r="AK1142" s="962"/>
      <c r="AL1142" s="962"/>
      <c r="AM1142" s="962"/>
      <c r="AN1142" s="961"/>
      <c r="AO1142" s="962"/>
      <c r="AP1142" s="962"/>
      <c r="AQ1142" s="961"/>
      <c r="AR1142" s="961"/>
      <c r="AS1142" s="1027"/>
    </row>
    <row r="1143">
      <c r="A1143" s="266"/>
      <c r="B1143" s="266"/>
      <c r="C1143" s="269"/>
      <c r="D1143" s="984">
        <v>7.0</v>
      </c>
      <c r="E1143" s="985">
        <v>18.0</v>
      </c>
      <c r="F1143" s="986">
        <v>22.0</v>
      </c>
      <c r="G1143" s="987"/>
      <c r="H1143" s="988">
        <v>93000.0</v>
      </c>
      <c r="I1143" s="486"/>
      <c r="J1143" s="519"/>
      <c r="K1143" s="474"/>
      <c r="L1143" s="990">
        <v>10.0</v>
      </c>
      <c r="M1143" s="486"/>
      <c r="N1143" s="487"/>
      <c r="O1143" s="486"/>
      <c r="P1143" s="487"/>
      <c r="Q1143" s="487"/>
      <c r="R1143" s="487"/>
      <c r="S1143" s="519"/>
      <c r="T1143" s="520"/>
      <c r="U1143" s="519"/>
      <c r="V1143" s="520"/>
      <c r="W1143" s="520"/>
      <c r="X1143" s="520"/>
      <c r="Y1143" s="474"/>
      <c r="Z1143" s="474"/>
      <c r="AA1143" s="474"/>
      <c r="AB1143" s="475"/>
      <c r="AC1143" s="475"/>
      <c r="AD1143" s="475"/>
      <c r="AE1143" s="990">
        <v>3.0</v>
      </c>
      <c r="AF1143" s="990"/>
      <c r="AG1143" s="989"/>
      <c r="AH1143" s="990">
        <v>3.0</v>
      </c>
      <c r="AI1143" s="990"/>
      <c r="AJ1143" s="989"/>
      <c r="AK1143" s="962"/>
      <c r="AL1143" s="962"/>
      <c r="AM1143" s="962"/>
      <c r="AN1143" s="961"/>
      <c r="AO1143" s="962"/>
      <c r="AP1143" s="962"/>
      <c r="AQ1143" s="961"/>
      <c r="AR1143" s="961"/>
      <c r="AS1143" s="1027"/>
    </row>
    <row r="1144">
      <c r="A1144" s="266"/>
      <c r="B1144" s="266"/>
      <c r="C1144" s="269"/>
      <c r="D1144" s="984">
        <v>8.0</v>
      </c>
      <c r="E1144" s="985">
        <v>22.0</v>
      </c>
      <c r="F1144" s="986">
        <v>24.0</v>
      </c>
      <c r="G1144" s="987"/>
      <c r="H1144" s="988">
        <v>140000.0</v>
      </c>
      <c r="I1144" s="486"/>
      <c r="J1144" s="519"/>
      <c r="K1144" s="474"/>
      <c r="L1144" s="990">
        <v>20.0</v>
      </c>
      <c r="M1144" s="486"/>
      <c r="N1144" s="487"/>
      <c r="O1144" s="486"/>
      <c r="P1144" s="487"/>
      <c r="Q1144" s="487"/>
      <c r="R1144" s="487"/>
      <c r="S1144" s="519"/>
      <c r="T1144" s="520"/>
      <c r="U1144" s="519"/>
      <c r="V1144" s="520"/>
      <c r="W1144" s="520"/>
      <c r="X1144" s="520"/>
      <c r="Y1144" s="474"/>
      <c r="Z1144" s="474"/>
      <c r="AA1144" s="474"/>
      <c r="AB1144" s="475"/>
      <c r="AC1144" s="475"/>
      <c r="AD1144" s="475"/>
      <c r="AE1144" s="990">
        <v>5.0</v>
      </c>
      <c r="AF1144" s="990"/>
      <c r="AG1144" s="989"/>
      <c r="AH1144" s="990">
        <v>5.0</v>
      </c>
      <c r="AI1144" s="990"/>
      <c r="AJ1144" s="989"/>
      <c r="AK1144" s="962"/>
      <c r="AL1144" s="962"/>
      <c r="AM1144" s="962"/>
      <c r="AN1144" s="961"/>
      <c r="AO1144" s="962"/>
      <c r="AP1144" s="962"/>
      <c r="AQ1144" s="961"/>
      <c r="AR1144" s="961"/>
      <c r="AS1144" s="1027"/>
    </row>
    <row r="1145">
      <c r="A1145" s="266"/>
      <c r="B1145" s="266"/>
      <c r="C1145" s="269"/>
      <c r="D1145" s="984">
        <v>9.0</v>
      </c>
      <c r="E1145" s="985">
        <v>26.0</v>
      </c>
      <c r="F1145" s="986">
        <v>27.0</v>
      </c>
      <c r="G1145" s="987"/>
      <c r="H1145" s="988">
        <v>210000.0</v>
      </c>
      <c r="I1145" s="486"/>
      <c r="J1145" s="519"/>
      <c r="K1145" s="474"/>
      <c r="L1145" s="990">
        <v>30.0</v>
      </c>
      <c r="M1145" s="486"/>
      <c r="N1145" s="487"/>
      <c r="O1145" s="486"/>
      <c r="P1145" s="487"/>
      <c r="Q1145" s="487"/>
      <c r="R1145" s="487"/>
      <c r="S1145" s="519"/>
      <c r="T1145" s="520"/>
      <c r="U1145" s="519"/>
      <c r="V1145" s="520"/>
      <c r="W1145" s="520"/>
      <c r="X1145" s="520"/>
      <c r="Y1145" s="474"/>
      <c r="Z1145" s="474"/>
      <c r="AA1145" s="474"/>
      <c r="AB1145" s="475"/>
      <c r="AC1145" s="475"/>
      <c r="AD1145" s="475"/>
      <c r="AE1145" s="990">
        <v>7.0</v>
      </c>
      <c r="AF1145" s="990"/>
      <c r="AG1145" s="989"/>
      <c r="AH1145" s="990">
        <v>7.0</v>
      </c>
      <c r="AI1145" s="990"/>
      <c r="AJ1145" s="989"/>
      <c r="AK1145" s="962"/>
      <c r="AL1145" s="962"/>
      <c r="AM1145" s="962"/>
      <c r="AN1145" s="961"/>
      <c r="AO1145" s="962"/>
      <c r="AP1145" s="962"/>
      <c r="AQ1145" s="961"/>
      <c r="AR1145" s="961"/>
      <c r="AS1145" s="1027"/>
    </row>
    <row r="1146">
      <c r="A1146" s="275"/>
      <c r="B1146" s="275"/>
      <c r="C1146" s="917"/>
      <c r="D1146" s="992">
        <v>10.0</v>
      </c>
      <c r="E1146" s="993">
        <v>30.0</v>
      </c>
      <c r="F1146" s="994">
        <v>30.0</v>
      </c>
      <c r="G1146" s="995"/>
      <c r="H1146" s="996">
        <v>320000.0</v>
      </c>
      <c r="I1146" s="1001"/>
      <c r="J1146" s="998"/>
      <c r="K1146" s="999"/>
      <c r="L1146" s="1004">
        <v>40.0</v>
      </c>
      <c r="M1146" s="1001"/>
      <c r="N1146" s="997"/>
      <c r="O1146" s="1001"/>
      <c r="P1146" s="997"/>
      <c r="Q1146" s="997"/>
      <c r="R1146" s="997"/>
      <c r="S1146" s="998"/>
      <c r="T1146" s="1002"/>
      <c r="U1146" s="998"/>
      <c r="V1146" s="1002"/>
      <c r="W1146" s="1002"/>
      <c r="X1146" s="1002"/>
      <c r="Y1146" s="999"/>
      <c r="Z1146" s="999"/>
      <c r="AA1146" s="999"/>
      <c r="AB1146" s="1003"/>
      <c r="AC1146" s="1003"/>
      <c r="AD1146" s="1003"/>
      <c r="AE1146" s="1004">
        <v>9.0</v>
      </c>
      <c r="AF1146" s="1004"/>
      <c r="AG1146" s="1000"/>
      <c r="AH1146" s="1004">
        <v>9.0</v>
      </c>
      <c r="AI1146" s="1004"/>
      <c r="AJ1146" s="1000"/>
      <c r="AK1146" s="1029"/>
      <c r="AL1146" s="1029"/>
      <c r="AM1146" s="1029"/>
      <c r="AN1146" s="1030"/>
      <c r="AO1146" s="1029"/>
      <c r="AP1146" s="1029"/>
      <c r="AQ1146" s="1030"/>
      <c r="AR1146" s="1030"/>
      <c r="AS1146" s="1031"/>
    </row>
    <row r="1147">
      <c r="A1147" s="387" t="s">
        <v>2557</v>
      </c>
      <c r="B1147" s="1018" t="s">
        <v>2838</v>
      </c>
      <c r="C1147" s="269"/>
      <c r="D1147" s="984">
        <v>1.0</v>
      </c>
      <c r="E1147" s="985">
        <v>2.0</v>
      </c>
      <c r="F1147" s="986">
        <v>15.0</v>
      </c>
      <c r="G1147" s="987"/>
      <c r="H1147" s="988">
        <v>10000.0</v>
      </c>
      <c r="I1147" s="486"/>
      <c r="J1147" s="519"/>
      <c r="K1147" s="474"/>
      <c r="L1147" s="990">
        <v>1.0</v>
      </c>
      <c r="M1147" s="486"/>
      <c r="N1147" s="487"/>
      <c r="O1147" s="486"/>
      <c r="P1147" s="487"/>
      <c r="Q1147" s="487"/>
      <c r="R1147" s="487"/>
      <c r="S1147" s="519"/>
      <c r="T1147" s="520"/>
      <c r="U1147" s="519"/>
      <c r="V1147" s="520"/>
      <c r="W1147" s="520"/>
      <c r="X1147" s="520"/>
      <c r="Y1147" s="474"/>
      <c r="Z1147" s="474"/>
      <c r="AA1147" s="474"/>
      <c r="AB1147" s="475"/>
      <c r="AC1147" s="475"/>
      <c r="AD1147" s="475"/>
      <c r="AE1147" s="989"/>
      <c r="AF1147" s="989"/>
      <c r="AG1147" s="989"/>
      <c r="AH1147" s="990"/>
      <c r="AI1147" s="990"/>
      <c r="AJ1147" s="989"/>
      <c r="AK1147" s="962"/>
      <c r="AL1147" s="962"/>
      <c r="AM1147" s="962"/>
      <c r="AN1147" s="961"/>
      <c r="AO1147" s="962"/>
      <c r="AP1147" s="962"/>
      <c r="AQ1147" s="961"/>
      <c r="AR1147" s="961"/>
      <c r="AS1147" s="962"/>
    </row>
    <row r="1148">
      <c r="B1148" s="266"/>
      <c r="C1148" s="269"/>
      <c r="D1148" s="984">
        <v>2.0</v>
      </c>
      <c r="E1148" s="985">
        <v>4.0</v>
      </c>
      <c r="F1148" s="986">
        <v>18.0</v>
      </c>
      <c r="G1148" s="987"/>
      <c r="H1148" s="988">
        <v>15000.0</v>
      </c>
      <c r="I1148" s="486"/>
      <c r="J1148" s="519"/>
      <c r="K1148" s="475">
        <v>5.0</v>
      </c>
      <c r="L1148" s="989"/>
      <c r="M1148" s="486"/>
      <c r="N1148" s="487"/>
      <c r="O1148" s="486"/>
      <c r="P1148" s="487"/>
      <c r="Q1148" s="487"/>
      <c r="R1148" s="487"/>
      <c r="S1148" s="519"/>
      <c r="T1148" s="520"/>
      <c r="U1148" s="519"/>
      <c r="V1148" s="520"/>
      <c r="W1148" s="520"/>
      <c r="X1148" s="520"/>
      <c r="Y1148" s="475"/>
      <c r="Z1148" s="474"/>
      <c r="AA1148" s="474"/>
      <c r="AB1148" s="475"/>
      <c r="AC1148" s="475"/>
      <c r="AD1148" s="475">
        <v>6.0</v>
      </c>
      <c r="AE1148" s="989"/>
      <c r="AF1148" s="989"/>
      <c r="AG1148" s="989"/>
      <c r="AH1148" s="990"/>
      <c r="AI1148" s="990"/>
      <c r="AJ1148" s="989"/>
      <c r="AK1148" s="962"/>
      <c r="AL1148" s="962"/>
      <c r="AM1148" s="962"/>
      <c r="AN1148" s="961"/>
      <c r="AO1148" s="962"/>
      <c r="AP1148" s="962"/>
      <c r="AQ1148" s="961"/>
      <c r="AR1148" s="961"/>
      <c r="AS1148" s="962"/>
    </row>
    <row r="1149">
      <c r="B1149" s="266"/>
      <c r="C1149" s="269"/>
      <c r="D1149" s="984">
        <v>3.0</v>
      </c>
      <c r="E1149" s="985">
        <v>6.0</v>
      </c>
      <c r="F1149" s="986">
        <v>21.0</v>
      </c>
      <c r="G1149" s="987"/>
      <c r="H1149" s="988">
        <v>23000.0</v>
      </c>
      <c r="I1149" s="486"/>
      <c r="J1149" s="519"/>
      <c r="K1149" s="475">
        <v>15.0</v>
      </c>
      <c r="L1149" s="989"/>
      <c r="M1149" s="486"/>
      <c r="N1149" s="487"/>
      <c r="O1149" s="486"/>
      <c r="P1149" s="487"/>
      <c r="Q1149" s="487"/>
      <c r="R1149" s="487"/>
      <c r="S1149" s="519"/>
      <c r="T1149" s="520"/>
      <c r="U1149" s="519"/>
      <c r="V1149" s="520"/>
      <c r="W1149" s="520"/>
      <c r="X1149" s="520"/>
      <c r="Y1149" s="475"/>
      <c r="Z1149" s="474"/>
      <c r="AA1149" s="475">
        <v>6.0</v>
      </c>
      <c r="AB1149" s="475"/>
      <c r="AC1149" s="475"/>
      <c r="AD1149" s="475">
        <v>10.0</v>
      </c>
      <c r="AE1149" s="989"/>
      <c r="AF1149" s="989"/>
      <c r="AG1149" s="989"/>
      <c r="AH1149" s="990"/>
      <c r="AI1149" s="990"/>
      <c r="AJ1149" s="989"/>
      <c r="AK1149" s="962"/>
      <c r="AL1149" s="962"/>
      <c r="AM1149" s="962"/>
      <c r="AN1149" s="961"/>
      <c r="AO1149" s="962"/>
      <c r="AP1149" s="962"/>
      <c r="AQ1149" s="961"/>
      <c r="AR1149" s="961"/>
      <c r="AS1149" s="962"/>
    </row>
    <row r="1150">
      <c r="B1150" s="266"/>
      <c r="C1150" s="269"/>
      <c r="D1150" s="984">
        <v>4.0</v>
      </c>
      <c r="E1150" s="985">
        <v>9.0</v>
      </c>
      <c r="F1150" s="986">
        <v>24.0</v>
      </c>
      <c r="G1150" s="987"/>
      <c r="H1150" s="988">
        <v>35000.0</v>
      </c>
      <c r="I1150" s="486"/>
      <c r="J1150" s="519"/>
      <c r="K1150" s="475">
        <v>25.0</v>
      </c>
      <c r="L1150" s="989"/>
      <c r="M1150" s="486"/>
      <c r="N1150" s="487"/>
      <c r="O1150" s="486"/>
      <c r="P1150" s="487"/>
      <c r="Q1150" s="487"/>
      <c r="R1150" s="487"/>
      <c r="S1150" s="519"/>
      <c r="T1150" s="520"/>
      <c r="U1150" s="519"/>
      <c r="V1150" s="520"/>
      <c r="W1150" s="520"/>
      <c r="X1150" s="520"/>
      <c r="Y1150" s="475"/>
      <c r="Z1150" s="474"/>
      <c r="AA1150" s="475">
        <v>8.0</v>
      </c>
      <c r="AB1150" s="475"/>
      <c r="AC1150" s="475"/>
      <c r="AD1150" s="475">
        <v>12.0</v>
      </c>
      <c r="AE1150" s="989"/>
      <c r="AF1150" s="989"/>
      <c r="AG1150" s="989"/>
      <c r="AH1150" s="990"/>
      <c r="AI1150" s="990"/>
      <c r="AJ1150" s="989"/>
      <c r="AK1150" s="962"/>
      <c r="AL1150" s="962"/>
      <c r="AM1150" s="962"/>
      <c r="AN1150" s="961"/>
      <c r="AO1150" s="962"/>
      <c r="AP1150" s="962"/>
      <c r="AQ1150" s="961"/>
      <c r="AR1150" s="961"/>
      <c r="AS1150" s="962"/>
    </row>
    <row r="1151">
      <c r="B1151" s="266"/>
      <c r="C1151" s="269"/>
      <c r="D1151" s="984">
        <v>5.0</v>
      </c>
      <c r="E1151" s="985">
        <v>12.0</v>
      </c>
      <c r="F1151" s="986">
        <v>27.0</v>
      </c>
      <c r="G1151" s="987"/>
      <c r="H1151" s="988">
        <v>53000.0</v>
      </c>
      <c r="I1151" s="486"/>
      <c r="J1151" s="519"/>
      <c r="K1151" s="474"/>
      <c r="L1151" s="990">
        <v>3.0</v>
      </c>
      <c r="M1151" s="486"/>
      <c r="N1151" s="487"/>
      <c r="O1151" s="486"/>
      <c r="P1151" s="487"/>
      <c r="Q1151" s="487"/>
      <c r="R1151" s="487"/>
      <c r="S1151" s="519"/>
      <c r="T1151" s="520"/>
      <c r="U1151" s="519"/>
      <c r="V1151" s="520"/>
      <c r="W1151" s="520"/>
      <c r="X1151" s="520"/>
      <c r="Y1151" s="475"/>
      <c r="Z1151" s="474"/>
      <c r="AA1151" s="475">
        <v>10.0</v>
      </c>
      <c r="AB1151" s="475"/>
      <c r="AC1151" s="475"/>
      <c r="AD1151" s="475">
        <v>14.0</v>
      </c>
      <c r="AE1151" s="989"/>
      <c r="AF1151" s="989"/>
      <c r="AG1151" s="989"/>
      <c r="AH1151" s="990"/>
      <c r="AI1151" s="990"/>
      <c r="AJ1151" s="989"/>
      <c r="AK1151" s="962"/>
      <c r="AL1151" s="962"/>
      <c r="AM1151" s="962"/>
      <c r="AN1151" s="961"/>
      <c r="AO1151" s="962"/>
      <c r="AP1151" s="962"/>
      <c r="AQ1151" s="961"/>
      <c r="AR1151" s="961"/>
      <c r="AS1151" s="962"/>
    </row>
    <row r="1152">
      <c r="B1152" s="266"/>
      <c r="C1152" s="269"/>
      <c r="D1152" s="984">
        <v>6.0</v>
      </c>
      <c r="E1152" s="985">
        <v>15.0</v>
      </c>
      <c r="F1152" s="986">
        <v>30.0</v>
      </c>
      <c r="G1152" s="987"/>
      <c r="H1152" s="988">
        <v>80000.0</v>
      </c>
      <c r="I1152" s="486"/>
      <c r="J1152" s="519"/>
      <c r="K1152" s="474"/>
      <c r="L1152" s="990">
        <v>5.0</v>
      </c>
      <c r="M1152" s="486"/>
      <c r="N1152" s="487"/>
      <c r="O1152" s="486"/>
      <c r="P1152" s="487"/>
      <c r="Q1152" s="487"/>
      <c r="R1152" s="487"/>
      <c r="S1152" s="519"/>
      <c r="T1152" s="520"/>
      <c r="U1152" s="519"/>
      <c r="V1152" s="520"/>
      <c r="W1152" s="520"/>
      <c r="X1152" s="520"/>
      <c r="Y1152" s="474"/>
      <c r="Z1152" s="474"/>
      <c r="AA1152" s="474"/>
      <c r="AB1152" s="475"/>
      <c r="AC1152" s="475"/>
      <c r="AD1152" s="475"/>
      <c r="AE1152" s="990"/>
      <c r="AF1152" s="989"/>
      <c r="AG1152" s="990">
        <v>2.0</v>
      </c>
      <c r="AH1152" s="990"/>
      <c r="AI1152" s="990"/>
      <c r="AJ1152" s="990">
        <v>2.0</v>
      </c>
      <c r="AK1152" s="962"/>
      <c r="AL1152" s="962"/>
      <c r="AM1152" s="962"/>
      <c r="AN1152" s="961"/>
      <c r="AO1152" s="962"/>
      <c r="AP1152" s="962"/>
      <c r="AQ1152" s="961"/>
      <c r="AR1152" s="961"/>
      <c r="AS1152" s="962"/>
    </row>
    <row r="1153">
      <c r="B1153" s="266"/>
      <c r="C1153" s="269"/>
      <c r="D1153" s="984">
        <v>7.0</v>
      </c>
      <c r="E1153" s="985">
        <v>18.0</v>
      </c>
      <c r="F1153" s="986">
        <v>33.0</v>
      </c>
      <c r="G1153" s="987"/>
      <c r="H1153" s="988">
        <v>120000.0</v>
      </c>
      <c r="I1153" s="486"/>
      <c r="J1153" s="519"/>
      <c r="K1153" s="474"/>
      <c r="L1153" s="990">
        <v>10.0</v>
      </c>
      <c r="M1153" s="486"/>
      <c r="N1153" s="487"/>
      <c r="O1153" s="486"/>
      <c r="P1153" s="487"/>
      <c r="Q1153" s="487"/>
      <c r="R1153" s="487"/>
      <c r="S1153" s="519"/>
      <c r="T1153" s="520"/>
      <c r="U1153" s="519"/>
      <c r="V1153" s="520"/>
      <c r="W1153" s="520"/>
      <c r="X1153" s="520"/>
      <c r="Y1153" s="474"/>
      <c r="Z1153" s="474"/>
      <c r="AA1153" s="474"/>
      <c r="AB1153" s="475"/>
      <c r="AC1153" s="475"/>
      <c r="AD1153" s="475"/>
      <c r="AE1153" s="990"/>
      <c r="AF1153" s="989"/>
      <c r="AG1153" s="990">
        <v>3.0</v>
      </c>
      <c r="AH1153" s="990"/>
      <c r="AI1153" s="990"/>
      <c r="AJ1153" s="990">
        <v>3.0</v>
      </c>
      <c r="AK1153" s="962"/>
      <c r="AL1153" s="962"/>
      <c r="AM1153" s="962"/>
      <c r="AN1153" s="961"/>
      <c r="AO1153" s="962"/>
      <c r="AP1153" s="962"/>
      <c r="AQ1153" s="961"/>
      <c r="AR1153" s="961"/>
      <c r="AS1153" s="962"/>
    </row>
    <row r="1154">
      <c r="B1154" s="266"/>
      <c r="C1154" s="269"/>
      <c r="D1154" s="984">
        <v>8.0</v>
      </c>
      <c r="E1154" s="985">
        <v>22.0</v>
      </c>
      <c r="F1154" s="986">
        <v>36.0</v>
      </c>
      <c r="G1154" s="987"/>
      <c r="H1154" s="988">
        <v>180000.0</v>
      </c>
      <c r="I1154" s="486"/>
      <c r="J1154" s="519"/>
      <c r="K1154" s="474"/>
      <c r="L1154" s="990">
        <v>20.0</v>
      </c>
      <c r="M1154" s="486"/>
      <c r="N1154" s="487"/>
      <c r="O1154" s="486"/>
      <c r="P1154" s="487"/>
      <c r="Q1154" s="487"/>
      <c r="R1154" s="487"/>
      <c r="S1154" s="519"/>
      <c r="T1154" s="520"/>
      <c r="U1154" s="519"/>
      <c r="V1154" s="520"/>
      <c r="W1154" s="520"/>
      <c r="X1154" s="520"/>
      <c r="Y1154" s="474"/>
      <c r="Z1154" s="474"/>
      <c r="AA1154" s="474"/>
      <c r="AB1154" s="475"/>
      <c r="AC1154" s="475"/>
      <c r="AD1154" s="475"/>
      <c r="AE1154" s="990"/>
      <c r="AF1154" s="989"/>
      <c r="AG1154" s="990">
        <v>5.0</v>
      </c>
      <c r="AH1154" s="990"/>
      <c r="AI1154" s="990"/>
      <c r="AJ1154" s="990">
        <v>5.0</v>
      </c>
      <c r="AK1154" s="962"/>
      <c r="AL1154" s="962"/>
      <c r="AM1154" s="962"/>
      <c r="AN1154" s="961"/>
      <c r="AO1154" s="962"/>
      <c r="AP1154" s="962"/>
      <c r="AQ1154" s="961"/>
      <c r="AR1154" s="961"/>
      <c r="AS1154" s="962"/>
    </row>
    <row r="1155">
      <c r="B1155" s="266"/>
      <c r="C1155" s="269"/>
      <c r="D1155" s="984">
        <v>9.0</v>
      </c>
      <c r="E1155" s="985">
        <v>26.0</v>
      </c>
      <c r="F1155" s="986">
        <v>40.0</v>
      </c>
      <c r="G1155" s="987"/>
      <c r="H1155" s="988">
        <v>270000.0</v>
      </c>
      <c r="I1155" s="486"/>
      <c r="J1155" s="519"/>
      <c r="K1155" s="474"/>
      <c r="L1155" s="990">
        <v>30.0</v>
      </c>
      <c r="M1155" s="486"/>
      <c r="N1155" s="487"/>
      <c r="O1155" s="486"/>
      <c r="P1155" s="487"/>
      <c r="Q1155" s="487"/>
      <c r="R1155" s="487"/>
      <c r="S1155" s="519"/>
      <c r="T1155" s="520"/>
      <c r="U1155" s="519"/>
      <c r="V1155" s="520"/>
      <c r="W1155" s="520"/>
      <c r="X1155" s="520"/>
      <c r="Y1155" s="474"/>
      <c r="Z1155" s="474"/>
      <c r="AA1155" s="474"/>
      <c r="AB1155" s="475"/>
      <c r="AC1155" s="475"/>
      <c r="AD1155" s="475"/>
      <c r="AE1155" s="990"/>
      <c r="AF1155" s="989"/>
      <c r="AG1155" s="990">
        <v>7.0</v>
      </c>
      <c r="AH1155" s="990"/>
      <c r="AI1155" s="990"/>
      <c r="AJ1155" s="990">
        <v>7.0</v>
      </c>
      <c r="AK1155" s="962"/>
      <c r="AL1155" s="962"/>
      <c r="AM1155" s="962"/>
      <c r="AN1155" s="961"/>
      <c r="AO1155" s="962"/>
      <c r="AP1155" s="962"/>
      <c r="AQ1155" s="961"/>
      <c r="AR1155" s="961"/>
      <c r="AS1155" s="962"/>
    </row>
    <row r="1156">
      <c r="B1156" s="266"/>
      <c r="C1156" s="269"/>
      <c r="D1156" s="984">
        <v>10.0</v>
      </c>
      <c r="E1156" s="985">
        <v>30.0</v>
      </c>
      <c r="F1156" s="986">
        <v>45.0</v>
      </c>
      <c r="G1156" s="987"/>
      <c r="H1156" s="988">
        <v>410000.0</v>
      </c>
      <c r="I1156" s="486"/>
      <c r="J1156" s="519"/>
      <c r="K1156" s="474"/>
      <c r="L1156" s="990">
        <v>40.0</v>
      </c>
      <c r="M1156" s="486"/>
      <c r="N1156" s="487"/>
      <c r="O1156" s="486"/>
      <c r="P1156" s="487"/>
      <c r="Q1156" s="487"/>
      <c r="R1156" s="487"/>
      <c r="S1156" s="519"/>
      <c r="T1156" s="520"/>
      <c r="U1156" s="519"/>
      <c r="V1156" s="520"/>
      <c r="W1156" s="520"/>
      <c r="X1156" s="520"/>
      <c r="Y1156" s="474"/>
      <c r="Z1156" s="474"/>
      <c r="AA1156" s="474"/>
      <c r="AB1156" s="475"/>
      <c r="AC1156" s="475"/>
      <c r="AD1156" s="475"/>
      <c r="AE1156" s="990"/>
      <c r="AF1156" s="989"/>
      <c r="AG1156" s="990">
        <v>9.0</v>
      </c>
      <c r="AH1156" s="990"/>
      <c r="AI1156" s="990"/>
      <c r="AJ1156" s="990">
        <v>9.0</v>
      </c>
      <c r="AK1156" s="962"/>
      <c r="AL1156" s="962"/>
      <c r="AM1156" s="962"/>
      <c r="AN1156" s="961"/>
      <c r="AO1156" s="962"/>
      <c r="AP1156" s="962"/>
      <c r="AQ1156" s="961"/>
      <c r="AR1156" s="961"/>
      <c r="AS1156" s="962"/>
    </row>
    <row r="1157">
      <c r="A1157" s="968" t="s">
        <v>233</v>
      </c>
      <c r="B1157" s="1016" t="s">
        <v>2839</v>
      </c>
      <c r="C1157" s="14"/>
      <c r="D1157" s="970">
        <v>1.0</v>
      </c>
      <c r="E1157" s="971">
        <v>2.0</v>
      </c>
      <c r="F1157" s="972">
        <v>10.0</v>
      </c>
      <c r="G1157" s="973"/>
      <c r="H1157" s="974">
        <v>8000.0</v>
      </c>
      <c r="I1157" s="979"/>
      <c r="J1157" s="976"/>
      <c r="K1157" s="981">
        <v>3.0</v>
      </c>
      <c r="L1157" s="978"/>
      <c r="M1157" s="979"/>
      <c r="N1157" s="975"/>
      <c r="O1157" s="979"/>
      <c r="P1157" s="975"/>
      <c r="Q1157" s="975"/>
      <c r="R1157" s="975"/>
      <c r="S1157" s="976"/>
      <c r="T1157" s="980"/>
      <c r="U1157" s="976"/>
      <c r="V1157" s="980"/>
      <c r="W1157" s="980"/>
      <c r="X1157" s="980"/>
      <c r="Y1157" s="977"/>
      <c r="Z1157" s="981"/>
      <c r="AA1157" s="977"/>
      <c r="AB1157" s="981"/>
      <c r="AC1157" s="981"/>
      <c r="AD1157" s="981">
        <v>3.0</v>
      </c>
      <c r="AE1157" s="978"/>
      <c r="AF1157" s="978"/>
      <c r="AG1157" s="978"/>
      <c r="AH1157" s="982"/>
      <c r="AI1157" s="982"/>
      <c r="AJ1157" s="978"/>
      <c r="AK1157" s="1024"/>
      <c r="AL1157" s="1024"/>
      <c r="AM1157" s="1024"/>
      <c r="AN1157" s="1025"/>
      <c r="AO1157" s="1024"/>
      <c r="AP1157" s="1024"/>
      <c r="AQ1157" s="1025"/>
      <c r="AR1157" s="1025"/>
      <c r="AS1157" s="1026"/>
    </row>
    <row r="1158">
      <c r="A1158" s="266"/>
      <c r="B1158" s="266"/>
      <c r="C1158" s="269"/>
      <c r="D1158" s="984">
        <v>2.0</v>
      </c>
      <c r="E1158" s="985">
        <v>4.0</v>
      </c>
      <c r="F1158" s="986">
        <v>12.0</v>
      </c>
      <c r="G1158" s="987"/>
      <c r="H1158" s="988">
        <v>12000.0</v>
      </c>
      <c r="I1158" s="486"/>
      <c r="J1158" s="519"/>
      <c r="K1158" s="475">
        <v>5.0</v>
      </c>
      <c r="L1158" s="989"/>
      <c r="M1158" s="486"/>
      <c r="N1158" s="487"/>
      <c r="O1158" s="486"/>
      <c r="P1158" s="487"/>
      <c r="Q1158" s="487"/>
      <c r="R1158" s="487"/>
      <c r="S1158" s="519"/>
      <c r="T1158" s="520"/>
      <c r="U1158" s="519"/>
      <c r="V1158" s="520"/>
      <c r="W1158" s="520"/>
      <c r="X1158" s="520"/>
      <c r="Y1158" s="474"/>
      <c r="Z1158" s="475"/>
      <c r="AA1158" s="474"/>
      <c r="AB1158" s="475"/>
      <c r="AC1158" s="475"/>
      <c r="AD1158" s="475">
        <v>4.0</v>
      </c>
      <c r="AE1158" s="989"/>
      <c r="AF1158" s="989"/>
      <c r="AG1158" s="989"/>
      <c r="AH1158" s="990"/>
      <c r="AI1158" s="990"/>
      <c r="AJ1158" s="989"/>
      <c r="AK1158" s="962"/>
      <c r="AL1158" s="962"/>
      <c r="AM1158" s="962"/>
      <c r="AN1158" s="961"/>
      <c r="AO1158" s="962"/>
      <c r="AP1158" s="962"/>
      <c r="AQ1158" s="961"/>
      <c r="AR1158" s="961"/>
      <c r="AS1158" s="1027"/>
    </row>
    <row r="1159">
      <c r="A1159" s="266"/>
      <c r="B1159" s="266"/>
      <c r="C1159" s="269"/>
      <c r="D1159" s="984">
        <v>3.0</v>
      </c>
      <c r="E1159" s="985">
        <v>6.0</v>
      </c>
      <c r="F1159" s="986">
        <v>14.0</v>
      </c>
      <c r="G1159" s="987"/>
      <c r="H1159" s="988">
        <v>18000.0</v>
      </c>
      <c r="I1159" s="486"/>
      <c r="J1159" s="519"/>
      <c r="K1159" s="475">
        <v>8.0</v>
      </c>
      <c r="L1159" s="989"/>
      <c r="M1159" s="486"/>
      <c r="N1159" s="487"/>
      <c r="O1159" s="486"/>
      <c r="P1159" s="487"/>
      <c r="Q1159" s="487"/>
      <c r="R1159" s="487"/>
      <c r="S1159" s="519"/>
      <c r="T1159" s="520"/>
      <c r="U1159" s="519"/>
      <c r="V1159" s="520"/>
      <c r="W1159" s="520"/>
      <c r="X1159" s="520"/>
      <c r="Y1159" s="475"/>
      <c r="Z1159" s="475">
        <v>2.0</v>
      </c>
      <c r="AA1159" s="474"/>
      <c r="AB1159" s="475"/>
      <c r="AC1159" s="475"/>
      <c r="AD1159" s="475">
        <v>6.0</v>
      </c>
      <c r="AE1159" s="989"/>
      <c r="AF1159" s="989"/>
      <c r="AG1159" s="989"/>
      <c r="AH1159" s="990"/>
      <c r="AI1159" s="990"/>
      <c r="AJ1159" s="989"/>
      <c r="AK1159" s="962"/>
      <c r="AL1159" s="962"/>
      <c r="AM1159" s="962"/>
      <c r="AN1159" s="961"/>
      <c r="AO1159" s="962"/>
      <c r="AP1159" s="962"/>
      <c r="AQ1159" s="961"/>
      <c r="AR1159" s="961"/>
      <c r="AS1159" s="1027"/>
    </row>
    <row r="1160">
      <c r="A1160" s="266"/>
      <c r="B1160" s="266"/>
      <c r="C1160" s="269"/>
      <c r="D1160" s="984">
        <v>4.0</v>
      </c>
      <c r="E1160" s="985">
        <v>9.0</v>
      </c>
      <c r="F1160" s="986">
        <v>16.0</v>
      </c>
      <c r="G1160" s="987"/>
      <c r="H1160" s="988">
        <v>27000.0</v>
      </c>
      <c r="I1160" s="486"/>
      <c r="J1160" s="519"/>
      <c r="K1160" s="475">
        <v>12.0</v>
      </c>
      <c r="L1160" s="989"/>
      <c r="M1160" s="486"/>
      <c r="N1160" s="487"/>
      <c r="O1160" s="486"/>
      <c r="P1160" s="487"/>
      <c r="Q1160" s="487"/>
      <c r="R1160" s="487"/>
      <c r="S1160" s="519"/>
      <c r="T1160" s="520"/>
      <c r="U1160" s="519"/>
      <c r="V1160" s="520"/>
      <c r="W1160" s="520"/>
      <c r="X1160" s="520"/>
      <c r="Y1160" s="475"/>
      <c r="Z1160" s="475">
        <v>4.0</v>
      </c>
      <c r="AA1160" s="474"/>
      <c r="AB1160" s="475"/>
      <c r="AC1160" s="475"/>
      <c r="AD1160" s="475">
        <v>8.0</v>
      </c>
      <c r="AE1160" s="989"/>
      <c r="AF1160" s="989"/>
      <c r="AG1160" s="989"/>
      <c r="AH1160" s="990"/>
      <c r="AI1160" s="990"/>
      <c r="AJ1160" s="989"/>
      <c r="AK1160" s="962"/>
      <c r="AL1160" s="962"/>
      <c r="AM1160" s="962"/>
      <c r="AN1160" s="961"/>
      <c r="AO1160" s="962"/>
      <c r="AP1160" s="962"/>
      <c r="AQ1160" s="961"/>
      <c r="AR1160" s="961"/>
      <c r="AS1160" s="1027"/>
    </row>
    <row r="1161">
      <c r="A1161" s="266"/>
      <c r="B1161" s="266"/>
      <c r="C1161" s="269"/>
      <c r="D1161" s="984">
        <v>5.0</v>
      </c>
      <c r="E1161" s="985">
        <v>12.0</v>
      </c>
      <c r="F1161" s="986">
        <v>18.0</v>
      </c>
      <c r="G1161" s="987"/>
      <c r="H1161" s="988">
        <v>41000.0</v>
      </c>
      <c r="I1161" s="486"/>
      <c r="J1161" s="519"/>
      <c r="K1161" s="475">
        <v>15.0</v>
      </c>
      <c r="L1161" s="989"/>
      <c r="M1161" s="486"/>
      <c r="N1161" s="487"/>
      <c r="O1161" s="486"/>
      <c r="P1161" s="487"/>
      <c r="Q1161" s="487"/>
      <c r="R1161" s="487"/>
      <c r="S1161" s="519"/>
      <c r="T1161" s="520"/>
      <c r="U1161" s="519"/>
      <c r="V1161" s="520"/>
      <c r="W1161" s="520"/>
      <c r="X1161" s="520"/>
      <c r="Y1161" s="475"/>
      <c r="Z1161" s="475">
        <v>6.0</v>
      </c>
      <c r="AA1161" s="474"/>
      <c r="AB1161" s="475"/>
      <c r="AC1161" s="475"/>
      <c r="AD1161" s="475">
        <v>10.0</v>
      </c>
      <c r="AE1161" s="989"/>
      <c r="AF1161" s="989"/>
      <c r="AG1161" s="989"/>
      <c r="AH1161" s="990"/>
      <c r="AI1161" s="990"/>
      <c r="AJ1161" s="989"/>
      <c r="AK1161" s="962"/>
      <c r="AL1161" s="962"/>
      <c r="AM1161" s="962"/>
      <c r="AN1161" s="961"/>
      <c r="AO1161" s="962"/>
      <c r="AP1161" s="962"/>
      <c r="AQ1161" s="961"/>
      <c r="AR1161" s="961"/>
      <c r="AS1161" s="1027"/>
    </row>
    <row r="1162">
      <c r="A1162" s="266"/>
      <c r="B1162" s="266"/>
      <c r="C1162" s="269"/>
      <c r="D1162" s="984">
        <v>6.0</v>
      </c>
      <c r="E1162" s="985">
        <v>15.0</v>
      </c>
      <c r="F1162" s="986">
        <v>20.0</v>
      </c>
      <c r="G1162" s="987"/>
      <c r="H1162" s="988">
        <v>62000.0</v>
      </c>
      <c r="I1162" s="486"/>
      <c r="J1162" s="519"/>
      <c r="K1162" s="474"/>
      <c r="L1162" s="990">
        <v>5.0</v>
      </c>
      <c r="M1162" s="486"/>
      <c r="N1162" s="487"/>
      <c r="O1162" s="486"/>
      <c r="P1162" s="487"/>
      <c r="Q1162" s="487"/>
      <c r="R1162" s="487"/>
      <c r="S1162" s="519"/>
      <c r="T1162" s="520"/>
      <c r="U1162" s="519"/>
      <c r="V1162" s="520"/>
      <c r="W1162" s="520"/>
      <c r="X1162" s="520"/>
      <c r="Y1162" s="474"/>
      <c r="Z1162" s="474"/>
      <c r="AA1162" s="474"/>
      <c r="AB1162" s="475"/>
      <c r="AC1162" s="475"/>
      <c r="AD1162" s="475"/>
      <c r="AE1162" s="990"/>
      <c r="AF1162" s="990">
        <v>2.0</v>
      </c>
      <c r="AG1162" s="989"/>
      <c r="AH1162" s="990"/>
      <c r="AI1162" s="990"/>
      <c r="AJ1162" s="990">
        <v>2.0</v>
      </c>
      <c r="AK1162" s="962"/>
      <c r="AL1162" s="962"/>
      <c r="AM1162" s="962"/>
      <c r="AN1162" s="961"/>
      <c r="AO1162" s="962"/>
      <c r="AP1162" s="962"/>
      <c r="AQ1162" s="961"/>
      <c r="AR1162" s="961"/>
      <c r="AS1162" s="1027"/>
    </row>
    <row r="1163">
      <c r="A1163" s="266"/>
      <c r="B1163" s="266"/>
      <c r="C1163" s="269"/>
      <c r="D1163" s="984">
        <v>7.0</v>
      </c>
      <c r="E1163" s="985">
        <v>18.0</v>
      </c>
      <c r="F1163" s="986">
        <v>22.0</v>
      </c>
      <c r="G1163" s="987"/>
      <c r="H1163" s="988">
        <v>93000.0</v>
      </c>
      <c r="I1163" s="486"/>
      <c r="J1163" s="519"/>
      <c r="K1163" s="474"/>
      <c r="L1163" s="990">
        <v>10.0</v>
      </c>
      <c r="M1163" s="486"/>
      <c r="N1163" s="487"/>
      <c r="O1163" s="486"/>
      <c r="P1163" s="487"/>
      <c r="Q1163" s="487"/>
      <c r="R1163" s="487"/>
      <c r="S1163" s="519"/>
      <c r="T1163" s="520"/>
      <c r="U1163" s="519"/>
      <c r="V1163" s="520"/>
      <c r="W1163" s="520"/>
      <c r="X1163" s="520"/>
      <c r="Y1163" s="474"/>
      <c r="Z1163" s="474"/>
      <c r="AA1163" s="474"/>
      <c r="AB1163" s="475"/>
      <c r="AC1163" s="475"/>
      <c r="AD1163" s="475"/>
      <c r="AE1163" s="990"/>
      <c r="AF1163" s="990">
        <v>3.0</v>
      </c>
      <c r="AG1163" s="989"/>
      <c r="AH1163" s="990"/>
      <c r="AI1163" s="990"/>
      <c r="AJ1163" s="990">
        <v>3.0</v>
      </c>
      <c r="AK1163" s="962"/>
      <c r="AL1163" s="962"/>
      <c r="AM1163" s="962"/>
      <c r="AN1163" s="961"/>
      <c r="AO1163" s="962"/>
      <c r="AP1163" s="962"/>
      <c r="AQ1163" s="961"/>
      <c r="AR1163" s="961"/>
      <c r="AS1163" s="1027"/>
    </row>
    <row r="1164">
      <c r="A1164" s="266"/>
      <c r="B1164" s="266"/>
      <c r="C1164" s="269"/>
      <c r="D1164" s="984">
        <v>8.0</v>
      </c>
      <c r="E1164" s="985">
        <v>22.0</v>
      </c>
      <c r="F1164" s="986">
        <v>24.0</v>
      </c>
      <c r="G1164" s="987"/>
      <c r="H1164" s="988">
        <v>140000.0</v>
      </c>
      <c r="I1164" s="486"/>
      <c r="J1164" s="519"/>
      <c r="K1164" s="474"/>
      <c r="L1164" s="990">
        <v>20.0</v>
      </c>
      <c r="M1164" s="486"/>
      <c r="N1164" s="487"/>
      <c r="O1164" s="486"/>
      <c r="P1164" s="487"/>
      <c r="Q1164" s="487"/>
      <c r="R1164" s="487"/>
      <c r="S1164" s="519"/>
      <c r="T1164" s="520"/>
      <c r="U1164" s="519"/>
      <c r="V1164" s="520"/>
      <c r="W1164" s="520"/>
      <c r="X1164" s="520"/>
      <c r="Y1164" s="474"/>
      <c r="Z1164" s="474"/>
      <c r="AA1164" s="474"/>
      <c r="AB1164" s="475"/>
      <c r="AC1164" s="475"/>
      <c r="AD1164" s="475"/>
      <c r="AE1164" s="990"/>
      <c r="AF1164" s="990">
        <v>5.0</v>
      </c>
      <c r="AG1164" s="989"/>
      <c r="AH1164" s="990"/>
      <c r="AI1164" s="990"/>
      <c r="AJ1164" s="990">
        <v>5.0</v>
      </c>
      <c r="AK1164" s="962"/>
      <c r="AL1164" s="962"/>
      <c r="AM1164" s="962"/>
      <c r="AN1164" s="961"/>
      <c r="AO1164" s="962"/>
      <c r="AP1164" s="962"/>
      <c r="AQ1164" s="961"/>
      <c r="AR1164" s="961"/>
      <c r="AS1164" s="1027"/>
    </row>
    <row r="1165">
      <c r="A1165" s="266"/>
      <c r="B1165" s="266"/>
      <c r="C1165" s="269"/>
      <c r="D1165" s="984">
        <v>9.0</v>
      </c>
      <c r="E1165" s="985">
        <v>26.0</v>
      </c>
      <c r="F1165" s="986">
        <v>27.0</v>
      </c>
      <c r="G1165" s="987"/>
      <c r="H1165" s="988">
        <v>210000.0</v>
      </c>
      <c r="I1165" s="486"/>
      <c r="J1165" s="519"/>
      <c r="K1165" s="474"/>
      <c r="L1165" s="990">
        <v>30.0</v>
      </c>
      <c r="M1165" s="486"/>
      <c r="N1165" s="487"/>
      <c r="O1165" s="486"/>
      <c r="P1165" s="487"/>
      <c r="Q1165" s="487"/>
      <c r="R1165" s="487"/>
      <c r="S1165" s="519"/>
      <c r="T1165" s="520"/>
      <c r="U1165" s="519"/>
      <c r="V1165" s="520"/>
      <c r="W1165" s="520"/>
      <c r="X1165" s="520"/>
      <c r="Y1165" s="474"/>
      <c r="Z1165" s="474"/>
      <c r="AA1165" s="474"/>
      <c r="AB1165" s="475"/>
      <c r="AC1165" s="475"/>
      <c r="AD1165" s="475"/>
      <c r="AE1165" s="990"/>
      <c r="AF1165" s="990">
        <v>7.0</v>
      </c>
      <c r="AG1165" s="989"/>
      <c r="AH1165" s="990"/>
      <c r="AI1165" s="990"/>
      <c r="AJ1165" s="990">
        <v>7.0</v>
      </c>
      <c r="AK1165" s="962"/>
      <c r="AL1165" s="962"/>
      <c r="AM1165" s="962"/>
      <c r="AN1165" s="961"/>
      <c r="AO1165" s="962"/>
      <c r="AP1165" s="962"/>
      <c r="AQ1165" s="961"/>
      <c r="AR1165" s="961"/>
      <c r="AS1165" s="1027"/>
    </row>
    <row r="1166">
      <c r="A1166" s="275"/>
      <c r="B1166" s="275"/>
      <c r="C1166" s="917"/>
      <c r="D1166" s="992">
        <v>10.0</v>
      </c>
      <c r="E1166" s="993">
        <v>30.0</v>
      </c>
      <c r="F1166" s="994">
        <v>30.0</v>
      </c>
      <c r="G1166" s="995"/>
      <c r="H1166" s="996">
        <v>320000.0</v>
      </c>
      <c r="I1166" s="1001"/>
      <c r="J1166" s="998"/>
      <c r="K1166" s="999"/>
      <c r="L1166" s="1004">
        <v>40.0</v>
      </c>
      <c r="M1166" s="1001"/>
      <c r="N1166" s="997"/>
      <c r="O1166" s="1001"/>
      <c r="P1166" s="997"/>
      <c r="Q1166" s="997"/>
      <c r="R1166" s="997"/>
      <c r="S1166" s="998"/>
      <c r="T1166" s="1002"/>
      <c r="U1166" s="998"/>
      <c r="V1166" s="1002"/>
      <c r="W1166" s="1002"/>
      <c r="X1166" s="1002"/>
      <c r="Y1166" s="999"/>
      <c r="Z1166" s="999"/>
      <c r="AA1166" s="999"/>
      <c r="AB1166" s="1003"/>
      <c r="AC1166" s="1003"/>
      <c r="AD1166" s="1003"/>
      <c r="AE1166" s="1004"/>
      <c r="AF1166" s="1004">
        <v>9.0</v>
      </c>
      <c r="AG1166" s="1000"/>
      <c r="AH1166" s="1004"/>
      <c r="AI1166" s="1004"/>
      <c r="AJ1166" s="1004">
        <v>9.0</v>
      </c>
      <c r="AK1166" s="1029"/>
      <c r="AL1166" s="1029"/>
      <c r="AM1166" s="1029"/>
      <c r="AN1166" s="1030"/>
      <c r="AO1166" s="1029"/>
      <c r="AP1166" s="1029"/>
      <c r="AQ1166" s="1030"/>
      <c r="AR1166" s="1030"/>
      <c r="AS1166" s="1031"/>
    </row>
    <row r="1167">
      <c r="A1167" s="1182" t="s">
        <v>2717</v>
      </c>
      <c r="B1167" s="1183"/>
      <c r="AK1167" s="962"/>
      <c r="AL1167" s="962"/>
      <c r="AM1167" s="962"/>
      <c r="AN1167" s="961"/>
      <c r="AO1167" s="962"/>
      <c r="AP1167" s="962"/>
      <c r="AQ1167" s="961"/>
      <c r="AR1167" s="961"/>
      <c r="AS1167" s="962"/>
    </row>
    <row r="1168">
      <c r="A1168" s="968" t="s">
        <v>2691</v>
      </c>
      <c r="B1168" s="969" t="s">
        <v>2840</v>
      </c>
      <c r="C1168" s="14"/>
      <c r="D1168" s="970">
        <v>1.0</v>
      </c>
      <c r="E1168" s="971">
        <v>1.0</v>
      </c>
      <c r="F1168" s="972"/>
      <c r="G1168" s="973"/>
      <c r="H1168" s="1023">
        <v>800.0</v>
      </c>
      <c r="I1168" s="975">
        <v>3.0</v>
      </c>
      <c r="J1168" s="976"/>
      <c r="K1168" s="977"/>
      <c r="L1168" s="978"/>
      <c r="M1168" s="979"/>
      <c r="N1168" s="975"/>
      <c r="O1168" s="979"/>
      <c r="P1168" s="975"/>
      <c r="Q1168" s="975"/>
      <c r="R1168" s="975"/>
      <c r="S1168" s="976"/>
      <c r="T1168" s="980"/>
      <c r="U1168" s="976"/>
      <c r="V1168" s="980"/>
      <c r="W1168" s="980"/>
      <c r="X1168" s="980"/>
      <c r="Y1168" s="977"/>
      <c r="Z1168" s="977"/>
      <c r="AA1168" s="977"/>
      <c r="AB1168" s="981"/>
      <c r="AC1168" s="981"/>
      <c r="AD1168" s="981"/>
      <c r="AE1168" s="978"/>
      <c r="AF1168" s="978"/>
      <c r="AG1168" s="978"/>
      <c r="AH1168" s="982"/>
      <c r="AI1168" s="982"/>
      <c r="AJ1168" s="978"/>
      <c r="AK1168" s="1024"/>
      <c r="AL1168" s="1024"/>
      <c r="AM1168" s="1024"/>
      <c r="AN1168" s="1025"/>
      <c r="AO1168" s="1024"/>
      <c r="AP1168" s="1024"/>
      <c r="AQ1168" s="1025"/>
      <c r="AR1168" s="1025"/>
      <c r="AS1168" s="1026"/>
    </row>
    <row r="1169">
      <c r="A1169" s="266"/>
      <c r="B1169" s="266"/>
      <c r="C1169" s="269"/>
      <c r="D1169" s="984">
        <v>2.0</v>
      </c>
      <c r="E1169" s="985">
        <v>2.0</v>
      </c>
      <c r="F1169" s="986"/>
      <c r="G1169" s="987"/>
      <c r="H1169" s="1021">
        <v>1200.0</v>
      </c>
      <c r="I1169" s="487">
        <v>3.0</v>
      </c>
      <c r="J1169" s="519"/>
      <c r="K1169" s="474"/>
      <c r="L1169" s="989"/>
      <c r="M1169" s="487"/>
      <c r="N1169" s="487"/>
      <c r="O1169" s="486"/>
      <c r="P1169" s="487"/>
      <c r="Q1169" s="487"/>
      <c r="R1169" s="487">
        <v>3.0</v>
      </c>
      <c r="S1169" s="519"/>
      <c r="T1169" s="520"/>
      <c r="U1169" s="519"/>
      <c r="V1169" s="520"/>
      <c r="W1169" s="520"/>
      <c r="X1169" s="520"/>
      <c r="Y1169" s="474"/>
      <c r="Z1169" s="474"/>
      <c r="AA1169" s="474"/>
      <c r="AB1169" s="475"/>
      <c r="AC1169" s="475"/>
      <c r="AD1169" s="475"/>
      <c r="AE1169" s="989"/>
      <c r="AF1169" s="989"/>
      <c r="AG1169" s="989"/>
      <c r="AH1169" s="990"/>
      <c r="AI1169" s="990"/>
      <c r="AJ1169" s="989"/>
      <c r="AK1169" s="962"/>
      <c r="AL1169" s="962"/>
      <c r="AM1169" s="962"/>
      <c r="AN1169" s="961"/>
      <c r="AO1169" s="962"/>
      <c r="AP1169" s="962"/>
      <c r="AQ1169" s="961"/>
      <c r="AR1169" s="961"/>
      <c r="AS1169" s="1027"/>
    </row>
    <row r="1170">
      <c r="A1170" s="266"/>
      <c r="B1170" s="266"/>
      <c r="C1170" s="269"/>
      <c r="D1170" s="984">
        <v>3.0</v>
      </c>
      <c r="E1170" s="985">
        <v>3.0</v>
      </c>
      <c r="F1170" s="986"/>
      <c r="G1170" s="987"/>
      <c r="H1170" s="1021">
        <v>1800.0</v>
      </c>
      <c r="I1170" s="487">
        <v>4.0</v>
      </c>
      <c r="J1170" s="519"/>
      <c r="K1170" s="474"/>
      <c r="L1170" s="989"/>
      <c r="M1170" s="487"/>
      <c r="N1170" s="487"/>
      <c r="O1170" s="486"/>
      <c r="P1170" s="487"/>
      <c r="Q1170" s="487"/>
      <c r="R1170" s="487">
        <v>3.0</v>
      </c>
      <c r="S1170" s="519"/>
      <c r="T1170" s="520"/>
      <c r="U1170" s="519"/>
      <c r="V1170" s="520"/>
      <c r="W1170" s="520"/>
      <c r="X1170" s="520"/>
      <c r="Y1170" s="474"/>
      <c r="Z1170" s="474"/>
      <c r="AA1170" s="474"/>
      <c r="AB1170" s="475"/>
      <c r="AC1170" s="475"/>
      <c r="AD1170" s="475"/>
      <c r="AE1170" s="989"/>
      <c r="AF1170" s="989"/>
      <c r="AG1170" s="989"/>
      <c r="AH1170" s="990"/>
      <c r="AI1170" s="990"/>
      <c r="AJ1170" s="989"/>
      <c r="AK1170" s="962"/>
      <c r="AL1170" s="962"/>
      <c r="AM1170" s="962"/>
      <c r="AN1170" s="961"/>
      <c r="AO1170" s="962"/>
      <c r="AP1170" s="962"/>
      <c r="AQ1170" s="961"/>
      <c r="AR1170" s="961"/>
      <c r="AS1170" s="1027"/>
    </row>
    <row r="1171">
      <c r="A1171" s="266"/>
      <c r="B1171" s="266"/>
      <c r="C1171" s="269"/>
      <c r="D1171" s="984">
        <v>4.0</v>
      </c>
      <c r="E1171" s="985">
        <v>4.0</v>
      </c>
      <c r="F1171" s="986"/>
      <c r="G1171" s="987"/>
      <c r="H1171" s="1021">
        <v>2700.0</v>
      </c>
      <c r="I1171" s="487">
        <v>5.0</v>
      </c>
      <c r="J1171" s="519"/>
      <c r="K1171" s="474"/>
      <c r="L1171" s="989"/>
      <c r="M1171" s="487"/>
      <c r="N1171" s="487"/>
      <c r="O1171" s="486"/>
      <c r="P1171" s="487"/>
      <c r="Q1171" s="487"/>
      <c r="R1171" s="487">
        <v>4.0</v>
      </c>
      <c r="S1171" s="519"/>
      <c r="T1171" s="520"/>
      <c r="U1171" s="519"/>
      <c r="V1171" s="520"/>
      <c r="W1171" s="520"/>
      <c r="X1171" s="520"/>
      <c r="Y1171" s="474"/>
      <c r="Z1171" s="474"/>
      <c r="AA1171" s="474"/>
      <c r="AB1171" s="475"/>
      <c r="AC1171" s="475"/>
      <c r="AD1171" s="475"/>
      <c r="AE1171" s="989"/>
      <c r="AF1171" s="989"/>
      <c r="AG1171" s="989"/>
      <c r="AH1171" s="990"/>
      <c r="AI1171" s="990"/>
      <c r="AJ1171" s="989"/>
      <c r="AK1171" s="962"/>
      <c r="AL1171" s="962"/>
      <c r="AM1171" s="962"/>
      <c r="AN1171" s="961"/>
      <c r="AO1171" s="962"/>
      <c r="AP1171" s="962"/>
      <c r="AQ1171" s="961"/>
      <c r="AR1171" s="961"/>
      <c r="AS1171" s="1027"/>
    </row>
    <row r="1172">
      <c r="A1172" s="266"/>
      <c r="B1172" s="266"/>
      <c r="C1172" s="269"/>
      <c r="D1172" s="984">
        <v>5.0</v>
      </c>
      <c r="E1172" s="985">
        <v>5.0</v>
      </c>
      <c r="F1172" s="986"/>
      <c r="G1172" s="987"/>
      <c r="H1172" s="1021">
        <v>4100.0</v>
      </c>
      <c r="I1172" s="487">
        <v>5.0</v>
      </c>
      <c r="J1172" s="519"/>
      <c r="K1172" s="474"/>
      <c r="L1172" s="989"/>
      <c r="M1172" s="487"/>
      <c r="N1172" s="487"/>
      <c r="O1172" s="486"/>
      <c r="P1172" s="487"/>
      <c r="Q1172" s="487"/>
      <c r="R1172" s="487">
        <v>5.0</v>
      </c>
      <c r="S1172" s="519"/>
      <c r="T1172" s="520"/>
      <c r="U1172" s="519"/>
      <c r="V1172" s="520"/>
      <c r="W1172" s="520"/>
      <c r="X1172" s="520"/>
      <c r="Y1172" s="474"/>
      <c r="Z1172" s="474"/>
      <c r="AA1172" s="474"/>
      <c r="AB1172" s="475"/>
      <c r="AC1172" s="475"/>
      <c r="AD1172" s="475"/>
      <c r="AE1172" s="989"/>
      <c r="AF1172" s="989"/>
      <c r="AG1172" s="989"/>
      <c r="AH1172" s="990"/>
      <c r="AI1172" s="990"/>
      <c r="AJ1172" s="989"/>
      <c r="AK1172" s="962"/>
      <c r="AL1172" s="962"/>
      <c r="AM1172" s="962"/>
      <c r="AN1172" s="961"/>
      <c r="AO1172" s="962"/>
      <c r="AP1172" s="962"/>
      <c r="AQ1172" s="961"/>
      <c r="AR1172" s="961"/>
      <c r="AS1172" s="1027"/>
    </row>
    <row r="1173">
      <c r="A1173" s="266"/>
      <c r="B1173" s="266"/>
      <c r="C1173" s="269"/>
      <c r="D1173" s="984">
        <v>6.0</v>
      </c>
      <c r="E1173" s="985">
        <v>6.0</v>
      </c>
      <c r="F1173" s="986"/>
      <c r="G1173" s="987"/>
      <c r="H1173" s="1021">
        <v>6200.0</v>
      </c>
      <c r="I1173" s="486"/>
      <c r="J1173" s="520">
        <v>3.0</v>
      </c>
      <c r="K1173" s="474"/>
      <c r="L1173" s="989"/>
      <c r="M1173" s="487"/>
      <c r="N1173" s="487"/>
      <c r="O1173" s="486"/>
      <c r="P1173" s="487"/>
      <c r="Q1173" s="487"/>
      <c r="R1173" s="487">
        <v>5.0</v>
      </c>
      <c r="S1173" s="519"/>
      <c r="T1173" s="520"/>
      <c r="U1173" s="519"/>
      <c r="V1173" s="520"/>
      <c r="W1173" s="520"/>
      <c r="X1173" s="520"/>
      <c r="Y1173" s="474"/>
      <c r="Z1173" s="474"/>
      <c r="AA1173" s="474"/>
      <c r="AB1173" s="475"/>
      <c r="AC1173" s="475"/>
      <c r="AD1173" s="475"/>
      <c r="AE1173" s="989"/>
      <c r="AF1173" s="989"/>
      <c r="AG1173" s="989"/>
      <c r="AH1173" s="990"/>
      <c r="AI1173" s="990"/>
      <c r="AJ1173" s="989"/>
      <c r="AK1173" s="962"/>
      <c r="AL1173" s="962"/>
      <c r="AM1173" s="962"/>
      <c r="AN1173" s="961"/>
      <c r="AO1173" s="962"/>
      <c r="AP1173" s="962"/>
      <c r="AQ1173" s="961"/>
      <c r="AR1173" s="961"/>
      <c r="AS1173" s="1027"/>
    </row>
    <row r="1174">
      <c r="A1174" s="266"/>
      <c r="B1174" s="266"/>
      <c r="C1174" s="269"/>
      <c r="D1174" s="984">
        <v>7.0</v>
      </c>
      <c r="E1174" s="985">
        <v>7.0</v>
      </c>
      <c r="F1174" s="986"/>
      <c r="G1174" s="987"/>
      <c r="H1174" s="1021">
        <v>9300.0</v>
      </c>
      <c r="I1174" s="486"/>
      <c r="J1174" s="520">
        <v>4.0</v>
      </c>
      <c r="K1174" s="474"/>
      <c r="L1174" s="989"/>
      <c r="M1174" s="486"/>
      <c r="N1174" s="487"/>
      <c r="O1174" s="486"/>
      <c r="P1174" s="487"/>
      <c r="Q1174" s="487"/>
      <c r="R1174" s="487"/>
      <c r="S1174" s="520"/>
      <c r="T1174" s="520"/>
      <c r="U1174" s="519"/>
      <c r="V1174" s="520"/>
      <c r="W1174" s="520"/>
      <c r="X1174" s="520">
        <v>3.0</v>
      </c>
      <c r="Y1174" s="474"/>
      <c r="Z1174" s="474"/>
      <c r="AA1174" s="474"/>
      <c r="AB1174" s="475"/>
      <c r="AC1174" s="475"/>
      <c r="AD1174" s="475"/>
      <c r="AE1174" s="989"/>
      <c r="AF1174" s="989"/>
      <c r="AG1174" s="989"/>
      <c r="AH1174" s="990"/>
      <c r="AI1174" s="990"/>
      <c r="AJ1174" s="989"/>
      <c r="AK1174" s="962"/>
      <c r="AL1174" s="962"/>
      <c r="AM1174" s="962"/>
      <c r="AN1174" s="961"/>
      <c r="AO1174" s="962"/>
      <c r="AP1174" s="962"/>
      <c r="AQ1174" s="961"/>
      <c r="AR1174" s="961"/>
      <c r="AS1174" s="1027"/>
    </row>
    <row r="1175">
      <c r="A1175" s="266"/>
      <c r="B1175" s="266"/>
      <c r="C1175" s="269"/>
      <c r="D1175" s="984">
        <v>8.0</v>
      </c>
      <c r="E1175" s="985">
        <v>8.0</v>
      </c>
      <c r="F1175" s="986"/>
      <c r="G1175" s="987"/>
      <c r="H1175" s="1021">
        <v>14000.0</v>
      </c>
      <c r="I1175" s="486"/>
      <c r="J1175" s="520">
        <v>5.0</v>
      </c>
      <c r="K1175" s="474"/>
      <c r="L1175" s="989"/>
      <c r="M1175" s="486"/>
      <c r="N1175" s="487"/>
      <c r="O1175" s="486"/>
      <c r="P1175" s="487"/>
      <c r="Q1175" s="487"/>
      <c r="R1175" s="487"/>
      <c r="S1175" s="520"/>
      <c r="T1175" s="520"/>
      <c r="U1175" s="519"/>
      <c r="V1175" s="520"/>
      <c r="W1175" s="520"/>
      <c r="X1175" s="520">
        <v>5.0</v>
      </c>
      <c r="Y1175" s="474"/>
      <c r="Z1175" s="474"/>
      <c r="AA1175" s="474"/>
      <c r="AB1175" s="475"/>
      <c r="AC1175" s="475"/>
      <c r="AD1175" s="475"/>
      <c r="AE1175" s="989"/>
      <c r="AF1175" s="989"/>
      <c r="AG1175" s="989"/>
      <c r="AH1175" s="990"/>
      <c r="AI1175" s="990"/>
      <c r="AJ1175" s="989"/>
      <c r="AK1175" s="962"/>
      <c r="AL1175" s="962"/>
      <c r="AM1175" s="962"/>
      <c r="AN1175" s="961"/>
      <c r="AO1175" s="962"/>
      <c r="AP1175" s="962"/>
      <c r="AQ1175" s="961"/>
      <c r="AR1175" s="961"/>
      <c r="AS1175" s="1027"/>
    </row>
    <row r="1176">
      <c r="A1176" s="266"/>
      <c r="B1176" s="266"/>
      <c r="C1176" s="269"/>
      <c r="D1176" s="984">
        <v>9.0</v>
      </c>
      <c r="E1176" s="985">
        <v>9.0</v>
      </c>
      <c r="F1176" s="986"/>
      <c r="G1176" s="987"/>
      <c r="H1176" s="1021">
        <v>21000.0</v>
      </c>
      <c r="I1176" s="486"/>
      <c r="J1176" s="520">
        <v>6.0</v>
      </c>
      <c r="K1176" s="474"/>
      <c r="L1176" s="989"/>
      <c r="M1176" s="486"/>
      <c r="N1176" s="487"/>
      <c r="O1176" s="486"/>
      <c r="P1176" s="487"/>
      <c r="Q1176" s="487"/>
      <c r="R1176" s="487"/>
      <c r="S1176" s="520"/>
      <c r="T1176" s="520"/>
      <c r="U1176" s="519"/>
      <c r="V1176" s="520"/>
      <c r="W1176" s="520"/>
      <c r="X1176" s="520">
        <v>6.0</v>
      </c>
      <c r="Y1176" s="474"/>
      <c r="Z1176" s="474"/>
      <c r="AA1176" s="474"/>
      <c r="AB1176" s="475"/>
      <c r="AC1176" s="475"/>
      <c r="AD1176" s="475"/>
      <c r="AE1176" s="989"/>
      <c r="AF1176" s="989"/>
      <c r="AG1176" s="989"/>
      <c r="AH1176" s="990"/>
      <c r="AI1176" s="990"/>
      <c r="AJ1176" s="989"/>
      <c r="AK1176" s="962"/>
      <c r="AL1176" s="962"/>
      <c r="AM1176" s="962"/>
      <c r="AN1176" s="961"/>
      <c r="AO1176" s="962"/>
      <c r="AP1176" s="962"/>
      <c r="AQ1176" s="961"/>
      <c r="AR1176" s="961"/>
      <c r="AS1176" s="1027"/>
    </row>
    <row r="1177">
      <c r="A1177" s="275"/>
      <c r="B1177" s="275"/>
      <c r="C1177" s="917"/>
      <c r="D1177" s="992">
        <v>10.0</v>
      </c>
      <c r="E1177" s="993">
        <v>10.0</v>
      </c>
      <c r="F1177" s="994"/>
      <c r="G1177" s="995"/>
      <c r="H1177" s="1028">
        <v>32000.0</v>
      </c>
      <c r="I1177" s="1001"/>
      <c r="J1177" s="1002">
        <v>8.0</v>
      </c>
      <c r="K1177" s="999"/>
      <c r="L1177" s="1000"/>
      <c r="M1177" s="1001"/>
      <c r="N1177" s="997"/>
      <c r="O1177" s="1001"/>
      <c r="P1177" s="997"/>
      <c r="Q1177" s="997"/>
      <c r="R1177" s="997"/>
      <c r="S1177" s="1002"/>
      <c r="T1177" s="1002"/>
      <c r="U1177" s="998"/>
      <c r="V1177" s="1002"/>
      <c r="W1177" s="1002"/>
      <c r="X1177" s="1002">
        <v>8.0</v>
      </c>
      <c r="Y1177" s="999"/>
      <c r="Z1177" s="999"/>
      <c r="AA1177" s="999"/>
      <c r="AB1177" s="1003"/>
      <c r="AC1177" s="1003"/>
      <c r="AD1177" s="1003"/>
      <c r="AE1177" s="1000"/>
      <c r="AF1177" s="1000"/>
      <c r="AG1177" s="1000"/>
      <c r="AH1177" s="1004"/>
      <c r="AI1177" s="1004"/>
      <c r="AJ1177" s="1000"/>
      <c r="AK1177" s="1029"/>
      <c r="AL1177" s="1029"/>
      <c r="AM1177" s="1029"/>
      <c r="AN1177" s="1030"/>
      <c r="AO1177" s="1029"/>
      <c r="AP1177" s="1029"/>
      <c r="AQ1177" s="1030"/>
      <c r="AR1177" s="1030"/>
      <c r="AS1177" s="1031"/>
    </row>
    <row r="1178">
      <c r="A1178" s="1032" t="s">
        <v>2692</v>
      </c>
      <c r="B1178" s="1006" t="s">
        <v>2841</v>
      </c>
      <c r="C1178" s="269"/>
      <c r="D1178" s="984">
        <v>1.0</v>
      </c>
      <c r="E1178" s="985">
        <v>2.0</v>
      </c>
      <c r="F1178" s="986">
        <v>2.0</v>
      </c>
      <c r="G1178" s="1013"/>
      <c r="H1178" s="1021">
        <v>1500.0</v>
      </c>
      <c r="I1178" s="486"/>
      <c r="J1178" s="520">
        <v>1.0</v>
      </c>
      <c r="K1178" s="474"/>
      <c r="L1178" s="989"/>
      <c r="M1178" s="486"/>
      <c r="N1178" s="487"/>
      <c r="O1178" s="486"/>
      <c r="P1178" s="487"/>
      <c r="Q1178" s="487"/>
      <c r="R1178" s="487"/>
      <c r="S1178" s="519"/>
      <c r="T1178" s="520"/>
      <c r="U1178" s="519"/>
      <c r="V1178" s="520">
        <v>2.0</v>
      </c>
      <c r="W1178" s="520"/>
      <c r="X1178" s="520"/>
      <c r="Y1178" s="474"/>
      <c r="Z1178" s="474"/>
      <c r="AA1178" s="474"/>
      <c r="AB1178" s="475"/>
      <c r="AC1178" s="475"/>
      <c r="AD1178" s="475"/>
      <c r="AE1178" s="989"/>
      <c r="AF1178" s="989"/>
      <c r="AG1178" s="989"/>
      <c r="AH1178" s="990"/>
      <c r="AI1178" s="990"/>
      <c r="AJ1178" s="989"/>
      <c r="AK1178" s="962"/>
      <c r="AL1178" s="962"/>
      <c r="AM1178" s="962"/>
      <c r="AN1178" s="961"/>
      <c r="AO1178" s="962"/>
      <c r="AP1178" s="962"/>
      <c r="AQ1178" s="961"/>
      <c r="AR1178" s="961"/>
      <c r="AS1178" s="962"/>
    </row>
    <row r="1179">
      <c r="B1179" s="266"/>
      <c r="C1179" s="269"/>
      <c r="D1179" s="984">
        <v>2.0</v>
      </c>
      <c r="E1179" s="985">
        <v>3.0</v>
      </c>
      <c r="F1179" s="986">
        <v>3.0</v>
      </c>
      <c r="G1179" s="1013"/>
      <c r="H1179" s="1021">
        <v>2300.0</v>
      </c>
      <c r="I1179" s="486"/>
      <c r="J1179" s="520">
        <v>2.0</v>
      </c>
      <c r="K1179" s="474"/>
      <c r="L1179" s="989"/>
      <c r="M1179" s="486"/>
      <c r="N1179" s="487"/>
      <c r="O1179" s="486"/>
      <c r="P1179" s="487"/>
      <c r="Q1179" s="487"/>
      <c r="R1179" s="487"/>
      <c r="S1179" s="519"/>
      <c r="T1179" s="520"/>
      <c r="U1179" s="519"/>
      <c r="V1179" s="520">
        <v>3.0</v>
      </c>
      <c r="W1179" s="520"/>
      <c r="X1179" s="520"/>
      <c r="Y1179" s="474"/>
      <c r="Z1179" s="474"/>
      <c r="AA1179" s="474"/>
      <c r="AB1179" s="475"/>
      <c r="AC1179" s="475"/>
      <c r="AD1179" s="475"/>
      <c r="AE1179" s="989"/>
      <c r="AF1179" s="989"/>
      <c r="AG1179" s="989"/>
      <c r="AH1179" s="990"/>
      <c r="AI1179" s="990"/>
      <c r="AJ1179" s="989"/>
      <c r="AK1179" s="962"/>
      <c r="AL1179" s="962"/>
      <c r="AM1179" s="962"/>
      <c r="AN1179" s="961"/>
      <c r="AO1179" s="962"/>
      <c r="AP1179" s="962"/>
      <c r="AQ1179" s="961"/>
      <c r="AR1179" s="961"/>
      <c r="AS1179" s="962"/>
    </row>
    <row r="1180">
      <c r="B1180" s="266"/>
      <c r="C1180" s="269"/>
      <c r="D1180" s="984">
        <v>3.0</v>
      </c>
      <c r="E1180" s="985">
        <v>4.0</v>
      </c>
      <c r="F1180" s="986">
        <v>4.0</v>
      </c>
      <c r="G1180" s="1013"/>
      <c r="H1180" s="1021">
        <v>3500.0</v>
      </c>
      <c r="I1180" s="486"/>
      <c r="J1180" s="520">
        <v>4.0</v>
      </c>
      <c r="K1180" s="474"/>
      <c r="L1180" s="989"/>
      <c r="M1180" s="486"/>
      <c r="N1180" s="487"/>
      <c r="O1180" s="486"/>
      <c r="P1180" s="487"/>
      <c r="Q1180" s="487"/>
      <c r="R1180" s="487"/>
      <c r="S1180" s="519"/>
      <c r="T1180" s="520"/>
      <c r="U1180" s="519"/>
      <c r="V1180" s="520">
        <v>4.0</v>
      </c>
      <c r="W1180" s="520"/>
      <c r="X1180" s="520"/>
      <c r="Y1180" s="474"/>
      <c r="Z1180" s="474"/>
      <c r="AA1180" s="474"/>
      <c r="AB1180" s="475"/>
      <c r="AC1180" s="475"/>
      <c r="AD1180" s="475"/>
      <c r="AE1180" s="989"/>
      <c r="AF1180" s="989"/>
      <c r="AG1180" s="989"/>
      <c r="AH1180" s="990"/>
      <c r="AI1180" s="990"/>
      <c r="AJ1180" s="989"/>
      <c r="AK1180" s="962"/>
      <c r="AL1180" s="962"/>
      <c r="AM1180" s="962"/>
      <c r="AN1180" s="961"/>
      <c r="AO1180" s="962"/>
      <c r="AP1180" s="962"/>
      <c r="AQ1180" s="961"/>
      <c r="AR1180" s="961"/>
      <c r="AS1180" s="962"/>
    </row>
    <row r="1181">
      <c r="B1181" s="266"/>
      <c r="C1181" s="269"/>
      <c r="D1181" s="984">
        <v>4.0</v>
      </c>
      <c r="E1181" s="985">
        <v>5.0</v>
      </c>
      <c r="F1181" s="986">
        <v>5.0</v>
      </c>
      <c r="G1181" s="1013"/>
      <c r="H1181" s="1021">
        <v>5300.0</v>
      </c>
      <c r="I1181" s="486"/>
      <c r="J1181" s="520">
        <v>6.0</v>
      </c>
      <c r="K1181" s="474"/>
      <c r="L1181" s="989"/>
      <c r="M1181" s="486"/>
      <c r="N1181" s="487"/>
      <c r="O1181" s="486"/>
      <c r="P1181" s="487"/>
      <c r="Q1181" s="487"/>
      <c r="R1181" s="487"/>
      <c r="S1181" s="519"/>
      <c r="T1181" s="520"/>
      <c r="U1181" s="519"/>
      <c r="V1181" s="520">
        <v>5.0</v>
      </c>
      <c r="W1181" s="520"/>
      <c r="X1181" s="520"/>
      <c r="Y1181" s="474"/>
      <c r="Z1181" s="474"/>
      <c r="AA1181" s="474"/>
      <c r="AB1181" s="475"/>
      <c r="AC1181" s="475"/>
      <c r="AD1181" s="475"/>
      <c r="AE1181" s="989"/>
      <c r="AF1181" s="989"/>
      <c r="AG1181" s="989"/>
      <c r="AH1181" s="990"/>
      <c r="AI1181" s="990"/>
      <c r="AJ1181" s="989"/>
      <c r="AK1181" s="962"/>
      <c r="AL1181" s="962"/>
      <c r="AM1181" s="962"/>
      <c r="AN1181" s="961"/>
      <c r="AO1181" s="962"/>
      <c r="AP1181" s="962"/>
      <c r="AQ1181" s="961"/>
      <c r="AR1181" s="961"/>
      <c r="AS1181" s="962"/>
    </row>
    <row r="1182">
      <c r="B1182" s="266"/>
      <c r="C1182" s="269"/>
      <c r="D1182" s="984">
        <v>5.0</v>
      </c>
      <c r="E1182" s="985">
        <v>7.0</v>
      </c>
      <c r="F1182" s="986">
        <v>7.0</v>
      </c>
      <c r="G1182" s="1013"/>
      <c r="H1182" s="1021">
        <v>8000.0</v>
      </c>
      <c r="I1182" s="486"/>
      <c r="J1182" s="520">
        <v>8.0</v>
      </c>
      <c r="K1182" s="474"/>
      <c r="L1182" s="989"/>
      <c r="M1182" s="486"/>
      <c r="N1182" s="487"/>
      <c r="O1182" s="486"/>
      <c r="P1182" s="487"/>
      <c r="Q1182" s="487"/>
      <c r="R1182" s="487"/>
      <c r="S1182" s="519"/>
      <c r="T1182" s="520"/>
      <c r="U1182" s="519"/>
      <c r="V1182" s="520">
        <v>6.0</v>
      </c>
      <c r="W1182" s="520"/>
      <c r="X1182" s="520"/>
      <c r="Y1182" s="474"/>
      <c r="Z1182" s="474"/>
      <c r="AA1182" s="474"/>
      <c r="AB1182" s="475"/>
      <c r="AC1182" s="475"/>
      <c r="AD1182" s="475"/>
      <c r="AE1182" s="989"/>
      <c r="AF1182" s="989"/>
      <c r="AG1182" s="989"/>
      <c r="AH1182" s="990"/>
      <c r="AI1182" s="990"/>
      <c r="AJ1182" s="989"/>
      <c r="AK1182" s="962"/>
      <c r="AL1182" s="962"/>
      <c r="AM1182" s="962"/>
      <c r="AN1182" s="961"/>
      <c r="AO1182" s="962"/>
      <c r="AP1182" s="962"/>
      <c r="AQ1182" s="961"/>
      <c r="AR1182" s="961"/>
      <c r="AS1182" s="962"/>
    </row>
    <row r="1183">
      <c r="B1183" s="266"/>
      <c r="C1183" s="269"/>
      <c r="D1183" s="984">
        <v>6.0</v>
      </c>
      <c r="E1183" s="985">
        <v>9.0</v>
      </c>
      <c r="F1183" s="986">
        <v>9.0</v>
      </c>
      <c r="G1183" s="1013"/>
      <c r="H1183" s="1021">
        <v>12000.0</v>
      </c>
      <c r="I1183" s="486"/>
      <c r="J1183" s="519"/>
      <c r="K1183" s="475">
        <v>3.0</v>
      </c>
      <c r="L1183" s="989"/>
      <c r="M1183" s="486"/>
      <c r="N1183" s="487"/>
      <c r="O1183" s="486"/>
      <c r="P1183" s="487"/>
      <c r="Q1183" s="487"/>
      <c r="R1183" s="487"/>
      <c r="S1183" s="519"/>
      <c r="T1183" s="520"/>
      <c r="U1183" s="519"/>
      <c r="V1183" s="520"/>
      <c r="W1183" s="520"/>
      <c r="X1183" s="520"/>
      <c r="Y1183" s="474"/>
      <c r="Z1183" s="475"/>
      <c r="AA1183" s="474"/>
      <c r="AB1183" s="475">
        <v>2.0</v>
      </c>
      <c r="AC1183" s="475"/>
      <c r="AD1183" s="475"/>
      <c r="AE1183" s="989"/>
      <c r="AF1183" s="989"/>
      <c r="AG1183" s="989"/>
      <c r="AH1183" s="990"/>
      <c r="AI1183" s="990"/>
      <c r="AJ1183" s="989"/>
      <c r="AK1183" s="962"/>
      <c r="AL1183" s="962"/>
      <c r="AM1183" s="962"/>
      <c r="AN1183" s="961"/>
      <c r="AO1183" s="962"/>
      <c r="AP1183" s="962"/>
      <c r="AQ1183" s="961"/>
      <c r="AR1183" s="961"/>
      <c r="AS1183" s="962"/>
    </row>
    <row r="1184">
      <c r="B1184" s="266"/>
      <c r="C1184" s="269"/>
      <c r="D1184" s="984">
        <v>7.0</v>
      </c>
      <c r="E1184" s="985">
        <v>11.0</v>
      </c>
      <c r="F1184" s="986">
        <v>11.0</v>
      </c>
      <c r="G1184" s="1013"/>
      <c r="H1184" s="1021">
        <v>18000.0</v>
      </c>
      <c r="I1184" s="486"/>
      <c r="J1184" s="519"/>
      <c r="K1184" s="475">
        <v>5.0</v>
      </c>
      <c r="L1184" s="989"/>
      <c r="M1184" s="486"/>
      <c r="N1184" s="487"/>
      <c r="O1184" s="486"/>
      <c r="P1184" s="487"/>
      <c r="Q1184" s="487"/>
      <c r="R1184" s="487"/>
      <c r="S1184" s="519"/>
      <c r="T1184" s="520"/>
      <c r="U1184" s="519"/>
      <c r="V1184" s="520"/>
      <c r="W1184" s="520"/>
      <c r="X1184" s="520"/>
      <c r="Y1184" s="474"/>
      <c r="Z1184" s="475"/>
      <c r="AA1184" s="474"/>
      <c r="AB1184" s="475">
        <v>4.0</v>
      </c>
      <c r="AC1184" s="475"/>
      <c r="AD1184" s="475"/>
      <c r="AE1184" s="989"/>
      <c r="AF1184" s="989"/>
      <c r="AG1184" s="989"/>
      <c r="AH1184" s="990"/>
      <c r="AI1184" s="990"/>
      <c r="AJ1184" s="989"/>
      <c r="AK1184" s="962"/>
      <c r="AL1184" s="962"/>
      <c r="AM1184" s="962"/>
      <c r="AN1184" s="961"/>
      <c r="AO1184" s="962"/>
      <c r="AP1184" s="962"/>
      <c r="AQ1184" s="961"/>
      <c r="AR1184" s="961"/>
      <c r="AS1184" s="962"/>
    </row>
    <row r="1185">
      <c r="B1185" s="266"/>
      <c r="C1185" s="269"/>
      <c r="D1185" s="984">
        <v>8.0</v>
      </c>
      <c r="E1185" s="985">
        <v>13.0</v>
      </c>
      <c r="F1185" s="986">
        <v>13.0</v>
      </c>
      <c r="G1185" s="1013"/>
      <c r="H1185" s="1021">
        <v>27000.0</v>
      </c>
      <c r="I1185" s="486"/>
      <c r="J1185" s="519"/>
      <c r="K1185" s="475">
        <v>8.0</v>
      </c>
      <c r="L1185" s="989"/>
      <c r="M1185" s="486"/>
      <c r="N1185" s="487"/>
      <c r="O1185" s="486"/>
      <c r="P1185" s="487"/>
      <c r="Q1185" s="487"/>
      <c r="R1185" s="487"/>
      <c r="S1185" s="519"/>
      <c r="T1185" s="520"/>
      <c r="U1185" s="519"/>
      <c r="V1185" s="520"/>
      <c r="W1185" s="520"/>
      <c r="X1185" s="520"/>
      <c r="Y1185" s="474"/>
      <c r="Z1185" s="475"/>
      <c r="AA1185" s="474"/>
      <c r="AB1185" s="475">
        <v>6.0</v>
      </c>
      <c r="AC1185" s="475"/>
      <c r="AD1185" s="475"/>
      <c r="AE1185" s="989"/>
      <c r="AF1185" s="989"/>
      <c r="AG1185" s="989"/>
      <c r="AH1185" s="990"/>
      <c r="AI1185" s="990"/>
      <c r="AJ1185" s="989"/>
      <c r="AK1185" s="962"/>
      <c r="AL1185" s="962"/>
      <c r="AM1185" s="962"/>
      <c r="AN1185" s="961"/>
      <c r="AO1185" s="962"/>
      <c r="AP1185" s="962"/>
      <c r="AQ1185" s="961"/>
      <c r="AR1185" s="961"/>
      <c r="AS1185" s="962"/>
    </row>
    <row r="1186">
      <c r="B1186" s="266"/>
      <c r="C1186" s="269"/>
      <c r="D1186" s="984">
        <v>9.0</v>
      </c>
      <c r="E1186" s="985">
        <v>15.0</v>
      </c>
      <c r="F1186" s="986">
        <v>15.0</v>
      </c>
      <c r="G1186" s="1013"/>
      <c r="H1186" s="1021">
        <v>41000.0</v>
      </c>
      <c r="I1186" s="486"/>
      <c r="J1186" s="519"/>
      <c r="K1186" s="475">
        <v>12.0</v>
      </c>
      <c r="L1186" s="989"/>
      <c r="M1186" s="486"/>
      <c r="N1186" s="487"/>
      <c r="O1186" s="486"/>
      <c r="P1186" s="487"/>
      <c r="Q1186" s="487"/>
      <c r="R1186" s="487"/>
      <c r="S1186" s="519"/>
      <c r="T1186" s="520"/>
      <c r="U1186" s="519"/>
      <c r="V1186" s="520"/>
      <c r="W1186" s="520"/>
      <c r="X1186" s="520"/>
      <c r="Y1186" s="474"/>
      <c r="Z1186" s="475">
        <v>3.0</v>
      </c>
      <c r="AA1186" s="475"/>
      <c r="AB1186" s="475">
        <v>8.0</v>
      </c>
      <c r="AC1186" s="475"/>
      <c r="AD1186" s="475"/>
      <c r="AE1186" s="989"/>
      <c r="AF1186" s="989"/>
      <c r="AG1186" s="989"/>
      <c r="AH1186" s="990"/>
      <c r="AI1186" s="990"/>
      <c r="AJ1186" s="989"/>
      <c r="AK1186" s="962"/>
      <c r="AL1186" s="962"/>
      <c r="AM1186" s="962"/>
      <c r="AN1186" s="961"/>
      <c r="AO1186" s="962"/>
      <c r="AP1186" s="962"/>
      <c r="AQ1186" s="961"/>
      <c r="AR1186" s="961"/>
      <c r="AS1186" s="962"/>
    </row>
    <row r="1187">
      <c r="B1187" s="266"/>
      <c r="C1187" s="269"/>
      <c r="D1187" s="984">
        <v>10.0</v>
      </c>
      <c r="E1187" s="985">
        <v>17.0</v>
      </c>
      <c r="F1187" s="986">
        <v>17.0</v>
      </c>
      <c r="G1187" s="1013"/>
      <c r="H1187" s="1021">
        <v>62000.0</v>
      </c>
      <c r="I1187" s="486"/>
      <c r="J1187" s="519"/>
      <c r="K1187" s="475">
        <v>16.0</v>
      </c>
      <c r="L1187" s="989"/>
      <c r="M1187" s="486"/>
      <c r="N1187" s="487"/>
      <c r="O1187" s="486"/>
      <c r="P1187" s="487"/>
      <c r="Q1187" s="487"/>
      <c r="R1187" s="487"/>
      <c r="S1187" s="519"/>
      <c r="T1187" s="520"/>
      <c r="U1187" s="519"/>
      <c r="V1187" s="520"/>
      <c r="W1187" s="520"/>
      <c r="X1187" s="520"/>
      <c r="Y1187" s="474"/>
      <c r="Z1187" s="475">
        <v>4.0</v>
      </c>
      <c r="AA1187" s="475"/>
      <c r="AB1187" s="475">
        <v>10.0</v>
      </c>
      <c r="AC1187" s="475"/>
      <c r="AD1187" s="475"/>
      <c r="AE1187" s="989"/>
      <c r="AF1187" s="989"/>
      <c r="AG1187" s="989"/>
      <c r="AH1187" s="990"/>
      <c r="AI1187" s="990"/>
      <c r="AJ1187" s="989"/>
      <c r="AK1187" s="962"/>
      <c r="AL1187" s="962"/>
      <c r="AM1187" s="962"/>
      <c r="AN1187" s="961"/>
      <c r="AO1187" s="962"/>
      <c r="AP1187" s="962"/>
      <c r="AQ1187" s="961"/>
      <c r="AR1187" s="961"/>
      <c r="AS1187" s="962"/>
    </row>
    <row r="1188">
      <c r="B1188" s="266"/>
      <c r="C1188" s="269"/>
      <c r="D1188" s="984">
        <v>11.0</v>
      </c>
      <c r="E1188" s="985">
        <v>19.0</v>
      </c>
      <c r="F1188" s="986">
        <v>19.0</v>
      </c>
      <c r="G1188" s="1013"/>
      <c r="H1188" s="1021">
        <v>74000.0</v>
      </c>
      <c r="I1188" s="486"/>
      <c r="J1188" s="519"/>
      <c r="K1188" s="475">
        <v>20.0</v>
      </c>
      <c r="L1188" s="989"/>
      <c r="M1188" s="486"/>
      <c r="N1188" s="487"/>
      <c r="O1188" s="486"/>
      <c r="P1188" s="487"/>
      <c r="Q1188" s="487"/>
      <c r="R1188" s="487"/>
      <c r="S1188" s="519"/>
      <c r="T1188" s="520"/>
      <c r="U1188" s="519"/>
      <c r="V1188" s="520"/>
      <c r="W1188" s="520"/>
      <c r="X1188" s="520"/>
      <c r="Y1188" s="474"/>
      <c r="Z1188" s="475">
        <v>5.0</v>
      </c>
      <c r="AA1188" s="475"/>
      <c r="AB1188" s="475">
        <v>12.0</v>
      </c>
      <c r="AC1188" s="475"/>
      <c r="AD1188" s="475"/>
      <c r="AE1188" s="989"/>
      <c r="AF1188" s="989"/>
      <c r="AG1188" s="989"/>
      <c r="AH1188" s="990"/>
      <c r="AI1188" s="990"/>
      <c r="AJ1188" s="989"/>
      <c r="AK1188" s="962"/>
      <c r="AL1188" s="962"/>
      <c r="AM1188" s="962"/>
      <c r="AN1188" s="961"/>
      <c r="AO1188" s="962"/>
      <c r="AP1188" s="962"/>
      <c r="AQ1188" s="961"/>
      <c r="AR1188" s="961"/>
      <c r="AS1188" s="962"/>
    </row>
    <row r="1189">
      <c r="B1189" s="266"/>
      <c r="C1189" s="269"/>
      <c r="D1189" s="984">
        <v>12.0</v>
      </c>
      <c r="E1189" s="985">
        <v>21.0</v>
      </c>
      <c r="F1189" s="986">
        <v>21.0</v>
      </c>
      <c r="G1189" s="1013"/>
      <c r="H1189" s="1021">
        <v>90000.0</v>
      </c>
      <c r="I1189" s="486"/>
      <c r="J1189" s="519"/>
      <c r="K1189" s="475">
        <v>25.0</v>
      </c>
      <c r="L1189" s="989"/>
      <c r="M1189" s="486"/>
      <c r="N1189" s="487"/>
      <c r="O1189" s="486"/>
      <c r="P1189" s="487"/>
      <c r="Q1189" s="487"/>
      <c r="R1189" s="487"/>
      <c r="S1189" s="519"/>
      <c r="T1189" s="520"/>
      <c r="U1189" s="519"/>
      <c r="V1189" s="520"/>
      <c r="W1189" s="520"/>
      <c r="X1189" s="520"/>
      <c r="Y1189" s="474"/>
      <c r="Z1189" s="475">
        <v>6.0</v>
      </c>
      <c r="AA1189" s="475"/>
      <c r="AB1189" s="475">
        <v>15.0</v>
      </c>
      <c r="AC1189" s="475"/>
      <c r="AD1189" s="475"/>
      <c r="AE1189" s="989"/>
      <c r="AF1189" s="989"/>
      <c r="AG1189" s="989"/>
      <c r="AH1189" s="990"/>
      <c r="AI1189" s="990"/>
      <c r="AJ1189" s="989"/>
      <c r="AK1189" s="962"/>
      <c r="AL1189" s="962"/>
      <c r="AM1189" s="962"/>
      <c r="AN1189" s="961"/>
      <c r="AO1189" s="962"/>
      <c r="AP1189" s="962"/>
      <c r="AQ1189" s="961"/>
      <c r="AR1189" s="961"/>
      <c r="AS1189" s="962"/>
    </row>
    <row r="1190">
      <c r="B1190" s="266"/>
      <c r="C1190" s="269"/>
      <c r="D1190" s="984">
        <v>13.0</v>
      </c>
      <c r="E1190" s="985">
        <v>23.0</v>
      </c>
      <c r="F1190" s="986">
        <v>23.0</v>
      </c>
      <c r="G1190" s="1013"/>
      <c r="H1190" s="1021">
        <v>110000.0</v>
      </c>
      <c r="I1190" s="486"/>
      <c r="J1190" s="519"/>
      <c r="K1190" s="475">
        <v>30.0</v>
      </c>
      <c r="L1190" s="989"/>
      <c r="M1190" s="486"/>
      <c r="N1190" s="487"/>
      <c r="O1190" s="486"/>
      <c r="P1190" s="487"/>
      <c r="Q1190" s="487"/>
      <c r="R1190" s="487"/>
      <c r="S1190" s="519"/>
      <c r="T1190" s="520"/>
      <c r="U1190" s="519"/>
      <c r="V1190" s="520"/>
      <c r="W1190" s="520"/>
      <c r="X1190" s="520"/>
      <c r="Y1190" s="474"/>
      <c r="Z1190" s="475">
        <v>8.0</v>
      </c>
      <c r="AA1190" s="475"/>
      <c r="AB1190" s="475">
        <v>18.0</v>
      </c>
      <c r="AC1190" s="475"/>
      <c r="AD1190" s="475"/>
      <c r="AE1190" s="989"/>
      <c r="AF1190" s="989"/>
      <c r="AG1190" s="989"/>
      <c r="AH1190" s="990"/>
      <c r="AI1190" s="990"/>
      <c r="AJ1190" s="989"/>
      <c r="AK1190" s="962"/>
      <c r="AL1190" s="962"/>
      <c r="AM1190" s="962"/>
      <c r="AN1190" s="961"/>
      <c r="AO1190" s="962"/>
      <c r="AP1190" s="962"/>
      <c r="AQ1190" s="961"/>
      <c r="AR1190" s="961"/>
      <c r="AS1190" s="962"/>
    </row>
    <row r="1191">
      <c r="B1191" s="266"/>
      <c r="C1191" s="269"/>
      <c r="D1191" s="984">
        <v>14.0</v>
      </c>
      <c r="E1191" s="985">
        <v>25.0</v>
      </c>
      <c r="F1191" s="986">
        <v>25.0</v>
      </c>
      <c r="G1191" s="1013"/>
      <c r="H1191" s="1021">
        <v>130000.0</v>
      </c>
      <c r="I1191" s="486"/>
      <c r="J1191" s="519"/>
      <c r="K1191" s="475">
        <v>40.0</v>
      </c>
      <c r="L1191" s="989"/>
      <c r="M1191" s="486"/>
      <c r="N1191" s="487"/>
      <c r="O1191" s="486"/>
      <c r="P1191" s="487"/>
      <c r="Q1191" s="487"/>
      <c r="R1191" s="487"/>
      <c r="S1191" s="519"/>
      <c r="T1191" s="520"/>
      <c r="U1191" s="519"/>
      <c r="V1191" s="520"/>
      <c r="W1191" s="520"/>
      <c r="X1191" s="520"/>
      <c r="Y1191" s="474"/>
      <c r="Z1191" s="475">
        <v>10.0</v>
      </c>
      <c r="AA1191" s="475"/>
      <c r="AB1191" s="475">
        <v>22.0</v>
      </c>
      <c r="AC1191" s="475"/>
      <c r="AD1191" s="475"/>
      <c r="AE1191" s="989"/>
      <c r="AF1191" s="989"/>
      <c r="AG1191" s="989"/>
      <c r="AH1191" s="990"/>
      <c r="AI1191" s="990"/>
      <c r="AJ1191" s="989"/>
      <c r="AK1191" s="962"/>
      <c r="AL1191" s="962"/>
      <c r="AM1191" s="962"/>
      <c r="AN1191" s="961"/>
      <c r="AO1191" s="962"/>
      <c r="AP1191" s="962"/>
      <c r="AQ1191" s="961"/>
      <c r="AR1191" s="961"/>
      <c r="AS1191" s="962"/>
    </row>
    <row r="1192">
      <c r="B1192" s="266"/>
      <c r="C1192" s="269"/>
      <c r="D1192" s="984">
        <v>15.0</v>
      </c>
      <c r="E1192" s="985">
        <v>27.0</v>
      </c>
      <c r="F1192" s="986">
        <v>27.0</v>
      </c>
      <c r="G1192" s="1013"/>
      <c r="H1192" s="1021">
        <v>160000.0</v>
      </c>
      <c r="I1192" s="486"/>
      <c r="J1192" s="519"/>
      <c r="K1192" s="475">
        <v>50.0</v>
      </c>
      <c r="L1192" s="989"/>
      <c r="M1192" s="486"/>
      <c r="N1192" s="487"/>
      <c r="O1192" s="486"/>
      <c r="P1192" s="487"/>
      <c r="Q1192" s="487"/>
      <c r="R1192" s="487"/>
      <c r="S1192" s="519"/>
      <c r="T1192" s="520"/>
      <c r="U1192" s="519"/>
      <c r="V1192" s="520"/>
      <c r="W1192" s="520"/>
      <c r="X1192" s="520"/>
      <c r="Y1192" s="474"/>
      <c r="Z1192" s="475">
        <v>12.0</v>
      </c>
      <c r="AA1192" s="475"/>
      <c r="AB1192" s="475">
        <v>26.0</v>
      </c>
      <c r="AC1192" s="475"/>
      <c r="AD1192" s="475"/>
      <c r="AE1192" s="989"/>
      <c r="AF1192" s="989"/>
      <c r="AG1192" s="989"/>
      <c r="AH1192" s="990"/>
      <c r="AI1192" s="990"/>
      <c r="AJ1192" s="989"/>
      <c r="AK1192" s="962"/>
      <c r="AL1192" s="962"/>
      <c r="AM1192" s="962"/>
      <c r="AN1192" s="961"/>
      <c r="AO1192" s="962"/>
      <c r="AP1192" s="962"/>
      <c r="AQ1192" s="961"/>
      <c r="AR1192" s="961"/>
      <c r="AS1192" s="962"/>
    </row>
    <row r="1193">
      <c r="A1193" s="1022" t="s">
        <v>2693</v>
      </c>
      <c r="B1193" s="969" t="s">
        <v>2842</v>
      </c>
      <c r="C1193" s="14"/>
      <c r="D1193" s="970">
        <v>1.0</v>
      </c>
      <c r="E1193" s="971">
        <v>3.0</v>
      </c>
      <c r="F1193" s="972"/>
      <c r="G1193" s="1017"/>
      <c r="H1193" s="1023">
        <v>1500.0</v>
      </c>
      <c r="I1193" s="979"/>
      <c r="J1193" s="980">
        <v>1.0</v>
      </c>
      <c r="K1193" s="977"/>
      <c r="L1193" s="978"/>
      <c r="M1193" s="979"/>
      <c r="N1193" s="975"/>
      <c r="O1193" s="979"/>
      <c r="P1193" s="975"/>
      <c r="Q1193" s="975"/>
      <c r="R1193" s="975"/>
      <c r="S1193" s="976"/>
      <c r="T1193" s="980"/>
      <c r="U1193" s="976"/>
      <c r="V1193" s="980">
        <v>2.0</v>
      </c>
      <c r="W1193" s="980"/>
      <c r="X1193" s="980"/>
      <c r="Y1193" s="977"/>
      <c r="Z1193" s="977"/>
      <c r="AA1193" s="977"/>
      <c r="AB1193" s="981"/>
      <c r="AC1193" s="981"/>
      <c r="AD1193" s="981"/>
      <c r="AE1193" s="978"/>
      <c r="AF1193" s="978"/>
      <c r="AG1193" s="978"/>
      <c r="AH1193" s="982"/>
      <c r="AI1193" s="982"/>
      <c r="AJ1193" s="978"/>
      <c r="AK1193" s="1024"/>
      <c r="AL1193" s="1024"/>
      <c r="AM1193" s="1024"/>
      <c r="AN1193" s="1025"/>
      <c r="AO1193" s="1024"/>
      <c r="AP1193" s="1024"/>
      <c r="AQ1193" s="1025"/>
      <c r="AR1193" s="1025"/>
      <c r="AS1193" s="1026"/>
    </row>
    <row r="1194">
      <c r="A1194" s="266"/>
      <c r="B1194" s="266"/>
      <c r="C1194" s="269"/>
      <c r="D1194" s="984">
        <v>2.0</v>
      </c>
      <c r="E1194" s="985">
        <v>6.0</v>
      </c>
      <c r="F1194" s="986"/>
      <c r="G1194" s="1013"/>
      <c r="H1194" s="1021">
        <v>2300.0</v>
      </c>
      <c r="I1194" s="486"/>
      <c r="J1194" s="520">
        <v>2.0</v>
      </c>
      <c r="K1194" s="474"/>
      <c r="L1194" s="989"/>
      <c r="M1194" s="486"/>
      <c r="N1194" s="487"/>
      <c r="O1194" s="486"/>
      <c r="P1194" s="487"/>
      <c r="Q1194" s="487"/>
      <c r="R1194" s="487"/>
      <c r="S1194" s="519"/>
      <c r="T1194" s="520"/>
      <c r="U1194" s="519"/>
      <c r="V1194" s="520">
        <v>3.0</v>
      </c>
      <c r="W1194" s="520"/>
      <c r="X1194" s="520"/>
      <c r="Y1194" s="474"/>
      <c r="Z1194" s="474"/>
      <c r="AA1194" s="474"/>
      <c r="AB1194" s="475"/>
      <c r="AC1194" s="475"/>
      <c r="AD1194" s="475"/>
      <c r="AE1194" s="989"/>
      <c r="AF1194" s="989"/>
      <c r="AG1194" s="989"/>
      <c r="AH1194" s="990"/>
      <c r="AI1194" s="990"/>
      <c r="AJ1194" s="989"/>
      <c r="AK1194" s="962"/>
      <c r="AL1194" s="962"/>
      <c r="AM1194" s="962"/>
      <c r="AN1194" s="961"/>
      <c r="AO1194" s="962"/>
      <c r="AP1194" s="962"/>
      <c r="AQ1194" s="961"/>
      <c r="AR1194" s="961"/>
      <c r="AS1194" s="1027"/>
    </row>
    <row r="1195">
      <c r="A1195" s="266"/>
      <c r="B1195" s="266"/>
      <c r="C1195" s="269"/>
      <c r="D1195" s="984">
        <v>3.0</v>
      </c>
      <c r="E1195" s="985">
        <v>9.0</v>
      </c>
      <c r="F1195" s="986"/>
      <c r="G1195" s="1013"/>
      <c r="H1195" s="1021">
        <v>3500.0</v>
      </c>
      <c r="I1195" s="486"/>
      <c r="J1195" s="520">
        <v>4.0</v>
      </c>
      <c r="K1195" s="474"/>
      <c r="L1195" s="989"/>
      <c r="M1195" s="486"/>
      <c r="N1195" s="487"/>
      <c r="O1195" s="486"/>
      <c r="P1195" s="487"/>
      <c r="Q1195" s="487"/>
      <c r="R1195" s="487"/>
      <c r="S1195" s="519"/>
      <c r="T1195" s="520"/>
      <c r="U1195" s="519"/>
      <c r="V1195" s="520">
        <v>4.0</v>
      </c>
      <c r="W1195" s="520"/>
      <c r="X1195" s="520"/>
      <c r="Y1195" s="474"/>
      <c r="Z1195" s="474"/>
      <c r="AA1195" s="474"/>
      <c r="AB1195" s="475"/>
      <c r="AC1195" s="475"/>
      <c r="AD1195" s="475"/>
      <c r="AE1195" s="989"/>
      <c r="AF1195" s="989"/>
      <c r="AG1195" s="989"/>
      <c r="AH1195" s="990"/>
      <c r="AI1195" s="990"/>
      <c r="AJ1195" s="989"/>
      <c r="AK1195" s="962"/>
      <c r="AL1195" s="962"/>
      <c r="AM1195" s="962"/>
      <c r="AN1195" s="961"/>
      <c r="AO1195" s="962"/>
      <c r="AP1195" s="962"/>
      <c r="AQ1195" s="961"/>
      <c r="AR1195" s="961"/>
      <c r="AS1195" s="1027"/>
    </row>
    <row r="1196">
      <c r="A1196" s="266"/>
      <c r="B1196" s="266"/>
      <c r="C1196" s="269"/>
      <c r="D1196" s="984">
        <v>4.0</v>
      </c>
      <c r="E1196" s="985">
        <v>12.0</v>
      </c>
      <c r="F1196" s="986"/>
      <c r="G1196" s="1013"/>
      <c r="H1196" s="1021">
        <v>5300.0</v>
      </c>
      <c r="I1196" s="486"/>
      <c r="J1196" s="520">
        <v>6.0</v>
      </c>
      <c r="K1196" s="474"/>
      <c r="L1196" s="989"/>
      <c r="M1196" s="486"/>
      <c r="N1196" s="487"/>
      <c r="O1196" s="486"/>
      <c r="P1196" s="487"/>
      <c r="Q1196" s="487"/>
      <c r="R1196" s="487"/>
      <c r="S1196" s="519"/>
      <c r="T1196" s="520"/>
      <c r="U1196" s="519"/>
      <c r="V1196" s="520">
        <v>5.0</v>
      </c>
      <c r="W1196" s="520"/>
      <c r="X1196" s="520"/>
      <c r="Y1196" s="474"/>
      <c r="Z1196" s="474"/>
      <c r="AA1196" s="474"/>
      <c r="AB1196" s="475"/>
      <c r="AC1196" s="475"/>
      <c r="AD1196" s="475"/>
      <c r="AE1196" s="989"/>
      <c r="AF1196" s="989"/>
      <c r="AG1196" s="989"/>
      <c r="AH1196" s="990"/>
      <c r="AI1196" s="990"/>
      <c r="AJ1196" s="989"/>
      <c r="AK1196" s="962"/>
      <c r="AL1196" s="962"/>
      <c r="AM1196" s="962"/>
      <c r="AN1196" s="961"/>
      <c r="AO1196" s="962"/>
      <c r="AP1196" s="962"/>
      <c r="AQ1196" s="961"/>
      <c r="AR1196" s="961"/>
      <c r="AS1196" s="1027"/>
    </row>
    <row r="1197">
      <c r="A1197" s="266"/>
      <c r="B1197" s="266"/>
      <c r="C1197" s="269"/>
      <c r="D1197" s="984">
        <v>5.0</v>
      </c>
      <c r="E1197" s="985">
        <v>15.0</v>
      </c>
      <c r="F1197" s="986"/>
      <c r="G1197" s="1013"/>
      <c r="H1197" s="1021">
        <v>8000.0</v>
      </c>
      <c r="I1197" s="486"/>
      <c r="J1197" s="520">
        <v>8.0</v>
      </c>
      <c r="K1197" s="474"/>
      <c r="L1197" s="989"/>
      <c r="M1197" s="486"/>
      <c r="N1197" s="487"/>
      <c r="O1197" s="486"/>
      <c r="P1197" s="487"/>
      <c r="Q1197" s="487"/>
      <c r="R1197" s="487"/>
      <c r="S1197" s="519"/>
      <c r="T1197" s="520"/>
      <c r="U1197" s="519"/>
      <c r="V1197" s="520">
        <v>6.0</v>
      </c>
      <c r="W1197" s="520"/>
      <c r="X1197" s="520"/>
      <c r="Y1197" s="474"/>
      <c r="Z1197" s="474"/>
      <c r="AA1197" s="474"/>
      <c r="AB1197" s="475"/>
      <c r="AC1197" s="475"/>
      <c r="AD1197" s="475"/>
      <c r="AE1197" s="989"/>
      <c r="AF1197" s="989"/>
      <c r="AG1197" s="989"/>
      <c r="AH1197" s="990"/>
      <c r="AI1197" s="990"/>
      <c r="AJ1197" s="989"/>
      <c r="AK1197" s="962"/>
      <c r="AL1197" s="962"/>
      <c r="AM1197" s="962"/>
      <c r="AN1197" s="961"/>
      <c r="AO1197" s="962"/>
      <c r="AP1197" s="962"/>
      <c r="AQ1197" s="961"/>
      <c r="AR1197" s="961"/>
      <c r="AS1197" s="1027"/>
    </row>
    <row r="1198">
      <c r="A1198" s="266"/>
      <c r="B1198" s="266"/>
      <c r="C1198" s="269"/>
      <c r="D1198" s="984">
        <v>6.0</v>
      </c>
      <c r="E1198" s="985">
        <v>18.0</v>
      </c>
      <c r="F1198" s="986"/>
      <c r="G1198" s="1013"/>
      <c r="H1198" s="1021">
        <v>12000.0</v>
      </c>
      <c r="I1198" s="486"/>
      <c r="J1198" s="519"/>
      <c r="K1198" s="475">
        <v>3.0</v>
      </c>
      <c r="L1198" s="989"/>
      <c r="M1198" s="486"/>
      <c r="N1198" s="487"/>
      <c r="O1198" s="486"/>
      <c r="P1198" s="487"/>
      <c r="Q1198" s="487"/>
      <c r="R1198" s="487"/>
      <c r="S1198" s="519"/>
      <c r="T1198" s="520"/>
      <c r="U1198" s="519"/>
      <c r="V1198" s="520"/>
      <c r="W1198" s="520"/>
      <c r="X1198" s="520"/>
      <c r="Y1198" s="474"/>
      <c r="Z1198" s="475"/>
      <c r="AA1198" s="474"/>
      <c r="AB1198" s="475">
        <v>2.0</v>
      </c>
      <c r="AC1198" s="475"/>
      <c r="AD1198" s="475"/>
      <c r="AE1198" s="989"/>
      <c r="AF1198" s="989"/>
      <c r="AG1198" s="989"/>
      <c r="AH1198" s="990"/>
      <c r="AI1198" s="990"/>
      <c r="AJ1198" s="989"/>
      <c r="AK1198" s="962"/>
      <c r="AL1198" s="962"/>
      <c r="AM1198" s="962"/>
      <c r="AN1198" s="961"/>
      <c r="AO1198" s="962"/>
      <c r="AP1198" s="962"/>
      <c r="AQ1198" s="961"/>
      <c r="AR1198" s="961"/>
      <c r="AS1198" s="1027"/>
    </row>
    <row r="1199">
      <c r="A1199" s="266"/>
      <c r="B1199" s="266"/>
      <c r="C1199" s="269"/>
      <c r="D1199" s="984">
        <v>7.0</v>
      </c>
      <c r="E1199" s="985">
        <v>21.0</v>
      </c>
      <c r="F1199" s="986"/>
      <c r="G1199" s="1013"/>
      <c r="H1199" s="1021">
        <v>18000.0</v>
      </c>
      <c r="I1199" s="486"/>
      <c r="J1199" s="519"/>
      <c r="K1199" s="475">
        <v>5.0</v>
      </c>
      <c r="L1199" s="989"/>
      <c r="M1199" s="486"/>
      <c r="N1199" s="487"/>
      <c r="O1199" s="486"/>
      <c r="P1199" s="487"/>
      <c r="Q1199" s="487"/>
      <c r="R1199" s="487"/>
      <c r="S1199" s="519"/>
      <c r="T1199" s="520"/>
      <c r="U1199" s="519"/>
      <c r="V1199" s="520"/>
      <c r="W1199" s="520"/>
      <c r="X1199" s="520"/>
      <c r="Y1199" s="474"/>
      <c r="Z1199" s="475"/>
      <c r="AA1199" s="474"/>
      <c r="AB1199" s="475">
        <v>4.0</v>
      </c>
      <c r="AC1199" s="475"/>
      <c r="AD1199" s="475"/>
      <c r="AE1199" s="989"/>
      <c r="AF1199" s="989"/>
      <c r="AG1199" s="989"/>
      <c r="AH1199" s="990"/>
      <c r="AI1199" s="990"/>
      <c r="AJ1199" s="989"/>
      <c r="AK1199" s="962"/>
      <c r="AL1199" s="962"/>
      <c r="AM1199" s="962"/>
      <c r="AN1199" s="961"/>
      <c r="AO1199" s="962"/>
      <c r="AP1199" s="962"/>
      <c r="AQ1199" s="961"/>
      <c r="AR1199" s="961"/>
      <c r="AS1199" s="1027"/>
    </row>
    <row r="1200">
      <c r="A1200" s="266"/>
      <c r="B1200" s="266"/>
      <c r="C1200" s="269"/>
      <c r="D1200" s="984">
        <v>8.0</v>
      </c>
      <c r="E1200" s="985">
        <v>24.0</v>
      </c>
      <c r="F1200" s="986"/>
      <c r="G1200" s="1013"/>
      <c r="H1200" s="1021">
        <v>27000.0</v>
      </c>
      <c r="I1200" s="486"/>
      <c r="J1200" s="519"/>
      <c r="K1200" s="475">
        <v>8.0</v>
      </c>
      <c r="L1200" s="989"/>
      <c r="M1200" s="486"/>
      <c r="N1200" s="487"/>
      <c r="O1200" s="486"/>
      <c r="P1200" s="487"/>
      <c r="Q1200" s="487"/>
      <c r="R1200" s="487"/>
      <c r="S1200" s="519"/>
      <c r="T1200" s="520"/>
      <c r="U1200" s="519"/>
      <c r="V1200" s="520"/>
      <c r="W1200" s="520"/>
      <c r="X1200" s="520"/>
      <c r="Y1200" s="474"/>
      <c r="Z1200" s="475"/>
      <c r="AA1200" s="474"/>
      <c r="AB1200" s="475">
        <v>6.0</v>
      </c>
      <c r="AC1200" s="475"/>
      <c r="AD1200" s="475"/>
      <c r="AE1200" s="989"/>
      <c r="AF1200" s="989"/>
      <c r="AG1200" s="989"/>
      <c r="AH1200" s="990"/>
      <c r="AI1200" s="990"/>
      <c r="AJ1200" s="989"/>
      <c r="AK1200" s="962"/>
      <c r="AL1200" s="962"/>
      <c r="AM1200" s="962"/>
      <c r="AN1200" s="961"/>
      <c r="AO1200" s="962"/>
      <c r="AP1200" s="962"/>
      <c r="AQ1200" s="961"/>
      <c r="AR1200" s="961"/>
      <c r="AS1200" s="1027"/>
    </row>
    <row r="1201">
      <c r="A1201" s="266"/>
      <c r="B1201" s="266"/>
      <c r="C1201" s="269"/>
      <c r="D1201" s="984">
        <v>9.0</v>
      </c>
      <c r="E1201" s="985">
        <v>27.0</v>
      </c>
      <c r="F1201" s="986"/>
      <c r="G1201" s="1013"/>
      <c r="H1201" s="1021">
        <v>41000.0</v>
      </c>
      <c r="I1201" s="486"/>
      <c r="J1201" s="519"/>
      <c r="K1201" s="475">
        <v>12.0</v>
      </c>
      <c r="L1201" s="989"/>
      <c r="M1201" s="486"/>
      <c r="N1201" s="487"/>
      <c r="O1201" s="486"/>
      <c r="P1201" s="487"/>
      <c r="Q1201" s="487"/>
      <c r="R1201" s="487"/>
      <c r="S1201" s="519"/>
      <c r="T1201" s="520"/>
      <c r="U1201" s="519"/>
      <c r="V1201" s="520"/>
      <c r="W1201" s="520"/>
      <c r="X1201" s="520"/>
      <c r="Y1201" s="474"/>
      <c r="Z1201" s="475">
        <v>3.0</v>
      </c>
      <c r="AA1201" s="475"/>
      <c r="AB1201" s="475">
        <v>8.0</v>
      </c>
      <c r="AC1201" s="475"/>
      <c r="AD1201" s="475"/>
      <c r="AE1201" s="989"/>
      <c r="AF1201" s="989"/>
      <c r="AG1201" s="989"/>
      <c r="AH1201" s="990"/>
      <c r="AI1201" s="990"/>
      <c r="AJ1201" s="989"/>
      <c r="AK1201" s="962"/>
      <c r="AL1201" s="962"/>
      <c r="AM1201" s="962"/>
      <c r="AN1201" s="961"/>
      <c r="AO1201" s="962"/>
      <c r="AP1201" s="962"/>
      <c r="AQ1201" s="961"/>
      <c r="AR1201" s="961"/>
      <c r="AS1201" s="1027"/>
    </row>
    <row r="1202">
      <c r="A1202" s="266"/>
      <c r="B1202" s="266"/>
      <c r="C1202" s="269"/>
      <c r="D1202" s="984">
        <v>10.0</v>
      </c>
      <c r="E1202" s="985">
        <v>30.0</v>
      </c>
      <c r="F1202" s="986"/>
      <c r="G1202" s="1013"/>
      <c r="H1202" s="1021">
        <v>62000.0</v>
      </c>
      <c r="I1202" s="486"/>
      <c r="J1202" s="519"/>
      <c r="K1202" s="475">
        <v>16.0</v>
      </c>
      <c r="L1202" s="989"/>
      <c r="M1202" s="486"/>
      <c r="N1202" s="487"/>
      <c r="O1202" s="486"/>
      <c r="P1202" s="487"/>
      <c r="Q1202" s="487"/>
      <c r="R1202" s="487"/>
      <c r="S1202" s="519"/>
      <c r="T1202" s="520"/>
      <c r="U1202" s="519"/>
      <c r="V1202" s="520"/>
      <c r="W1202" s="520"/>
      <c r="X1202" s="520"/>
      <c r="Y1202" s="474"/>
      <c r="Z1202" s="475">
        <v>4.0</v>
      </c>
      <c r="AA1202" s="475"/>
      <c r="AB1202" s="475">
        <v>10.0</v>
      </c>
      <c r="AC1202" s="475"/>
      <c r="AD1202" s="475"/>
      <c r="AE1202" s="989"/>
      <c r="AF1202" s="989"/>
      <c r="AG1202" s="989"/>
      <c r="AH1202" s="990"/>
      <c r="AI1202" s="990"/>
      <c r="AJ1202" s="989"/>
      <c r="AK1202" s="962"/>
      <c r="AL1202" s="962"/>
      <c r="AM1202" s="962"/>
      <c r="AN1202" s="961"/>
      <c r="AO1202" s="962"/>
      <c r="AP1202" s="962"/>
      <c r="AQ1202" s="961"/>
      <c r="AR1202" s="961"/>
      <c r="AS1202" s="1027"/>
    </row>
    <row r="1203">
      <c r="A1203" s="266"/>
      <c r="B1203" s="266"/>
      <c r="C1203" s="269"/>
      <c r="D1203" s="984">
        <v>11.0</v>
      </c>
      <c r="E1203" s="985">
        <v>33.0</v>
      </c>
      <c r="F1203" s="986"/>
      <c r="G1203" s="1013"/>
      <c r="H1203" s="1021">
        <v>74000.0</v>
      </c>
      <c r="I1203" s="486"/>
      <c r="J1203" s="519"/>
      <c r="K1203" s="475">
        <v>20.0</v>
      </c>
      <c r="L1203" s="989"/>
      <c r="M1203" s="486"/>
      <c r="N1203" s="487"/>
      <c r="O1203" s="486"/>
      <c r="P1203" s="487"/>
      <c r="Q1203" s="487"/>
      <c r="R1203" s="487"/>
      <c r="S1203" s="519"/>
      <c r="T1203" s="520"/>
      <c r="U1203" s="519"/>
      <c r="V1203" s="520"/>
      <c r="W1203" s="520"/>
      <c r="X1203" s="520"/>
      <c r="Y1203" s="474"/>
      <c r="Z1203" s="475">
        <v>5.0</v>
      </c>
      <c r="AA1203" s="475"/>
      <c r="AB1203" s="475">
        <v>12.0</v>
      </c>
      <c r="AC1203" s="475"/>
      <c r="AD1203" s="475"/>
      <c r="AE1203" s="989"/>
      <c r="AF1203" s="989"/>
      <c r="AG1203" s="989"/>
      <c r="AH1203" s="990"/>
      <c r="AI1203" s="990"/>
      <c r="AJ1203" s="989"/>
      <c r="AK1203" s="962"/>
      <c r="AL1203" s="962"/>
      <c r="AM1203" s="962"/>
      <c r="AN1203" s="961"/>
      <c r="AO1203" s="962"/>
      <c r="AP1203" s="962"/>
      <c r="AQ1203" s="961"/>
      <c r="AR1203" s="961"/>
      <c r="AS1203" s="1027"/>
    </row>
    <row r="1204">
      <c r="A1204" s="266"/>
      <c r="B1204" s="266"/>
      <c r="C1204" s="269"/>
      <c r="D1204" s="984">
        <v>12.0</v>
      </c>
      <c r="E1204" s="985">
        <v>36.0</v>
      </c>
      <c r="F1204" s="986"/>
      <c r="G1204" s="1013"/>
      <c r="H1204" s="1021">
        <v>90000.0</v>
      </c>
      <c r="I1204" s="486"/>
      <c r="J1204" s="519"/>
      <c r="K1204" s="475">
        <v>25.0</v>
      </c>
      <c r="L1204" s="989"/>
      <c r="M1204" s="486"/>
      <c r="N1204" s="487"/>
      <c r="O1204" s="486"/>
      <c r="P1204" s="487"/>
      <c r="Q1204" s="487"/>
      <c r="R1204" s="487"/>
      <c r="S1204" s="519"/>
      <c r="T1204" s="520"/>
      <c r="U1204" s="519"/>
      <c r="V1204" s="520"/>
      <c r="W1204" s="520"/>
      <c r="X1204" s="520"/>
      <c r="Y1204" s="474"/>
      <c r="Z1204" s="475">
        <v>6.0</v>
      </c>
      <c r="AA1204" s="475"/>
      <c r="AB1204" s="475">
        <v>15.0</v>
      </c>
      <c r="AC1204" s="475"/>
      <c r="AD1204" s="475"/>
      <c r="AE1204" s="989"/>
      <c r="AF1204" s="989"/>
      <c r="AG1204" s="989"/>
      <c r="AH1204" s="990"/>
      <c r="AI1204" s="990"/>
      <c r="AJ1204" s="989"/>
      <c r="AK1204" s="962"/>
      <c r="AL1204" s="962"/>
      <c r="AM1204" s="962"/>
      <c r="AN1204" s="961"/>
      <c r="AO1204" s="962"/>
      <c r="AP1204" s="962"/>
      <c r="AQ1204" s="961"/>
      <c r="AR1204" s="961"/>
      <c r="AS1204" s="1027"/>
    </row>
    <row r="1205">
      <c r="A1205" s="266"/>
      <c r="B1205" s="266"/>
      <c r="C1205" s="269"/>
      <c r="D1205" s="984">
        <v>13.0</v>
      </c>
      <c r="E1205" s="985">
        <v>39.0</v>
      </c>
      <c r="F1205" s="986"/>
      <c r="G1205" s="1013"/>
      <c r="H1205" s="1021">
        <v>110000.0</v>
      </c>
      <c r="I1205" s="486"/>
      <c r="J1205" s="519"/>
      <c r="K1205" s="475">
        <v>30.0</v>
      </c>
      <c r="L1205" s="989"/>
      <c r="M1205" s="486"/>
      <c r="N1205" s="487"/>
      <c r="O1205" s="486"/>
      <c r="P1205" s="487"/>
      <c r="Q1205" s="487"/>
      <c r="R1205" s="487"/>
      <c r="S1205" s="519"/>
      <c r="T1205" s="520"/>
      <c r="U1205" s="519"/>
      <c r="V1205" s="520"/>
      <c r="W1205" s="520"/>
      <c r="X1205" s="520"/>
      <c r="Y1205" s="474"/>
      <c r="Z1205" s="475">
        <v>8.0</v>
      </c>
      <c r="AA1205" s="475"/>
      <c r="AB1205" s="475">
        <v>18.0</v>
      </c>
      <c r="AC1205" s="475"/>
      <c r="AD1205" s="475"/>
      <c r="AE1205" s="989"/>
      <c r="AF1205" s="989"/>
      <c r="AG1205" s="989"/>
      <c r="AH1205" s="990"/>
      <c r="AI1205" s="990"/>
      <c r="AJ1205" s="989"/>
      <c r="AK1205" s="962"/>
      <c r="AL1205" s="962"/>
      <c r="AM1205" s="962"/>
      <c r="AN1205" s="961"/>
      <c r="AO1205" s="962"/>
      <c r="AP1205" s="962"/>
      <c r="AQ1205" s="961"/>
      <c r="AR1205" s="961"/>
      <c r="AS1205" s="1027"/>
    </row>
    <row r="1206">
      <c r="A1206" s="266"/>
      <c r="B1206" s="266"/>
      <c r="C1206" s="269"/>
      <c r="D1206" s="984">
        <v>14.0</v>
      </c>
      <c r="E1206" s="985">
        <v>42.0</v>
      </c>
      <c r="F1206" s="986"/>
      <c r="G1206" s="1013"/>
      <c r="H1206" s="1021">
        <v>130000.0</v>
      </c>
      <c r="I1206" s="486"/>
      <c r="J1206" s="519"/>
      <c r="K1206" s="475">
        <v>40.0</v>
      </c>
      <c r="L1206" s="989"/>
      <c r="M1206" s="486"/>
      <c r="N1206" s="487"/>
      <c r="O1206" s="486"/>
      <c r="P1206" s="487"/>
      <c r="Q1206" s="487"/>
      <c r="R1206" s="487"/>
      <c r="S1206" s="519"/>
      <c r="T1206" s="520"/>
      <c r="U1206" s="519"/>
      <c r="V1206" s="520"/>
      <c r="W1206" s="520"/>
      <c r="X1206" s="520"/>
      <c r="Y1206" s="474"/>
      <c r="Z1206" s="475">
        <v>10.0</v>
      </c>
      <c r="AA1206" s="475"/>
      <c r="AB1206" s="475">
        <v>22.0</v>
      </c>
      <c r="AC1206" s="475"/>
      <c r="AD1206" s="475"/>
      <c r="AE1206" s="989"/>
      <c r="AF1206" s="989"/>
      <c r="AG1206" s="989"/>
      <c r="AH1206" s="990"/>
      <c r="AI1206" s="990"/>
      <c r="AJ1206" s="989"/>
      <c r="AK1206" s="962"/>
      <c r="AL1206" s="962"/>
      <c r="AM1206" s="962"/>
      <c r="AN1206" s="961"/>
      <c r="AO1206" s="962"/>
      <c r="AP1206" s="962"/>
      <c r="AQ1206" s="961"/>
      <c r="AR1206" s="961"/>
      <c r="AS1206" s="1027"/>
    </row>
    <row r="1207">
      <c r="A1207" s="275"/>
      <c r="B1207" s="275"/>
      <c r="C1207" s="917"/>
      <c r="D1207" s="992">
        <v>15.0</v>
      </c>
      <c r="E1207" s="993">
        <v>45.0</v>
      </c>
      <c r="F1207" s="994"/>
      <c r="G1207" s="1015"/>
      <c r="H1207" s="1028">
        <v>160000.0</v>
      </c>
      <c r="I1207" s="1001"/>
      <c r="J1207" s="998"/>
      <c r="K1207" s="1003">
        <v>50.0</v>
      </c>
      <c r="L1207" s="1000"/>
      <c r="M1207" s="1001"/>
      <c r="N1207" s="997"/>
      <c r="O1207" s="1001"/>
      <c r="P1207" s="997"/>
      <c r="Q1207" s="997"/>
      <c r="R1207" s="997"/>
      <c r="S1207" s="998"/>
      <c r="T1207" s="1002"/>
      <c r="U1207" s="998"/>
      <c r="V1207" s="1002"/>
      <c r="W1207" s="1002"/>
      <c r="X1207" s="1002"/>
      <c r="Y1207" s="999"/>
      <c r="Z1207" s="1003">
        <v>12.0</v>
      </c>
      <c r="AA1207" s="1003"/>
      <c r="AB1207" s="1003">
        <v>26.0</v>
      </c>
      <c r="AC1207" s="1003"/>
      <c r="AD1207" s="1003"/>
      <c r="AE1207" s="1000"/>
      <c r="AF1207" s="1000"/>
      <c r="AG1207" s="1000"/>
      <c r="AH1207" s="1004"/>
      <c r="AI1207" s="1004"/>
      <c r="AJ1207" s="1000"/>
      <c r="AK1207" s="1029"/>
      <c r="AL1207" s="1029"/>
      <c r="AM1207" s="1029"/>
      <c r="AN1207" s="1030"/>
      <c r="AO1207" s="1029"/>
      <c r="AP1207" s="1029"/>
      <c r="AQ1207" s="1030"/>
      <c r="AR1207" s="1030"/>
      <c r="AS1207" s="1031"/>
    </row>
    <row r="1208">
      <c r="A1208" s="387" t="s">
        <v>2538</v>
      </c>
      <c r="B1208" s="1018" t="s">
        <v>2843</v>
      </c>
      <c r="C1208" s="269"/>
      <c r="D1208" s="984">
        <v>1.0</v>
      </c>
      <c r="E1208" s="985">
        <v>1.0</v>
      </c>
      <c r="F1208" s="986">
        <v>10.0</v>
      </c>
      <c r="G1208" s="1013"/>
      <c r="H1208" s="1021">
        <v>1500.0</v>
      </c>
      <c r="I1208" s="486"/>
      <c r="J1208" s="520">
        <v>1.0</v>
      </c>
      <c r="K1208" s="474"/>
      <c r="L1208" s="989"/>
      <c r="M1208" s="486"/>
      <c r="N1208" s="487"/>
      <c r="O1208" s="486"/>
      <c r="P1208" s="487"/>
      <c r="Q1208" s="487"/>
      <c r="R1208" s="487"/>
      <c r="S1208" s="520"/>
      <c r="T1208" s="520"/>
      <c r="U1208" s="519"/>
      <c r="V1208" s="520">
        <v>2.0</v>
      </c>
      <c r="W1208" s="520"/>
      <c r="X1208" s="520"/>
      <c r="Y1208" s="474"/>
      <c r="Z1208" s="474"/>
      <c r="AA1208" s="474"/>
      <c r="AB1208" s="475"/>
      <c r="AC1208" s="475"/>
      <c r="AD1208" s="475"/>
      <c r="AE1208" s="989"/>
      <c r="AF1208" s="989"/>
      <c r="AG1208" s="989"/>
      <c r="AH1208" s="990"/>
      <c r="AI1208" s="990"/>
      <c r="AJ1208" s="989"/>
      <c r="AK1208" s="962"/>
      <c r="AL1208" s="962"/>
      <c r="AM1208" s="962"/>
      <c r="AN1208" s="961"/>
      <c r="AO1208" s="962"/>
      <c r="AP1208" s="962"/>
      <c r="AQ1208" s="961"/>
      <c r="AR1208" s="961"/>
      <c r="AS1208" s="962"/>
    </row>
    <row r="1209">
      <c r="B1209" s="266"/>
      <c r="C1209" s="269"/>
      <c r="D1209" s="984">
        <v>2.0</v>
      </c>
      <c r="E1209" s="985">
        <v>2.0</v>
      </c>
      <c r="F1209" s="986">
        <v>12.0</v>
      </c>
      <c r="G1209" s="1013"/>
      <c r="H1209" s="1021">
        <v>2300.0</v>
      </c>
      <c r="I1209" s="486"/>
      <c r="J1209" s="520">
        <v>2.0</v>
      </c>
      <c r="K1209" s="474"/>
      <c r="L1209" s="989"/>
      <c r="M1209" s="486"/>
      <c r="N1209" s="487"/>
      <c r="O1209" s="486"/>
      <c r="P1209" s="487"/>
      <c r="Q1209" s="487"/>
      <c r="R1209" s="487"/>
      <c r="S1209" s="520"/>
      <c r="T1209" s="520"/>
      <c r="U1209" s="519"/>
      <c r="V1209" s="520">
        <v>3.0</v>
      </c>
      <c r="W1209" s="520"/>
      <c r="X1209" s="520"/>
      <c r="Y1209" s="474"/>
      <c r="Z1209" s="474"/>
      <c r="AA1209" s="474"/>
      <c r="AB1209" s="475"/>
      <c r="AC1209" s="475"/>
      <c r="AD1209" s="475"/>
      <c r="AE1209" s="989"/>
      <c r="AF1209" s="989"/>
      <c r="AG1209" s="989"/>
      <c r="AH1209" s="990"/>
      <c r="AI1209" s="990"/>
      <c r="AJ1209" s="989"/>
      <c r="AK1209" s="962"/>
      <c r="AL1209" s="962"/>
      <c r="AM1209" s="962"/>
      <c r="AN1209" s="961"/>
      <c r="AO1209" s="962"/>
      <c r="AP1209" s="962"/>
      <c r="AQ1209" s="961"/>
      <c r="AR1209" s="961"/>
      <c r="AS1209" s="962"/>
    </row>
    <row r="1210">
      <c r="B1210" s="266"/>
      <c r="C1210" s="269"/>
      <c r="D1210" s="984">
        <v>3.0</v>
      </c>
      <c r="E1210" s="985">
        <v>3.0</v>
      </c>
      <c r="F1210" s="986">
        <v>14.0</v>
      </c>
      <c r="G1210" s="1013"/>
      <c r="H1210" s="1021">
        <v>3500.0</v>
      </c>
      <c r="I1210" s="486"/>
      <c r="J1210" s="520">
        <v>4.0</v>
      </c>
      <c r="K1210" s="474"/>
      <c r="L1210" s="989"/>
      <c r="M1210" s="486"/>
      <c r="N1210" s="487"/>
      <c r="O1210" s="486"/>
      <c r="P1210" s="487"/>
      <c r="Q1210" s="487"/>
      <c r="R1210" s="487"/>
      <c r="S1210" s="520"/>
      <c r="T1210" s="520"/>
      <c r="U1210" s="519"/>
      <c r="V1210" s="520">
        <v>4.0</v>
      </c>
      <c r="W1210" s="520"/>
      <c r="X1210" s="520"/>
      <c r="Y1210" s="474"/>
      <c r="Z1210" s="474"/>
      <c r="AA1210" s="474"/>
      <c r="AB1210" s="475"/>
      <c r="AC1210" s="475"/>
      <c r="AD1210" s="475"/>
      <c r="AE1210" s="989"/>
      <c r="AF1210" s="989"/>
      <c r="AG1210" s="989"/>
      <c r="AH1210" s="990"/>
      <c r="AI1210" s="990"/>
      <c r="AJ1210" s="989"/>
      <c r="AK1210" s="962"/>
      <c r="AL1210" s="962"/>
      <c r="AM1210" s="962"/>
      <c r="AN1210" s="961"/>
      <c r="AO1210" s="962"/>
      <c r="AP1210" s="962"/>
      <c r="AQ1210" s="961"/>
      <c r="AR1210" s="961"/>
      <c r="AS1210" s="962"/>
    </row>
    <row r="1211">
      <c r="B1211" s="266"/>
      <c r="C1211" s="269"/>
      <c r="D1211" s="984">
        <v>4.0</v>
      </c>
      <c r="E1211" s="985">
        <v>4.0</v>
      </c>
      <c r="F1211" s="986">
        <v>17.0</v>
      </c>
      <c r="G1211" s="1013"/>
      <c r="H1211" s="1021">
        <v>5300.0</v>
      </c>
      <c r="I1211" s="486"/>
      <c r="J1211" s="520">
        <v>6.0</v>
      </c>
      <c r="K1211" s="474"/>
      <c r="L1211" s="989"/>
      <c r="M1211" s="486"/>
      <c r="N1211" s="487"/>
      <c r="O1211" s="486"/>
      <c r="P1211" s="487"/>
      <c r="Q1211" s="487"/>
      <c r="R1211" s="487"/>
      <c r="S1211" s="520"/>
      <c r="T1211" s="520"/>
      <c r="U1211" s="519"/>
      <c r="V1211" s="520">
        <v>5.0</v>
      </c>
      <c r="W1211" s="520"/>
      <c r="X1211" s="520"/>
      <c r="Y1211" s="474"/>
      <c r="Z1211" s="474"/>
      <c r="AA1211" s="474"/>
      <c r="AB1211" s="475"/>
      <c r="AC1211" s="475"/>
      <c r="AD1211" s="475"/>
      <c r="AE1211" s="989"/>
      <c r="AF1211" s="989"/>
      <c r="AG1211" s="989"/>
      <c r="AH1211" s="990"/>
      <c r="AI1211" s="990"/>
      <c r="AJ1211" s="989"/>
      <c r="AK1211" s="962"/>
      <c r="AL1211" s="962"/>
      <c r="AM1211" s="962"/>
      <c r="AN1211" s="961"/>
      <c r="AO1211" s="962"/>
      <c r="AP1211" s="962"/>
      <c r="AQ1211" s="961"/>
      <c r="AR1211" s="961"/>
      <c r="AS1211" s="962"/>
    </row>
    <row r="1212">
      <c r="B1212" s="266"/>
      <c r="C1212" s="269"/>
      <c r="D1212" s="984">
        <v>5.0</v>
      </c>
      <c r="E1212" s="985">
        <v>5.0</v>
      </c>
      <c r="F1212" s="986">
        <v>20.0</v>
      </c>
      <c r="G1212" s="1013"/>
      <c r="H1212" s="1021">
        <v>8000.0</v>
      </c>
      <c r="I1212" s="486"/>
      <c r="J1212" s="520">
        <v>8.0</v>
      </c>
      <c r="K1212" s="474"/>
      <c r="L1212" s="989"/>
      <c r="M1212" s="486"/>
      <c r="N1212" s="487"/>
      <c r="O1212" s="486"/>
      <c r="P1212" s="487"/>
      <c r="Q1212" s="487"/>
      <c r="R1212" s="487"/>
      <c r="S1212" s="520"/>
      <c r="T1212" s="520"/>
      <c r="U1212" s="519"/>
      <c r="V1212" s="520">
        <v>6.0</v>
      </c>
      <c r="W1212" s="520"/>
      <c r="X1212" s="520"/>
      <c r="Y1212" s="474"/>
      <c r="Z1212" s="474"/>
      <c r="AA1212" s="474"/>
      <c r="AB1212" s="475"/>
      <c r="AC1212" s="475"/>
      <c r="AD1212" s="475"/>
      <c r="AE1212" s="989"/>
      <c r="AF1212" s="989"/>
      <c r="AG1212" s="989"/>
      <c r="AH1212" s="990"/>
      <c r="AI1212" s="990"/>
      <c r="AJ1212" s="989"/>
      <c r="AK1212" s="962"/>
      <c r="AL1212" s="962"/>
      <c r="AM1212" s="962"/>
      <c r="AN1212" s="961"/>
      <c r="AO1212" s="962"/>
      <c r="AP1212" s="962"/>
      <c r="AQ1212" s="961"/>
      <c r="AR1212" s="961"/>
      <c r="AS1212" s="962"/>
    </row>
    <row r="1213">
      <c r="A1213" s="968" t="s">
        <v>2540</v>
      </c>
      <c r="B1213" s="1016" t="s">
        <v>2844</v>
      </c>
      <c r="C1213" s="14"/>
      <c r="D1213" s="970">
        <v>1.0</v>
      </c>
      <c r="E1213" s="971">
        <v>1.0</v>
      </c>
      <c r="F1213" s="972">
        <v>10.0</v>
      </c>
      <c r="G1213" s="1017"/>
      <c r="H1213" s="1023">
        <v>1500.0</v>
      </c>
      <c r="I1213" s="979"/>
      <c r="J1213" s="980">
        <v>1.0</v>
      </c>
      <c r="K1213" s="977"/>
      <c r="L1213" s="978"/>
      <c r="M1213" s="979"/>
      <c r="N1213" s="975"/>
      <c r="O1213" s="979"/>
      <c r="P1213" s="975"/>
      <c r="Q1213" s="975"/>
      <c r="R1213" s="975"/>
      <c r="S1213" s="980"/>
      <c r="T1213" s="980"/>
      <c r="U1213" s="976"/>
      <c r="V1213" s="980">
        <v>2.0</v>
      </c>
      <c r="W1213" s="980"/>
      <c r="X1213" s="980"/>
      <c r="Y1213" s="977"/>
      <c r="Z1213" s="977"/>
      <c r="AA1213" s="977"/>
      <c r="AB1213" s="981"/>
      <c r="AC1213" s="981"/>
      <c r="AD1213" s="981"/>
      <c r="AE1213" s="978"/>
      <c r="AF1213" s="978"/>
      <c r="AG1213" s="978"/>
      <c r="AH1213" s="982"/>
      <c r="AI1213" s="982"/>
      <c r="AJ1213" s="978"/>
      <c r="AK1213" s="1024"/>
      <c r="AL1213" s="1024"/>
      <c r="AM1213" s="1024"/>
      <c r="AN1213" s="1025"/>
      <c r="AO1213" s="1024"/>
      <c r="AP1213" s="1024"/>
      <c r="AQ1213" s="1025"/>
      <c r="AR1213" s="1025"/>
      <c r="AS1213" s="1026"/>
    </row>
    <row r="1214">
      <c r="A1214" s="266"/>
      <c r="B1214" s="266"/>
      <c r="C1214" s="269"/>
      <c r="D1214" s="984">
        <v>2.0</v>
      </c>
      <c r="E1214" s="985">
        <v>2.0</v>
      </c>
      <c r="F1214" s="986">
        <v>12.0</v>
      </c>
      <c r="G1214" s="1013"/>
      <c r="H1214" s="1021">
        <v>2300.0</v>
      </c>
      <c r="I1214" s="486"/>
      <c r="J1214" s="520">
        <v>2.0</v>
      </c>
      <c r="K1214" s="474"/>
      <c r="L1214" s="989"/>
      <c r="M1214" s="486"/>
      <c r="N1214" s="487"/>
      <c r="O1214" s="486"/>
      <c r="P1214" s="487"/>
      <c r="Q1214" s="487"/>
      <c r="R1214" s="487"/>
      <c r="S1214" s="520"/>
      <c r="T1214" s="520"/>
      <c r="U1214" s="519"/>
      <c r="V1214" s="520">
        <v>3.0</v>
      </c>
      <c r="W1214" s="520"/>
      <c r="X1214" s="520"/>
      <c r="Y1214" s="474"/>
      <c r="Z1214" s="474"/>
      <c r="AA1214" s="474"/>
      <c r="AB1214" s="475"/>
      <c r="AC1214" s="475"/>
      <c r="AD1214" s="475"/>
      <c r="AE1214" s="989"/>
      <c r="AF1214" s="989"/>
      <c r="AG1214" s="989"/>
      <c r="AH1214" s="990"/>
      <c r="AI1214" s="990"/>
      <c r="AJ1214" s="989"/>
      <c r="AK1214" s="962"/>
      <c r="AL1214" s="962"/>
      <c r="AM1214" s="962"/>
      <c r="AN1214" s="961"/>
      <c r="AO1214" s="962"/>
      <c r="AP1214" s="962"/>
      <c r="AQ1214" s="961"/>
      <c r="AR1214" s="961"/>
      <c r="AS1214" s="1027"/>
    </row>
    <row r="1215">
      <c r="A1215" s="266"/>
      <c r="B1215" s="266"/>
      <c r="C1215" s="269"/>
      <c r="D1215" s="984">
        <v>3.0</v>
      </c>
      <c r="E1215" s="985">
        <v>3.0</v>
      </c>
      <c r="F1215" s="986">
        <v>14.0</v>
      </c>
      <c r="G1215" s="1013"/>
      <c r="H1215" s="1021">
        <v>3500.0</v>
      </c>
      <c r="I1215" s="486"/>
      <c r="J1215" s="520">
        <v>4.0</v>
      </c>
      <c r="K1215" s="474"/>
      <c r="L1215" s="989"/>
      <c r="M1215" s="486"/>
      <c r="N1215" s="487"/>
      <c r="O1215" s="486"/>
      <c r="P1215" s="487"/>
      <c r="Q1215" s="487"/>
      <c r="R1215" s="487"/>
      <c r="S1215" s="520"/>
      <c r="T1215" s="520"/>
      <c r="U1215" s="519"/>
      <c r="V1215" s="520">
        <v>4.0</v>
      </c>
      <c r="W1215" s="520"/>
      <c r="X1215" s="520"/>
      <c r="Y1215" s="474"/>
      <c r="Z1215" s="474"/>
      <c r="AA1215" s="474"/>
      <c r="AB1215" s="475"/>
      <c r="AC1215" s="475"/>
      <c r="AD1215" s="475"/>
      <c r="AE1215" s="989"/>
      <c r="AF1215" s="989"/>
      <c r="AG1215" s="989"/>
      <c r="AH1215" s="990"/>
      <c r="AI1215" s="990"/>
      <c r="AJ1215" s="989"/>
      <c r="AK1215" s="962"/>
      <c r="AL1215" s="962"/>
      <c r="AM1215" s="962"/>
      <c r="AN1215" s="961"/>
      <c r="AO1215" s="962"/>
      <c r="AP1215" s="962"/>
      <c r="AQ1215" s="961"/>
      <c r="AR1215" s="961"/>
      <c r="AS1215" s="1027"/>
    </row>
    <row r="1216">
      <c r="A1216" s="266"/>
      <c r="B1216" s="266"/>
      <c r="C1216" s="269"/>
      <c r="D1216" s="984">
        <v>4.0</v>
      </c>
      <c r="E1216" s="985">
        <v>4.0</v>
      </c>
      <c r="F1216" s="986">
        <v>17.0</v>
      </c>
      <c r="G1216" s="1013"/>
      <c r="H1216" s="1021">
        <v>5300.0</v>
      </c>
      <c r="I1216" s="486"/>
      <c r="J1216" s="520">
        <v>6.0</v>
      </c>
      <c r="K1216" s="474"/>
      <c r="L1216" s="989"/>
      <c r="M1216" s="486"/>
      <c r="N1216" s="487"/>
      <c r="O1216" s="486"/>
      <c r="P1216" s="487"/>
      <c r="Q1216" s="487"/>
      <c r="R1216" s="487"/>
      <c r="S1216" s="520"/>
      <c r="T1216" s="520"/>
      <c r="U1216" s="519"/>
      <c r="V1216" s="520">
        <v>5.0</v>
      </c>
      <c r="W1216" s="520"/>
      <c r="X1216" s="520"/>
      <c r="Y1216" s="474"/>
      <c r="Z1216" s="474"/>
      <c r="AA1216" s="474"/>
      <c r="AB1216" s="475"/>
      <c r="AC1216" s="475"/>
      <c r="AD1216" s="475"/>
      <c r="AE1216" s="989"/>
      <c r="AF1216" s="989"/>
      <c r="AG1216" s="989"/>
      <c r="AH1216" s="990"/>
      <c r="AI1216" s="990"/>
      <c r="AJ1216" s="989"/>
      <c r="AK1216" s="962"/>
      <c r="AL1216" s="962"/>
      <c r="AM1216" s="962"/>
      <c r="AN1216" s="961"/>
      <c r="AO1216" s="962"/>
      <c r="AP1216" s="962"/>
      <c r="AQ1216" s="961"/>
      <c r="AR1216" s="961"/>
      <c r="AS1216" s="1027"/>
    </row>
    <row r="1217">
      <c r="A1217" s="275"/>
      <c r="B1217" s="275"/>
      <c r="C1217" s="917"/>
      <c r="D1217" s="992">
        <v>5.0</v>
      </c>
      <c r="E1217" s="993">
        <v>5.0</v>
      </c>
      <c r="F1217" s="994">
        <v>20.0</v>
      </c>
      <c r="G1217" s="1015"/>
      <c r="H1217" s="1028">
        <v>8000.0</v>
      </c>
      <c r="I1217" s="1001"/>
      <c r="J1217" s="1002">
        <v>8.0</v>
      </c>
      <c r="K1217" s="999"/>
      <c r="L1217" s="1000"/>
      <c r="M1217" s="1001"/>
      <c r="N1217" s="997"/>
      <c r="O1217" s="1001"/>
      <c r="P1217" s="997"/>
      <c r="Q1217" s="997"/>
      <c r="R1217" s="997"/>
      <c r="S1217" s="1002"/>
      <c r="T1217" s="1002"/>
      <c r="U1217" s="998"/>
      <c r="V1217" s="1002">
        <v>6.0</v>
      </c>
      <c r="W1217" s="1002"/>
      <c r="X1217" s="1002"/>
      <c r="Y1217" s="999"/>
      <c r="Z1217" s="999"/>
      <c r="AA1217" s="999"/>
      <c r="AB1217" s="1003"/>
      <c r="AC1217" s="1003"/>
      <c r="AD1217" s="1003"/>
      <c r="AE1217" s="1000"/>
      <c r="AF1217" s="1000"/>
      <c r="AG1217" s="1000"/>
      <c r="AH1217" s="1004"/>
      <c r="AI1217" s="1004"/>
      <c r="AJ1217" s="1000"/>
      <c r="AK1217" s="1029"/>
      <c r="AL1217" s="1029"/>
      <c r="AM1217" s="1029"/>
      <c r="AN1217" s="1030"/>
      <c r="AO1217" s="1029"/>
      <c r="AP1217" s="1029"/>
      <c r="AQ1217" s="1030"/>
      <c r="AR1217" s="1030"/>
      <c r="AS1217" s="1031"/>
    </row>
    <row r="1218">
      <c r="A1218" s="387" t="s">
        <v>2551</v>
      </c>
      <c r="B1218" s="1018" t="s">
        <v>2845</v>
      </c>
      <c r="C1218" s="269"/>
      <c r="D1218" s="984">
        <v>1.0</v>
      </c>
      <c r="E1218" s="985">
        <v>1.0</v>
      </c>
      <c r="F1218" s="986">
        <v>10.0</v>
      </c>
      <c r="G1218" s="1013"/>
      <c r="H1218" s="1021">
        <v>1500.0</v>
      </c>
      <c r="I1218" s="486"/>
      <c r="J1218" s="520">
        <v>1.0</v>
      </c>
      <c r="K1218" s="474"/>
      <c r="L1218" s="989"/>
      <c r="M1218" s="486"/>
      <c r="N1218" s="487"/>
      <c r="O1218" s="486"/>
      <c r="P1218" s="487"/>
      <c r="Q1218" s="487"/>
      <c r="R1218" s="487"/>
      <c r="S1218" s="519"/>
      <c r="T1218" s="520"/>
      <c r="U1218" s="519"/>
      <c r="V1218" s="520"/>
      <c r="W1218" s="520"/>
      <c r="X1218" s="520">
        <v>2.0</v>
      </c>
      <c r="Y1218" s="474"/>
      <c r="Z1218" s="474"/>
      <c r="AA1218" s="474"/>
      <c r="AB1218" s="475"/>
      <c r="AC1218" s="475"/>
      <c r="AD1218" s="475"/>
      <c r="AE1218" s="989"/>
      <c r="AF1218" s="989"/>
      <c r="AG1218" s="989"/>
      <c r="AH1218" s="990"/>
      <c r="AI1218" s="990"/>
      <c r="AJ1218" s="989"/>
      <c r="AK1218" s="962"/>
      <c r="AL1218" s="962"/>
      <c r="AM1218" s="962"/>
      <c r="AN1218" s="961"/>
      <c r="AO1218" s="962"/>
      <c r="AP1218" s="962"/>
      <c r="AQ1218" s="961"/>
      <c r="AR1218" s="961"/>
      <c r="AS1218" s="962"/>
    </row>
    <row r="1219">
      <c r="B1219" s="266"/>
      <c r="C1219" s="269"/>
      <c r="D1219" s="984">
        <v>2.0</v>
      </c>
      <c r="E1219" s="985">
        <v>2.0</v>
      </c>
      <c r="F1219" s="986">
        <v>12.0</v>
      </c>
      <c r="G1219" s="1013"/>
      <c r="H1219" s="1021">
        <v>2300.0</v>
      </c>
      <c r="I1219" s="486"/>
      <c r="J1219" s="520">
        <v>2.0</v>
      </c>
      <c r="K1219" s="474"/>
      <c r="L1219" s="989"/>
      <c r="M1219" s="486"/>
      <c r="N1219" s="487"/>
      <c r="O1219" s="486"/>
      <c r="P1219" s="487"/>
      <c r="Q1219" s="487"/>
      <c r="R1219" s="487"/>
      <c r="S1219" s="519"/>
      <c r="T1219" s="520"/>
      <c r="U1219" s="519"/>
      <c r="V1219" s="520"/>
      <c r="W1219" s="520"/>
      <c r="X1219" s="520">
        <v>3.0</v>
      </c>
      <c r="Y1219" s="474"/>
      <c r="Z1219" s="474"/>
      <c r="AA1219" s="474"/>
      <c r="AB1219" s="475"/>
      <c r="AC1219" s="475"/>
      <c r="AD1219" s="475"/>
      <c r="AE1219" s="989"/>
      <c r="AF1219" s="989"/>
      <c r="AG1219" s="989"/>
      <c r="AH1219" s="990"/>
      <c r="AI1219" s="990"/>
      <c r="AJ1219" s="989"/>
      <c r="AK1219" s="962"/>
      <c r="AL1219" s="962"/>
      <c r="AM1219" s="962"/>
      <c r="AN1219" s="961"/>
      <c r="AO1219" s="962"/>
      <c r="AP1219" s="962"/>
      <c r="AQ1219" s="961"/>
      <c r="AR1219" s="961"/>
      <c r="AS1219" s="962"/>
    </row>
    <row r="1220">
      <c r="B1220" s="266"/>
      <c r="C1220" s="269"/>
      <c r="D1220" s="984">
        <v>3.0</v>
      </c>
      <c r="E1220" s="985">
        <v>3.0</v>
      </c>
      <c r="F1220" s="986">
        <v>14.0</v>
      </c>
      <c r="G1220" s="1013"/>
      <c r="H1220" s="1021">
        <v>3500.0</v>
      </c>
      <c r="I1220" s="486"/>
      <c r="J1220" s="520">
        <v>4.0</v>
      </c>
      <c r="K1220" s="474"/>
      <c r="L1220" s="989"/>
      <c r="M1220" s="486"/>
      <c r="N1220" s="487"/>
      <c r="O1220" s="486"/>
      <c r="P1220" s="487"/>
      <c r="Q1220" s="487"/>
      <c r="R1220" s="487"/>
      <c r="S1220" s="519"/>
      <c r="T1220" s="520"/>
      <c r="U1220" s="519"/>
      <c r="V1220" s="520"/>
      <c r="W1220" s="520"/>
      <c r="X1220" s="520">
        <v>4.0</v>
      </c>
      <c r="Y1220" s="474"/>
      <c r="Z1220" s="474"/>
      <c r="AA1220" s="474"/>
      <c r="AB1220" s="475"/>
      <c r="AC1220" s="475"/>
      <c r="AD1220" s="475"/>
      <c r="AE1220" s="989"/>
      <c r="AF1220" s="989"/>
      <c r="AG1220" s="989"/>
      <c r="AH1220" s="990"/>
      <c r="AI1220" s="990"/>
      <c r="AJ1220" s="989"/>
      <c r="AK1220" s="962"/>
      <c r="AL1220" s="962"/>
      <c r="AM1220" s="962"/>
      <c r="AN1220" s="961"/>
      <c r="AO1220" s="962"/>
      <c r="AP1220" s="962"/>
      <c r="AQ1220" s="961"/>
      <c r="AR1220" s="961"/>
      <c r="AS1220" s="962"/>
    </row>
    <row r="1221">
      <c r="B1221" s="266"/>
      <c r="C1221" s="269"/>
      <c r="D1221" s="984">
        <v>4.0</v>
      </c>
      <c r="E1221" s="985">
        <v>4.0</v>
      </c>
      <c r="F1221" s="986">
        <v>17.0</v>
      </c>
      <c r="G1221" s="1013"/>
      <c r="H1221" s="1021">
        <v>5300.0</v>
      </c>
      <c r="I1221" s="486"/>
      <c r="J1221" s="520">
        <v>6.0</v>
      </c>
      <c r="K1221" s="474"/>
      <c r="L1221" s="989"/>
      <c r="M1221" s="486"/>
      <c r="N1221" s="487"/>
      <c r="O1221" s="486"/>
      <c r="P1221" s="487"/>
      <c r="Q1221" s="487"/>
      <c r="R1221" s="487"/>
      <c r="S1221" s="519"/>
      <c r="T1221" s="520"/>
      <c r="U1221" s="519"/>
      <c r="V1221" s="520"/>
      <c r="W1221" s="520"/>
      <c r="X1221" s="520">
        <v>5.0</v>
      </c>
      <c r="Y1221" s="474"/>
      <c r="Z1221" s="474"/>
      <c r="AA1221" s="474"/>
      <c r="AB1221" s="475"/>
      <c r="AC1221" s="475"/>
      <c r="AD1221" s="475"/>
      <c r="AE1221" s="989"/>
      <c r="AF1221" s="989"/>
      <c r="AG1221" s="989"/>
      <c r="AH1221" s="990"/>
      <c r="AI1221" s="990"/>
      <c r="AJ1221" s="989"/>
      <c r="AK1221" s="962"/>
      <c r="AL1221" s="962"/>
      <c r="AM1221" s="962"/>
      <c r="AN1221" s="961"/>
      <c r="AO1221" s="962"/>
      <c r="AP1221" s="962"/>
      <c r="AQ1221" s="961"/>
      <c r="AR1221" s="961"/>
      <c r="AS1221" s="962"/>
    </row>
    <row r="1222">
      <c r="B1222" s="266"/>
      <c r="C1222" s="269"/>
      <c r="D1222" s="984">
        <v>5.0</v>
      </c>
      <c r="E1222" s="985">
        <v>5.0</v>
      </c>
      <c r="F1222" s="986">
        <v>20.0</v>
      </c>
      <c r="G1222" s="1013"/>
      <c r="H1222" s="1021">
        <v>8000.0</v>
      </c>
      <c r="I1222" s="486"/>
      <c r="J1222" s="520">
        <v>8.0</v>
      </c>
      <c r="K1222" s="474"/>
      <c r="L1222" s="989"/>
      <c r="M1222" s="486"/>
      <c r="N1222" s="487"/>
      <c r="O1222" s="486"/>
      <c r="P1222" s="487"/>
      <c r="Q1222" s="487"/>
      <c r="R1222" s="487"/>
      <c r="S1222" s="519"/>
      <c r="T1222" s="520"/>
      <c r="U1222" s="519"/>
      <c r="V1222" s="520"/>
      <c r="W1222" s="520"/>
      <c r="X1222" s="520">
        <v>6.0</v>
      </c>
      <c r="Y1222" s="474"/>
      <c r="Z1222" s="474"/>
      <c r="AA1222" s="474"/>
      <c r="AB1222" s="475"/>
      <c r="AC1222" s="475"/>
      <c r="AD1222" s="475"/>
      <c r="AE1222" s="989"/>
      <c r="AF1222" s="989"/>
      <c r="AG1222" s="989"/>
      <c r="AH1222" s="990"/>
      <c r="AI1222" s="990"/>
      <c r="AJ1222" s="989"/>
      <c r="AK1222" s="962"/>
      <c r="AL1222" s="962"/>
      <c r="AM1222" s="962"/>
      <c r="AN1222" s="961"/>
      <c r="AO1222" s="962"/>
      <c r="AP1222" s="962"/>
      <c r="AQ1222" s="961"/>
      <c r="AR1222" s="961"/>
      <c r="AS1222" s="962"/>
    </row>
    <row r="1223">
      <c r="A1223" s="968" t="s">
        <v>140</v>
      </c>
      <c r="B1223" s="1016" t="s">
        <v>2846</v>
      </c>
      <c r="C1223" s="14"/>
      <c r="D1223" s="970">
        <v>1.0</v>
      </c>
      <c r="E1223" s="971">
        <v>2.0</v>
      </c>
      <c r="F1223" s="972">
        <v>15.0</v>
      </c>
      <c r="G1223" s="973"/>
      <c r="H1223" s="1023">
        <v>8000.0</v>
      </c>
      <c r="I1223" s="979"/>
      <c r="J1223" s="976"/>
      <c r="K1223" s="981">
        <v>3.0</v>
      </c>
      <c r="L1223" s="978"/>
      <c r="M1223" s="979"/>
      <c r="N1223" s="975"/>
      <c r="O1223" s="979"/>
      <c r="P1223" s="975"/>
      <c r="Q1223" s="975"/>
      <c r="R1223" s="975"/>
      <c r="S1223" s="976"/>
      <c r="T1223" s="980"/>
      <c r="U1223" s="976"/>
      <c r="V1223" s="980"/>
      <c r="W1223" s="980"/>
      <c r="X1223" s="980"/>
      <c r="Y1223" s="977"/>
      <c r="Z1223" s="981"/>
      <c r="AA1223" s="977"/>
      <c r="AB1223" s="981"/>
      <c r="AC1223" s="981"/>
      <c r="AD1223" s="981">
        <v>3.0</v>
      </c>
      <c r="AE1223" s="978"/>
      <c r="AF1223" s="978"/>
      <c r="AG1223" s="978"/>
      <c r="AH1223" s="982"/>
      <c r="AI1223" s="982"/>
      <c r="AJ1223" s="978"/>
      <c r="AK1223" s="1024"/>
      <c r="AL1223" s="1024"/>
      <c r="AM1223" s="1024"/>
      <c r="AN1223" s="1025"/>
      <c r="AO1223" s="1024"/>
      <c r="AP1223" s="1024"/>
      <c r="AQ1223" s="1025"/>
      <c r="AR1223" s="1025"/>
      <c r="AS1223" s="1026"/>
    </row>
    <row r="1224">
      <c r="A1224" s="266"/>
      <c r="B1224" s="266"/>
      <c r="C1224" s="269"/>
      <c r="D1224" s="984">
        <v>2.0</v>
      </c>
      <c r="E1224" s="985">
        <v>4.0</v>
      </c>
      <c r="F1224" s="986">
        <v>18.0</v>
      </c>
      <c r="G1224" s="987"/>
      <c r="H1224" s="1021">
        <v>12000.0</v>
      </c>
      <c r="I1224" s="486"/>
      <c r="J1224" s="519"/>
      <c r="K1224" s="475">
        <v>5.0</v>
      </c>
      <c r="L1224" s="989"/>
      <c r="M1224" s="486"/>
      <c r="N1224" s="487"/>
      <c r="O1224" s="486"/>
      <c r="P1224" s="487"/>
      <c r="Q1224" s="487"/>
      <c r="R1224" s="487"/>
      <c r="S1224" s="519"/>
      <c r="T1224" s="520"/>
      <c r="U1224" s="519"/>
      <c r="V1224" s="520"/>
      <c r="W1224" s="520"/>
      <c r="X1224" s="520"/>
      <c r="Y1224" s="474"/>
      <c r="Z1224" s="475"/>
      <c r="AA1224" s="474"/>
      <c r="AB1224" s="475"/>
      <c r="AC1224" s="475"/>
      <c r="AD1224" s="475">
        <v>4.0</v>
      </c>
      <c r="AE1224" s="989"/>
      <c r="AF1224" s="989"/>
      <c r="AG1224" s="989"/>
      <c r="AH1224" s="990"/>
      <c r="AI1224" s="990"/>
      <c r="AJ1224" s="989"/>
      <c r="AK1224" s="962"/>
      <c r="AL1224" s="962"/>
      <c r="AM1224" s="962"/>
      <c r="AN1224" s="961"/>
      <c r="AO1224" s="962"/>
      <c r="AP1224" s="962"/>
      <c r="AQ1224" s="961"/>
      <c r="AR1224" s="961"/>
      <c r="AS1224" s="1027"/>
    </row>
    <row r="1225">
      <c r="A1225" s="266"/>
      <c r="B1225" s="266"/>
      <c r="C1225" s="269"/>
      <c r="D1225" s="984">
        <v>3.0</v>
      </c>
      <c r="E1225" s="985">
        <v>6.0</v>
      </c>
      <c r="F1225" s="986">
        <v>21.0</v>
      </c>
      <c r="G1225" s="987"/>
      <c r="H1225" s="1021">
        <v>18000.0</v>
      </c>
      <c r="I1225" s="486"/>
      <c r="J1225" s="519"/>
      <c r="K1225" s="475">
        <v>8.0</v>
      </c>
      <c r="L1225" s="989"/>
      <c r="M1225" s="486"/>
      <c r="N1225" s="487"/>
      <c r="O1225" s="486"/>
      <c r="P1225" s="487"/>
      <c r="Q1225" s="487"/>
      <c r="R1225" s="487"/>
      <c r="S1225" s="519"/>
      <c r="T1225" s="520"/>
      <c r="U1225" s="519"/>
      <c r="V1225" s="520"/>
      <c r="W1225" s="520"/>
      <c r="X1225" s="520"/>
      <c r="Y1225" s="475">
        <v>2.0</v>
      </c>
      <c r="Z1225" s="475"/>
      <c r="AA1225" s="474"/>
      <c r="AB1225" s="475"/>
      <c r="AC1225" s="475"/>
      <c r="AD1225" s="475">
        <v>6.0</v>
      </c>
      <c r="AE1225" s="989"/>
      <c r="AF1225" s="989"/>
      <c r="AG1225" s="989"/>
      <c r="AH1225" s="990"/>
      <c r="AI1225" s="990"/>
      <c r="AJ1225" s="989"/>
      <c r="AK1225" s="962"/>
      <c r="AL1225" s="962"/>
      <c r="AM1225" s="962"/>
      <c r="AN1225" s="961"/>
      <c r="AO1225" s="962"/>
      <c r="AP1225" s="962"/>
      <c r="AQ1225" s="961"/>
      <c r="AR1225" s="961"/>
      <c r="AS1225" s="1027"/>
    </row>
    <row r="1226">
      <c r="A1226" s="266"/>
      <c r="B1226" s="266"/>
      <c r="C1226" s="269"/>
      <c r="D1226" s="984">
        <v>4.0</v>
      </c>
      <c r="E1226" s="985">
        <v>9.0</v>
      </c>
      <c r="F1226" s="986">
        <v>24.0</v>
      </c>
      <c r="G1226" s="987"/>
      <c r="H1226" s="1021">
        <v>27000.0</v>
      </c>
      <c r="I1226" s="486"/>
      <c r="J1226" s="519"/>
      <c r="K1226" s="475">
        <v>12.0</v>
      </c>
      <c r="L1226" s="989"/>
      <c r="M1226" s="486"/>
      <c r="N1226" s="487"/>
      <c r="O1226" s="486"/>
      <c r="P1226" s="487"/>
      <c r="Q1226" s="487"/>
      <c r="R1226" s="487"/>
      <c r="S1226" s="519"/>
      <c r="T1226" s="520"/>
      <c r="U1226" s="519"/>
      <c r="V1226" s="520"/>
      <c r="W1226" s="520"/>
      <c r="X1226" s="520"/>
      <c r="Y1226" s="475">
        <v>4.0</v>
      </c>
      <c r="Z1226" s="475"/>
      <c r="AA1226" s="474"/>
      <c r="AB1226" s="475"/>
      <c r="AC1226" s="475"/>
      <c r="AD1226" s="475">
        <v>8.0</v>
      </c>
      <c r="AE1226" s="989"/>
      <c r="AF1226" s="989"/>
      <c r="AG1226" s="989"/>
      <c r="AH1226" s="990"/>
      <c r="AI1226" s="990"/>
      <c r="AJ1226" s="989"/>
      <c r="AK1226" s="962"/>
      <c r="AL1226" s="962"/>
      <c r="AM1226" s="962"/>
      <c r="AN1226" s="961"/>
      <c r="AO1226" s="962"/>
      <c r="AP1226" s="962"/>
      <c r="AQ1226" s="961"/>
      <c r="AR1226" s="961"/>
      <c r="AS1226" s="1027"/>
    </row>
    <row r="1227">
      <c r="A1227" s="266"/>
      <c r="B1227" s="266"/>
      <c r="C1227" s="269"/>
      <c r="D1227" s="984">
        <v>5.0</v>
      </c>
      <c r="E1227" s="985">
        <v>12.0</v>
      </c>
      <c r="F1227" s="986">
        <v>27.0</v>
      </c>
      <c r="G1227" s="987"/>
      <c r="H1227" s="1021">
        <v>41000.0</v>
      </c>
      <c r="I1227" s="486"/>
      <c r="J1227" s="519"/>
      <c r="K1227" s="475">
        <v>15.0</v>
      </c>
      <c r="L1227" s="989"/>
      <c r="M1227" s="486"/>
      <c r="N1227" s="487"/>
      <c r="O1227" s="486"/>
      <c r="P1227" s="487"/>
      <c r="Q1227" s="487"/>
      <c r="R1227" s="487"/>
      <c r="S1227" s="519"/>
      <c r="T1227" s="520"/>
      <c r="U1227" s="519"/>
      <c r="V1227" s="520"/>
      <c r="W1227" s="520"/>
      <c r="X1227" s="520"/>
      <c r="Y1227" s="475">
        <v>6.0</v>
      </c>
      <c r="Z1227" s="475"/>
      <c r="AA1227" s="474"/>
      <c r="AB1227" s="475"/>
      <c r="AC1227" s="475"/>
      <c r="AD1227" s="475">
        <v>10.0</v>
      </c>
      <c r="AE1227" s="989"/>
      <c r="AF1227" s="989"/>
      <c r="AG1227" s="989"/>
      <c r="AH1227" s="990"/>
      <c r="AI1227" s="990"/>
      <c r="AJ1227" s="989"/>
      <c r="AK1227" s="962"/>
      <c r="AL1227" s="962"/>
      <c r="AM1227" s="962"/>
      <c r="AN1227" s="961"/>
      <c r="AO1227" s="962"/>
      <c r="AP1227" s="962"/>
      <c r="AQ1227" s="961"/>
      <c r="AR1227" s="961"/>
      <c r="AS1227" s="1027"/>
    </row>
    <row r="1228">
      <c r="A1228" s="266"/>
      <c r="B1228" s="266"/>
      <c r="C1228" s="269"/>
      <c r="D1228" s="984">
        <v>6.0</v>
      </c>
      <c r="E1228" s="985">
        <v>15.0</v>
      </c>
      <c r="F1228" s="986">
        <v>30.0</v>
      </c>
      <c r="G1228" s="987"/>
      <c r="H1228" s="1021">
        <v>62000.0</v>
      </c>
      <c r="I1228" s="486"/>
      <c r="J1228" s="519"/>
      <c r="K1228" s="474"/>
      <c r="L1228" s="990">
        <v>5.0</v>
      </c>
      <c r="M1228" s="486"/>
      <c r="N1228" s="487"/>
      <c r="O1228" s="486"/>
      <c r="P1228" s="487"/>
      <c r="Q1228" s="487"/>
      <c r="R1228" s="487"/>
      <c r="S1228" s="519"/>
      <c r="T1228" s="520"/>
      <c r="U1228" s="519"/>
      <c r="V1228" s="520"/>
      <c r="W1228" s="520"/>
      <c r="X1228" s="520"/>
      <c r="Y1228" s="474"/>
      <c r="Z1228" s="474"/>
      <c r="AA1228" s="474"/>
      <c r="AB1228" s="475"/>
      <c r="AC1228" s="475"/>
      <c r="AD1228" s="475"/>
      <c r="AE1228" s="990">
        <v>2.0</v>
      </c>
      <c r="AF1228" s="990"/>
      <c r="AG1228" s="989"/>
      <c r="AH1228" s="990"/>
      <c r="AI1228" s="990"/>
      <c r="AJ1228" s="990">
        <v>2.0</v>
      </c>
      <c r="AK1228" s="962"/>
      <c r="AL1228" s="962"/>
      <c r="AM1228" s="962"/>
      <c r="AN1228" s="961"/>
      <c r="AO1228" s="962"/>
      <c r="AP1228" s="962"/>
      <c r="AQ1228" s="961"/>
      <c r="AR1228" s="961"/>
      <c r="AS1228" s="1027"/>
    </row>
    <row r="1229">
      <c r="A1229" s="266"/>
      <c r="B1229" s="266"/>
      <c r="C1229" s="269"/>
      <c r="D1229" s="984">
        <v>7.0</v>
      </c>
      <c r="E1229" s="985">
        <v>18.0</v>
      </c>
      <c r="F1229" s="986">
        <v>33.0</v>
      </c>
      <c r="G1229" s="987"/>
      <c r="H1229" s="1021">
        <v>93000.0</v>
      </c>
      <c r="I1229" s="486"/>
      <c r="J1229" s="519"/>
      <c r="K1229" s="474"/>
      <c r="L1229" s="990">
        <v>10.0</v>
      </c>
      <c r="M1229" s="486"/>
      <c r="N1229" s="487"/>
      <c r="O1229" s="486"/>
      <c r="P1229" s="487"/>
      <c r="Q1229" s="487"/>
      <c r="R1229" s="487"/>
      <c r="S1229" s="519"/>
      <c r="T1229" s="520"/>
      <c r="U1229" s="519"/>
      <c r="V1229" s="520"/>
      <c r="W1229" s="520"/>
      <c r="X1229" s="520"/>
      <c r="Y1229" s="474"/>
      <c r="Z1229" s="474"/>
      <c r="AA1229" s="474"/>
      <c r="AB1229" s="475"/>
      <c r="AC1229" s="475"/>
      <c r="AD1229" s="475"/>
      <c r="AE1229" s="990">
        <v>3.0</v>
      </c>
      <c r="AF1229" s="990"/>
      <c r="AG1229" s="989"/>
      <c r="AH1229" s="990"/>
      <c r="AI1229" s="990"/>
      <c r="AJ1229" s="990">
        <v>3.0</v>
      </c>
      <c r="AK1229" s="962"/>
      <c r="AL1229" s="962"/>
      <c r="AM1229" s="962"/>
      <c r="AN1229" s="961"/>
      <c r="AO1229" s="962"/>
      <c r="AP1229" s="962"/>
      <c r="AQ1229" s="961"/>
      <c r="AR1229" s="961"/>
      <c r="AS1229" s="1027"/>
    </row>
    <row r="1230">
      <c r="A1230" s="266"/>
      <c r="B1230" s="266"/>
      <c r="C1230" s="269"/>
      <c r="D1230" s="984">
        <v>8.0</v>
      </c>
      <c r="E1230" s="985">
        <v>22.0</v>
      </c>
      <c r="F1230" s="986">
        <v>36.0</v>
      </c>
      <c r="G1230" s="987"/>
      <c r="H1230" s="1021">
        <v>140000.0</v>
      </c>
      <c r="I1230" s="486"/>
      <c r="J1230" s="519"/>
      <c r="K1230" s="474"/>
      <c r="L1230" s="990">
        <v>20.0</v>
      </c>
      <c r="M1230" s="486"/>
      <c r="N1230" s="487"/>
      <c r="O1230" s="486"/>
      <c r="P1230" s="487"/>
      <c r="Q1230" s="487"/>
      <c r="R1230" s="487"/>
      <c r="S1230" s="519"/>
      <c r="T1230" s="520"/>
      <c r="U1230" s="519"/>
      <c r="V1230" s="520"/>
      <c r="W1230" s="520"/>
      <c r="X1230" s="520"/>
      <c r="Y1230" s="474"/>
      <c r="Z1230" s="474"/>
      <c r="AA1230" s="474"/>
      <c r="AB1230" s="475"/>
      <c r="AC1230" s="475"/>
      <c r="AD1230" s="475"/>
      <c r="AE1230" s="990">
        <v>5.0</v>
      </c>
      <c r="AF1230" s="990"/>
      <c r="AG1230" s="989"/>
      <c r="AH1230" s="990"/>
      <c r="AI1230" s="990"/>
      <c r="AJ1230" s="990">
        <v>5.0</v>
      </c>
      <c r="AK1230" s="962"/>
      <c r="AL1230" s="962"/>
      <c r="AM1230" s="962"/>
      <c r="AN1230" s="961"/>
      <c r="AO1230" s="962"/>
      <c r="AP1230" s="962"/>
      <c r="AQ1230" s="961"/>
      <c r="AR1230" s="961"/>
      <c r="AS1230" s="1027"/>
    </row>
    <row r="1231">
      <c r="A1231" s="266"/>
      <c r="B1231" s="266"/>
      <c r="C1231" s="269"/>
      <c r="D1231" s="984">
        <v>9.0</v>
      </c>
      <c r="E1231" s="985">
        <v>26.0</v>
      </c>
      <c r="F1231" s="986">
        <v>40.0</v>
      </c>
      <c r="G1231" s="987"/>
      <c r="H1231" s="1021">
        <v>210000.0</v>
      </c>
      <c r="I1231" s="486"/>
      <c r="J1231" s="519"/>
      <c r="K1231" s="474"/>
      <c r="L1231" s="990">
        <v>30.0</v>
      </c>
      <c r="M1231" s="486"/>
      <c r="N1231" s="487"/>
      <c r="O1231" s="486"/>
      <c r="P1231" s="487"/>
      <c r="Q1231" s="487"/>
      <c r="R1231" s="487"/>
      <c r="S1231" s="519"/>
      <c r="T1231" s="520"/>
      <c r="U1231" s="519"/>
      <c r="V1231" s="520"/>
      <c r="W1231" s="520"/>
      <c r="X1231" s="520"/>
      <c r="Y1231" s="474"/>
      <c r="Z1231" s="474"/>
      <c r="AA1231" s="474"/>
      <c r="AB1231" s="475"/>
      <c r="AC1231" s="475"/>
      <c r="AD1231" s="475"/>
      <c r="AE1231" s="990">
        <v>7.0</v>
      </c>
      <c r="AF1231" s="990"/>
      <c r="AG1231" s="989"/>
      <c r="AH1231" s="990"/>
      <c r="AI1231" s="990"/>
      <c r="AJ1231" s="990">
        <v>7.0</v>
      </c>
      <c r="AK1231" s="962"/>
      <c r="AL1231" s="962"/>
      <c r="AM1231" s="962"/>
      <c r="AN1231" s="961"/>
      <c r="AO1231" s="962"/>
      <c r="AP1231" s="962"/>
      <c r="AQ1231" s="961"/>
      <c r="AR1231" s="961"/>
      <c r="AS1231" s="1027"/>
    </row>
    <row r="1232">
      <c r="A1232" s="275"/>
      <c r="B1232" s="275"/>
      <c r="C1232" s="917"/>
      <c r="D1232" s="992">
        <v>10.0</v>
      </c>
      <c r="E1232" s="993">
        <v>30.0</v>
      </c>
      <c r="F1232" s="994">
        <v>45.0</v>
      </c>
      <c r="G1232" s="995"/>
      <c r="H1232" s="1028">
        <v>320000.0</v>
      </c>
      <c r="I1232" s="1001"/>
      <c r="J1232" s="998"/>
      <c r="K1232" s="999"/>
      <c r="L1232" s="1004">
        <v>40.0</v>
      </c>
      <c r="M1232" s="1001"/>
      <c r="N1232" s="997"/>
      <c r="O1232" s="1001"/>
      <c r="P1232" s="997"/>
      <c r="Q1232" s="997"/>
      <c r="R1232" s="997"/>
      <c r="S1232" s="998"/>
      <c r="T1232" s="1002"/>
      <c r="U1232" s="998"/>
      <c r="V1232" s="1002"/>
      <c r="W1232" s="1002"/>
      <c r="X1232" s="1002"/>
      <c r="Y1232" s="999"/>
      <c r="Z1232" s="999"/>
      <c r="AA1232" s="999"/>
      <c r="AB1232" s="1003"/>
      <c r="AC1232" s="1003"/>
      <c r="AD1232" s="1003"/>
      <c r="AE1232" s="1004">
        <v>9.0</v>
      </c>
      <c r="AF1232" s="1004"/>
      <c r="AG1232" s="1000"/>
      <c r="AH1232" s="1004"/>
      <c r="AI1232" s="1004"/>
      <c r="AJ1232" s="1004">
        <v>9.0</v>
      </c>
      <c r="AK1232" s="1029"/>
      <c r="AL1232" s="1029"/>
      <c r="AM1232" s="1029"/>
      <c r="AN1232" s="1030"/>
      <c r="AO1232" s="1029"/>
      <c r="AP1232" s="1029"/>
      <c r="AQ1232" s="1030"/>
      <c r="AR1232" s="1030"/>
      <c r="AS1232" s="1031"/>
    </row>
    <row r="1233">
      <c r="A1233" s="387" t="s">
        <v>282</v>
      </c>
      <c r="B1233" s="1018" t="s">
        <v>2847</v>
      </c>
      <c r="C1233" s="269"/>
      <c r="D1233" s="984">
        <v>1.0</v>
      </c>
      <c r="E1233" s="985">
        <v>2.0</v>
      </c>
      <c r="F1233" s="986">
        <v>30.0</v>
      </c>
      <c r="G1233" s="987"/>
      <c r="H1233" s="1021">
        <v>10000.0</v>
      </c>
      <c r="I1233" s="486"/>
      <c r="J1233" s="519"/>
      <c r="K1233" s="474"/>
      <c r="L1233" s="990">
        <v>1.0</v>
      </c>
      <c r="M1233" s="486"/>
      <c r="N1233" s="487"/>
      <c r="O1233" s="486"/>
      <c r="P1233" s="487"/>
      <c r="Q1233" s="487"/>
      <c r="R1233" s="487"/>
      <c r="S1233" s="519"/>
      <c r="T1233" s="520"/>
      <c r="U1233" s="519"/>
      <c r="V1233" s="520"/>
      <c r="W1233" s="520"/>
      <c r="X1233" s="520"/>
      <c r="Y1233" s="474"/>
      <c r="Z1233" s="474"/>
      <c r="AA1233" s="474"/>
      <c r="AB1233" s="475"/>
      <c r="AC1233" s="475"/>
      <c r="AD1233" s="475"/>
      <c r="AE1233" s="989"/>
      <c r="AF1233" s="989"/>
      <c r="AG1233" s="989"/>
      <c r="AH1233" s="990"/>
      <c r="AI1233" s="990"/>
      <c r="AJ1233" s="989"/>
      <c r="AK1233" s="962"/>
      <c r="AL1233" s="962"/>
      <c r="AM1233" s="962"/>
      <c r="AN1233" s="961"/>
      <c r="AO1233" s="962"/>
      <c r="AP1233" s="962"/>
      <c r="AQ1233" s="961"/>
      <c r="AR1233" s="961"/>
      <c r="AS1233" s="962"/>
    </row>
    <row r="1234">
      <c r="B1234" s="266"/>
      <c r="C1234" s="269"/>
      <c r="D1234" s="984">
        <v>2.0</v>
      </c>
      <c r="E1234" s="985">
        <v>4.0</v>
      </c>
      <c r="F1234" s="986">
        <v>36.0</v>
      </c>
      <c r="G1234" s="987"/>
      <c r="H1234" s="1021">
        <v>15000.0</v>
      </c>
      <c r="I1234" s="486"/>
      <c r="J1234" s="519"/>
      <c r="K1234" s="475">
        <v>5.0</v>
      </c>
      <c r="L1234" s="989"/>
      <c r="M1234" s="486"/>
      <c r="N1234" s="487"/>
      <c r="O1234" s="486"/>
      <c r="P1234" s="487"/>
      <c r="Q1234" s="487"/>
      <c r="R1234" s="487"/>
      <c r="S1234" s="519"/>
      <c r="T1234" s="520"/>
      <c r="U1234" s="519"/>
      <c r="V1234" s="520"/>
      <c r="W1234" s="520"/>
      <c r="X1234" s="520"/>
      <c r="Y1234" s="475"/>
      <c r="Z1234" s="474"/>
      <c r="AA1234" s="474"/>
      <c r="AB1234" s="475">
        <v>6.0</v>
      </c>
      <c r="AC1234" s="475"/>
      <c r="AD1234" s="475"/>
      <c r="AE1234" s="989"/>
      <c r="AF1234" s="989"/>
      <c r="AG1234" s="989"/>
      <c r="AH1234" s="990"/>
      <c r="AI1234" s="990"/>
      <c r="AJ1234" s="989"/>
      <c r="AK1234" s="962"/>
      <c r="AL1234" s="962"/>
      <c r="AM1234" s="962"/>
      <c r="AN1234" s="961"/>
      <c r="AO1234" s="962"/>
      <c r="AP1234" s="962"/>
      <c r="AQ1234" s="961"/>
      <c r="AR1234" s="961"/>
      <c r="AS1234" s="962"/>
    </row>
    <row r="1235">
      <c r="B1235" s="266"/>
      <c r="C1235" s="269"/>
      <c r="D1235" s="984">
        <v>3.0</v>
      </c>
      <c r="E1235" s="985">
        <v>6.0</v>
      </c>
      <c r="F1235" s="986">
        <v>44.0</v>
      </c>
      <c r="G1235" s="987"/>
      <c r="H1235" s="1021">
        <v>23000.0</v>
      </c>
      <c r="I1235" s="486"/>
      <c r="J1235" s="519"/>
      <c r="K1235" s="475">
        <v>15.0</v>
      </c>
      <c r="L1235" s="989"/>
      <c r="M1235" s="486"/>
      <c r="N1235" s="487"/>
      <c r="O1235" s="486"/>
      <c r="P1235" s="487"/>
      <c r="Q1235" s="487"/>
      <c r="R1235" s="487"/>
      <c r="S1235" s="519"/>
      <c r="T1235" s="520"/>
      <c r="U1235" s="519"/>
      <c r="V1235" s="520"/>
      <c r="W1235" s="520"/>
      <c r="X1235" s="520"/>
      <c r="Y1235" s="475"/>
      <c r="Z1235" s="474"/>
      <c r="AA1235" s="475">
        <v>6.0</v>
      </c>
      <c r="AB1235" s="475">
        <v>10.0</v>
      </c>
      <c r="AC1235" s="475"/>
      <c r="AD1235" s="475"/>
      <c r="AE1235" s="989"/>
      <c r="AF1235" s="989"/>
      <c r="AG1235" s="989"/>
      <c r="AH1235" s="990"/>
      <c r="AI1235" s="990"/>
      <c r="AJ1235" s="989"/>
      <c r="AK1235" s="962"/>
      <c r="AL1235" s="962"/>
      <c r="AM1235" s="962"/>
      <c r="AN1235" s="961"/>
      <c r="AO1235" s="962"/>
      <c r="AP1235" s="962"/>
      <c r="AQ1235" s="961"/>
      <c r="AR1235" s="961"/>
      <c r="AS1235" s="962"/>
    </row>
    <row r="1236">
      <c r="B1236" s="266"/>
      <c r="C1236" s="269"/>
      <c r="D1236" s="984">
        <v>4.0</v>
      </c>
      <c r="E1236" s="985">
        <v>9.0</v>
      </c>
      <c r="F1236" s="986">
        <v>52.0</v>
      </c>
      <c r="G1236" s="987"/>
      <c r="H1236" s="1021">
        <v>35000.0</v>
      </c>
      <c r="I1236" s="486"/>
      <c r="J1236" s="519"/>
      <c r="K1236" s="475">
        <v>25.0</v>
      </c>
      <c r="L1236" s="989"/>
      <c r="M1236" s="486"/>
      <c r="N1236" s="487"/>
      <c r="O1236" s="486"/>
      <c r="P1236" s="487"/>
      <c r="Q1236" s="487"/>
      <c r="R1236" s="487"/>
      <c r="S1236" s="519"/>
      <c r="T1236" s="520"/>
      <c r="U1236" s="519"/>
      <c r="V1236" s="520"/>
      <c r="W1236" s="520"/>
      <c r="X1236" s="520"/>
      <c r="Y1236" s="475"/>
      <c r="Z1236" s="474"/>
      <c r="AA1236" s="475">
        <v>8.0</v>
      </c>
      <c r="AB1236" s="475">
        <v>12.0</v>
      </c>
      <c r="AC1236" s="475"/>
      <c r="AD1236" s="475"/>
      <c r="AE1236" s="989"/>
      <c r="AF1236" s="989"/>
      <c r="AG1236" s="989"/>
      <c r="AH1236" s="990"/>
      <c r="AI1236" s="990"/>
      <c r="AJ1236" s="989"/>
      <c r="AK1236" s="962"/>
      <c r="AL1236" s="962"/>
      <c r="AM1236" s="962"/>
      <c r="AN1236" s="961"/>
      <c r="AO1236" s="962"/>
      <c r="AP1236" s="962"/>
      <c r="AQ1236" s="961"/>
      <c r="AR1236" s="961"/>
      <c r="AS1236" s="962"/>
    </row>
    <row r="1237">
      <c r="B1237" s="266"/>
      <c r="C1237" s="269"/>
      <c r="D1237" s="984">
        <v>5.0</v>
      </c>
      <c r="E1237" s="985">
        <v>12.0</v>
      </c>
      <c r="F1237" s="986">
        <v>60.0</v>
      </c>
      <c r="G1237" s="987"/>
      <c r="H1237" s="1021">
        <v>53000.0</v>
      </c>
      <c r="I1237" s="486"/>
      <c r="J1237" s="519"/>
      <c r="K1237" s="474"/>
      <c r="L1237" s="990">
        <v>3.0</v>
      </c>
      <c r="M1237" s="486"/>
      <c r="N1237" s="487"/>
      <c r="O1237" s="486"/>
      <c r="P1237" s="487"/>
      <c r="Q1237" s="487"/>
      <c r="R1237" s="487"/>
      <c r="S1237" s="519"/>
      <c r="T1237" s="520"/>
      <c r="U1237" s="519"/>
      <c r="V1237" s="520"/>
      <c r="W1237" s="520"/>
      <c r="X1237" s="520"/>
      <c r="Y1237" s="475"/>
      <c r="Z1237" s="474"/>
      <c r="AA1237" s="475">
        <v>10.0</v>
      </c>
      <c r="AB1237" s="475">
        <v>14.0</v>
      </c>
      <c r="AC1237" s="475"/>
      <c r="AD1237" s="475"/>
      <c r="AE1237" s="989"/>
      <c r="AF1237" s="989"/>
      <c r="AG1237" s="989"/>
      <c r="AH1237" s="990"/>
      <c r="AI1237" s="990"/>
      <c r="AJ1237" s="989"/>
      <c r="AK1237" s="962"/>
      <c r="AL1237" s="962"/>
      <c r="AM1237" s="962"/>
      <c r="AN1237" s="961"/>
      <c r="AO1237" s="962"/>
      <c r="AP1237" s="962"/>
      <c r="AQ1237" s="961"/>
      <c r="AR1237" s="961"/>
      <c r="AS1237" s="962"/>
    </row>
    <row r="1238">
      <c r="B1238" s="266"/>
      <c r="C1238" s="269"/>
      <c r="D1238" s="984">
        <v>6.0</v>
      </c>
      <c r="E1238" s="985">
        <v>15.0</v>
      </c>
      <c r="F1238" s="986">
        <v>68.0</v>
      </c>
      <c r="G1238" s="987"/>
      <c r="H1238" s="1021">
        <v>80000.0</v>
      </c>
      <c r="I1238" s="486"/>
      <c r="J1238" s="519"/>
      <c r="K1238" s="474"/>
      <c r="L1238" s="990">
        <v>5.0</v>
      </c>
      <c r="M1238" s="486"/>
      <c r="N1238" s="487"/>
      <c r="O1238" s="486"/>
      <c r="P1238" s="487"/>
      <c r="Q1238" s="487"/>
      <c r="R1238" s="487"/>
      <c r="S1238" s="519"/>
      <c r="T1238" s="520"/>
      <c r="U1238" s="519"/>
      <c r="V1238" s="520"/>
      <c r="W1238" s="520"/>
      <c r="X1238" s="520"/>
      <c r="Y1238" s="474"/>
      <c r="Z1238" s="474"/>
      <c r="AA1238" s="474"/>
      <c r="AB1238" s="475"/>
      <c r="AC1238" s="475"/>
      <c r="AD1238" s="475"/>
      <c r="AE1238" s="990"/>
      <c r="AF1238" s="989"/>
      <c r="AG1238" s="990">
        <v>2.0</v>
      </c>
      <c r="AH1238" s="990">
        <v>2.0</v>
      </c>
      <c r="AI1238" s="990"/>
      <c r="AJ1238" s="990"/>
      <c r="AK1238" s="962"/>
      <c r="AL1238" s="962"/>
      <c r="AM1238" s="962"/>
      <c r="AN1238" s="961"/>
      <c r="AO1238" s="962"/>
      <c r="AP1238" s="962"/>
      <c r="AQ1238" s="961"/>
      <c r="AR1238" s="961"/>
      <c r="AS1238" s="962"/>
    </row>
    <row r="1239">
      <c r="B1239" s="266"/>
      <c r="C1239" s="269"/>
      <c r="D1239" s="984">
        <v>7.0</v>
      </c>
      <c r="E1239" s="985">
        <v>18.0</v>
      </c>
      <c r="F1239" s="986">
        <v>76.0</v>
      </c>
      <c r="G1239" s="987"/>
      <c r="H1239" s="1021">
        <v>120000.0</v>
      </c>
      <c r="I1239" s="486"/>
      <c r="J1239" s="519"/>
      <c r="K1239" s="474"/>
      <c r="L1239" s="990">
        <v>10.0</v>
      </c>
      <c r="M1239" s="486"/>
      <c r="N1239" s="487"/>
      <c r="O1239" s="486"/>
      <c r="P1239" s="487"/>
      <c r="Q1239" s="487"/>
      <c r="R1239" s="487"/>
      <c r="S1239" s="519"/>
      <c r="T1239" s="520"/>
      <c r="U1239" s="519"/>
      <c r="V1239" s="520"/>
      <c r="W1239" s="520"/>
      <c r="X1239" s="520"/>
      <c r="Y1239" s="474"/>
      <c r="Z1239" s="474"/>
      <c r="AA1239" s="474"/>
      <c r="AB1239" s="475"/>
      <c r="AC1239" s="475"/>
      <c r="AD1239" s="475"/>
      <c r="AE1239" s="990"/>
      <c r="AF1239" s="989"/>
      <c r="AG1239" s="990">
        <v>3.0</v>
      </c>
      <c r="AH1239" s="990">
        <v>3.0</v>
      </c>
      <c r="AI1239" s="990"/>
      <c r="AJ1239" s="990"/>
      <c r="AK1239" s="962"/>
      <c r="AL1239" s="962"/>
      <c r="AM1239" s="962"/>
      <c r="AN1239" s="961"/>
      <c r="AO1239" s="962"/>
      <c r="AP1239" s="962"/>
      <c r="AQ1239" s="961"/>
      <c r="AR1239" s="961"/>
      <c r="AS1239" s="962"/>
    </row>
    <row r="1240">
      <c r="B1240" s="266"/>
      <c r="C1240" s="269"/>
      <c r="D1240" s="984">
        <v>8.0</v>
      </c>
      <c r="E1240" s="985">
        <v>22.0</v>
      </c>
      <c r="F1240" s="986">
        <v>84.0</v>
      </c>
      <c r="G1240" s="987"/>
      <c r="H1240" s="1021">
        <v>180000.0</v>
      </c>
      <c r="I1240" s="486"/>
      <c r="J1240" s="519"/>
      <c r="K1240" s="474"/>
      <c r="L1240" s="990">
        <v>20.0</v>
      </c>
      <c r="M1240" s="486"/>
      <c r="N1240" s="487"/>
      <c r="O1240" s="486"/>
      <c r="P1240" s="487"/>
      <c r="Q1240" s="487"/>
      <c r="R1240" s="487"/>
      <c r="S1240" s="519"/>
      <c r="T1240" s="520"/>
      <c r="U1240" s="519"/>
      <c r="V1240" s="520"/>
      <c r="W1240" s="520"/>
      <c r="X1240" s="520"/>
      <c r="Y1240" s="474"/>
      <c r="Z1240" s="474"/>
      <c r="AA1240" s="474"/>
      <c r="AB1240" s="475"/>
      <c r="AC1240" s="475"/>
      <c r="AD1240" s="475"/>
      <c r="AE1240" s="990"/>
      <c r="AF1240" s="989"/>
      <c r="AG1240" s="990">
        <v>5.0</v>
      </c>
      <c r="AH1240" s="990">
        <v>5.0</v>
      </c>
      <c r="AI1240" s="990"/>
      <c r="AJ1240" s="990"/>
      <c r="AK1240" s="962"/>
      <c r="AL1240" s="962"/>
      <c r="AM1240" s="962"/>
      <c r="AN1240" s="961"/>
      <c r="AO1240" s="962"/>
      <c r="AP1240" s="962"/>
      <c r="AQ1240" s="961"/>
      <c r="AR1240" s="961"/>
      <c r="AS1240" s="962"/>
    </row>
    <row r="1241">
      <c r="B1241" s="266"/>
      <c r="C1241" s="269"/>
      <c r="D1241" s="984">
        <v>9.0</v>
      </c>
      <c r="E1241" s="985">
        <v>26.0</v>
      </c>
      <c r="F1241" s="986">
        <v>92.0</v>
      </c>
      <c r="G1241" s="987"/>
      <c r="H1241" s="1021">
        <v>270000.0</v>
      </c>
      <c r="I1241" s="486"/>
      <c r="J1241" s="519"/>
      <c r="K1241" s="474"/>
      <c r="L1241" s="990">
        <v>30.0</v>
      </c>
      <c r="M1241" s="486"/>
      <c r="N1241" s="487"/>
      <c r="O1241" s="486"/>
      <c r="P1241" s="487"/>
      <c r="Q1241" s="487"/>
      <c r="R1241" s="487"/>
      <c r="S1241" s="519"/>
      <c r="T1241" s="520"/>
      <c r="U1241" s="519"/>
      <c r="V1241" s="520"/>
      <c r="W1241" s="520"/>
      <c r="X1241" s="520"/>
      <c r="Y1241" s="474"/>
      <c r="Z1241" s="474"/>
      <c r="AA1241" s="474"/>
      <c r="AB1241" s="475"/>
      <c r="AC1241" s="475"/>
      <c r="AD1241" s="475"/>
      <c r="AE1241" s="990"/>
      <c r="AF1241" s="989"/>
      <c r="AG1241" s="990">
        <v>7.0</v>
      </c>
      <c r="AH1241" s="990">
        <v>7.0</v>
      </c>
      <c r="AI1241" s="990"/>
      <c r="AJ1241" s="990"/>
      <c r="AK1241" s="962"/>
      <c r="AL1241" s="962"/>
      <c r="AM1241" s="962"/>
      <c r="AN1241" s="961"/>
      <c r="AO1241" s="962"/>
      <c r="AP1241" s="962"/>
      <c r="AQ1241" s="961"/>
      <c r="AR1241" s="961"/>
      <c r="AS1241" s="962"/>
    </row>
    <row r="1242">
      <c r="B1242" s="266"/>
      <c r="C1242" s="269"/>
      <c r="D1242" s="984">
        <v>10.0</v>
      </c>
      <c r="E1242" s="985">
        <v>30.0</v>
      </c>
      <c r="F1242" s="986">
        <v>100.0</v>
      </c>
      <c r="G1242" s="987"/>
      <c r="H1242" s="1021">
        <v>410000.0</v>
      </c>
      <c r="I1242" s="486"/>
      <c r="J1242" s="519"/>
      <c r="K1242" s="474"/>
      <c r="L1242" s="990">
        <v>40.0</v>
      </c>
      <c r="M1242" s="486"/>
      <c r="N1242" s="487"/>
      <c r="O1242" s="486"/>
      <c r="P1242" s="487"/>
      <c r="Q1242" s="487"/>
      <c r="R1242" s="487"/>
      <c r="S1242" s="519"/>
      <c r="T1242" s="520"/>
      <c r="U1242" s="519"/>
      <c r="V1242" s="520"/>
      <c r="W1242" s="520"/>
      <c r="X1242" s="520"/>
      <c r="Y1242" s="474"/>
      <c r="Z1242" s="474"/>
      <c r="AA1242" s="474"/>
      <c r="AB1242" s="475"/>
      <c r="AC1242" s="475"/>
      <c r="AD1242" s="475"/>
      <c r="AE1242" s="990"/>
      <c r="AF1242" s="989"/>
      <c r="AG1242" s="990">
        <v>9.0</v>
      </c>
      <c r="AH1242" s="990">
        <v>9.0</v>
      </c>
      <c r="AI1242" s="990"/>
      <c r="AJ1242" s="990"/>
      <c r="AK1242" s="962"/>
      <c r="AL1242" s="962"/>
      <c r="AM1242" s="962"/>
      <c r="AN1242" s="961"/>
      <c r="AO1242" s="962"/>
      <c r="AP1242" s="962"/>
      <c r="AQ1242" s="961"/>
      <c r="AR1242" s="961"/>
      <c r="AS1242" s="962"/>
    </row>
    <row r="1243">
      <c r="A1243" s="968" t="s">
        <v>326</v>
      </c>
      <c r="B1243" s="1016" t="s">
        <v>2848</v>
      </c>
      <c r="C1243" s="14"/>
      <c r="D1243" s="970">
        <v>1.0</v>
      </c>
      <c r="E1243" s="971">
        <v>2.0</v>
      </c>
      <c r="F1243" s="972">
        <v>15.0</v>
      </c>
      <c r="G1243" s="973"/>
      <c r="H1243" s="1023">
        <v>8000.0</v>
      </c>
      <c r="I1243" s="979"/>
      <c r="J1243" s="976"/>
      <c r="K1243" s="981">
        <v>3.0</v>
      </c>
      <c r="L1243" s="978"/>
      <c r="M1243" s="979"/>
      <c r="N1243" s="975"/>
      <c r="O1243" s="979"/>
      <c r="P1243" s="975"/>
      <c r="Q1243" s="975"/>
      <c r="R1243" s="975"/>
      <c r="S1243" s="976"/>
      <c r="T1243" s="980"/>
      <c r="U1243" s="976"/>
      <c r="V1243" s="980"/>
      <c r="W1243" s="980"/>
      <c r="X1243" s="980"/>
      <c r="Y1243" s="977"/>
      <c r="Z1243" s="981"/>
      <c r="AA1243" s="977"/>
      <c r="AB1243" s="981"/>
      <c r="AC1243" s="981"/>
      <c r="AD1243" s="981">
        <v>3.0</v>
      </c>
      <c r="AE1243" s="978"/>
      <c r="AF1243" s="978"/>
      <c r="AG1243" s="978"/>
      <c r="AH1243" s="982"/>
      <c r="AI1243" s="982"/>
      <c r="AJ1243" s="978"/>
      <c r="AK1243" s="1024"/>
      <c r="AL1243" s="1024"/>
      <c r="AM1243" s="1024"/>
      <c r="AN1243" s="1025"/>
      <c r="AO1243" s="1024"/>
      <c r="AP1243" s="1024"/>
      <c r="AQ1243" s="1025"/>
      <c r="AR1243" s="1025"/>
      <c r="AS1243" s="1026"/>
    </row>
    <row r="1244">
      <c r="A1244" s="266"/>
      <c r="B1244" s="266"/>
      <c r="C1244" s="269"/>
      <c r="D1244" s="984">
        <v>2.0</v>
      </c>
      <c r="E1244" s="985">
        <v>4.0</v>
      </c>
      <c r="F1244" s="986">
        <v>18.0</v>
      </c>
      <c r="G1244" s="987"/>
      <c r="H1244" s="1021">
        <v>12000.0</v>
      </c>
      <c r="I1244" s="486"/>
      <c r="J1244" s="519"/>
      <c r="K1244" s="475">
        <v>5.0</v>
      </c>
      <c r="L1244" s="989"/>
      <c r="M1244" s="486"/>
      <c r="N1244" s="487"/>
      <c r="O1244" s="486"/>
      <c r="P1244" s="487"/>
      <c r="Q1244" s="487"/>
      <c r="R1244" s="487"/>
      <c r="S1244" s="519"/>
      <c r="T1244" s="520"/>
      <c r="U1244" s="519"/>
      <c r="V1244" s="520"/>
      <c r="W1244" s="520"/>
      <c r="X1244" s="520"/>
      <c r="Y1244" s="474"/>
      <c r="Z1244" s="475"/>
      <c r="AA1244" s="474"/>
      <c r="AB1244" s="475"/>
      <c r="AC1244" s="475"/>
      <c r="AD1244" s="475">
        <v>4.0</v>
      </c>
      <c r="AE1244" s="989"/>
      <c r="AF1244" s="989"/>
      <c r="AG1244" s="989"/>
      <c r="AH1244" s="990"/>
      <c r="AI1244" s="990"/>
      <c r="AJ1244" s="989"/>
      <c r="AK1244" s="962"/>
      <c r="AL1244" s="962"/>
      <c r="AM1244" s="962"/>
      <c r="AN1244" s="961"/>
      <c r="AO1244" s="962"/>
      <c r="AP1244" s="962"/>
      <c r="AQ1244" s="961"/>
      <c r="AR1244" s="961"/>
      <c r="AS1244" s="1027"/>
    </row>
    <row r="1245">
      <c r="A1245" s="266"/>
      <c r="B1245" s="266"/>
      <c r="C1245" s="269"/>
      <c r="D1245" s="984">
        <v>3.0</v>
      </c>
      <c r="E1245" s="985">
        <v>6.0</v>
      </c>
      <c r="F1245" s="986">
        <v>22.0</v>
      </c>
      <c r="G1245" s="987"/>
      <c r="H1245" s="1021">
        <v>18000.0</v>
      </c>
      <c r="I1245" s="486"/>
      <c r="J1245" s="519"/>
      <c r="K1245" s="475">
        <v>8.0</v>
      </c>
      <c r="L1245" s="989"/>
      <c r="M1245" s="486"/>
      <c r="N1245" s="487"/>
      <c r="O1245" s="486"/>
      <c r="P1245" s="487"/>
      <c r="Q1245" s="487"/>
      <c r="R1245" s="487"/>
      <c r="S1245" s="519"/>
      <c r="T1245" s="520"/>
      <c r="U1245" s="519"/>
      <c r="V1245" s="520"/>
      <c r="W1245" s="520"/>
      <c r="X1245" s="520"/>
      <c r="Y1245" s="475">
        <v>2.0</v>
      </c>
      <c r="Z1245" s="475"/>
      <c r="AA1245" s="475"/>
      <c r="AB1245" s="475"/>
      <c r="AC1245" s="475"/>
      <c r="AD1245" s="475">
        <v>6.0</v>
      </c>
      <c r="AE1245" s="989"/>
      <c r="AF1245" s="989"/>
      <c r="AG1245" s="989"/>
      <c r="AH1245" s="990"/>
      <c r="AI1245" s="990"/>
      <c r="AJ1245" s="989"/>
      <c r="AK1245" s="962"/>
      <c r="AL1245" s="962"/>
      <c r="AM1245" s="962"/>
      <c r="AN1245" s="961"/>
      <c r="AO1245" s="962"/>
      <c r="AP1245" s="962"/>
      <c r="AQ1245" s="961"/>
      <c r="AR1245" s="961"/>
      <c r="AS1245" s="1027"/>
    </row>
    <row r="1246">
      <c r="A1246" s="266"/>
      <c r="B1246" s="266"/>
      <c r="C1246" s="269"/>
      <c r="D1246" s="984">
        <v>4.0</v>
      </c>
      <c r="E1246" s="985">
        <v>9.0</v>
      </c>
      <c r="F1246" s="986">
        <v>26.0</v>
      </c>
      <c r="G1246" s="987"/>
      <c r="H1246" s="1021">
        <v>27000.0</v>
      </c>
      <c r="I1246" s="486"/>
      <c r="J1246" s="519"/>
      <c r="K1246" s="475">
        <v>12.0</v>
      </c>
      <c r="L1246" s="989"/>
      <c r="M1246" s="486"/>
      <c r="N1246" s="487"/>
      <c r="O1246" s="486"/>
      <c r="P1246" s="487"/>
      <c r="Q1246" s="487"/>
      <c r="R1246" s="487"/>
      <c r="S1246" s="519"/>
      <c r="T1246" s="520"/>
      <c r="U1246" s="519"/>
      <c r="V1246" s="520"/>
      <c r="W1246" s="520"/>
      <c r="X1246" s="520"/>
      <c r="Y1246" s="475">
        <v>4.0</v>
      </c>
      <c r="Z1246" s="475"/>
      <c r="AA1246" s="475"/>
      <c r="AB1246" s="475"/>
      <c r="AC1246" s="475"/>
      <c r="AD1246" s="475">
        <v>8.0</v>
      </c>
      <c r="AE1246" s="989"/>
      <c r="AF1246" s="989"/>
      <c r="AG1246" s="989"/>
      <c r="AH1246" s="990"/>
      <c r="AI1246" s="990"/>
      <c r="AJ1246" s="989"/>
      <c r="AK1246" s="962"/>
      <c r="AL1246" s="962"/>
      <c r="AM1246" s="962"/>
      <c r="AN1246" s="961"/>
      <c r="AO1246" s="962"/>
      <c r="AP1246" s="962"/>
      <c r="AQ1246" s="961"/>
      <c r="AR1246" s="961"/>
      <c r="AS1246" s="1027"/>
    </row>
    <row r="1247">
      <c r="A1247" s="266"/>
      <c r="B1247" s="266"/>
      <c r="C1247" s="269"/>
      <c r="D1247" s="984">
        <v>5.0</v>
      </c>
      <c r="E1247" s="985">
        <v>12.0</v>
      </c>
      <c r="F1247" s="986">
        <v>30.0</v>
      </c>
      <c r="G1247" s="987"/>
      <c r="H1247" s="1021">
        <v>41000.0</v>
      </c>
      <c r="I1247" s="486"/>
      <c r="J1247" s="519"/>
      <c r="K1247" s="475">
        <v>15.0</v>
      </c>
      <c r="L1247" s="989"/>
      <c r="M1247" s="486"/>
      <c r="N1247" s="487"/>
      <c r="O1247" s="486"/>
      <c r="P1247" s="487"/>
      <c r="Q1247" s="487"/>
      <c r="R1247" s="487"/>
      <c r="S1247" s="519"/>
      <c r="T1247" s="520"/>
      <c r="U1247" s="519"/>
      <c r="V1247" s="520"/>
      <c r="W1247" s="520"/>
      <c r="X1247" s="520"/>
      <c r="Y1247" s="475">
        <v>6.0</v>
      </c>
      <c r="Z1247" s="475"/>
      <c r="AA1247" s="475"/>
      <c r="AB1247" s="475"/>
      <c r="AC1247" s="475"/>
      <c r="AD1247" s="475">
        <v>10.0</v>
      </c>
      <c r="AE1247" s="989"/>
      <c r="AF1247" s="989"/>
      <c r="AG1247" s="989"/>
      <c r="AH1247" s="990"/>
      <c r="AI1247" s="990"/>
      <c r="AJ1247" s="989"/>
      <c r="AK1247" s="962"/>
      <c r="AL1247" s="962"/>
      <c r="AM1247" s="962"/>
      <c r="AN1247" s="961"/>
      <c r="AO1247" s="962"/>
      <c r="AP1247" s="962"/>
      <c r="AQ1247" s="961"/>
      <c r="AR1247" s="961"/>
      <c r="AS1247" s="1027"/>
    </row>
    <row r="1248">
      <c r="A1248" s="266"/>
      <c r="B1248" s="266"/>
      <c r="C1248" s="269"/>
      <c r="D1248" s="984">
        <v>6.0</v>
      </c>
      <c r="E1248" s="985">
        <v>15.0</v>
      </c>
      <c r="F1248" s="986">
        <v>34.0</v>
      </c>
      <c r="G1248" s="987"/>
      <c r="H1248" s="1021">
        <v>62000.0</v>
      </c>
      <c r="I1248" s="486"/>
      <c r="J1248" s="519"/>
      <c r="K1248" s="474"/>
      <c r="L1248" s="990">
        <v>5.0</v>
      </c>
      <c r="M1248" s="486"/>
      <c r="N1248" s="487"/>
      <c r="O1248" s="486"/>
      <c r="P1248" s="487"/>
      <c r="Q1248" s="487"/>
      <c r="R1248" s="487"/>
      <c r="S1248" s="519"/>
      <c r="T1248" s="520"/>
      <c r="U1248" s="519"/>
      <c r="V1248" s="520"/>
      <c r="W1248" s="520"/>
      <c r="X1248" s="520"/>
      <c r="Y1248" s="474"/>
      <c r="Z1248" s="474"/>
      <c r="AA1248" s="474"/>
      <c r="AB1248" s="475"/>
      <c r="AC1248" s="475"/>
      <c r="AD1248" s="475"/>
      <c r="AE1248" s="990">
        <v>2.0</v>
      </c>
      <c r="AF1248" s="990"/>
      <c r="AG1248" s="990"/>
      <c r="AH1248" s="990"/>
      <c r="AI1248" s="990"/>
      <c r="AJ1248" s="990">
        <v>2.0</v>
      </c>
      <c r="AK1248" s="962"/>
      <c r="AL1248" s="962"/>
      <c r="AM1248" s="962"/>
      <c r="AN1248" s="961"/>
      <c r="AO1248" s="962"/>
      <c r="AP1248" s="962"/>
      <c r="AQ1248" s="961"/>
      <c r="AR1248" s="961"/>
      <c r="AS1248" s="1027"/>
    </row>
    <row r="1249">
      <c r="A1249" s="266"/>
      <c r="B1249" s="266"/>
      <c r="C1249" s="269"/>
      <c r="D1249" s="984">
        <v>7.0</v>
      </c>
      <c r="E1249" s="985">
        <v>18.0</v>
      </c>
      <c r="F1249" s="986">
        <v>38.0</v>
      </c>
      <c r="G1249" s="987"/>
      <c r="H1249" s="1021">
        <v>93000.0</v>
      </c>
      <c r="I1249" s="486"/>
      <c r="J1249" s="519"/>
      <c r="K1249" s="474"/>
      <c r="L1249" s="990">
        <v>10.0</v>
      </c>
      <c r="M1249" s="486"/>
      <c r="N1249" s="487"/>
      <c r="O1249" s="486"/>
      <c r="P1249" s="487"/>
      <c r="Q1249" s="487"/>
      <c r="R1249" s="487"/>
      <c r="S1249" s="519"/>
      <c r="T1249" s="520"/>
      <c r="U1249" s="519"/>
      <c r="V1249" s="520"/>
      <c r="W1249" s="520"/>
      <c r="X1249" s="520"/>
      <c r="Y1249" s="474"/>
      <c r="Z1249" s="474"/>
      <c r="AA1249" s="474"/>
      <c r="AB1249" s="475"/>
      <c r="AC1249" s="475"/>
      <c r="AD1249" s="475"/>
      <c r="AE1249" s="990">
        <v>3.0</v>
      </c>
      <c r="AF1249" s="990"/>
      <c r="AG1249" s="990"/>
      <c r="AH1249" s="990"/>
      <c r="AI1249" s="990"/>
      <c r="AJ1249" s="990">
        <v>3.0</v>
      </c>
      <c r="AK1249" s="962"/>
      <c r="AL1249" s="962"/>
      <c r="AM1249" s="962"/>
      <c r="AN1249" s="961"/>
      <c r="AO1249" s="962"/>
      <c r="AP1249" s="962"/>
      <c r="AQ1249" s="961"/>
      <c r="AR1249" s="961"/>
      <c r="AS1249" s="1027"/>
    </row>
    <row r="1250">
      <c r="A1250" s="266"/>
      <c r="B1250" s="266"/>
      <c r="C1250" s="269"/>
      <c r="D1250" s="984">
        <v>8.0</v>
      </c>
      <c r="E1250" s="985">
        <v>22.0</v>
      </c>
      <c r="F1250" s="986">
        <v>42.0</v>
      </c>
      <c r="G1250" s="987"/>
      <c r="H1250" s="1021">
        <v>140000.0</v>
      </c>
      <c r="I1250" s="486"/>
      <c r="J1250" s="519"/>
      <c r="K1250" s="474"/>
      <c r="L1250" s="990">
        <v>20.0</v>
      </c>
      <c r="M1250" s="486"/>
      <c r="N1250" s="487"/>
      <c r="O1250" s="486"/>
      <c r="P1250" s="487"/>
      <c r="Q1250" s="487"/>
      <c r="R1250" s="487"/>
      <c r="S1250" s="519"/>
      <c r="T1250" s="520"/>
      <c r="U1250" s="519"/>
      <c r="V1250" s="520"/>
      <c r="W1250" s="520"/>
      <c r="X1250" s="520"/>
      <c r="Y1250" s="474"/>
      <c r="Z1250" s="474"/>
      <c r="AA1250" s="474"/>
      <c r="AB1250" s="475"/>
      <c r="AC1250" s="475"/>
      <c r="AD1250" s="475"/>
      <c r="AE1250" s="990">
        <v>5.0</v>
      </c>
      <c r="AF1250" s="990"/>
      <c r="AG1250" s="990"/>
      <c r="AH1250" s="990"/>
      <c r="AI1250" s="990"/>
      <c r="AJ1250" s="990">
        <v>5.0</v>
      </c>
      <c r="AK1250" s="962"/>
      <c r="AL1250" s="962"/>
      <c r="AM1250" s="962"/>
      <c r="AN1250" s="961"/>
      <c r="AO1250" s="962"/>
      <c r="AP1250" s="962"/>
      <c r="AQ1250" s="961"/>
      <c r="AR1250" s="961"/>
      <c r="AS1250" s="1027"/>
    </row>
    <row r="1251">
      <c r="A1251" s="266"/>
      <c r="B1251" s="266"/>
      <c r="C1251" s="269"/>
      <c r="D1251" s="984">
        <v>9.0</v>
      </c>
      <c r="E1251" s="985">
        <v>26.0</v>
      </c>
      <c r="F1251" s="986">
        <v>46.0</v>
      </c>
      <c r="G1251" s="987"/>
      <c r="H1251" s="1021">
        <v>210000.0</v>
      </c>
      <c r="I1251" s="486"/>
      <c r="J1251" s="519"/>
      <c r="K1251" s="474"/>
      <c r="L1251" s="990">
        <v>30.0</v>
      </c>
      <c r="M1251" s="486"/>
      <c r="N1251" s="487"/>
      <c r="O1251" s="486"/>
      <c r="P1251" s="487"/>
      <c r="Q1251" s="487"/>
      <c r="R1251" s="487"/>
      <c r="S1251" s="519"/>
      <c r="T1251" s="520"/>
      <c r="U1251" s="519"/>
      <c r="V1251" s="520"/>
      <c r="W1251" s="520"/>
      <c r="X1251" s="520"/>
      <c r="Y1251" s="474"/>
      <c r="Z1251" s="474"/>
      <c r="AA1251" s="474"/>
      <c r="AB1251" s="475"/>
      <c r="AC1251" s="475"/>
      <c r="AD1251" s="475"/>
      <c r="AE1251" s="990">
        <v>7.0</v>
      </c>
      <c r="AF1251" s="990"/>
      <c r="AG1251" s="990"/>
      <c r="AH1251" s="990"/>
      <c r="AI1251" s="990"/>
      <c r="AJ1251" s="990">
        <v>7.0</v>
      </c>
      <c r="AK1251" s="962"/>
      <c r="AL1251" s="962"/>
      <c r="AM1251" s="962"/>
      <c r="AN1251" s="961"/>
      <c r="AO1251" s="962"/>
      <c r="AP1251" s="962"/>
      <c r="AQ1251" s="961"/>
      <c r="AR1251" s="961"/>
      <c r="AS1251" s="1027"/>
    </row>
    <row r="1252">
      <c r="A1252" s="275"/>
      <c r="B1252" s="275"/>
      <c r="C1252" s="917"/>
      <c r="D1252" s="992">
        <v>10.0</v>
      </c>
      <c r="E1252" s="993">
        <v>30.0</v>
      </c>
      <c r="F1252" s="994">
        <v>50.0</v>
      </c>
      <c r="G1252" s="995"/>
      <c r="H1252" s="1028">
        <v>320000.0</v>
      </c>
      <c r="I1252" s="1001"/>
      <c r="J1252" s="998"/>
      <c r="K1252" s="999"/>
      <c r="L1252" s="1004">
        <v>40.0</v>
      </c>
      <c r="M1252" s="1001"/>
      <c r="N1252" s="997"/>
      <c r="O1252" s="1001"/>
      <c r="P1252" s="997"/>
      <c r="Q1252" s="997"/>
      <c r="R1252" s="997"/>
      <c r="S1252" s="998"/>
      <c r="T1252" s="1002"/>
      <c r="U1252" s="998"/>
      <c r="V1252" s="1002"/>
      <c r="W1252" s="1002"/>
      <c r="X1252" s="1002"/>
      <c r="Y1252" s="999"/>
      <c r="Z1252" s="999"/>
      <c r="AA1252" s="999"/>
      <c r="AB1252" s="1003"/>
      <c r="AC1252" s="1003"/>
      <c r="AD1252" s="1003"/>
      <c r="AE1252" s="1004">
        <v>9.0</v>
      </c>
      <c r="AF1252" s="1004"/>
      <c r="AG1252" s="1004"/>
      <c r="AH1252" s="1004"/>
      <c r="AI1252" s="1004"/>
      <c r="AJ1252" s="1004">
        <v>9.0</v>
      </c>
      <c r="AK1252" s="1029"/>
      <c r="AL1252" s="1029"/>
      <c r="AM1252" s="1029"/>
      <c r="AN1252" s="1030"/>
      <c r="AO1252" s="1029"/>
      <c r="AP1252" s="1029"/>
      <c r="AQ1252" s="1030"/>
      <c r="AR1252" s="1030"/>
      <c r="AS1252" s="1031"/>
    </row>
    <row r="1253">
      <c r="A1253" s="1183" t="s">
        <v>2727</v>
      </c>
      <c r="B1253" s="1183"/>
      <c r="AK1253" s="962"/>
      <c r="AL1253" s="962"/>
      <c r="AM1253" s="962"/>
      <c r="AN1253" s="961"/>
      <c r="AO1253" s="962"/>
      <c r="AP1253" s="962"/>
      <c r="AQ1253" s="961"/>
      <c r="AR1253" s="961"/>
      <c r="AS1253" s="962"/>
    </row>
    <row r="1254">
      <c r="A1254" s="1022" t="s">
        <v>2695</v>
      </c>
      <c r="B1254" s="969" t="s">
        <v>2849</v>
      </c>
      <c r="C1254" s="14"/>
      <c r="D1254" s="970">
        <v>1.0</v>
      </c>
      <c r="E1254" s="971">
        <v>3.0</v>
      </c>
      <c r="F1254" s="972"/>
      <c r="G1254" s="1017"/>
      <c r="H1254" s="1023">
        <v>1500.0</v>
      </c>
      <c r="I1254" s="979"/>
      <c r="J1254" s="980">
        <v>1.0</v>
      </c>
      <c r="K1254" s="977"/>
      <c r="L1254" s="978"/>
      <c r="M1254" s="979"/>
      <c r="N1254" s="975"/>
      <c r="O1254" s="979"/>
      <c r="P1254" s="975"/>
      <c r="Q1254" s="975"/>
      <c r="R1254" s="975"/>
      <c r="S1254" s="980">
        <v>2.0</v>
      </c>
      <c r="T1254" s="980"/>
      <c r="U1254" s="976"/>
      <c r="V1254" s="980"/>
      <c r="W1254" s="980"/>
      <c r="X1254" s="980">
        <v>2.0</v>
      </c>
      <c r="Y1254" s="977"/>
      <c r="Z1254" s="977"/>
      <c r="AA1254" s="977"/>
      <c r="AB1254" s="981"/>
      <c r="AC1254" s="981"/>
      <c r="AD1254" s="981"/>
      <c r="AE1254" s="978"/>
      <c r="AF1254" s="978"/>
      <c r="AG1254" s="978"/>
      <c r="AH1254" s="982"/>
      <c r="AI1254" s="982"/>
      <c r="AJ1254" s="978"/>
      <c r="AK1254" s="1024"/>
      <c r="AL1254" s="1024"/>
      <c r="AM1254" s="1024"/>
      <c r="AN1254" s="1025"/>
      <c r="AO1254" s="1024"/>
      <c r="AP1254" s="1024"/>
      <c r="AQ1254" s="1025"/>
      <c r="AR1254" s="1025"/>
      <c r="AS1254" s="1026"/>
    </row>
    <row r="1255">
      <c r="A1255" s="266"/>
      <c r="B1255" s="266"/>
      <c r="C1255" s="269"/>
      <c r="D1255" s="984">
        <v>2.0</v>
      </c>
      <c r="E1255" s="985">
        <v>6.0</v>
      </c>
      <c r="F1255" s="986"/>
      <c r="G1255" s="1013"/>
      <c r="H1255" s="1021">
        <v>2300.0</v>
      </c>
      <c r="I1255" s="486"/>
      <c r="J1255" s="520">
        <v>2.0</v>
      </c>
      <c r="K1255" s="474"/>
      <c r="L1255" s="989"/>
      <c r="M1255" s="486"/>
      <c r="N1255" s="487"/>
      <c r="O1255" s="486"/>
      <c r="P1255" s="487"/>
      <c r="Q1255" s="487"/>
      <c r="R1255" s="487"/>
      <c r="S1255" s="520">
        <v>3.0</v>
      </c>
      <c r="T1255" s="520"/>
      <c r="U1255" s="519"/>
      <c r="V1255" s="520"/>
      <c r="W1255" s="520"/>
      <c r="X1255" s="520">
        <v>3.0</v>
      </c>
      <c r="Y1255" s="474"/>
      <c r="Z1255" s="474"/>
      <c r="AA1255" s="474"/>
      <c r="AB1255" s="475"/>
      <c r="AC1255" s="475"/>
      <c r="AD1255" s="475"/>
      <c r="AE1255" s="989"/>
      <c r="AF1255" s="989"/>
      <c r="AG1255" s="989"/>
      <c r="AH1255" s="990"/>
      <c r="AI1255" s="990"/>
      <c r="AJ1255" s="989"/>
      <c r="AK1255" s="962"/>
      <c r="AL1255" s="962"/>
      <c r="AM1255" s="962"/>
      <c r="AN1255" s="961"/>
      <c r="AO1255" s="962"/>
      <c r="AP1255" s="962"/>
      <c r="AQ1255" s="961"/>
      <c r="AR1255" s="961"/>
      <c r="AS1255" s="1027"/>
    </row>
    <row r="1256">
      <c r="A1256" s="266"/>
      <c r="B1256" s="266"/>
      <c r="C1256" s="269"/>
      <c r="D1256" s="984">
        <v>3.0</v>
      </c>
      <c r="E1256" s="985">
        <v>9.0</v>
      </c>
      <c r="F1256" s="986"/>
      <c r="G1256" s="1013"/>
      <c r="H1256" s="1021">
        <v>3500.0</v>
      </c>
      <c r="I1256" s="486"/>
      <c r="J1256" s="520">
        <v>4.0</v>
      </c>
      <c r="K1256" s="474"/>
      <c r="L1256" s="989"/>
      <c r="M1256" s="486"/>
      <c r="N1256" s="487"/>
      <c r="O1256" s="486"/>
      <c r="P1256" s="487"/>
      <c r="Q1256" s="487"/>
      <c r="R1256" s="487"/>
      <c r="S1256" s="520">
        <v>4.0</v>
      </c>
      <c r="T1256" s="520"/>
      <c r="U1256" s="519"/>
      <c r="V1256" s="520"/>
      <c r="W1256" s="520"/>
      <c r="X1256" s="520">
        <v>4.0</v>
      </c>
      <c r="Y1256" s="474"/>
      <c r="Z1256" s="474"/>
      <c r="AA1256" s="474"/>
      <c r="AB1256" s="475"/>
      <c r="AC1256" s="475"/>
      <c r="AD1256" s="475"/>
      <c r="AE1256" s="989"/>
      <c r="AF1256" s="989"/>
      <c r="AG1256" s="989"/>
      <c r="AH1256" s="990"/>
      <c r="AI1256" s="990"/>
      <c r="AJ1256" s="989"/>
      <c r="AK1256" s="962"/>
      <c r="AL1256" s="962"/>
      <c r="AM1256" s="962"/>
      <c r="AN1256" s="961"/>
      <c r="AO1256" s="962"/>
      <c r="AP1256" s="962"/>
      <c r="AQ1256" s="961"/>
      <c r="AR1256" s="961"/>
      <c r="AS1256" s="1027"/>
    </row>
    <row r="1257">
      <c r="A1257" s="266"/>
      <c r="B1257" s="266"/>
      <c r="C1257" s="269"/>
      <c r="D1257" s="984">
        <v>4.0</v>
      </c>
      <c r="E1257" s="985">
        <v>12.0</v>
      </c>
      <c r="F1257" s="986"/>
      <c r="G1257" s="1013"/>
      <c r="H1257" s="1021">
        <v>5300.0</v>
      </c>
      <c r="I1257" s="486"/>
      <c r="J1257" s="520">
        <v>6.0</v>
      </c>
      <c r="K1257" s="474"/>
      <c r="L1257" s="989"/>
      <c r="M1257" s="486"/>
      <c r="N1257" s="487"/>
      <c r="O1257" s="486"/>
      <c r="P1257" s="487"/>
      <c r="Q1257" s="487"/>
      <c r="R1257" s="487"/>
      <c r="S1257" s="520">
        <v>5.0</v>
      </c>
      <c r="T1257" s="520"/>
      <c r="U1257" s="519"/>
      <c r="V1257" s="520"/>
      <c r="W1257" s="520"/>
      <c r="X1257" s="520">
        <v>5.0</v>
      </c>
      <c r="Y1257" s="474"/>
      <c r="Z1257" s="474"/>
      <c r="AA1257" s="474"/>
      <c r="AB1257" s="475"/>
      <c r="AC1257" s="475"/>
      <c r="AD1257" s="475"/>
      <c r="AE1257" s="989"/>
      <c r="AF1257" s="989"/>
      <c r="AG1257" s="989"/>
      <c r="AH1257" s="990"/>
      <c r="AI1257" s="990"/>
      <c r="AJ1257" s="989"/>
      <c r="AK1257" s="962"/>
      <c r="AL1257" s="962"/>
      <c r="AM1257" s="962"/>
      <c r="AN1257" s="961"/>
      <c r="AO1257" s="962"/>
      <c r="AP1257" s="962"/>
      <c r="AQ1257" s="961"/>
      <c r="AR1257" s="961"/>
      <c r="AS1257" s="1027"/>
    </row>
    <row r="1258">
      <c r="A1258" s="266"/>
      <c r="B1258" s="266"/>
      <c r="C1258" s="269"/>
      <c r="D1258" s="984">
        <v>5.0</v>
      </c>
      <c r="E1258" s="985">
        <v>15.0</v>
      </c>
      <c r="F1258" s="986"/>
      <c r="G1258" s="1013"/>
      <c r="H1258" s="1021">
        <v>8000.0</v>
      </c>
      <c r="I1258" s="486"/>
      <c r="J1258" s="520">
        <v>8.0</v>
      </c>
      <c r="K1258" s="474"/>
      <c r="L1258" s="989"/>
      <c r="M1258" s="486"/>
      <c r="N1258" s="487"/>
      <c r="O1258" s="486"/>
      <c r="P1258" s="487"/>
      <c r="Q1258" s="487"/>
      <c r="R1258" s="487"/>
      <c r="S1258" s="520">
        <v>6.0</v>
      </c>
      <c r="T1258" s="520"/>
      <c r="U1258" s="519"/>
      <c r="V1258" s="520"/>
      <c r="W1258" s="520"/>
      <c r="X1258" s="520">
        <v>6.0</v>
      </c>
      <c r="Y1258" s="474"/>
      <c r="Z1258" s="474"/>
      <c r="AA1258" s="474"/>
      <c r="AB1258" s="475"/>
      <c r="AC1258" s="475"/>
      <c r="AD1258" s="475"/>
      <c r="AE1258" s="989"/>
      <c r="AF1258" s="989"/>
      <c r="AG1258" s="989"/>
      <c r="AH1258" s="990"/>
      <c r="AI1258" s="990"/>
      <c r="AJ1258" s="989"/>
      <c r="AK1258" s="962"/>
      <c r="AL1258" s="962"/>
      <c r="AM1258" s="962"/>
      <c r="AN1258" s="961"/>
      <c r="AO1258" s="962"/>
      <c r="AP1258" s="962"/>
      <c r="AQ1258" s="961"/>
      <c r="AR1258" s="961"/>
      <c r="AS1258" s="1027"/>
    </row>
    <row r="1259">
      <c r="A1259" s="266"/>
      <c r="B1259" s="266"/>
      <c r="C1259" s="269"/>
      <c r="D1259" s="984">
        <v>6.0</v>
      </c>
      <c r="E1259" s="985">
        <v>18.0</v>
      </c>
      <c r="F1259" s="986"/>
      <c r="G1259" s="1013"/>
      <c r="H1259" s="1021">
        <v>12000.0</v>
      </c>
      <c r="I1259" s="486"/>
      <c r="J1259" s="519"/>
      <c r="K1259" s="475">
        <v>3.0</v>
      </c>
      <c r="L1259" s="989"/>
      <c r="M1259" s="486"/>
      <c r="N1259" s="487"/>
      <c r="O1259" s="486"/>
      <c r="P1259" s="487"/>
      <c r="Q1259" s="487"/>
      <c r="R1259" s="487"/>
      <c r="S1259" s="519"/>
      <c r="T1259" s="520"/>
      <c r="U1259" s="519"/>
      <c r="V1259" s="520"/>
      <c r="W1259" s="520"/>
      <c r="X1259" s="520"/>
      <c r="Y1259" s="475"/>
      <c r="Z1259" s="475"/>
      <c r="AA1259" s="474"/>
      <c r="AB1259" s="475"/>
      <c r="AC1259" s="475"/>
      <c r="AD1259" s="475">
        <v>2.0</v>
      </c>
      <c r="AE1259" s="989"/>
      <c r="AF1259" s="989"/>
      <c r="AG1259" s="989"/>
      <c r="AH1259" s="990"/>
      <c r="AI1259" s="990"/>
      <c r="AJ1259" s="989"/>
      <c r="AK1259" s="962"/>
      <c r="AL1259" s="962"/>
      <c r="AM1259" s="962"/>
      <c r="AN1259" s="961"/>
      <c r="AO1259" s="962"/>
      <c r="AP1259" s="962"/>
      <c r="AQ1259" s="961"/>
      <c r="AR1259" s="961"/>
      <c r="AS1259" s="1027"/>
    </row>
    <row r="1260">
      <c r="A1260" s="266"/>
      <c r="B1260" s="266"/>
      <c r="C1260" s="269"/>
      <c r="D1260" s="984">
        <v>7.0</v>
      </c>
      <c r="E1260" s="985">
        <v>21.0</v>
      </c>
      <c r="F1260" s="986"/>
      <c r="G1260" s="1013"/>
      <c r="H1260" s="1021">
        <v>18000.0</v>
      </c>
      <c r="I1260" s="486"/>
      <c r="J1260" s="519"/>
      <c r="K1260" s="475">
        <v>5.0</v>
      </c>
      <c r="L1260" s="989"/>
      <c r="M1260" s="486"/>
      <c r="N1260" s="487"/>
      <c r="O1260" s="486"/>
      <c r="P1260" s="487"/>
      <c r="Q1260" s="487"/>
      <c r="R1260" s="487"/>
      <c r="S1260" s="519"/>
      <c r="T1260" s="520"/>
      <c r="U1260" s="519"/>
      <c r="V1260" s="520"/>
      <c r="W1260" s="520"/>
      <c r="X1260" s="520"/>
      <c r="Y1260" s="475"/>
      <c r="Z1260" s="475"/>
      <c r="AA1260" s="474"/>
      <c r="AB1260" s="475"/>
      <c r="AC1260" s="475"/>
      <c r="AD1260" s="475">
        <v>4.0</v>
      </c>
      <c r="AE1260" s="989"/>
      <c r="AF1260" s="989"/>
      <c r="AG1260" s="989"/>
      <c r="AH1260" s="990"/>
      <c r="AI1260" s="990"/>
      <c r="AJ1260" s="989"/>
      <c r="AK1260" s="962"/>
      <c r="AL1260" s="962"/>
      <c r="AM1260" s="962"/>
      <c r="AN1260" s="961"/>
      <c r="AO1260" s="962"/>
      <c r="AP1260" s="962"/>
      <c r="AQ1260" s="961"/>
      <c r="AR1260" s="961"/>
      <c r="AS1260" s="1027"/>
    </row>
    <row r="1261">
      <c r="A1261" s="266"/>
      <c r="B1261" s="266"/>
      <c r="C1261" s="269"/>
      <c r="D1261" s="984">
        <v>8.0</v>
      </c>
      <c r="E1261" s="985">
        <v>24.0</v>
      </c>
      <c r="F1261" s="986"/>
      <c r="G1261" s="1013"/>
      <c r="H1261" s="1021">
        <v>27000.0</v>
      </c>
      <c r="I1261" s="486"/>
      <c r="J1261" s="519"/>
      <c r="K1261" s="475">
        <v>8.0</v>
      </c>
      <c r="L1261" s="989"/>
      <c r="M1261" s="486"/>
      <c r="N1261" s="487"/>
      <c r="O1261" s="486"/>
      <c r="P1261" s="487"/>
      <c r="Q1261" s="487"/>
      <c r="R1261" s="487"/>
      <c r="S1261" s="519"/>
      <c r="T1261" s="520"/>
      <c r="U1261" s="519"/>
      <c r="V1261" s="520"/>
      <c r="W1261" s="520"/>
      <c r="X1261" s="520"/>
      <c r="Y1261" s="475"/>
      <c r="Z1261" s="475"/>
      <c r="AA1261" s="474"/>
      <c r="AB1261" s="475"/>
      <c r="AC1261" s="475"/>
      <c r="AD1261" s="475">
        <v>6.0</v>
      </c>
      <c r="AE1261" s="989"/>
      <c r="AF1261" s="989"/>
      <c r="AG1261" s="989"/>
      <c r="AH1261" s="990"/>
      <c r="AI1261" s="990"/>
      <c r="AJ1261" s="989"/>
      <c r="AK1261" s="962"/>
      <c r="AL1261" s="962"/>
      <c r="AM1261" s="962"/>
      <c r="AN1261" s="961"/>
      <c r="AO1261" s="962"/>
      <c r="AP1261" s="962"/>
      <c r="AQ1261" s="961"/>
      <c r="AR1261" s="961"/>
      <c r="AS1261" s="1027"/>
    </row>
    <row r="1262">
      <c r="A1262" s="266"/>
      <c r="B1262" s="266"/>
      <c r="C1262" s="269"/>
      <c r="D1262" s="984">
        <v>9.0</v>
      </c>
      <c r="E1262" s="985">
        <v>27.0</v>
      </c>
      <c r="F1262" s="986"/>
      <c r="G1262" s="1013"/>
      <c r="H1262" s="1021">
        <v>41000.0</v>
      </c>
      <c r="I1262" s="486"/>
      <c r="J1262" s="519"/>
      <c r="K1262" s="475">
        <v>12.0</v>
      </c>
      <c r="L1262" s="989"/>
      <c r="M1262" s="486"/>
      <c r="N1262" s="487"/>
      <c r="O1262" s="486"/>
      <c r="P1262" s="487"/>
      <c r="Q1262" s="487"/>
      <c r="R1262" s="487"/>
      <c r="S1262" s="519"/>
      <c r="T1262" s="520"/>
      <c r="U1262" s="519"/>
      <c r="V1262" s="520"/>
      <c r="W1262" s="520"/>
      <c r="X1262" s="520"/>
      <c r="Y1262" s="475"/>
      <c r="Z1262" s="475">
        <v>3.0</v>
      </c>
      <c r="AA1262" s="474"/>
      <c r="AB1262" s="475"/>
      <c r="AC1262" s="475"/>
      <c r="AD1262" s="475">
        <v>8.0</v>
      </c>
      <c r="AE1262" s="989"/>
      <c r="AF1262" s="989"/>
      <c r="AG1262" s="989"/>
      <c r="AH1262" s="990"/>
      <c r="AI1262" s="990"/>
      <c r="AJ1262" s="989"/>
      <c r="AK1262" s="962"/>
      <c r="AL1262" s="962"/>
      <c r="AM1262" s="962"/>
      <c r="AN1262" s="961"/>
      <c r="AO1262" s="962"/>
      <c r="AP1262" s="962"/>
      <c r="AQ1262" s="961"/>
      <c r="AR1262" s="961"/>
      <c r="AS1262" s="1027"/>
    </row>
    <row r="1263">
      <c r="A1263" s="266"/>
      <c r="B1263" s="266"/>
      <c r="C1263" s="269"/>
      <c r="D1263" s="984">
        <v>10.0</v>
      </c>
      <c r="E1263" s="985">
        <v>30.0</v>
      </c>
      <c r="F1263" s="986"/>
      <c r="G1263" s="1013"/>
      <c r="H1263" s="1021">
        <v>62000.0</v>
      </c>
      <c r="I1263" s="486"/>
      <c r="J1263" s="519"/>
      <c r="K1263" s="475">
        <v>16.0</v>
      </c>
      <c r="L1263" s="989"/>
      <c r="M1263" s="486"/>
      <c r="N1263" s="487"/>
      <c r="O1263" s="486"/>
      <c r="P1263" s="487"/>
      <c r="Q1263" s="487"/>
      <c r="R1263" s="487"/>
      <c r="S1263" s="519"/>
      <c r="T1263" s="520"/>
      <c r="U1263" s="519"/>
      <c r="V1263" s="520"/>
      <c r="W1263" s="520"/>
      <c r="X1263" s="520"/>
      <c r="Y1263" s="475"/>
      <c r="Z1263" s="475">
        <v>4.0</v>
      </c>
      <c r="AA1263" s="474"/>
      <c r="AB1263" s="475"/>
      <c r="AC1263" s="475"/>
      <c r="AD1263" s="475">
        <v>10.0</v>
      </c>
      <c r="AE1263" s="989"/>
      <c r="AF1263" s="989"/>
      <c r="AG1263" s="989"/>
      <c r="AH1263" s="990"/>
      <c r="AI1263" s="990"/>
      <c r="AJ1263" s="989"/>
      <c r="AK1263" s="962"/>
      <c r="AL1263" s="962"/>
      <c r="AM1263" s="962"/>
      <c r="AN1263" s="961"/>
      <c r="AO1263" s="962"/>
      <c r="AP1263" s="962"/>
      <c r="AQ1263" s="961"/>
      <c r="AR1263" s="961"/>
      <c r="AS1263" s="1027"/>
    </row>
    <row r="1264">
      <c r="A1264" s="266"/>
      <c r="B1264" s="266"/>
      <c r="C1264" s="269"/>
      <c r="D1264" s="984">
        <v>11.0</v>
      </c>
      <c r="E1264" s="985">
        <v>33.0</v>
      </c>
      <c r="F1264" s="986"/>
      <c r="G1264" s="1013"/>
      <c r="H1264" s="1021">
        <v>74000.0</v>
      </c>
      <c r="I1264" s="486"/>
      <c r="J1264" s="519"/>
      <c r="K1264" s="475">
        <v>20.0</v>
      </c>
      <c r="L1264" s="989"/>
      <c r="M1264" s="486"/>
      <c r="N1264" s="487"/>
      <c r="O1264" s="486"/>
      <c r="P1264" s="487"/>
      <c r="Q1264" s="487"/>
      <c r="R1264" s="487"/>
      <c r="S1264" s="519"/>
      <c r="T1264" s="520"/>
      <c r="U1264" s="519"/>
      <c r="V1264" s="520"/>
      <c r="W1264" s="520"/>
      <c r="X1264" s="520"/>
      <c r="Y1264" s="475"/>
      <c r="Z1264" s="475">
        <v>5.0</v>
      </c>
      <c r="AA1264" s="474"/>
      <c r="AB1264" s="475"/>
      <c r="AC1264" s="475"/>
      <c r="AD1264" s="475">
        <v>12.0</v>
      </c>
      <c r="AE1264" s="989"/>
      <c r="AF1264" s="989"/>
      <c r="AG1264" s="989"/>
      <c r="AH1264" s="990"/>
      <c r="AI1264" s="990"/>
      <c r="AJ1264" s="989"/>
      <c r="AK1264" s="962"/>
      <c r="AL1264" s="962"/>
      <c r="AM1264" s="962"/>
      <c r="AN1264" s="961"/>
      <c r="AO1264" s="962"/>
      <c r="AP1264" s="962"/>
      <c r="AQ1264" s="961"/>
      <c r="AR1264" s="961"/>
      <c r="AS1264" s="1027"/>
    </row>
    <row r="1265">
      <c r="A1265" s="266"/>
      <c r="B1265" s="266"/>
      <c r="C1265" s="269"/>
      <c r="D1265" s="984">
        <v>12.0</v>
      </c>
      <c r="E1265" s="985">
        <v>36.0</v>
      </c>
      <c r="F1265" s="986"/>
      <c r="G1265" s="1013"/>
      <c r="H1265" s="1021">
        <v>90000.0</v>
      </c>
      <c r="I1265" s="486"/>
      <c r="J1265" s="519"/>
      <c r="K1265" s="475">
        <v>25.0</v>
      </c>
      <c r="L1265" s="989"/>
      <c r="M1265" s="486"/>
      <c r="N1265" s="487"/>
      <c r="O1265" s="486"/>
      <c r="P1265" s="487"/>
      <c r="Q1265" s="487"/>
      <c r="R1265" s="487"/>
      <c r="S1265" s="519"/>
      <c r="T1265" s="520"/>
      <c r="U1265" s="519"/>
      <c r="V1265" s="520"/>
      <c r="W1265" s="520"/>
      <c r="X1265" s="520"/>
      <c r="Y1265" s="475"/>
      <c r="Z1265" s="475">
        <v>6.0</v>
      </c>
      <c r="AA1265" s="474"/>
      <c r="AB1265" s="475"/>
      <c r="AC1265" s="475"/>
      <c r="AD1265" s="475">
        <v>15.0</v>
      </c>
      <c r="AE1265" s="989"/>
      <c r="AF1265" s="989"/>
      <c r="AG1265" s="989"/>
      <c r="AH1265" s="990"/>
      <c r="AI1265" s="990"/>
      <c r="AJ1265" s="989"/>
      <c r="AK1265" s="962"/>
      <c r="AL1265" s="962"/>
      <c r="AM1265" s="962"/>
      <c r="AN1265" s="961"/>
      <c r="AO1265" s="962"/>
      <c r="AP1265" s="962"/>
      <c r="AQ1265" s="961"/>
      <c r="AR1265" s="961"/>
      <c r="AS1265" s="1027"/>
    </row>
    <row r="1266">
      <c r="A1266" s="266"/>
      <c r="B1266" s="266"/>
      <c r="C1266" s="269"/>
      <c r="D1266" s="984">
        <v>13.0</v>
      </c>
      <c r="E1266" s="985">
        <v>39.0</v>
      </c>
      <c r="F1266" s="986"/>
      <c r="G1266" s="1013"/>
      <c r="H1266" s="1021">
        <v>110000.0</v>
      </c>
      <c r="I1266" s="486"/>
      <c r="J1266" s="519"/>
      <c r="K1266" s="475">
        <v>30.0</v>
      </c>
      <c r="L1266" s="989"/>
      <c r="M1266" s="486"/>
      <c r="N1266" s="487"/>
      <c r="O1266" s="486"/>
      <c r="P1266" s="487"/>
      <c r="Q1266" s="487"/>
      <c r="R1266" s="487"/>
      <c r="S1266" s="519"/>
      <c r="T1266" s="520"/>
      <c r="U1266" s="519"/>
      <c r="V1266" s="520"/>
      <c r="W1266" s="520"/>
      <c r="X1266" s="520"/>
      <c r="Y1266" s="475"/>
      <c r="Z1266" s="475">
        <v>8.0</v>
      </c>
      <c r="AA1266" s="474"/>
      <c r="AB1266" s="475"/>
      <c r="AC1266" s="475"/>
      <c r="AD1266" s="475">
        <v>18.0</v>
      </c>
      <c r="AE1266" s="989"/>
      <c r="AF1266" s="989"/>
      <c r="AG1266" s="989"/>
      <c r="AH1266" s="990"/>
      <c r="AI1266" s="990"/>
      <c r="AJ1266" s="989"/>
      <c r="AK1266" s="962"/>
      <c r="AL1266" s="962"/>
      <c r="AM1266" s="962"/>
      <c r="AN1266" s="961"/>
      <c r="AO1266" s="962"/>
      <c r="AP1266" s="962"/>
      <c r="AQ1266" s="961"/>
      <c r="AR1266" s="961"/>
      <c r="AS1266" s="1027"/>
    </row>
    <row r="1267">
      <c r="A1267" s="266"/>
      <c r="B1267" s="266"/>
      <c r="C1267" s="269"/>
      <c r="D1267" s="984">
        <v>14.0</v>
      </c>
      <c r="E1267" s="985">
        <v>42.0</v>
      </c>
      <c r="F1267" s="986"/>
      <c r="G1267" s="1013"/>
      <c r="H1267" s="1021">
        <v>130000.0</v>
      </c>
      <c r="I1267" s="486"/>
      <c r="J1267" s="519"/>
      <c r="K1267" s="475">
        <v>40.0</v>
      </c>
      <c r="L1267" s="989"/>
      <c r="M1267" s="486"/>
      <c r="N1267" s="487"/>
      <c r="O1267" s="486"/>
      <c r="P1267" s="487"/>
      <c r="Q1267" s="487"/>
      <c r="R1267" s="487"/>
      <c r="S1267" s="519"/>
      <c r="T1267" s="520"/>
      <c r="U1267" s="519"/>
      <c r="V1267" s="520"/>
      <c r="W1267" s="520"/>
      <c r="X1267" s="520"/>
      <c r="Y1267" s="475"/>
      <c r="Z1267" s="475">
        <v>10.0</v>
      </c>
      <c r="AA1267" s="474"/>
      <c r="AB1267" s="475"/>
      <c r="AC1267" s="475"/>
      <c r="AD1267" s="475">
        <v>22.0</v>
      </c>
      <c r="AE1267" s="989"/>
      <c r="AF1267" s="989"/>
      <c r="AG1267" s="989"/>
      <c r="AH1267" s="990"/>
      <c r="AI1267" s="990"/>
      <c r="AJ1267" s="989"/>
      <c r="AK1267" s="962"/>
      <c r="AL1267" s="962"/>
      <c r="AM1267" s="962"/>
      <c r="AN1267" s="961"/>
      <c r="AO1267" s="962"/>
      <c r="AP1267" s="962"/>
      <c r="AQ1267" s="961"/>
      <c r="AR1267" s="961"/>
      <c r="AS1267" s="1027"/>
    </row>
    <row r="1268">
      <c r="A1268" s="275"/>
      <c r="B1268" s="275"/>
      <c r="C1268" s="917"/>
      <c r="D1268" s="992">
        <v>15.0</v>
      </c>
      <c r="E1268" s="993">
        <v>45.0</v>
      </c>
      <c r="F1268" s="994"/>
      <c r="G1268" s="1015"/>
      <c r="H1268" s="1028">
        <v>160000.0</v>
      </c>
      <c r="I1268" s="1001"/>
      <c r="J1268" s="998"/>
      <c r="K1268" s="1003">
        <v>50.0</v>
      </c>
      <c r="L1268" s="1000"/>
      <c r="M1268" s="1001"/>
      <c r="N1268" s="997"/>
      <c r="O1268" s="1001"/>
      <c r="P1268" s="997"/>
      <c r="Q1268" s="997"/>
      <c r="R1268" s="997"/>
      <c r="S1268" s="998"/>
      <c r="T1268" s="1002"/>
      <c r="U1268" s="998"/>
      <c r="V1268" s="1002"/>
      <c r="W1268" s="1002"/>
      <c r="X1268" s="1002"/>
      <c r="Y1268" s="1003"/>
      <c r="Z1268" s="1003">
        <v>12.0</v>
      </c>
      <c r="AA1268" s="999"/>
      <c r="AB1268" s="1003"/>
      <c r="AC1268" s="1003"/>
      <c r="AD1268" s="1003">
        <v>26.0</v>
      </c>
      <c r="AE1268" s="1000"/>
      <c r="AF1268" s="1000"/>
      <c r="AG1268" s="1000"/>
      <c r="AH1268" s="1004"/>
      <c r="AI1268" s="1004"/>
      <c r="AJ1268" s="1000"/>
      <c r="AK1268" s="1029"/>
      <c r="AL1268" s="1029"/>
      <c r="AM1268" s="1029"/>
      <c r="AN1268" s="1030"/>
      <c r="AO1268" s="1029"/>
      <c r="AP1268" s="1029"/>
      <c r="AQ1268" s="1030"/>
      <c r="AR1268" s="1030"/>
      <c r="AS1268" s="1031"/>
    </row>
    <row r="1269">
      <c r="A1269" s="1032" t="s">
        <v>2697</v>
      </c>
      <c r="B1269" s="1006" t="s">
        <v>2850</v>
      </c>
      <c r="C1269" s="269"/>
      <c r="D1269" s="984">
        <v>1.0</v>
      </c>
      <c r="E1269" s="985">
        <v>2.0</v>
      </c>
      <c r="F1269" s="986"/>
      <c r="G1269" s="1013"/>
      <c r="H1269" s="1021">
        <v>3000.0</v>
      </c>
      <c r="I1269" s="486"/>
      <c r="J1269" s="520">
        <v>8.0</v>
      </c>
      <c r="K1269" s="474"/>
      <c r="L1269" s="989"/>
      <c r="M1269" s="486"/>
      <c r="N1269" s="487"/>
      <c r="O1269" s="486"/>
      <c r="P1269" s="487"/>
      <c r="Q1269" s="487"/>
      <c r="R1269" s="487"/>
      <c r="S1269" s="519"/>
      <c r="T1269" s="520"/>
      <c r="U1269" s="519"/>
      <c r="V1269" s="520"/>
      <c r="W1269" s="520"/>
      <c r="X1269" s="520"/>
      <c r="Y1269" s="474"/>
      <c r="Z1269" s="474"/>
      <c r="AA1269" s="474"/>
      <c r="AB1269" s="475"/>
      <c r="AC1269" s="475"/>
      <c r="AD1269" s="475"/>
      <c r="AE1269" s="989"/>
      <c r="AF1269" s="989"/>
      <c r="AG1269" s="989"/>
      <c r="AH1269" s="990"/>
      <c r="AI1269" s="990"/>
      <c r="AJ1269" s="989"/>
      <c r="AK1269" s="962"/>
      <c r="AL1269" s="962"/>
      <c r="AM1269" s="962"/>
      <c r="AN1269" s="961"/>
      <c r="AO1269" s="962"/>
      <c r="AP1269" s="962"/>
      <c r="AQ1269" s="961"/>
      <c r="AR1269" s="961"/>
      <c r="AS1269" s="962"/>
    </row>
    <row r="1270">
      <c r="B1270" s="266"/>
      <c r="C1270" s="269"/>
      <c r="D1270" s="984">
        <v>2.0</v>
      </c>
      <c r="E1270" s="985">
        <v>3.0</v>
      </c>
      <c r="F1270" s="986"/>
      <c r="G1270" s="1013"/>
      <c r="H1270" s="1021">
        <v>4500.0</v>
      </c>
      <c r="I1270" s="486"/>
      <c r="J1270" s="520">
        <v>10.0</v>
      </c>
      <c r="K1270" s="474"/>
      <c r="L1270" s="989"/>
      <c r="M1270" s="486"/>
      <c r="N1270" s="487"/>
      <c r="O1270" s="486"/>
      <c r="P1270" s="487"/>
      <c r="Q1270" s="487"/>
      <c r="R1270" s="487"/>
      <c r="S1270" s="520"/>
      <c r="T1270" s="520"/>
      <c r="U1270" s="519"/>
      <c r="V1270" s="520">
        <v>8.0</v>
      </c>
      <c r="W1270" s="520"/>
      <c r="X1270" s="520"/>
      <c r="Y1270" s="474"/>
      <c r="Z1270" s="474"/>
      <c r="AA1270" s="474"/>
      <c r="AB1270" s="475"/>
      <c r="AC1270" s="475"/>
      <c r="AD1270" s="475"/>
      <c r="AE1270" s="989"/>
      <c r="AF1270" s="989"/>
      <c r="AG1270" s="989"/>
      <c r="AH1270" s="990"/>
      <c r="AI1270" s="990"/>
      <c r="AJ1270" s="989"/>
      <c r="AK1270" s="962"/>
      <c r="AL1270" s="962"/>
      <c r="AM1270" s="962"/>
      <c r="AN1270" s="961"/>
      <c r="AO1270" s="962"/>
      <c r="AP1270" s="962"/>
      <c r="AQ1270" s="961"/>
      <c r="AR1270" s="961"/>
      <c r="AS1270" s="962"/>
    </row>
    <row r="1271">
      <c r="B1271" s="266"/>
      <c r="C1271" s="269"/>
      <c r="D1271" s="984">
        <v>3.0</v>
      </c>
      <c r="E1271" s="985">
        <v>4.0</v>
      </c>
      <c r="F1271" s="986"/>
      <c r="G1271" s="1013"/>
      <c r="H1271" s="1021">
        <v>6800.0</v>
      </c>
      <c r="I1271" s="486"/>
      <c r="J1271" s="520">
        <v>12.0</v>
      </c>
      <c r="K1271" s="474"/>
      <c r="L1271" s="989"/>
      <c r="M1271" s="486"/>
      <c r="N1271" s="487"/>
      <c r="O1271" s="486"/>
      <c r="P1271" s="487"/>
      <c r="Q1271" s="487"/>
      <c r="R1271" s="487"/>
      <c r="S1271" s="520"/>
      <c r="T1271" s="520"/>
      <c r="U1271" s="519"/>
      <c r="V1271" s="520">
        <v>10.0</v>
      </c>
      <c r="W1271" s="520"/>
      <c r="X1271" s="520"/>
      <c r="Y1271" s="474"/>
      <c r="Z1271" s="474"/>
      <c r="AA1271" s="474"/>
      <c r="AB1271" s="475"/>
      <c r="AC1271" s="475"/>
      <c r="AD1271" s="475"/>
      <c r="AE1271" s="989"/>
      <c r="AF1271" s="989"/>
      <c r="AG1271" s="989"/>
      <c r="AH1271" s="990"/>
      <c r="AI1271" s="990"/>
      <c r="AJ1271" s="989"/>
      <c r="AK1271" s="962"/>
      <c r="AL1271" s="962"/>
      <c r="AM1271" s="962"/>
      <c r="AN1271" s="961"/>
      <c r="AO1271" s="962"/>
      <c r="AP1271" s="962"/>
      <c r="AQ1271" s="961"/>
      <c r="AR1271" s="961"/>
      <c r="AS1271" s="962"/>
    </row>
    <row r="1272">
      <c r="B1272" s="266"/>
      <c r="C1272" s="269"/>
      <c r="D1272" s="984">
        <v>4.0</v>
      </c>
      <c r="E1272" s="985">
        <v>5.0</v>
      </c>
      <c r="F1272" s="986"/>
      <c r="G1272" s="1013"/>
      <c r="H1272" s="1021">
        <v>10000.0</v>
      </c>
      <c r="I1272" s="486"/>
      <c r="J1272" s="519"/>
      <c r="K1272" s="475">
        <v>3.0</v>
      </c>
      <c r="L1272" s="989"/>
      <c r="M1272" s="486"/>
      <c r="N1272" s="487"/>
      <c r="O1272" s="486"/>
      <c r="P1272" s="487"/>
      <c r="Q1272" s="487"/>
      <c r="R1272" s="487"/>
      <c r="S1272" s="520"/>
      <c r="T1272" s="520"/>
      <c r="U1272" s="519"/>
      <c r="V1272" s="520">
        <v>12.0</v>
      </c>
      <c r="W1272" s="520"/>
      <c r="X1272" s="520"/>
      <c r="Y1272" s="474"/>
      <c r="Z1272" s="474"/>
      <c r="AA1272" s="474"/>
      <c r="AB1272" s="475"/>
      <c r="AC1272" s="475"/>
      <c r="AD1272" s="475"/>
      <c r="AE1272" s="989"/>
      <c r="AF1272" s="989"/>
      <c r="AG1272" s="989"/>
      <c r="AH1272" s="990"/>
      <c r="AI1272" s="990"/>
      <c r="AJ1272" s="989"/>
      <c r="AK1272" s="962"/>
      <c r="AL1272" s="962"/>
      <c r="AM1272" s="962"/>
      <c r="AN1272" s="961"/>
      <c r="AO1272" s="962"/>
      <c r="AP1272" s="962"/>
      <c r="AQ1272" s="961"/>
      <c r="AR1272" s="961"/>
      <c r="AS1272" s="962"/>
    </row>
    <row r="1273">
      <c r="B1273" s="266"/>
      <c r="C1273" s="269"/>
      <c r="D1273" s="984">
        <v>5.0</v>
      </c>
      <c r="E1273" s="985">
        <v>6.0</v>
      </c>
      <c r="F1273" s="986"/>
      <c r="G1273" s="1013"/>
      <c r="H1273" s="1021">
        <v>15000.0</v>
      </c>
      <c r="I1273" s="486"/>
      <c r="J1273" s="519"/>
      <c r="K1273" s="475">
        <v>5.0</v>
      </c>
      <c r="L1273" s="989"/>
      <c r="M1273" s="486"/>
      <c r="N1273" s="487"/>
      <c r="O1273" s="486"/>
      <c r="P1273" s="487"/>
      <c r="Q1273" s="487"/>
      <c r="R1273" s="487"/>
      <c r="S1273" s="519"/>
      <c r="T1273" s="520"/>
      <c r="U1273" s="519"/>
      <c r="V1273" s="520"/>
      <c r="W1273" s="520"/>
      <c r="X1273" s="520"/>
      <c r="Y1273" s="475"/>
      <c r="Z1273" s="475"/>
      <c r="AA1273" s="474"/>
      <c r="AB1273" s="475">
        <v>3.0</v>
      </c>
      <c r="AC1273" s="475"/>
      <c r="AD1273" s="475"/>
      <c r="AE1273" s="989"/>
      <c r="AF1273" s="989"/>
      <c r="AG1273" s="989"/>
      <c r="AH1273" s="990"/>
      <c r="AI1273" s="990"/>
      <c r="AJ1273" s="989"/>
      <c r="AK1273" s="962"/>
      <c r="AL1273" s="962"/>
      <c r="AM1273" s="962"/>
      <c r="AN1273" s="961"/>
      <c r="AO1273" s="962"/>
      <c r="AP1273" s="962"/>
      <c r="AQ1273" s="961"/>
      <c r="AR1273" s="961"/>
      <c r="AS1273" s="962"/>
    </row>
    <row r="1274">
      <c r="B1274" s="266"/>
      <c r="C1274" s="269"/>
      <c r="D1274" s="984">
        <v>6.0</v>
      </c>
      <c r="E1274" s="985">
        <v>8.0</v>
      </c>
      <c r="F1274" s="986"/>
      <c r="G1274" s="1013"/>
      <c r="H1274" s="1021">
        <v>23000.0</v>
      </c>
      <c r="I1274" s="486"/>
      <c r="J1274" s="519"/>
      <c r="K1274" s="475">
        <v>10.0</v>
      </c>
      <c r="L1274" s="989"/>
      <c r="M1274" s="486"/>
      <c r="N1274" s="487"/>
      <c r="O1274" s="486"/>
      <c r="P1274" s="487"/>
      <c r="Q1274" s="487"/>
      <c r="R1274" s="487"/>
      <c r="S1274" s="519"/>
      <c r="T1274" s="520"/>
      <c r="U1274" s="519"/>
      <c r="V1274" s="520"/>
      <c r="W1274" s="520"/>
      <c r="X1274" s="520"/>
      <c r="Y1274" s="475"/>
      <c r="Z1274" s="475">
        <v>3.0</v>
      </c>
      <c r="AA1274" s="474"/>
      <c r="AB1274" s="475">
        <v>5.0</v>
      </c>
      <c r="AC1274" s="475"/>
      <c r="AD1274" s="475"/>
      <c r="AE1274" s="989"/>
      <c r="AF1274" s="989"/>
      <c r="AG1274" s="989"/>
      <c r="AH1274" s="990"/>
      <c r="AI1274" s="990"/>
      <c r="AJ1274" s="989"/>
      <c r="AK1274" s="962"/>
      <c r="AL1274" s="962"/>
      <c r="AM1274" s="962"/>
      <c r="AN1274" s="961"/>
      <c r="AO1274" s="962"/>
      <c r="AP1274" s="962"/>
      <c r="AQ1274" s="961"/>
      <c r="AR1274" s="961"/>
      <c r="AS1274" s="962"/>
    </row>
    <row r="1275">
      <c r="B1275" s="266"/>
      <c r="C1275" s="269"/>
      <c r="D1275" s="984">
        <v>7.0</v>
      </c>
      <c r="E1275" s="985">
        <v>10.0</v>
      </c>
      <c r="F1275" s="986"/>
      <c r="G1275" s="1013"/>
      <c r="H1275" s="1021">
        <v>35000.0</v>
      </c>
      <c r="I1275" s="486"/>
      <c r="J1275" s="519"/>
      <c r="K1275" s="475">
        <v>15.0</v>
      </c>
      <c r="L1275" s="989"/>
      <c r="M1275" s="486"/>
      <c r="N1275" s="487"/>
      <c r="O1275" s="486"/>
      <c r="P1275" s="487"/>
      <c r="Q1275" s="487"/>
      <c r="R1275" s="487"/>
      <c r="S1275" s="519"/>
      <c r="T1275" s="520"/>
      <c r="U1275" s="519"/>
      <c r="V1275" s="520"/>
      <c r="W1275" s="520"/>
      <c r="X1275" s="520"/>
      <c r="Y1275" s="475"/>
      <c r="Z1275" s="475">
        <v>4.0</v>
      </c>
      <c r="AA1275" s="474"/>
      <c r="AB1275" s="475">
        <v>8.0</v>
      </c>
      <c r="AC1275" s="475"/>
      <c r="AD1275" s="475"/>
      <c r="AE1275" s="989"/>
      <c r="AF1275" s="989"/>
      <c r="AG1275" s="989"/>
      <c r="AH1275" s="990"/>
      <c r="AI1275" s="990"/>
      <c r="AJ1275" s="989"/>
      <c r="AK1275" s="962"/>
      <c r="AL1275" s="962"/>
      <c r="AM1275" s="962"/>
      <c r="AN1275" s="961"/>
      <c r="AO1275" s="962"/>
      <c r="AP1275" s="962"/>
      <c r="AQ1275" s="961"/>
      <c r="AR1275" s="961"/>
      <c r="AS1275" s="962"/>
    </row>
    <row r="1276">
      <c r="B1276" s="266"/>
      <c r="C1276" s="269"/>
      <c r="D1276" s="984">
        <v>8.0</v>
      </c>
      <c r="E1276" s="985">
        <v>12.0</v>
      </c>
      <c r="F1276" s="986"/>
      <c r="G1276" s="1013"/>
      <c r="H1276" s="1021">
        <v>53000.0</v>
      </c>
      <c r="I1276" s="486"/>
      <c r="J1276" s="519"/>
      <c r="K1276" s="475">
        <v>20.0</v>
      </c>
      <c r="L1276" s="989"/>
      <c r="M1276" s="486"/>
      <c r="N1276" s="487"/>
      <c r="O1276" s="486"/>
      <c r="P1276" s="487"/>
      <c r="Q1276" s="487"/>
      <c r="R1276" s="487"/>
      <c r="S1276" s="519"/>
      <c r="T1276" s="520"/>
      <c r="U1276" s="519"/>
      <c r="V1276" s="520"/>
      <c r="W1276" s="520"/>
      <c r="X1276" s="520"/>
      <c r="Y1276" s="475"/>
      <c r="Z1276" s="475">
        <v>5.0</v>
      </c>
      <c r="AA1276" s="474"/>
      <c r="AB1276" s="475">
        <v>10.0</v>
      </c>
      <c r="AC1276" s="475"/>
      <c r="AD1276" s="475"/>
      <c r="AE1276" s="989"/>
      <c r="AF1276" s="989"/>
      <c r="AG1276" s="989"/>
      <c r="AH1276" s="990"/>
      <c r="AI1276" s="990"/>
      <c r="AJ1276" s="989"/>
      <c r="AK1276" s="962"/>
      <c r="AL1276" s="962"/>
      <c r="AM1276" s="962"/>
      <c r="AN1276" s="961"/>
      <c r="AO1276" s="962"/>
      <c r="AP1276" s="962"/>
      <c r="AQ1276" s="961"/>
      <c r="AR1276" s="961"/>
      <c r="AS1276" s="962"/>
    </row>
    <row r="1277">
      <c r="B1277" s="266"/>
      <c r="C1277" s="269"/>
      <c r="D1277" s="984">
        <v>9.0</v>
      </c>
      <c r="E1277" s="985">
        <v>14.0</v>
      </c>
      <c r="F1277" s="986"/>
      <c r="G1277" s="1013"/>
      <c r="H1277" s="1021">
        <v>80000.0</v>
      </c>
      <c r="I1277" s="486"/>
      <c r="J1277" s="519"/>
      <c r="K1277" s="475">
        <v>30.0</v>
      </c>
      <c r="L1277" s="989"/>
      <c r="M1277" s="486"/>
      <c r="N1277" s="487"/>
      <c r="O1277" s="486"/>
      <c r="P1277" s="487"/>
      <c r="Q1277" s="487"/>
      <c r="R1277" s="487"/>
      <c r="S1277" s="519"/>
      <c r="T1277" s="520"/>
      <c r="U1277" s="519"/>
      <c r="V1277" s="520"/>
      <c r="W1277" s="520"/>
      <c r="X1277" s="520"/>
      <c r="Y1277" s="475"/>
      <c r="Z1277" s="475">
        <v>6.0</v>
      </c>
      <c r="AA1277" s="474"/>
      <c r="AB1277" s="475">
        <v>12.0</v>
      </c>
      <c r="AC1277" s="475"/>
      <c r="AD1277" s="475"/>
      <c r="AE1277" s="989"/>
      <c r="AF1277" s="989"/>
      <c r="AG1277" s="989"/>
      <c r="AH1277" s="990"/>
      <c r="AI1277" s="990"/>
      <c r="AJ1277" s="989"/>
      <c r="AK1277" s="962"/>
      <c r="AL1277" s="962"/>
      <c r="AM1277" s="962"/>
      <c r="AN1277" s="961"/>
      <c r="AO1277" s="962"/>
      <c r="AP1277" s="962"/>
      <c r="AQ1277" s="961"/>
      <c r="AR1277" s="961"/>
      <c r="AS1277" s="962"/>
    </row>
    <row r="1278">
      <c r="B1278" s="266"/>
      <c r="C1278" s="269"/>
      <c r="D1278" s="984">
        <v>10.0</v>
      </c>
      <c r="E1278" s="985">
        <v>16.0</v>
      </c>
      <c r="F1278" s="986"/>
      <c r="G1278" s="1013"/>
      <c r="H1278" s="1021">
        <v>120000.0</v>
      </c>
      <c r="I1278" s="486"/>
      <c r="J1278" s="519"/>
      <c r="K1278" s="475">
        <v>40.0</v>
      </c>
      <c r="L1278" s="989"/>
      <c r="M1278" s="486"/>
      <c r="N1278" s="487"/>
      <c r="O1278" s="486"/>
      <c r="P1278" s="487"/>
      <c r="Q1278" s="487"/>
      <c r="R1278" s="487"/>
      <c r="S1278" s="519"/>
      <c r="T1278" s="520"/>
      <c r="U1278" s="519"/>
      <c r="V1278" s="520"/>
      <c r="W1278" s="520"/>
      <c r="X1278" s="520"/>
      <c r="Y1278" s="475"/>
      <c r="Z1278" s="475">
        <v>7.0</v>
      </c>
      <c r="AA1278" s="474"/>
      <c r="AB1278" s="475">
        <v>15.0</v>
      </c>
      <c r="AC1278" s="475"/>
      <c r="AD1278" s="475"/>
      <c r="AE1278" s="989"/>
      <c r="AF1278" s="989"/>
      <c r="AG1278" s="989"/>
      <c r="AH1278" s="990"/>
      <c r="AI1278" s="990"/>
      <c r="AJ1278" s="989"/>
      <c r="AK1278" s="962"/>
      <c r="AL1278" s="962"/>
      <c r="AM1278" s="962"/>
      <c r="AN1278" s="961"/>
      <c r="AO1278" s="962"/>
      <c r="AP1278" s="962"/>
      <c r="AQ1278" s="961"/>
      <c r="AR1278" s="961"/>
      <c r="AS1278" s="962"/>
    </row>
    <row r="1279">
      <c r="B1279" s="266"/>
      <c r="C1279" s="269"/>
      <c r="D1279" s="984">
        <v>11.0</v>
      </c>
      <c r="E1279" s="985">
        <v>18.0</v>
      </c>
      <c r="F1279" s="986"/>
      <c r="G1279" s="1013"/>
      <c r="H1279" s="1021">
        <v>140000.0</v>
      </c>
      <c r="I1279" s="486"/>
      <c r="J1279" s="519"/>
      <c r="K1279" s="475">
        <v>50.0</v>
      </c>
      <c r="L1279" s="989"/>
      <c r="M1279" s="486"/>
      <c r="N1279" s="487"/>
      <c r="O1279" s="486"/>
      <c r="P1279" s="487"/>
      <c r="Q1279" s="487"/>
      <c r="R1279" s="487"/>
      <c r="S1279" s="519"/>
      <c r="T1279" s="520"/>
      <c r="U1279" s="519"/>
      <c r="V1279" s="520"/>
      <c r="W1279" s="520"/>
      <c r="X1279" s="520"/>
      <c r="Y1279" s="475"/>
      <c r="Z1279" s="475">
        <v>8.0</v>
      </c>
      <c r="AA1279" s="474"/>
      <c r="AB1279" s="475">
        <v>18.0</v>
      </c>
      <c r="AC1279" s="475"/>
      <c r="AD1279" s="475"/>
      <c r="AE1279" s="989"/>
      <c r="AF1279" s="989"/>
      <c r="AG1279" s="989"/>
      <c r="AH1279" s="990"/>
      <c r="AI1279" s="990"/>
      <c r="AJ1279" s="989"/>
      <c r="AK1279" s="962"/>
      <c r="AL1279" s="962"/>
      <c r="AM1279" s="962"/>
      <c r="AN1279" s="961"/>
      <c r="AO1279" s="962"/>
      <c r="AP1279" s="962"/>
      <c r="AQ1279" s="961"/>
      <c r="AR1279" s="961"/>
      <c r="AS1279" s="962"/>
    </row>
    <row r="1280">
      <c r="B1280" s="266"/>
      <c r="C1280" s="269"/>
      <c r="D1280" s="984">
        <v>12.0</v>
      </c>
      <c r="E1280" s="985">
        <v>20.0</v>
      </c>
      <c r="F1280" s="986"/>
      <c r="G1280" s="1013"/>
      <c r="H1280" s="1021">
        <v>170000.0</v>
      </c>
      <c r="I1280" s="486"/>
      <c r="J1280" s="519"/>
      <c r="K1280" s="475">
        <v>60.0</v>
      </c>
      <c r="L1280" s="989"/>
      <c r="M1280" s="486"/>
      <c r="N1280" s="487"/>
      <c r="O1280" s="486"/>
      <c r="P1280" s="487"/>
      <c r="Q1280" s="487"/>
      <c r="R1280" s="487"/>
      <c r="S1280" s="519"/>
      <c r="T1280" s="520"/>
      <c r="U1280" s="519"/>
      <c r="V1280" s="520"/>
      <c r="W1280" s="520"/>
      <c r="X1280" s="520"/>
      <c r="Y1280" s="475"/>
      <c r="Z1280" s="475">
        <v>9.0</v>
      </c>
      <c r="AA1280" s="474"/>
      <c r="AB1280" s="475">
        <v>22.0</v>
      </c>
      <c r="AC1280" s="475"/>
      <c r="AD1280" s="475"/>
      <c r="AE1280" s="989"/>
      <c r="AF1280" s="989"/>
      <c r="AG1280" s="989"/>
      <c r="AH1280" s="990"/>
      <c r="AI1280" s="990"/>
      <c r="AJ1280" s="989"/>
      <c r="AK1280" s="962"/>
      <c r="AL1280" s="962"/>
      <c r="AM1280" s="962"/>
      <c r="AN1280" s="961"/>
      <c r="AO1280" s="962"/>
      <c r="AP1280" s="962"/>
      <c r="AQ1280" s="961"/>
      <c r="AR1280" s="961"/>
      <c r="AS1280" s="962"/>
    </row>
    <row r="1281">
      <c r="B1281" s="266"/>
      <c r="C1281" s="269"/>
      <c r="D1281" s="984">
        <v>13.0</v>
      </c>
      <c r="E1281" s="985">
        <v>22.0</v>
      </c>
      <c r="F1281" s="986"/>
      <c r="G1281" s="1013"/>
      <c r="H1281" s="1021">
        <v>200000.0</v>
      </c>
      <c r="I1281" s="486"/>
      <c r="J1281" s="519"/>
      <c r="K1281" s="474"/>
      <c r="L1281" s="990">
        <v>5.0</v>
      </c>
      <c r="M1281" s="486"/>
      <c r="N1281" s="487"/>
      <c r="O1281" s="486"/>
      <c r="P1281" s="487"/>
      <c r="Q1281" s="487"/>
      <c r="R1281" s="487"/>
      <c r="S1281" s="519"/>
      <c r="T1281" s="520"/>
      <c r="U1281" s="519"/>
      <c r="V1281" s="520"/>
      <c r="W1281" s="520"/>
      <c r="X1281" s="520"/>
      <c r="Y1281" s="475"/>
      <c r="Z1281" s="475">
        <v>10.0</v>
      </c>
      <c r="AA1281" s="474"/>
      <c r="AB1281" s="475">
        <v>25.0</v>
      </c>
      <c r="AC1281" s="475"/>
      <c r="AD1281" s="475"/>
      <c r="AE1281" s="989"/>
      <c r="AF1281" s="989"/>
      <c r="AG1281" s="989"/>
      <c r="AH1281" s="990"/>
      <c r="AI1281" s="990"/>
      <c r="AJ1281" s="989"/>
      <c r="AK1281" s="962"/>
      <c r="AL1281" s="962"/>
      <c r="AM1281" s="962"/>
      <c r="AN1281" s="961"/>
      <c r="AO1281" s="962"/>
      <c r="AP1281" s="962"/>
      <c r="AQ1281" s="961"/>
      <c r="AR1281" s="961"/>
      <c r="AS1281" s="962"/>
    </row>
    <row r="1282">
      <c r="B1282" s="266"/>
      <c r="C1282" s="269"/>
      <c r="D1282" s="984">
        <v>14.0</v>
      </c>
      <c r="E1282" s="985">
        <v>24.0</v>
      </c>
      <c r="F1282" s="986"/>
      <c r="G1282" s="1013"/>
      <c r="H1282" s="1021">
        <v>240000.0</v>
      </c>
      <c r="I1282" s="486"/>
      <c r="J1282" s="519"/>
      <c r="K1282" s="474"/>
      <c r="L1282" s="990">
        <v>10.0</v>
      </c>
      <c r="M1282" s="486"/>
      <c r="N1282" s="487"/>
      <c r="O1282" s="486"/>
      <c r="P1282" s="487"/>
      <c r="Q1282" s="487"/>
      <c r="R1282" s="487"/>
      <c r="S1282" s="519"/>
      <c r="T1282" s="520"/>
      <c r="U1282" s="519"/>
      <c r="V1282" s="520"/>
      <c r="W1282" s="520"/>
      <c r="X1282" s="520"/>
      <c r="Y1282" s="475"/>
      <c r="Z1282" s="475">
        <v>12.0</v>
      </c>
      <c r="AA1282" s="474"/>
      <c r="AB1282" s="475">
        <v>30.0</v>
      </c>
      <c r="AC1282" s="475"/>
      <c r="AD1282" s="475"/>
      <c r="AE1282" s="989"/>
      <c r="AF1282" s="989"/>
      <c r="AG1282" s="989"/>
      <c r="AH1282" s="990"/>
      <c r="AI1282" s="990"/>
      <c r="AJ1282" s="989"/>
      <c r="AK1282" s="962"/>
      <c r="AL1282" s="962"/>
      <c r="AM1282" s="962"/>
      <c r="AN1282" s="961"/>
      <c r="AO1282" s="962"/>
      <c r="AP1282" s="962"/>
      <c r="AQ1282" s="961"/>
      <c r="AR1282" s="961"/>
      <c r="AS1282" s="962"/>
    </row>
    <row r="1283">
      <c r="B1283" s="266"/>
      <c r="C1283" s="269"/>
      <c r="D1283" s="984">
        <v>15.0</v>
      </c>
      <c r="E1283" s="985">
        <v>26.0</v>
      </c>
      <c r="F1283" s="986"/>
      <c r="G1283" s="1013"/>
      <c r="H1283" s="1021">
        <v>290000.0</v>
      </c>
      <c r="I1283" s="486"/>
      <c r="J1283" s="519"/>
      <c r="K1283" s="474"/>
      <c r="L1283" s="990">
        <v>15.0</v>
      </c>
      <c r="M1283" s="486"/>
      <c r="N1283" s="487"/>
      <c r="O1283" s="486"/>
      <c r="P1283" s="487"/>
      <c r="Q1283" s="487"/>
      <c r="R1283" s="487"/>
      <c r="S1283" s="519"/>
      <c r="T1283" s="520"/>
      <c r="U1283" s="519"/>
      <c r="V1283" s="520"/>
      <c r="W1283" s="520"/>
      <c r="X1283" s="520"/>
      <c r="Y1283" s="474"/>
      <c r="Z1283" s="474"/>
      <c r="AA1283" s="474"/>
      <c r="AB1283" s="475"/>
      <c r="AC1283" s="475"/>
      <c r="AD1283" s="475"/>
      <c r="AE1283" s="990"/>
      <c r="AF1283" s="990">
        <v>5.0</v>
      </c>
      <c r="AG1283" s="989"/>
      <c r="AH1283" s="990">
        <v>5.0</v>
      </c>
      <c r="AI1283" s="990"/>
      <c r="AJ1283" s="989"/>
      <c r="AK1283" s="962"/>
      <c r="AL1283" s="962"/>
      <c r="AM1283" s="962"/>
      <c r="AN1283" s="961"/>
      <c r="AO1283" s="962"/>
      <c r="AP1283" s="962"/>
      <c r="AQ1283" s="961"/>
      <c r="AR1283" s="961"/>
      <c r="AS1283" s="962"/>
    </row>
    <row r="1284">
      <c r="B1284" s="266"/>
      <c r="C1284" s="269"/>
      <c r="D1284" s="984">
        <v>16.0</v>
      </c>
      <c r="E1284" s="985">
        <v>28.0</v>
      </c>
      <c r="F1284" s="986"/>
      <c r="G1284" s="1013"/>
      <c r="H1284" s="1021">
        <v>350000.0</v>
      </c>
      <c r="I1284" s="486"/>
      <c r="J1284" s="519"/>
      <c r="K1284" s="474"/>
      <c r="L1284" s="990">
        <v>20.0</v>
      </c>
      <c r="M1284" s="486"/>
      <c r="N1284" s="487"/>
      <c r="O1284" s="486"/>
      <c r="P1284" s="487"/>
      <c r="Q1284" s="487"/>
      <c r="R1284" s="487"/>
      <c r="S1284" s="519"/>
      <c r="T1284" s="520"/>
      <c r="U1284" s="519"/>
      <c r="V1284" s="520"/>
      <c r="W1284" s="520"/>
      <c r="X1284" s="520"/>
      <c r="Y1284" s="474"/>
      <c r="Z1284" s="474"/>
      <c r="AA1284" s="474"/>
      <c r="AB1284" s="475"/>
      <c r="AC1284" s="475"/>
      <c r="AD1284" s="475"/>
      <c r="AE1284" s="990"/>
      <c r="AF1284" s="990">
        <v>6.0</v>
      </c>
      <c r="AG1284" s="989"/>
      <c r="AH1284" s="990">
        <v>6.0</v>
      </c>
      <c r="AI1284" s="990"/>
      <c r="AJ1284" s="989"/>
      <c r="AK1284" s="962"/>
      <c r="AL1284" s="962"/>
      <c r="AM1284" s="962"/>
      <c r="AN1284" s="961"/>
      <c r="AO1284" s="962"/>
      <c r="AP1284" s="962"/>
      <c r="AQ1284" s="961"/>
      <c r="AR1284" s="961"/>
      <c r="AS1284" s="962"/>
    </row>
    <row r="1285">
      <c r="B1285" s="266"/>
      <c r="C1285" s="269"/>
      <c r="D1285" s="984">
        <v>17.0</v>
      </c>
      <c r="E1285" s="985">
        <v>30.0</v>
      </c>
      <c r="F1285" s="986"/>
      <c r="G1285" s="1013"/>
      <c r="H1285" s="1021">
        <v>420000.0</v>
      </c>
      <c r="I1285" s="486"/>
      <c r="J1285" s="519"/>
      <c r="K1285" s="474"/>
      <c r="L1285" s="990">
        <v>25.0</v>
      </c>
      <c r="M1285" s="486"/>
      <c r="N1285" s="487"/>
      <c r="O1285" s="486"/>
      <c r="P1285" s="487"/>
      <c r="Q1285" s="487"/>
      <c r="R1285" s="487"/>
      <c r="S1285" s="519"/>
      <c r="T1285" s="520"/>
      <c r="U1285" s="519"/>
      <c r="V1285" s="520"/>
      <c r="W1285" s="520"/>
      <c r="X1285" s="520"/>
      <c r="Y1285" s="474"/>
      <c r="Z1285" s="474"/>
      <c r="AA1285" s="474"/>
      <c r="AB1285" s="475"/>
      <c r="AC1285" s="475"/>
      <c r="AD1285" s="475"/>
      <c r="AE1285" s="990"/>
      <c r="AF1285" s="990">
        <v>7.0</v>
      </c>
      <c r="AG1285" s="989"/>
      <c r="AH1285" s="990">
        <v>7.0</v>
      </c>
      <c r="AI1285" s="990"/>
      <c r="AJ1285" s="989"/>
      <c r="AK1285" s="962"/>
      <c r="AL1285" s="962"/>
      <c r="AM1285" s="962"/>
      <c r="AN1285" s="961"/>
      <c r="AO1285" s="962"/>
      <c r="AP1285" s="962"/>
      <c r="AQ1285" s="961"/>
      <c r="AR1285" s="961"/>
      <c r="AS1285" s="962"/>
    </row>
    <row r="1286">
      <c r="B1286" s="266"/>
      <c r="C1286" s="269"/>
      <c r="D1286" s="984">
        <v>18.0</v>
      </c>
      <c r="E1286" s="985">
        <v>33.0</v>
      </c>
      <c r="F1286" s="986"/>
      <c r="G1286" s="1013"/>
      <c r="H1286" s="1021">
        <v>500000.0</v>
      </c>
      <c r="I1286" s="486"/>
      <c r="J1286" s="519"/>
      <c r="K1286" s="474"/>
      <c r="L1286" s="990">
        <v>30.0</v>
      </c>
      <c r="M1286" s="486"/>
      <c r="N1286" s="487"/>
      <c r="O1286" s="486"/>
      <c r="P1286" s="487"/>
      <c r="Q1286" s="487"/>
      <c r="R1286" s="487"/>
      <c r="S1286" s="519"/>
      <c r="T1286" s="520"/>
      <c r="U1286" s="519"/>
      <c r="V1286" s="520"/>
      <c r="W1286" s="520"/>
      <c r="X1286" s="520"/>
      <c r="Y1286" s="474"/>
      <c r="Z1286" s="474"/>
      <c r="AA1286" s="474"/>
      <c r="AB1286" s="475"/>
      <c r="AC1286" s="475"/>
      <c r="AD1286" s="475"/>
      <c r="AE1286" s="990"/>
      <c r="AF1286" s="990">
        <v>8.0</v>
      </c>
      <c r="AG1286" s="989"/>
      <c r="AH1286" s="990">
        <v>8.0</v>
      </c>
      <c r="AI1286" s="990"/>
      <c r="AJ1286" s="989"/>
      <c r="AK1286" s="962"/>
      <c r="AL1286" s="962"/>
      <c r="AM1286" s="962"/>
      <c r="AN1286" s="961"/>
      <c r="AO1286" s="962"/>
      <c r="AP1286" s="962"/>
      <c r="AQ1286" s="961"/>
      <c r="AR1286" s="961"/>
      <c r="AS1286" s="962"/>
    </row>
    <row r="1287">
      <c r="B1287" s="266"/>
      <c r="C1287" s="269"/>
      <c r="D1287" s="984">
        <v>19.0</v>
      </c>
      <c r="E1287" s="985">
        <v>36.0</v>
      </c>
      <c r="F1287" s="986"/>
      <c r="G1287" s="1013"/>
      <c r="H1287" s="1021">
        <v>600000.0</v>
      </c>
      <c r="I1287" s="486"/>
      <c r="J1287" s="519"/>
      <c r="K1287" s="474"/>
      <c r="L1287" s="990">
        <v>40.0</v>
      </c>
      <c r="M1287" s="486"/>
      <c r="N1287" s="487"/>
      <c r="O1287" s="486"/>
      <c r="P1287" s="487"/>
      <c r="Q1287" s="487"/>
      <c r="R1287" s="487"/>
      <c r="S1287" s="519"/>
      <c r="T1287" s="520"/>
      <c r="U1287" s="519"/>
      <c r="V1287" s="520"/>
      <c r="W1287" s="520"/>
      <c r="X1287" s="520"/>
      <c r="Y1287" s="474"/>
      <c r="Z1287" s="474"/>
      <c r="AA1287" s="474"/>
      <c r="AB1287" s="475"/>
      <c r="AC1287" s="475"/>
      <c r="AD1287" s="475"/>
      <c r="AE1287" s="990"/>
      <c r="AF1287" s="990">
        <v>10.0</v>
      </c>
      <c r="AG1287" s="989"/>
      <c r="AH1287" s="990">
        <v>10.0</v>
      </c>
      <c r="AI1287" s="990"/>
      <c r="AJ1287" s="989"/>
      <c r="AK1287" s="962"/>
      <c r="AL1287" s="962"/>
      <c r="AM1287" s="962"/>
      <c r="AN1287" s="961"/>
      <c r="AO1287" s="962"/>
      <c r="AP1287" s="962"/>
      <c r="AQ1287" s="961"/>
      <c r="AR1287" s="961"/>
      <c r="AS1287" s="962"/>
    </row>
    <row r="1288">
      <c r="B1288" s="266"/>
      <c r="C1288" s="269"/>
      <c r="D1288" s="984">
        <v>20.0</v>
      </c>
      <c r="E1288" s="985">
        <v>40.0</v>
      </c>
      <c r="F1288" s="986"/>
      <c r="G1288" s="1013"/>
      <c r="H1288" s="1021">
        <v>720000.0</v>
      </c>
      <c r="I1288" s="486"/>
      <c r="J1288" s="519"/>
      <c r="K1288" s="474"/>
      <c r="L1288" s="990">
        <v>50.0</v>
      </c>
      <c r="M1288" s="486"/>
      <c r="N1288" s="487"/>
      <c r="O1288" s="486"/>
      <c r="P1288" s="487"/>
      <c r="Q1288" s="487"/>
      <c r="R1288" s="487"/>
      <c r="S1288" s="519"/>
      <c r="T1288" s="520"/>
      <c r="U1288" s="519"/>
      <c r="V1288" s="520"/>
      <c r="W1288" s="520"/>
      <c r="X1288" s="520"/>
      <c r="Y1288" s="474"/>
      <c r="Z1288" s="474"/>
      <c r="AA1288" s="474"/>
      <c r="AB1288" s="475"/>
      <c r="AC1288" s="475"/>
      <c r="AD1288" s="475"/>
      <c r="AE1288" s="990"/>
      <c r="AF1288" s="990">
        <v>12.0</v>
      </c>
      <c r="AG1288" s="989"/>
      <c r="AH1288" s="990">
        <v>12.0</v>
      </c>
      <c r="AI1288" s="990"/>
      <c r="AJ1288" s="989"/>
      <c r="AK1288" s="962"/>
      <c r="AL1288" s="962"/>
      <c r="AM1288" s="962"/>
      <c r="AN1288" s="961"/>
      <c r="AO1288" s="962"/>
      <c r="AP1288" s="962"/>
      <c r="AQ1288" s="961"/>
      <c r="AR1288" s="961"/>
      <c r="AS1288" s="962"/>
    </row>
    <row r="1289">
      <c r="A1289" s="1022" t="s">
        <v>2696</v>
      </c>
      <c r="B1289" s="969" t="s">
        <v>2851</v>
      </c>
      <c r="C1289" s="14"/>
      <c r="D1289" s="970">
        <v>1.0</v>
      </c>
      <c r="E1289" s="971">
        <v>2.0</v>
      </c>
      <c r="F1289" s="972"/>
      <c r="G1289" s="1017"/>
      <c r="H1289" s="1023">
        <v>3000.0</v>
      </c>
      <c r="I1289" s="979"/>
      <c r="J1289" s="980">
        <v>8.0</v>
      </c>
      <c r="K1289" s="977"/>
      <c r="L1289" s="978"/>
      <c r="M1289" s="979"/>
      <c r="N1289" s="975"/>
      <c r="O1289" s="979"/>
      <c r="P1289" s="975"/>
      <c r="Q1289" s="975"/>
      <c r="R1289" s="975"/>
      <c r="S1289" s="976"/>
      <c r="T1289" s="980"/>
      <c r="U1289" s="976"/>
      <c r="V1289" s="980"/>
      <c r="W1289" s="980"/>
      <c r="X1289" s="980"/>
      <c r="Y1289" s="977"/>
      <c r="Z1289" s="977"/>
      <c r="AA1289" s="977"/>
      <c r="AB1289" s="981"/>
      <c r="AC1289" s="981"/>
      <c r="AD1289" s="981"/>
      <c r="AE1289" s="978"/>
      <c r="AF1289" s="978"/>
      <c r="AG1289" s="978"/>
      <c r="AH1289" s="982"/>
      <c r="AI1289" s="982"/>
      <c r="AJ1289" s="978"/>
      <c r="AK1289" s="1024"/>
      <c r="AL1289" s="1024"/>
      <c r="AM1289" s="1024"/>
      <c r="AN1289" s="1025"/>
      <c r="AO1289" s="1024"/>
      <c r="AP1289" s="1024"/>
      <c r="AQ1289" s="1025"/>
      <c r="AR1289" s="1025"/>
      <c r="AS1289" s="1026"/>
    </row>
    <row r="1290">
      <c r="A1290" s="266"/>
      <c r="B1290" s="266"/>
      <c r="C1290" s="269"/>
      <c r="D1290" s="984">
        <v>2.0</v>
      </c>
      <c r="E1290" s="985">
        <v>3.0</v>
      </c>
      <c r="F1290" s="986"/>
      <c r="G1290" s="1013"/>
      <c r="H1290" s="1021">
        <v>4500.0</v>
      </c>
      <c r="I1290" s="486"/>
      <c r="J1290" s="520">
        <v>10.0</v>
      </c>
      <c r="K1290" s="474"/>
      <c r="L1290" s="989"/>
      <c r="M1290" s="486"/>
      <c r="N1290" s="487"/>
      <c r="O1290" s="486"/>
      <c r="P1290" s="487"/>
      <c r="Q1290" s="487"/>
      <c r="R1290" s="487"/>
      <c r="S1290" s="520"/>
      <c r="T1290" s="520"/>
      <c r="U1290" s="519"/>
      <c r="V1290" s="520"/>
      <c r="W1290" s="520"/>
      <c r="X1290" s="520">
        <v>8.0</v>
      </c>
      <c r="Y1290" s="474"/>
      <c r="Z1290" s="474"/>
      <c r="AA1290" s="474"/>
      <c r="AB1290" s="475"/>
      <c r="AC1290" s="475"/>
      <c r="AD1290" s="475"/>
      <c r="AE1290" s="989"/>
      <c r="AF1290" s="989"/>
      <c r="AG1290" s="989"/>
      <c r="AH1290" s="990"/>
      <c r="AI1290" s="990"/>
      <c r="AJ1290" s="989"/>
      <c r="AK1290" s="962"/>
      <c r="AL1290" s="962"/>
      <c r="AM1290" s="962"/>
      <c r="AN1290" s="961"/>
      <c r="AO1290" s="962"/>
      <c r="AP1290" s="962"/>
      <c r="AQ1290" s="961"/>
      <c r="AR1290" s="961"/>
      <c r="AS1290" s="1027"/>
    </row>
    <row r="1291">
      <c r="A1291" s="266"/>
      <c r="B1291" s="266"/>
      <c r="C1291" s="269"/>
      <c r="D1291" s="984">
        <v>3.0</v>
      </c>
      <c r="E1291" s="985">
        <v>4.0</v>
      </c>
      <c r="F1291" s="986"/>
      <c r="G1291" s="1013"/>
      <c r="H1291" s="1021">
        <v>6800.0</v>
      </c>
      <c r="I1291" s="486"/>
      <c r="J1291" s="520">
        <v>12.0</v>
      </c>
      <c r="K1291" s="474"/>
      <c r="L1291" s="989"/>
      <c r="M1291" s="486"/>
      <c r="N1291" s="487"/>
      <c r="O1291" s="486"/>
      <c r="P1291" s="487"/>
      <c r="Q1291" s="487"/>
      <c r="R1291" s="487"/>
      <c r="S1291" s="520"/>
      <c r="T1291" s="520"/>
      <c r="U1291" s="519"/>
      <c r="V1291" s="520"/>
      <c r="W1291" s="520"/>
      <c r="X1291" s="520">
        <v>10.0</v>
      </c>
      <c r="Y1291" s="474"/>
      <c r="Z1291" s="474"/>
      <c r="AA1291" s="474"/>
      <c r="AB1291" s="475"/>
      <c r="AC1291" s="475"/>
      <c r="AD1291" s="475"/>
      <c r="AE1291" s="989"/>
      <c r="AF1291" s="989"/>
      <c r="AG1291" s="989"/>
      <c r="AH1291" s="990"/>
      <c r="AI1291" s="990"/>
      <c r="AJ1291" s="989"/>
      <c r="AK1291" s="962"/>
      <c r="AL1291" s="962"/>
      <c r="AM1291" s="962"/>
      <c r="AN1291" s="961"/>
      <c r="AO1291" s="962"/>
      <c r="AP1291" s="962"/>
      <c r="AQ1291" s="961"/>
      <c r="AR1291" s="961"/>
      <c r="AS1291" s="1027"/>
    </row>
    <row r="1292">
      <c r="A1292" s="266"/>
      <c r="B1292" s="266"/>
      <c r="C1292" s="269"/>
      <c r="D1292" s="984">
        <v>4.0</v>
      </c>
      <c r="E1292" s="985">
        <v>5.0</v>
      </c>
      <c r="F1292" s="986"/>
      <c r="G1292" s="1013"/>
      <c r="H1292" s="1021">
        <v>10000.0</v>
      </c>
      <c r="I1292" s="486"/>
      <c r="J1292" s="519"/>
      <c r="K1292" s="475">
        <v>3.0</v>
      </c>
      <c r="L1292" s="989"/>
      <c r="M1292" s="486"/>
      <c r="N1292" s="487"/>
      <c r="O1292" s="486"/>
      <c r="P1292" s="487"/>
      <c r="Q1292" s="487"/>
      <c r="R1292" s="487"/>
      <c r="S1292" s="520"/>
      <c r="T1292" s="520"/>
      <c r="U1292" s="519"/>
      <c r="V1292" s="520"/>
      <c r="W1292" s="520"/>
      <c r="X1292" s="520">
        <v>12.0</v>
      </c>
      <c r="Y1292" s="474"/>
      <c r="Z1292" s="474"/>
      <c r="AA1292" s="474"/>
      <c r="AB1292" s="475"/>
      <c r="AC1292" s="475"/>
      <c r="AD1292" s="475"/>
      <c r="AE1292" s="989"/>
      <c r="AF1292" s="989"/>
      <c r="AG1292" s="989"/>
      <c r="AH1292" s="990"/>
      <c r="AI1292" s="990"/>
      <c r="AJ1292" s="989"/>
      <c r="AK1292" s="962"/>
      <c r="AL1292" s="962"/>
      <c r="AM1292" s="962"/>
      <c r="AN1292" s="961"/>
      <c r="AO1292" s="962"/>
      <c r="AP1292" s="962"/>
      <c r="AQ1292" s="961"/>
      <c r="AR1292" s="961"/>
      <c r="AS1292" s="1027"/>
    </row>
    <row r="1293">
      <c r="A1293" s="266"/>
      <c r="B1293" s="266"/>
      <c r="C1293" s="269"/>
      <c r="D1293" s="984">
        <v>5.0</v>
      </c>
      <c r="E1293" s="985">
        <v>6.0</v>
      </c>
      <c r="F1293" s="986"/>
      <c r="G1293" s="1013"/>
      <c r="H1293" s="1021">
        <v>15000.0</v>
      </c>
      <c r="I1293" s="486"/>
      <c r="J1293" s="519"/>
      <c r="K1293" s="475">
        <v>5.0</v>
      </c>
      <c r="L1293" s="989"/>
      <c r="M1293" s="486"/>
      <c r="N1293" s="487"/>
      <c r="O1293" s="486"/>
      <c r="P1293" s="487"/>
      <c r="Q1293" s="487"/>
      <c r="R1293" s="487"/>
      <c r="S1293" s="519"/>
      <c r="T1293" s="520"/>
      <c r="U1293" s="519"/>
      <c r="V1293" s="520"/>
      <c r="W1293" s="520"/>
      <c r="X1293" s="520"/>
      <c r="Y1293" s="475"/>
      <c r="Z1293" s="474"/>
      <c r="AA1293" s="474"/>
      <c r="AB1293" s="475"/>
      <c r="AC1293" s="475"/>
      <c r="AD1293" s="475">
        <v>3.0</v>
      </c>
      <c r="AE1293" s="989"/>
      <c r="AF1293" s="989"/>
      <c r="AG1293" s="989"/>
      <c r="AH1293" s="990"/>
      <c r="AI1293" s="990"/>
      <c r="AJ1293" s="989"/>
      <c r="AK1293" s="962"/>
      <c r="AL1293" s="962"/>
      <c r="AM1293" s="962"/>
      <c r="AN1293" s="961"/>
      <c r="AO1293" s="962"/>
      <c r="AP1293" s="962"/>
      <c r="AQ1293" s="961"/>
      <c r="AR1293" s="961"/>
      <c r="AS1293" s="1027"/>
    </row>
    <row r="1294">
      <c r="A1294" s="266"/>
      <c r="B1294" s="266"/>
      <c r="C1294" s="269"/>
      <c r="D1294" s="984">
        <v>6.0</v>
      </c>
      <c r="E1294" s="985">
        <v>8.0</v>
      </c>
      <c r="F1294" s="986"/>
      <c r="G1294" s="1013"/>
      <c r="H1294" s="1021">
        <v>23000.0</v>
      </c>
      <c r="I1294" s="486"/>
      <c r="J1294" s="519"/>
      <c r="K1294" s="475">
        <v>10.0</v>
      </c>
      <c r="L1294" s="989"/>
      <c r="M1294" s="486"/>
      <c r="N1294" s="487"/>
      <c r="O1294" s="486"/>
      <c r="P1294" s="487"/>
      <c r="Q1294" s="487"/>
      <c r="R1294" s="487"/>
      <c r="S1294" s="519"/>
      <c r="T1294" s="520"/>
      <c r="U1294" s="519"/>
      <c r="V1294" s="520"/>
      <c r="W1294" s="520"/>
      <c r="X1294" s="520"/>
      <c r="Y1294" s="475"/>
      <c r="Z1294" s="475">
        <v>3.0</v>
      </c>
      <c r="AA1294" s="474"/>
      <c r="AB1294" s="475"/>
      <c r="AC1294" s="475"/>
      <c r="AD1294" s="475">
        <v>5.0</v>
      </c>
      <c r="AE1294" s="989"/>
      <c r="AF1294" s="989"/>
      <c r="AG1294" s="989"/>
      <c r="AH1294" s="990"/>
      <c r="AI1294" s="990"/>
      <c r="AJ1294" s="989"/>
      <c r="AK1294" s="962"/>
      <c r="AL1294" s="962"/>
      <c r="AM1294" s="962"/>
      <c r="AN1294" s="961"/>
      <c r="AO1294" s="962"/>
      <c r="AP1294" s="962"/>
      <c r="AQ1294" s="961"/>
      <c r="AR1294" s="961"/>
      <c r="AS1294" s="1027"/>
    </row>
    <row r="1295">
      <c r="A1295" s="266"/>
      <c r="B1295" s="266"/>
      <c r="C1295" s="269"/>
      <c r="D1295" s="984">
        <v>7.0</v>
      </c>
      <c r="E1295" s="985">
        <v>10.0</v>
      </c>
      <c r="F1295" s="986"/>
      <c r="G1295" s="1013"/>
      <c r="H1295" s="1021">
        <v>35000.0</v>
      </c>
      <c r="I1295" s="486"/>
      <c r="J1295" s="519"/>
      <c r="K1295" s="475">
        <v>15.0</v>
      </c>
      <c r="L1295" s="989"/>
      <c r="M1295" s="486"/>
      <c r="N1295" s="487"/>
      <c r="O1295" s="486"/>
      <c r="P1295" s="487"/>
      <c r="Q1295" s="487"/>
      <c r="R1295" s="487"/>
      <c r="S1295" s="519"/>
      <c r="T1295" s="520"/>
      <c r="U1295" s="519"/>
      <c r="V1295" s="520"/>
      <c r="W1295" s="520"/>
      <c r="X1295" s="520"/>
      <c r="Y1295" s="475"/>
      <c r="Z1295" s="475">
        <v>4.0</v>
      </c>
      <c r="AA1295" s="474"/>
      <c r="AB1295" s="475"/>
      <c r="AC1295" s="475"/>
      <c r="AD1295" s="475">
        <v>8.0</v>
      </c>
      <c r="AE1295" s="989"/>
      <c r="AF1295" s="989"/>
      <c r="AG1295" s="989"/>
      <c r="AH1295" s="990"/>
      <c r="AI1295" s="990"/>
      <c r="AJ1295" s="989"/>
      <c r="AK1295" s="962"/>
      <c r="AL1295" s="962"/>
      <c r="AM1295" s="962"/>
      <c r="AN1295" s="961"/>
      <c r="AO1295" s="962"/>
      <c r="AP1295" s="962"/>
      <c r="AQ1295" s="961"/>
      <c r="AR1295" s="961"/>
      <c r="AS1295" s="1027"/>
    </row>
    <row r="1296">
      <c r="A1296" s="266"/>
      <c r="B1296" s="266"/>
      <c r="C1296" s="269"/>
      <c r="D1296" s="984">
        <v>8.0</v>
      </c>
      <c r="E1296" s="985">
        <v>12.0</v>
      </c>
      <c r="F1296" s="986"/>
      <c r="G1296" s="1013"/>
      <c r="H1296" s="1021">
        <v>53000.0</v>
      </c>
      <c r="I1296" s="486"/>
      <c r="J1296" s="519"/>
      <c r="K1296" s="475">
        <v>20.0</v>
      </c>
      <c r="L1296" s="989"/>
      <c r="M1296" s="486"/>
      <c r="N1296" s="487"/>
      <c r="O1296" s="486"/>
      <c r="P1296" s="487"/>
      <c r="Q1296" s="487"/>
      <c r="R1296" s="487"/>
      <c r="S1296" s="519"/>
      <c r="T1296" s="520"/>
      <c r="U1296" s="519"/>
      <c r="V1296" s="520"/>
      <c r="W1296" s="520"/>
      <c r="X1296" s="520"/>
      <c r="Y1296" s="475"/>
      <c r="Z1296" s="475">
        <v>5.0</v>
      </c>
      <c r="AA1296" s="474"/>
      <c r="AB1296" s="475"/>
      <c r="AC1296" s="475"/>
      <c r="AD1296" s="475">
        <v>10.0</v>
      </c>
      <c r="AE1296" s="989"/>
      <c r="AF1296" s="989"/>
      <c r="AG1296" s="989"/>
      <c r="AH1296" s="990"/>
      <c r="AI1296" s="990"/>
      <c r="AJ1296" s="989"/>
      <c r="AK1296" s="962"/>
      <c r="AL1296" s="962"/>
      <c r="AM1296" s="962"/>
      <c r="AN1296" s="961"/>
      <c r="AO1296" s="962"/>
      <c r="AP1296" s="962"/>
      <c r="AQ1296" s="961"/>
      <c r="AR1296" s="961"/>
      <c r="AS1296" s="1027"/>
    </row>
    <row r="1297">
      <c r="A1297" s="266"/>
      <c r="B1297" s="266"/>
      <c r="C1297" s="269"/>
      <c r="D1297" s="984">
        <v>9.0</v>
      </c>
      <c r="E1297" s="985">
        <v>14.0</v>
      </c>
      <c r="F1297" s="986"/>
      <c r="G1297" s="1013"/>
      <c r="H1297" s="1021">
        <v>80000.0</v>
      </c>
      <c r="I1297" s="486"/>
      <c r="J1297" s="519"/>
      <c r="K1297" s="475">
        <v>30.0</v>
      </c>
      <c r="L1297" s="989"/>
      <c r="M1297" s="486"/>
      <c r="N1297" s="487"/>
      <c r="O1297" s="486"/>
      <c r="P1297" s="487"/>
      <c r="Q1297" s="487"/>
      <c r="R1297" s="487"/>
      <c r="S1297" s="519"/>
      <c r="T1297" s="520"/>
      <c r="U1297" s="519"/>
      <c r="V1297" s="520"/>
      <c r="W1297" s="520"/>
      <c r="X1297" s="520"/>
      <c r="Y1297" s="475"/>
      <c r="Z1297" s="475">
        <v>6.0</v>
      </c>
      <c r="AA1297" s="474"/>
      <c r="AB1297" s="475"/>
      <c r="AC1297" s="475"/>
      <c r="AD1297" s="475">
        <v>12.0</v>
      </c>
      <c r="AE1297" s="989"/>
      <c r="AF1297" s="989"/>
      <c r="AG1297" s="989"/>
      <c r="AH1297" s="990"/>
      <c r="AI1297" s="990"/>
      <c r="AJ1297" s="989"/>
      <c r="AK1297" s="962"/>
      <c r="AL1297" s="962"/>
      <c r="AM1297" s="962"/>
      <c r="AN1297" s="961"/>
      <c r="AO1297" s="962"/>
      <c r="AP1297" s="962"/>
      <c r="AQ1297" s="961"/>
      <c r="AR1297" s="961"/>
      <c r="AS1297" s="1027"/>
    </row>
    <row r="1298">
      <c r="A1298" s="266"/>
      <c r="B1298" s="266"/>
      <c r="C1298" s="269"/>
      <c r="D1298" s="984">
        <v>10.0</v>
      </c>
      <c r="E1298" s="985">
        <v>16.0</v>
      </c>
      <c r="F1298" s="986"/>
      <c r="G1298" s="1013"/>
      <c r="H1298" s="1021">
        <v>120000.0</v>
      </c>
      <c r="I1298" s="486"/>
      <c r="J1298" s="519"/>
      <c r="K1298" s="475">
        <v>40.0</v>
      </c>
      <c r="L1298" s="989"/>
      <c r="M1298" s="486"/>
      <c r="N1298" s="487"/>
      <c r="O1298" s="486"/>
      <c r="P1298" s="487"/>
      <c r="Q1298" s="487"/>
      <c r="R1298" s="487"/>
      <c r="S1298" s="519"/>
      <c r="T1298" s="520"/>
      <c r="U1298" s="519"/>
      <c r="V1298" s="520"/>
      <c r="W1298" s="520"/>
      <c r="X1298" s="520"/>
      <c r="Y1298" s="475"/>
      <c r="Z1298" s="475">
        <v>7.0</v>
      </c>
      <c r="AA1298" s="474"/>
      <c r="AB1298" s="475"/>
      <c r="AC1298" s="475"/>
      <c r="AD1298" s="475">
        <v>15.0</v>
      </c>
      <c r="AE1298" s="989"/>
      <c r="AF1298" s="989"/>
      <c r="AG1298" s="989"/>
      <c r="AH1298" s="990"/>
      <c r="AI1298" s="990"/>
      <c r="AJ1298" s="989"/>
      <c r="AK1298" s="962"/>
      <c r="AL1298" s="962"/>
      <c r="AM1298" s="962"/>
      <c r="AN1298" s="961"/>
      <c r="AO1298" s="962"/>
      <c r="AP1298" s="962"/>
      <c r="AQ1298" s="961"/>
      <c r="AR1298" s="961"/>
      <c r="AS1298" s="1027"/>
    </row>
    <row r="1299">
      <c r="A1299" s="266"/>
      <c r="B1299" s="266"/>
      <c r="C1299" s="269"/>
      <c r="D1299" s="984">
        <v>11.0</v>
      </c>
      <c r="E1299" s="985">
        <v>18.0</v>
      </c>
      <c r="F1299" s="986"/>
      <c r="G1299" s="1013"/>
      <c r="H1299" s="1021">
        <v>140000.0</v>
      </c>
      <c r="I1299" s="486"/>
      <c r="J1299" s="519"/>
      <c r="K1299" s="475">
        <v>50.0</v>
      </c>
      <c r="L1299" s="989"/>
      <c r="M1299" s="486"/>
      <c r="N1299" s="487"/>
      <c r="O1299" s="486"/>
      <c r="P1299" s="487"/>
      <c r="Q1299" s="487"/>
      <c r="R1299" s="487"/>
      <c r="S1299" s="519"/>
      <c r="T1299" s="520"/>
      <c r="U1299" s="519"/>
      <c r="V1299" s="520"/>
      <c r="W1299" s="520"/>
      <c r="X1299" s="520"/>
      <c r="Y1299" s="475"/>
      <c r="Z1299" s="475">
        <v>8.0</v>
      </c>
      <c r="AA1299" s="474"/>
      <c r="AB1299" s="475"/>
      <c r="AC1299" s="475"/>
      <c r="AD1299" s="475">
        <v>18.0</v>
      </c>
      <c r="AE1299" s="989"/>
      <c r="AF1299" s="989"/>
      <c r="AG1299" s="989"/>
      <c r="AH1299" s="990"/>
      <c r="AI1299" s="990"/>
      <c r="AJ1299" s="989"/>
      <c r="AK1299" s="962"/>
      <c r="AL1299" s="962"/>
      <c r="AM1299" s="962"/>
      <c r="AN1299" s="961"/>
      <c r="AO1299" s="962"/>
      <c r="AP1299" s="962"/>
      <c r="AQ1299" s="961"/>
      <c r="AR1299" s="961"/>
      <c r="AS1299" s="1027"/>
    </row>
    <row r="1300">
      <c r="A1300" s="266"/>
      <c r="B1300" s="266"/>
      <c r="C1300" s="269"/>
      <c r="D1300" s="984">
        <v>12.0</v>
      </c>
      <c r="E1300" s="985">
        <v>20.0</v>
      </c>
      <c r="F1300" s="986"/>
      <c r="G1300" s="1013"/>
      <c r="H1300" s="1021">
        <v>170000.0</v>
      </c>
      <c r="I1300" s="486"/>
      <c r="J1300" s="519"/>
      <c r="K1300" s="475">
        <v>60.0</v>
      </c>
      <c r="L1300" s="989"/>
      <c r="M1300" s="486"/>
      <c r="N1300" s="487"/>
      <c r="O1300" s="486"/>
      <c r="P1300" s="487"/>
      <c r="Q1300" s="487"/>
      <c r="R1300" s="487"/>
      <c r="S1300" s="519"/>
      <c r="T1300" s="520"/>
      <c r="U1300" s="519"/>
      <c r="V1300" s="520"/>
      <c r="W1300" s="520"/>
      <c r="X1300" s="520"/>
      <c r="Y1300" s="475"/>
      <c r="Z1300" s="475">
        <v>9.0</v>
      </c>
      <c r="AA1300" s="474"/>
      <c r="AB1300" s="475"/>
      <c r="AC1300" s="475"/>
      <c r="AD1300" s="475">
        <v>22.0</v>
      </c>
      <c r="AE1300" s="989"/>
      <c r="AF1300" s="989"/>
      <c r="AG1300" s="989"/>
      <c r="AH1300" s="990"/>
      <c r="AI1300" s="990"/>
      <c r="AJ1300" s="989"/>
      <c r="AK1300" s="962"/>
      <c r="AL1300" s="962"/>
      <c r="AM1300" s="962"/>
      <c r="AN1300" s="961"/>
      <c r="AO1300" s="962"/>
      <c r="AP1300" s="962"/>
      <c r="AQ1300" s="961"/>
      <c r="AR1300" s="961"/>
      <c r="AS1300" s="1027"/>
    </row>
    <row r="1301">
      <c r="A1301" s="266"/>
      <c r="B1301" s="266"/>
      <c r="C1301" s="269"/>
      <c r="D1301" s="984">
        <v>13.0</v>
      </c>
      <c r="E1301" s="985">
        <v>22.0</v>
      </c>
      <c r="F1301" s="986"/>
      <c r="G1301" s="1013"/>
      <c r="H1301" s="1021">
        <v>200000.0</v>
      </c>
      <c r="I1301" s="486"/>
      <c r="J1301" s="519"/>
      <c r="K1301" s="474"/>
      <c r="L1301" s="990">
        <v>5.0</v>
      </c>
      <c r="M1301" s="486"/>
      <c r="N1301" s="487"/>
      <c r="O1301" s="486"/>
      <c r="P1301" s="487"/>
      <c r="Q1301" s="487"/>
      <c r="R1301" s="487"/>
      <c r="S1301" s="519"/>
      <c r="T1301" s="520"/>
      <c r="U1301" s="519"/>
      <c r="V1301" s="520"/>
      <c r="W1301" s="520"/>
      <c r="X1301" s="520"/>
      <c r="Y1301" s="475"/>
      <c r="Z1301" s="475">
        <v>10.0</v>
      </c>
      <c r="AA1301" s="474"/>
      <c r="AB1301" s="475"/>
      <c r="AC1301" s="475"/>
      <c r="AD1301" s="475">
        <v>25.0</v>
      </c>
      <c r="AE1301" s="989"/>
      <c r="AF1301" s="989"/>
      <c r="AG1301" s="989"/>
      <c r="AH1301" s="990"/>
      <c r="AI1301" s="990"/>
      <c r="AJ1301" s="989"/>
      <c r="AK1301" s="962"/>
      <c r="AL1301" s="962"/>
      <c r="AM1301" s="962"/>
      <c r="AN1301" s="961"/>
      <c r="AO1301" s="962"/>
      <c r="AP1301" s="962"/>
      <c r="AQ1301" s="961"/>
      <c r="AR1301" s="961"/>
      <c r="AS1301" s="1027"/>
    </row>
    <row r="1302">
      <c r="A1302" s="266"/>
      <c r="B1302" s="266"/>
      <c r="C1302" s="269"/>
      <c r="D1302" s="984">
        <v>14.0</v>
      </c>
      <c r="E1302" s="985">
        <v>24.0</v>
      </c>
      <c r="F1302" s="986"/>
      <c r="G1302" s="1013"/>
      <c r="H1302" s="1021">
        <v>240000.0</v>
      </c>
      <c r="I1302" s="486"/>
      <c r="J1302" s="519"/>
      <c r="K1302" s="474"/>
      <c r="L1302" s="990">
        <v>10.0</v>
      </c>
      <c r="M1302" s="486"/>
      <c r="N1302" s="487"/>
      <c r="O1302" s="486"/>
      <c r="P1302" s="487"/>
      <c r="Q1302" s="487"/>
      <c r="R1302" s="487"/>
      <c r="S1302" s="519"/>
      <c r="T1302" s="520"/>
      <c r="U1302" s="519"/>
      <c r="V1302" s="520"/>
      <c r="W1302" s="520"/>
      <c r="X1302" s="520"/>
      <c r="Y1302" s="475"/>
      <c r="Z1302" s="475">
        <v>12.0</v>
      </c>
      <c r="AA1302" s="474"/>
      <c r="AB1302" s="475"/>
      <c r="AC1302" s="475"/>
      <c r="AD1302" s="475">
        <v>30.0</v>
      </c>
      <c r="AE1302" s="989"/>
      <c r="AF1302" s="989"/>
      <c r="AG1302" s="989"/>
      <c r="AH1302" s="990"/>
      <c r="AI1302" s="990"/>
      <c r="AJ1302" s="989"/>
      <c r="AK1302" s="962"/>
      <c r="AL1302" s="962"/>
      <c r="AM1302" s="962"/>
      <c r="AN1302" s="961"/>
      <c r="AO1302" s="962"/>
      <c r="AP1302" s="962"/>
      <c r="AQ1302" s="961"/>
      <c r="AR1302" s="961"/>
      <c r="AS1302" s="1027"/>
    </row>
    <row r="1303">
      <c r="A1303" s="266"/>
      <c r="B1303" s="266"/>
      <c r="C1303" s="269"/>
      <c r="D1303" s="984">
        <v>15.0</v>
      </c>
      <c r="E1303" s="985">
        <v>26.0</v>
      </c>
      <c r="F1303" s="986"/>
      <c r="G1303" s="1013"/>
      <c r="H1303" s="1021">
        <v>290000.0</v>
      </c>
      <c r="I1303" s="486"/>
      <c r="J1303" s="519"/>
      <c r="K1303" s="474"/>
      <c r="L1303" s="990">
        <v>15.0</v>
      </c>
      <c r="M1303" s="486"/>
      <c r="N1303" s="487"/>
      <c r="O1303" s="486"/>
      <c r="P1303" s="487"/>
      <c r="Q1303" s="487"/>
      <c r="R1303" s="487"/>
      <c r="S1303" s="519"/>
      <c r="T1303" s="520"/>
      <c r="U1303" s="519"/>
      <c r="V1303" s="520"/>
      <c r="W1303" s="520"/>
      <c r="X1303" s="520"/>
      <c r="Y1303" s="474"/>
      <c r="Z1303" s="474"/>
      <c r="AA1303" s="474"/>
      <c r="AB1303" s="475"/>
      <c r="AC1303" s="475"/>
      <c r="AD1303" s="475"/>
      <c r="AE1303" s="990"/>
      <c r="AF1303" s="990">
        <v>5.0</v>
      </c>
      <c r="AG1303" s="989"/>
      <c r="AH1303" s="990"/>
      <c r="AI1303" s="990"/>
      <c r="AJ1303" s="990">
        <v>5.0</v>
      </c>
      <c r="AK1303" s="962"/>
      <c r="AL1303" s="962"/>
      <c r="AM1303" s="962"/>
      <c r="AN1303" s="961"/>
      <c r="AO1303" s="962"/>
      <c r="AP1303" s="962"/>
      <c r="AQ1303" s="961"/>
      <c r="AR1303" s="961"/>
      <c r="AS1303" s="1027"/>
    </row>
    <row r="1304">
      <c r="A1304" s="266"/>
      <c r="B1304" s="266"/>
      <c r="C1304" s="269"/>
      <c r="D1304" s="984">
        <v>16.0</v>
      </c>
      <c r="E1304" s="985">
        <v>28.0</v>
      </c>
      <c r="F1304" s="986"/>
      <c r="G1304" s="1013"/>
      <c r="H1304" s="1021">
        <v>350000.0</v>
      </c>
      <c r="I1304" s="486"/>
      <c r="J1304" s="519"/>
      <c r="K1304" s="474"/>
      <c r="L1304" s="990">
        <v>20.0</v>
      </c>
      <c r="M1304" s="486"/>
      <c r="N1304" s="487"/>
      <c r="O1304" s="486"/>
      <c r="P1304" s="487"/>
      <c r="Q1304" s="487"/>
      <c r="R1304" s="487"/>
      <c r="S1304" s="519"/>
      <c r="T1304" s="520"/>
      <c r="U1304" s="519"/>
      <c r="V1304" s="520"/>
      <c r="W1304" s="520"/>
      <c r="X1304" s="520"/>
      <c r="Y1304" s="474"/>
      <c r="Z1304" s="474"/>
      <c r="AA1304" s="474"/>
      <c r="AB1304" s="475"/>
      <c r="AC1304" s="475"/>
      <c r="AD1304" s="475"/>
      <c r="AE1304" s="990"/>
      <c r="AF1304" s="990">
        <v>6.0</v>
      </c>
      <c r="AG1304" s="989"/>
      <c r="AH1304" s="990"/>
      <c r="AI1304" s="990"/>
      <c r="AJ1304" s="990">
        <v>6.0</v>
      </c>
      <c r="AK1304" s="962"/>
      <c r="AL1304" s="962"/>
      <c r="AM1304" s="962"/>
      <c r="AN1304" s="961"/>
      <c r="AO1304" s="962"/>
      <c r="AP1304" s="962"/>
      <c r="AQ1304" s="961"/>
      <c r="AR1304" s="961"/>
      <c r="AS1304" s="1027"/>
    </row>
    <row r="1305">
      <c r="A1305" s="266"/>
      <c r="B1305" s="266"/>
      <c r="C1305" s="269"/>
      <c r="D1305" s="984">
        <v>17.0</v>
      </c>
      <c r="E1305" s="985">
        <v>30.0</v>
      </c>
      <c r="F1305" s="986"/>
      <c r="G1305" s="1013"/>
      <c r="H1305" s="1021">
        <v>420000.0</v>
      </c>
      <c r="I1305" s="486"/>
      <c r="J1305" s="519"/>
      <c r="K1305" s="474"/>
      <c r="L1305" s="990">
        <v>25.0</v>
      </c>
      <c r="M1305" s="486"/>
      <c r="N1305" s="487"/>
      <c r="O1305" s="486"/>
      <c r="P1305" s="487"/>
      <c r="Q1305" s="487"/>
      <c r="R1305" s="487"/>
      <c r="S1305" s="519"/>
      <c r="T1305" s="520"/>
      <c r="U1305" s="519"/>
      <c r="V1305" s="520"/>
      <c r="W1305" s="520"/>
      <c r="X1305" s="520"/>
      <c r="Y1305" s="474"/>
      <c r="Z1305" s="474"/>
      <c r="AA1305" s="474"/>
      <c r="AB1305" s="475"/>
      <c r="AC1305" s="475"/>
      <c r="AD1305" s="475"/>
      <c r="AE1305" s="990"/>
      <c r="AF1305" s="990">
        <v>7.0</v>
      </c>
      <c r="AG1305" s="989"/>
      <c r="AH1305" s="990"/>
      <c r="AI1305" s="990"/>
      <c r="AJ1305" s="990">
        <v>7.0</v>
      </c>
      <c r="AK1305" s="962"/>
      <c r="AL1305" s="962"/>
      <c r="AM1305" s="962"/>
      <c r="AN1305" s="961"/>
      <c r="AO1305" s="962"/>
      <c r="AP1305" s="962"/>
      <c r="AQ1305" s="961"/>
      <c r="AR1305" s="961"/>
      <c r="AS1305" s="1027"/>
    </row>
    <row r="1306">
      <c r="A1306" s="266"/>
      <c r="B1306" s="266"/>
      <c r="C1306" s="269"/>
      <c r="D1306" s="984">
        <v>18.0</v>
      </c>
      <c r="E1306" s="985">
        <v>33.0</v>
      </c>
      <c r="F1306" s="986"/>
      <c r="G1306" s="1013"/>
      <c r="H1306" s="1021">
        <v>500000.0</v>
      </c>
      <c r="I1306" s="486"/>
      <c r="J1306" s="519"/>
      <c r="K1306" s="474"/>
      <c r="L1306" s="990">
        <v>30.0</v>
      </c>
      <c r="M1306" s="486"/>
      <c r="N1306" s="487"/>
      <c r="O1306" s="486"/>
      <c r="P1306" s="487"/>
      <c r="Q1306" s="487"/>
      <c r="R1306" s="487"/>
      <c r="S1306" s="519"/>
      <c r="T1306" s="520"/>
      <c r="U1306" s="519"/>
      <c r="V1306" s="520"/>
      <c r="W1306" s="520"/>
      <c r="X1306" s="520"/>
      <c r="Y1306" s="474"/>
      <c r="Z1306" s="474"/>
      <c r="AA1306" s="474"/>
      <c r="AB1306" s="475"/>
      <c r="AC1306" s="475"/>
      <c r="AD1306" s="475"/>
      <c r="AE1306" s="990"/>
      <c r="AF1306" s="990">
        <v>8.0</v>
      </c>
      <c r="AG1306" s="989"/>
      <c r="AH1306" s="990"/>
      <c r="AI1306" s="990"/>
      <c r="AJ1306" s="990">
        <v>8.0</v>
      </c>
      <c r="AK1306" s="962"/>
      <c r="AL1306" s="962"/>
      <c r="AM1306" s="962"/>
      <c r="AN1306" s="961"/>
      <c r="AO1306" s="962"/>
      <c r="AP1306" s="962"/>
      <c r="AQ1306" s="961"/>
      <c r="AR1306" s="961"/>
      <c r="AS1306" s="1027"/>
    </row>
    <row r="1307">
      <c r="A1307" s="266"/>
      <c r="B1307" s="266"/>
      <c r="C1307" s="269"/>
      <c r="D1307" s="984">
        <v>19.0</v>
      </c>
      <c r="E1307" s="985">
        <v>36.0</v>
      </c>
      <c r="F1307" s="986"/>
      <c r="G1307" s="1013"/>
      <c r="H1307" s="1021">
        <v>600000.0</v>
      </c>
      <c r="I1307" s="486"/>
      <c r="J1307" s="519"/>
      <c r="K1307" s="474"/>
      <c r="L1307" s="990">
        <v>40.0</v>
      </c>
      <c r="M1307" s="486"/>
      <c r="N1307" s="487"/>
      <c r="O1307" s="486"/>
      <c r="P1307" s="487"/>
      <c r="Q1307" s="487"/>
      <c r="R1307" s="487"/>
      <c r="S1307" s="519"/>
      <c r="T1307" s="520"/>
      <c r="U1307" s="519"/>
      <c r="V1307" s="520"/>
      <c r="W1307" s="520"/>
      <c r="X1307" s="520"/>
      <c r="Y1307" s="474"/>
      <c r="Z1307" s="474"/>
      <c r="AA1307" s="474"/>
      <c r="AB1307" s="475"/>
      <c r="AC1307" s="475"/>
      <c r="AD1307" s="475"/>
      <c r="AE1307" s="990"/>
      <c r="AF1307" s="990">
        <v>10.0</v>
      </c>
      <c r="AG1307" s="989"/>
      <c r="AH1307" s="990"/>
      <c r="AI1307" s="990"/>
      <c r="AJ1307" s="990">
        <v>10.0</v>
      </c>
      <c r="AK1307" s="962"/>
      <c r="AL1307" s="962"/>
      <c r="AM1307" s="962"/>
      <c r="AN1307" s="961"/>
      <c r="AO1307" s="962"/>
      <c r="AP1307" s="962"/>
      <c r="AQ1307" s="961"/>
      <c r="AR1307" s="961"/>
      <c r="AS1307" s="1027"/>
    </row>
    <row r="1308">
      <c r="A1308" s="275"/>
      <c r="B1308" s="275"/>
      <c r="C1308" s="917"/>
      <c r="D1308" s="992">
        <v>20.0</v>
      </c>
      <c r="E1308" s="993">
        <v>40.0</v>
      </c>
      <c r="F1308" s="994"/>
      <c r="G1308" s="1015"/>
      <c r="H1308" s="1028">
        <v>720000.0</v>
      </c>
      <c r="I1308" s="1001"/>
      <c r="J1308" s="998"/>
      <c r="K1308" s="999"/>
      <c r="L1308" s="1004">
        <v>50.0</v>
      </c>
      <c r="M1308" s="1001"/>
      <c r="N1308" s="997"/>
      <c r="O1308" s="1001"/>
      <c r="P1308" s="997"/>
      <c r="Q1308" s="997"/>
      <c r="R1308" s="997"/>
      <c r="S1308" s="998"/>
      <c r="T1308" s="1002"/>
      <c r="U1308" s="998"/>
      <c r="V1308" s="1002"/>
      <c r="W1308" s="1002"/>
      <c r="X1308" s="1002"/>
      <c r="Y1308" s="999"/>
      <c r="Z1308" s="999"/>
      <c r="AA1308" s="999"/>
      <c r="AB1308" s="1003"/>
      <c r="AC1308" s="1003"/>
      <c r="AD1308" s="1003"/>
      <c r="AE1308" s="1004"/>
      <c r="AF1308" s="1004">
        <v>12.0</v>
      </c>
      <c r="AG1308" s="1000"/>
      <c r="AH1308" s="1004"/>
      <c r="AI1308" s="1004"/>
      <c r="AJ1308" s="1004">
        <v>12.0</v>
      </c>
      <c r="AK1308" s="1029"/>
      <c r="AL1308" s="1029"/>
      <c r="AM1308" s="1029"/>
      <c r="AN1308" s="1030"/>
      <c r="AO1308" s="1029"/>
      <c r="AP1308" s="1029"/>
      <c r="AQ1308" s="1030"/>
      <c r="AR1308" s="1030"/>
      <c r="AS1308" s="1031"/>
    </row>
    <row r="1309">
      <c r="A1309" s="387" t="s">
        <v>2825</v>
      </c>
      <c r="B1309" s="1035" t="s">
        <v>2852</v>
      </c>
      <c r="C1309" s="269"/>
      <c r="D1309" s="984">
        <v>1.0</v>
      </c>
      <c r="E1309" s="1075">
        <v>5.0</v>
      </c>
      <c r="F1309" s="1036"/>
      <c r="G1309" s="1037"/>
      <c r="H1309" s="1038">
        <v>1500.0</v>
      </c>
      <c r="I1309" s="486"/>
      <c r="J1309" s="520">
        <v>1.0</v>
      </c>
      <c r="K1309" s="474"/>
      <c r="L1309" s="989"/>
      <c r="M1309" s="486"/>
      <c r="N1309" s="487"/>
      <c r="O1309" s="486"/>
      <c r="P1309" s="487"/>
      <c r="Q1309" s="487"/>
      <c r="R1309" s="487"/>
      <c r="S1309" s="520"/>
      <c r="T1309" s="520"/>
      <c r="U1309" s="519"/>
      <c r="V1309" s="520"/>
      <c r="W1309" s="520"/>
      <c r="X1309" s="520">
        <v>2.0</v>
      </c>
      <c r="Y1309" s="474"/>
      <c r="Z1309" s="474"/>
      <c r="AA1309" s="474"/>
      <c r="AB1309" s="475"/>
      <c r="AC1309" s="475"/>
      <c r="AD1309" s="475"/>
      <c r="AE1309" s="989"/>
      <c r="AF1309" s="989"/>
      <c r="AG1309" s="989"/>
      <c r="AH1309" s="990"/>
      <c r="AI1309" s="990"/>
      <c r="AJ1309" s="989"/>
      <c r="AK1309" s="962"/>
      <c r="AL1309" s="962"/>
      <c r="AM1309" s="962"/>
      <c r="AN1309" s="961"/>
      <c r="AO1309" s="962"/>
      <c r="AP1309" s="962"/>
      <c r="AQ1309" s="961"/>
      <c r="AR1309" s="961"/>
      <c r="AS1309" s="962"/>
    </row>
    <row r="1310">
      <c r="B1310" s="266"/>
      <c r="C1310" s="269"/>
      <c r="D1310" s="984">
        <v>2.0</v>
      </c>
      <c r="E1310" s="985">
        <v>6.0</v>
      </c>
      <c r="F1310" s="1012"/>
      <c r="G1310" s="1013"/>
      <c r="H1310" s="988">
        <v>2300.0</v>
      </c>
      <c r="I1310" s="486"/>
      <c r="J1310" s="520">
        <v>2.0</v>
      </c>
      <c r="K1310" s="474"/>
      <c r="L1310" s="989"/>
      <c r="M1310" s="486"/>
      <c r="N1310" s="487"/>
      <c r="O1310" s="486"/>
      <c r="P1310" s="487"/>
      <c r="Q1310" s="487"/>
      <c r="R1310" s="487"/>
      <c r="S1310" s="520"/>
      <c r="T1310" s="520"/>
      <c r="U1310" s="519"/>
      <c r="V1310" s="520"/>
      <c r="W1310" s="520"/>
      <c r="X1310" s="520">
        <v>3.0</v>
      </c>
      <c r="Y1310" s="474"/>
      <c r="Z1310" s="474"/>
      <c r="AA1310" s="474"/>
      <c r="AB1310" s="475"/>
      <c r="AC1310" s="475"/>
      <c r="AD1310" s="475"/>
      <c r="AE1310" s="989"/>
      <c r="AF1310" s="989"/>
      <c r="AG1310" s="989"/>
      <c r="AH1310" s="990"/>
      <c r="AI1310" s="990"/>
      <c r="AJ1310" s="989"/>
      <c r="AK1310" s="962"/>
      <c r="AL1310" s="962"/>
      <c r="AM1310" s="962"/>
      <c r="AN1310" s="961"/>
      <c r="AO1310" s="962"/>
      <c r="AP1310" s="962"/>
      <c r="AQ1310" s="961"/>
      <c r="AR1310" s="961"/>
      <c r="AS1310" s="962"/>
    </row>
    <row r="1311">
      <c r="B1311" s="266"/>
      <c r="C1311" s="269"/>
      <c r="D1311" s="984">
        <v>3.0</v>
      </c>
      <c r="E1311" s="985">
        <v>7.0</v>
      </c>
      <c r="F1311" s="1012"/>
      <c r="G1311" s="1013"/>
      <c r="H1311" s="988">
        <v>3500.0</v>
      </c>
      <c r="I1311" s="486"/>
      <c r="J1311" s="520">
        <v>4.0</v>
      </c>
      <c r="K1311" s="474"/>
      <c r="L1311" s="989"/>
      <c r="M1311" s="486"/>
      <c r="N1311" s="487"/>
      <c r="O1311" s="486"/>
      <c r="P1311" s="487"/>
      <c r="Q1311" s="487"/>
      <c r="R1311" s="487"/>
      <c r="S1311" s="520"/>
      <c r="T1311" s="520"/>
      <c r="U1311" s="519"/>
      <c r="V1311" s="520"/>
      <c r="W1311" s="520"/>
      <c r="X1311" s="520">
        <v>4.0</v>
      </c>
      <c r="Y1311" s="474"/>
      <c r="Z1311" s="474"/>
      <c r="AA1311" s="474"/>
      <c r="AB1311" s="475"/>
      <c r="AC1311" s="475"/>
      <c r="AD1311" s="475"/>
      <c r="AE1311" s="989"/>
      <c r="AF1311" s="989"/>
      <c r="AG1311" s="989"/>
      <c r="AH1311" s="990"/>
      <c r="AI1311" s="990"/>
      <c r="AJ1311" s="989"/>
      <c r="AK1311" s="962"/>
      <c r="AL1311" s="962"/>
      <c r="AM1311" s="962"/>
      <c r="AN1311" s="961"/>
      <c r="AO1311" s="962"/>
      <c r="AP1311" s="962"/>
      <c r="AQ1311" s="961"/>
      <c r="AR1311" s="961"/>
      <c r="AS1311" s="962"/>
    </row>
    <row r="1312">
      <c r="B1312" s="266"/>
      <c r="C1312" s="269"/>
      <c r="D1312" s="984">
        <v>4.0</v>
      </c>
      <c r="E1312" s="985">
        <v>8.0</v>
      </c>
      <c r="F1312" s="1012"/>
      <c r="G1312" s="1013"/>
      <c r="H1312" s="988">
        <v>5300.0</v>
      </c>
      <c r="I1312" s="486"/>
      <c r="J1312" s="520">
        <v>6.0</v>
      </c>
      <c r="K1312" s="474"/>
      <c r="L1312" s="989"/>
      <c r="M1312" s="486"/>
      <c r="N1312" s="487"/>
      <c r="O1312" s="486"/>
      <c r="P1312" s="487"/>
      <c r="Q1312" s="487"/>
      <c r="R1312" s="487"/>
      <c r="S1312" s="520"/>
      <c r="T1312" s="520"/>
      <c r="U1312" s="519"/>
      <c r="V1312" s="520"/>
      <c r="W1312" s="520"/>
      <c r="X1312" s="520">
        <v>5.0</v>
      </c>
      <c r="Y1312" s="474"/>
      <c r="Z1312" s="474"/>
      <c r="AA1312" s="474"/>
      <c r="AB1312" s="475"/>
      <c r="AC1312" s="475"/>
      <c r="AD1312" s="475"/>
      <c r="AE1312" s="989"/>
      <c r="AF1312" s="989"/>
      <c r="AG1312" s="989"/>
      <c r="AH1312" s="990"/>
      <c r="AI1312" s="990"/>
      <c r="AJ1312" s="989"/>
      <c r="AK1312" s="962"/>
      <c r="AL1312" s="962"/>
      <c r="AM1312" s="962"/>
      <c r="AN1312" s="961"/>
      <c r="AO1312" s="962"/>
      <c r="AP1312" s="962"/>
      <c r="AQ1312" s="961"/>
      <c r="AR1312" s="961"/>
      <c r="AS1312" s="962"/>
    </row>
    <row r="1313">
      <c r="B1313" s="266"/>
      <c r="C1313" s="269"/>
      <c r="D1313" s="984">
        <v>5.0</v>
      </c>
      <c r="E1313" s="985">
        <v>9.0</v>
      </c>
      <c r="F1313" s="1012"/>
      <c r="G1313" s="1013"/>
      <c r="H1313" s="988">
        <v>8000.0</v>
      </c>
      <c r="I1313" s="486"/>
      <c r="J1313" s="520">
        <v>8.0</v>
      </c>
      <c r="K1313" s="474"/>
      <c r="L1313" s="989"/>
      <c r="M1313" s="486"/>
      <c r="N1313" s="487"/>
      <c r="O1313" s="486"/>
      <c r="P1313" s="487"/>
      <c r="Q1313" s="487"/>
      <c r="R1313" s="487"/>
      <c r="S1313" s="520"/>
      <c r="T1313" s="520"/>
      <c r="U1313" s="519"/>
      <c r="V1313" s="520"/>
      <c r="W1313" s="520"/>
      <c r="X1313" s="520">
        <v>6.0</v>
      </c>
      <c r="Y1313" s="474"/>
      <c r="Z1313" s="474"/>
      <c r="AA1313" s="474"/>
      <c r="AB1313" s="475"/>
      <c r="AC1313" s="475"/>
      <c r="AD1313" s="475"/>
      <c r="AE1313" s="989"/>
      <c r="AF1313" s="989"/>
      <c r="AG1313" s="989"/>
      <c r="AH1313" s="990"/>
      <c r="AI1313" s="990"/>
      <c r="AJ1313" s="989"/>
      <c r="AK1313" s="962"/>
      <c r="AL1313" s="962"/>
      <c r="AM1313" s="962"/>
      <c r="AN1313" s="961"/>
      <c r="AO1313" s="962"/>
      <c r="AP1313" s="962"/>
      <c r="AQ1313" s="961"/>
      <c r="AR1313" s="961"/>
      <c r="AS1313" s="962"/>
    </row>
    <row r="1314">
      <c r="B1314" s="266"/>
      <c r="C1314" s="269"/>
      <c r="D1314" s="984">
        <v>6.0</v>
      </c>
      <c r="E1314" s="985">
        <v>11.0</v>
      </c>
      <c r="F1314" s="1012"/>
      <c r="G1314" s="1013"/>
      <c r="H1314" s="988">
        <v>12000.0</v>
      </c>
      <c r="I1314" s="486"/>
      <c r="J1314" s="519"/>
      <c r="K1314" s="475">
        <v>3.0</v>
      </c>
      <c r="L1314" s="989"/>
      <c r="M1314" s="486"/>
      <c r="N1314" s="487"/>
      <c r="O1314" s="486"/>
      <c r="P1314" s="487"/>
      <c r="Q1314" s="487"/>
      <c r="R1314" s="487"/>
      <c r="S1314" s="519"/>
      <c r="T1314" s="520"/>
      <c r="U1314" s="519"/>
      <c r="V1314" s="520"/>
      <c r="W1314" s="520"/>
      <c r="X1314" s="520"/>
      <c r="Y1314" s="475"/>
      <c r="Z1314" s="474"/>
      <c r="AA1314" s="474"/>
      <c r="AB1314" s="475"/>
      <c r="AC1314" s="475"/>
      <c r="AD1314" s="475">
        <v>2.0</v>
      </c>
      <c r="AE1314" s="989"/>
      <c r="AF1314" s="989"/>
      <c r="AG1314" s="989"/>
      <c r="AH1314" s="990"/>
      <c r="AI1314" s="990"/>
      <c r="AJ1314" s="989"/>
      <c r="AK1314" s="962"/>
      <c r="AL1314" s="962"/>
      <c r="AM1314" s="962"/>
      <c r="AN1314" s="961"/>
      <c r="AO1314" s="962"/>
      <c r="AP1314" s="962"/>
      <c r="AQ1314" s="961"/>
      <c r="AR1314" s="961"/>
      <c r="AS1314" s="962"/>
    </row>
    <row r="1315">
      <c r="B1315" s="266"/>
      <c r="C1315" s="269"/>
      <c r="D1315" s="984">
        <v>7.0</v>
      </c>
      <c r="E1315" s="985">
        <v>13.0</v>
      </c>
      <c r="F1315" s="1012"/>
      <c r="G1315" s="1013"/>
      <c r="H1315" s="988">
        <v>18000.0</v>
      </c>
      <c r="I1315" s="486"/>
      <c r="J1315" s="519"/>
      <c r="K1315" s="475">
        <v>5.0</v>
      </c>
      <c r="L1315" s="989"/>
      <c r="M1315" s="486"/>
      <c r="N1315" s="487"/>
      <c r="O1315" s="486"/>
      <c r="P1315" s="487"/>
      <c r="Q1315" s="487"/>
      <c r="R1315" s="487"/>
      <c r="S1315" s="519"/>
      <c r="T1315" s="520"/>
      <c r="U1315" s="519"/>
      <c r="V1315" s="520"/>
      <c r="W1315" s="520"/>
      <c r="X1315" s="520"/>
      <c r="Y1315" s="475"/>
      <c r="Z1315" s="474"/>
      <c r="AA1315" s="474"/>
      <c r="AB1315" s="475"/>
      <c r="AC1315" s="475"/>
      <c r="AD1315" s="475">
        <v>4.0</v>
      </c>
      <c r="AE1315" s="989"/>
      <c r="AF1315" s="989"/>
      <c r="AG1315" s="989"/>
      <c r="AH1315" s="990"/>
      <c r="AI1315" s="990"/>
      <c r="AJ1315" s="989"/>
      <c r="AK1315" s="962"/>
      <c r="AL1315" s="962"/>
      <c r="AM1315" s="962"/>
      <c r="AN1315" s="961"/>
      <c r="AO1315" s="962"/>
      <c r="AP1315" s="962"/>
      <c r="AQ1315" s="961"/>
      <c r="AR1315" s="961"/>
      <c r="AS1315" s="962"/>
    </row>
    <row r="1316">
      <c r="B1316" s="266"/>
      <c r="C1316" s="269"/>
      <c r="D1316" s="984">
        <v>8.0</v>
      </c>
      <c r="E1316" s="985">
        <v>15.0</v>
      </c>
      <c r="F1316" s="1012"/>
      <c r="G1316" s="1013"/>
      <c r="H1316" s="988">
        <v>27000.0</v>
      </c>
      <c r="I1316" s="486"/>
      <c r="J1316" s="519"/>
      <c r="K1316" s="475">
        <v>8.0</v>
      </c>
      <c r="L1316" s="989"/>
      <c r="M1316" s="486"/>
      <c r="N1316" s="487"/>
      <c r="O1316" s="486"/>
      <c r="P1316" s="487"/>
      <c r="Q1316" s="487"/>
      <c r="R1316" s="487"/>
      <c r="S1316" s="519"/>
      <c r="T1316" s="520"/>
      <c r="U1316" s="519"/>
      <c r="V1316" s="520"/>
      <c r="W1316" s="520"/>
      <c r="X1316" s="520"/>
      <c r="Y1316" s="475">
        <v>2.0</v>
      </c>
      <c r="Z1316" s="475"/>
      <c r="AA1316" s="474"/>
      <c r="AB1316" s="475"/>
      <c r="AC1316" s="475"/>
      <c r="AD1316" s="475">
        <v>6.0</v>
      </c>
      <c r="AE1316" s="989"/>
      <c r="AF1316" s="989"/>
      <c r="AG1316" s="989"/>
      <c r="AH1316" s="990"/>
      <c r="AI1316" s="990"/>
      <c r="AJ1316" s="989"/>
      <c r="AK1316" s="962"/>
      <c r="AL1316" s="962"/>
      <c r="AM1316" s="962"/>
      <c r="AN1316" s="961"/>
      <c r="AO1316" s="962"/>
      <c r="AP1316" s="962"/>
      <c r="AQ1316" s="961"/>
      <c r="AR1316" s="961"/>
      <c r="AS1316" s="962"/>
    </row>
    <row r="1317">
      <c r="B1317" s="266"/>
      <c r="C1317" s="269"/>
      <c r="D1317" s="984">
        <v>9.0</v>
      </c>
      <c r="E1317" s="985">
        <v>17.0</v>
      </c>
      <c r="F1317" s="1012"/>
      <c r="G1317" s="1013"/>
      <c r="H1317" s="988">
        <v>41000.0</v>
      </c>
      <c r="I1317" s="486"/>
      <c r="J1317" s="519"/>
      <c r="K1317" s="475">
        <v>12.0</v>
      </c>
      <c r="L1317" s="989"/>
      <c r="M1317" s="486"/>
      <c r="N1317" s="487"/>
      <c r="O1317" s="486"/>
      <c r="P1317" s="487"/>
      <c r="Q1317" s="487"/>
      <c r="R1317" s="487"/>
      <c r="S1317" s="519"/>
      <c r="T1317" s="520"/>
      <c r="U1317" s="519"/>
      <c r="V1317" s="520"/>
      <c r="W1317" s="520"/>
      <c r="X1317" s="520"/>
      <c r="Y1317" s="475">
        <v>3.0</v>
      </c>
      <c r="Z1317" s="475"/>
      <c r="AA1317" s="474"/>
      <c r="AB1317" s="475"/>
      <c r="AC1317" s="475"/>
      <c r="AD1317" s="475">
        <v>8.0</v>
      </c>
      <c r="AE1317" s="989"/>
      <c r="AF1317" s="989"/>
      <c r="AG1317" s="989"/>
      <c r="AH1317" s="990"/>
      <c r="AI1317" s="990"/>
      <c r="AJ1317" s="989"/>
      <c r="AK1317" s="962"/>
      <c r="AL1317" s="962"/>
      <c r="AM1317" s="962"/>
      <c r="AN1317" s="961"/>
      <c r="AO1317" s="962"/>
      <c r="AP1317" s="962"/>
      <c r="AQ1317" s="961"/>
      <c r="AR1317" s="961"/>
      <c r="AS1317" s="962"/>
    </row>
    <row r="1318">
      <c r="B1318" s="266"/>
      <c r="C1318" s="269"/>
      <c r="D1318" s="984">
        <v>10.0</v>
      </c>
      <c r="E1318" s="985">
        <v>20.0</v>
      </c>
      <c r="F1318" s="1012"/>
      <c r="G1318" s="1013"/>
      <c r="H1318" s="988">
        <v>62000.0</v>
      </c>
      <c r="I1318" s="486"/>
      <c r="J1318" s="519"/>
      <c r="K1318" s="475">
        <v>16.0</v>
      </c>
      <c r="L1318" s="989"/>
      <c r="M1318" s="486"/>
      <c r="N1318" s="487"/>
      <c r="O1318" s="486"/>
      <c r="P1318" s="487"/>
      <c r="Q1318" s="487"/>
      <c r="R1318" s="487"/>
      <c r="S1318" s="519"/>
      <c r="T1318" s="520"/>
      <c r="U1318" s="519"/>
      <c r="V1318" s="520"/>
      <c r="W1318" s="520"/>
      <c r="X1318" s="520"/>
      <c r="Y1318" s="475">
        <v>4.0</v>
      </c>
      <c r="Z1318" s="475"/>
      <c r="AA1318" s="474"/>
      <c r="AB1318" s="475"/>
      <c r="AC1318" s="475"/>
      <c r="AD1318" s="475">
        <v>10.0</v>
      </c>
      <c r="AE1318" s="989"/>
      <c r="AF1318" s="989"/>
      <c r="AG1318" s="989"/>
      <c r="AH1318" s="990"/>
      <c r="AI1318" s="990"/>
      <c r="AJ1318" s="989"/>
      <c r="AK1318" s="962"/>
      <c r="AL1318" s="962"/>
      <c r="AM1318" s="962"/>
      <c r="AN1318" s="961"/>
      <c r="AO1318" s="962"/>
      <c r="AP1318" s="962"/>
      <c r="AQ1318" s="961"/>
      <c r="AR1318" s="961"/>
      <c r="AS1318" s="962"/>
    </row>
    <row r="1319">
      <c r="A1319" s="1022" t="s">
        <v>2698</v>
      </c>
      <c r="B1319" s="969" t="s">
        <v>2853</v>
      </c>
      <c r="C1319" s="14"/>
      <c r="D1319" s="970">
        <v>1.0</v>
      </c>
      <c r="E1319" s="971">
        <v>2.0</v>
      </c>
      <c r="F1319" s="972">
        <v>2.0</v>
      </c>
      <c r="G1319" s="1017"/>
      <c r="H1319" s="1023">
        <v>3000.0</v>
      </c>
      <c r="I1319" s="979"/>
      <c r="J1319" s="980">
        <v>8.0</v>
      </c>
      <c r="K1319" s="977"/>
      <c r="L1319" s="978"/>
      <c r="M1319" s="979"/>
      <c r="N1319" s="975"/>
      <c r="O1319" s="979"/>
      <c r="P1319" s="975"/>
      <c r="Q1319" s="975"/>
      <c r="R1319" s="975"/>
      <c r="S1319" s="976"/>
      <c r="T1319" s="980"/>
      <c r="U1319" s="976"/>
      <c r="V1319" s="980"/>
      <c r="W1319" s="980"/>
      <c r="X1319" s="980"/>
      <c r="Y1319" s="977"/>
      <c r="Z1319" s="977"/>
      <c r="AA1319" s="977"/>
      <c r="AB1319" s="981"/>
      <c r="AC1319" s="981"/>
      <c r="AD1319" s="981"/>
      <c r="AE1319" s="978"/>
      <c r="AF1319" s="978"/>
      <c r="AG1319" s="978"/>
      <c r="AH1319" s="982"/>
      <c r="AI1319" s="982"/>
      <c r="AJ1319" s="978"/>
      <c r="AK1319" s="1024"/>
      <c r="AL1319" s="1024"/>
      <c r="AM1319" s="1024"/>
      <c r="AN1319" s="1025"/>
      <c r="AO1319" s="1024"/>
      <c r="AP1319" s="1024"/>
      <c r="AQ1319" s="1025"/>
      <c r="AR1319" s="1025"/>
      <c r="AS1319" s="1026"/>
    </row>
    <row r="1320">
      <c r="A1320" s="266"/>
      <c r="B1320" s="266"/>
      <c r="C1320" s="269"/>
      <c r="D1320" s="984">
        <v>2.0</v>
      </c>
      <c r="E1320" s="985">
        <v>3.0</v>
      </c>
      <c r="F1320" s="986">
        <v>3.0</v>
      </c>
      <c r="G1320" s="1013"/>
      <c r="H1320" s="1021">
        <v>4500.0</v>
      </c>
      <c r="I1320" s="486"/>
      <c r="J1320" s="520">
        <v>10.0</v>
      </c>
      <c r="K1320" s="474"/>
      <c r="L1320" s="989"/>
      <c r="M1320" s="486"/>
      <c r="N1320" s="487"/>
      <c r="O1320" s="486"/>
      <c r="P1320" s="487"/>
      <c r="Q1320" s="487"/>
      <c r="R1320" s="487"/>
      <c r="S1320" s="520"/>
      <c r="T1320" s="520"/>
      <c r="U1320" s="519"/>
      <c r="V1320" s="520">
        <v>8.0</v>
      </c>
      <c r="W1320" s="520"/>
      <c r="X1320" s="520"/>
      <c r="Y1320" s="474"/>
      <c r="Z1320" s="474"/>
      <c r="AA1320" s="474"/>
      <c r="AB1320" s="475"/>
      <c r="AC1320" s="475"/>
      <c r="AD1320" s="475"/>
      <c r="AE1320" s="989"/>
      <c r="AF1320" s="989"/>
      <c r="AG1320" s="989"/>
      <c r="AH1320" s="990"/>
      <c r="AI1320" s="990"/>
      <c r="AJ1320" s="989"/>
      <c r="AK1320" s="962"/>
      <c r="AL1320" s="962"/>
      <c r="AM1320" s="962"/>
      <c r="AN1320" s="961"/>
      <c r="AO1320" s="962"/>
      <c r="AP1320" s="962"/>
      <c r="AQ1320" s="961"/>
      <c r="AR1320" s="961"/>
      <c r="AS1320" s="1027"/>
    </row>
    <row r="1321">
      <c r="A1321" s="266"/>
      <c r="B1321" s="266"/>
      <c r="C1321" s="269"/>
      <c r="D1321" s="984">
        <v>3.0</v>
      </c>
      <c r="E1321" s="985">
        <v>4.0</v>
      </c>
      <c r="F1321" s="986">
        <v>4.0</v>
      </c>
      <c r="G1321" s="1013"/>
      <c r="H1321" s="1021">
        <v>6800.0</v>
      </c>
      <c r="I1321" s="486"/>
      <c r="J1321" s="520">
        <v>12.0</v>
      </c>
      <c r="K1321" s="474"/>
      <c r="L1321" s="989"/>
      <c r="M1321" s="486"/>
      <c r="N1321" s="487"/>
      <c r="O1321" s="486"/>
      <c r="P1321" s="487"/>
      <c r="Q1321" s="487"/>
      <c r="R1321" s="487"/>
      <c r="S1321" s="520"/>
      <c r="T1321" s="520"/>
      <c r="U1321" s="519"/>
      <c r="V1321" s="520">
        <v>10.0</v>
      </c>
      <c r="W1321" s="520"/>
      <c r="X1321" s="520"/>
      <c r="Y1321" s="474"/>
      <c r="Z1321" s="474"/>
      <c r="AA1321" s="474"/>
      <c r="AB1321" s="475"/>
      <c r="AC1321" s="475"/>
      <c r="AD1321" s="475"/>
      <c r="AE1321" s="989"/>
      <c r="AF1321" s="989"/>
      <c r="AG1321" s="989"/>
      <c r="AH1321" s="990"/>
      <c r="AI1321" s="990"/>
      <c r="AJ1321" s="989"/>
      <c r="AK1321" s="962"/>
      <c r="AL1321" s="962"/>
      <c r="AM1321" s="962"/>
      <c r="AN1321" s="961"/>
      <c r="AO1321" s="962"/>
      <c r="AP1321" s="962"/>
      <c r="AQ1321" s="961"/>
      <c r="AR1321" s="961"/>
      <c r="AS1321" s="1027"/>
    </row>
    <row r="1322">
      <c r="A1322" s="266"/>
      <c r="B1322" s="266"/>
      <c r="C1322" s="269"/>
      <c r="D1322" s="984">
        <v>4.0</v>
      </c>
      <c r="E1322" s="985">
        <v>5.0</v>
      </c>
      <c r="F1322" s="986">
        <v>5.0</v>
      </c>
      <c r="G1322" s="1013"/>
      <c r="H1322" s="1021">
        <v>10000.0</v>
      </c>
      <c r="I1322" s="486"/>
      <c r="J1322" s="519"/>
      <c r="K1322" s="475">
        <v>3.0</v>
      </c>
      <c r="L1322" s="989"/>
      <c r="M1322" s="486"/>
      <c r="N1322" s="487"/>
      <c r="O1322" s="486"/>
      <c r="P1322" s="487"/>
      <c r="Q1322" s="487"/>
      <c r="R1322" s="487"/>
      <c r="S1322" s="520"/>
      <c r="T1322" s="520"/>
      <c r="U1322" s="519"/>
      <c r="V1322" s="520">
        <v>12.0</v>
      </c>
      <c r="W1322" s="520"/>
      <c r="X1322" s="520"/>
      <c r="Y1322" s="474"/>
      <c r="Z1322" s="474"/>
      <c r="AA1322" s="474"/>
      <c r="AB1322" s="475"/>
      <c r="AC1322" s="475"/>
      <c r="AD1322" s="475"/>
      <c r="AE1322" s="989"/>
      <c r="AF1322" s="989"/>
      <c r="AG1322" s="989"/>
      <c r="AH1322" s="990"/>
      <c r="AI1322" s="990"/>
      <c r="AJ1322" s="989"/>
      <c r="AK1322" s="962"/>
      <c r="AL1322" s="962"/>
      <c r="AM1322" s="962"/>
      <c r="AN1322" s="961"/>
      <c r="AO1322" s="962"/>
      <c r="AP1322" s="962"/>
      <c r="AQ1322" s="961"/>
      <c r="AR1322" s="961"/>
      <c r="AS1322" s="1027"/>
    </row>
    <row r="1323">
      <c r="A1323" s="266"/>
      <c r="B1323" s="266"/>
      <c r="C1323" s="269"/>
      <c r="D1323" s="984">
        <v>5.0</v>
      </c>
      <c r="E1323" s="985">
        <v>6.0</v>
      </c>
      <c r="F1323" s="986">
        <v>6.0</v>
      </c>
      <c r="G1323" s="1013"/>
      <c r="H1323" s="1021">
        <v>15000.0</v>
      </c>
      <c r="I1323" s="486"/>
      <c r="J1323" s="519"/>
      <c r="K1323" s="475">
        <v>5.0</v>
      </c>
      <c r="L1323" s="989"/>
      <c r="M1323" s="486"/>
      <c r="N1323" s="487"/>
      <c r="O1323" s="486"/>
      <c r="P1323" s="487"/>
      <c r="Q1323" s="487"/>
      <c r="R1323" s="487"/>
      <c r="S1323" s="519"/>
      <c r="T1323" s="520"/>
      <c r="U1323" s="519"/>
      <c r="V1323" s="520"/>
      <c r="W1323" s="520"/>
      <c r="X1323" s="520"/>
      <c r="Y1323" s="475"/>
      <c r="Z1323" s="475"/>
      <c r="AA1323" s="474"/>
      <c r="AB1323" s="475">
        <v>3.0</v>
      </c>
      <c r="AC1323" s="475"/>
      <c r="AD1323" s="475"/>
      <c r="AE1323" s="989"/>
      <c r="AF1323" s="989"/>
      <c r="AG1323" s="989"/>
      <c r="AH1323" s="990"/>
      <c r="AI1323" s="990"/>
      <c r="AJ1323" s="989"/>
      <c r="AK1323" s="962"/>
      <c r="AL1323" s="962"/>
      <c r="AM1323" s="962"/>
      <c r="AN1323" s="961"/>
      <c r="AO1323" s="962"/>
      <c r="AP1323" s="962"/>
      <c r="AQ1323" s="961"/>
      <c r="AR1323" s="961"/>
      <c r="AS1323" s="1027"/>
    </row>
    <row r="1324">
      <c r="A1324" s="266"/>
      <c r="B1324" s="266"/>
      <c r="C1324" s="269"/>
      <c r="D1324" s="984">
        <v>6.0</v>
      </c>
      <c r="E1324" s="985">
        <v>8.0</v>
      </c>
      <c r="F1324" s="986">
        <v>8.0</v>
      </c>
      <c r="G1324" s="1013"/>
      <c r="H1324" s="1021">
        <v>23000.0</v>
      </c>
      <c r="I1324" s="486"/>
      <c r="J1324" s="519"/>
      <c r="K1324" s="475">
        <v>10.0</v>
      </c>
      <c r="L1324" s="989"/>
      <c r="M1324" s="486"/>
      <c r="N1324" s="487"/>
      <c r="O1324" s="486"/>
      <c r="P1324" s="487"/>
      <c r="Q1324" s="487"/>
      <c r="R1324" s="487"/>
      <c r="S1324" s="519"/>
      <c r="T1324" s="520"/>
      <c r="U1324" s="519"/>
      <c r="V1324" s="520"/>
      <c r="W1324" s="520"/>
      <c r="X1324" s="520"/>
      <c r="Y1324" s="475"/>
      <c r="Z1324" s="475">
        <v>3.0</v>
      </c>
      <c r="AA1324" s="474"/>
      <c r="AB1324" s="475">
        <v>5.0</v>
      </c>
      <c r="AC1324" s="475"/>
      <c r="AD1324" s="475"/>
      <c r="AE1324" s="989"/>
      <c r="AF1324" s="989"/>
      <c r="AG1324" s="989"/>
      <c r="AH1324" s="990"/>
      <c r="AI1324" s="990"/>
      <c r="AJ1324" s="989"/>
      <c r="AK1324" s="962"/>
      <c r="AL1324" s="962"/>
      <c r="AM1324" s="962"/>
      <c r="AN1324" s="961"/>
      <c r="AO1324" s="962"/>
      <c r="AP1324" s="962"/>
      <c r="AQ1324" s="961"/>
      <c r="AR1324" s="961"/>
      <c r="AS1324" s="1027"/>
    </row>
    <row r="1325">
      <c r="A1325" s="266"/>
      <c r="B1325" s="266"/>
      <c r="C1325" s="269"/>
      <c r="D1325" s="984">
        <v>7.0</v>
      </c>
      <c r="E1325" s="985">
        <v>10.0</v>
      </c>
      <c r="F1325" s="986">
        <v>10.0</v>
      </c>
      <c r="G1325" s="1013"/>
      <c r="H1325" s="1021">
        <v>35000.0</v>
      </c>
      <c r="I1325" s="486"/>
      <c r="J1325" s="519"/>
      <c r="K1325" s="475">
        <v>15.0</v>
      </c>
      <c r="L1325" s="989"/>
      <c r="M1325" s="486"/>
      <c r="N1325" s="487"/>
      <c r="O1325" s="486"/>
      <c r="P1325" s="487"/>
      <c r="Q1325" s="487"/>
      <c r="R1325" s="487"/>
      <c r="S1325" s="519"/>
      <c r="T1325" s="520"/>
      <c r="U1325" s="519"/>
      <c r="V1325" s="520"/>
      <c r="W1325" s="520"/>
      <c r="X1325" s="520"/>
      <c r="Y1325" s="475"/>
      <c r="Z1325" s="475">
        <v>4.0</v>
      </c>
      <c r="AA1325" s="474"/>
      <c r="AB1325" s="475">
        <v>8.0</v>
      </c>
      <c r="AC1325" s="475"/>
      <c r="AD1325" s="475"/>
      <c r="AE1325" s="989"/>
      <c r="AF1325" s="989"/>
      <c r="AG1325" s="989"/>
      <c r="AH1325" s="990"/>
      <c r="AI1325" s="990"/>
      <c r="AJ1325" s="989"/>
      <c r="AK1325" s="962"/>
      <c r="AL1325" s="962"/>
      <c r="AM1325" s="962"/>
      <c r="AN1325" s="961"/>
      <c r="AO1325" s="962"/>
      <c r="AP1325" s="962"/>
      <c r="AQ1325" s="961"/>
      <c r="AR1325" s="961"/>
      <c r="AS1325" s="1027"/>
    </row>
    <row r="1326">
      <c r="A1326" s="266"/>
      <c r="B1326" s="266"/>
      <c r="C1326" s="269"/>
      <c r="D1326" s="984">
        <v>8.0</v>
      </c>
      <c r="E1326" s="985">
        <v>12.0</v>
      </c>
      <c r="F1326" s="986">
        <v>12.0</v>
      </c>
      <c r="G1326" s="1013"/>
      <c r="H1326" s="1021">
        <v>53000.0</v>
      </c>
      <c r="I1326" s="486"/>
      <c r="J1326" s="519"/>
      <c r="K1326" s="475">
        <v>20.0</v>
      </c>
      <c r="L1326" s="989"/>
      <c r="M1326" s="486"/>
      <c r="N1326" s="487"/>
      <c r="O1326" s="486"/>
      <c r="P1326" s="487"/>
      <c r="Q1326" s="487"/>
      <c r="R1326" s="487"/>
      <c r="S1326" s="519"/>
      <c r="T1326" s="520"/>
      <c r="U1326" s="519"/>
      <c r="V1326" s="520"/>
      <c r="W1326" s="520"/>
      <c r="X1326" s="520"/>
      <c r="Y1326" s="475"/>
      <c r="Z1326" s="475">
        <v>5.0</v>
      </c>
      <c r="AA1326" s="474"/>
      <c r="AB1326" s="475">
        <v>10.0</v>
      </c>
      <c r="AC1326" s="475"/>
      <c r="AD1326" s="475"/>
      <c r="AE1326" s="989"/>
      <c r="AF1326" s="989"/>
      <c r="AG1326" s="989"/>
      <c r="AH1326" s="990"/>
      <c r="AI1326" s="990"/>
      <c r="AJ1326" s="989"/>
      <c r="AK1326" s="962"/>
      <c r="AL1326" s="962"/>
      <c r="AM1326" s="962"/>
      <c r="AN1326" s="961"/>
      <c r="AO1326" s="962"/>
      <c r="AP1326" s="962"/>
      <c r="AQ1326" s="961"/>
      <c r="AR1326" s="961"/>
      <c r="AS1326" s="1027"/>
    </row>
    <row r="1327">
      <c r="A1327" s="266"/>
      <c r="B1327" s="266"/>
      <c r="C1327" s="269"/>
      <c r="D1327" s="984">
        <v>9.0</v>
      </c>
      <c r="E1327" s="985">
        <v>14.0</v>
      </c>
      <c r="F1327" s="986">
        <v>14.0</v>
      </c>
      <c r="G1327" s="1013"/>
      <c r="H1327" s="1021">
        <v>80000.0</v>
      </c>
      <c r="I1327" s="486"/>
      <c r="J1327" s="519"/>
      <c r="K1327" s="475">
        <v>30.0</v>
      </c>
      <c r="L1327" s="989"/>
      <c r="M1327" s="486"/>
      <c r="N1327" s="487"/>
      <c r="O1327" s="486"/>
      <c r="P1327" s="487"/>
      <c r="Q1327" s="487"/>
      <c r="R1327" s="487"/>
      <c r="S1327" s="519"/>
      <c r="T1327" s="520"/>
      <c r="U1327" s="519"/>
      <c r="V1327" s="520"/>
      <c r="W1327" s="520"/>
      <c r="X1327" s="520"/>
      <c r="Y1327" s="475"/>
      <c r="Z1327" s="475">
        <v>6.0</v>
      </c>
      <c r="AA1327" s="474"/>
      <c r="AB1327" s="475">
        <v>12.0</v>
      </c>
      <c r="AC1327" s="475"/>
      <c r="AD1327" s="475"/>
      <c r="AE1327" s="989"/>
      <c r="AF1327" s="989"/>
      <c r="AG1327" s="989"/>
      <c r="AH1327" s="990"/>
      <c r="AI1327" s="990"/>
      <c r="AJ1327" s="989"/>
      <c r="AK1327" s="962"/>
      <c r="AL1327" s="962"/>
      <c r="AM1327" s="962"/>
      <c r="AN1327" s="961"/>
      <c r="AO1327" s="962"/>
      <c r="AP1327" s="962"/>
      <c r="AQ1327" s="961"/>
      <c r="AR1327" s="961"/>
      <c r="AS1327" s="1027"/>
    </row>
    <row r="1328">
      <c r="A1328" s="266"/>
      <c r="B1328" s="266"/>
      <c r="C1328" s="269"/>
      <c r="D1328" s="984">
        <v>10.0</v>
      </c>
      <c r="E1328" s="985">
        <v>16.0</v>
      </c>
      <c r="F1328" s="986">
        <v>16.0</v>
      </c>
      <c r="G1328" s="1013"/>
      <c r="H1328" s="1021">
        <v>120000.0</v>
      </c>
      <c r="I1328" s="486"/>
      <c r="J1328" s="519"/>
      <c r="K1328" s="475">
        <v>40.0</v>
      </c>
      <c r="L1328" s="989"/>
      <c r="M1328" s="486"/>
      <c r="N1328" s="487"/>
      <c r="O1328" s="486"/>
      <c r="P1328" s="487"/>
      <c r="Q1328" s="487"/>
      <c r="R1328" s="487"/>
      <c r="S1328" s="519"/>
      <c r="T1328" s="520"/>
      <c r="U1328" s="519"/>
      <c r="V1328" s="520"/>
      <c r="W1328" s="520"/>
      <c r="X1328" s="520"/>
      <c r="Y1328" s="475"/>
      <c r="Z1328" s="475">
        <v>7.0</v>
      </c>
      <c r="AA1328" s="474"/>
      <c r="AB1328" s="475">
        <v>15.0</v>
      </c>
      <c r="AC1328" s="475"/>
      <c r="AD1328" s="475"/>
      <c r="AE1328" s="989"/>
      <c r="AF1328" s="989"/>
      <c r="AG1328" s="989"/>
      <c r="AH1328" s="990"/>
      <c r="AI1328" s="990"/>
      <c r="AJ1328" s="989"/>
      <c r="AK1328" s="962"/>
      <c r="AL1328" s="962"/>
      <c r="AM1328" s="962"/>
      <c r="AN1328" s="961"/>
      <c r="AO1328" s="962"/>
      <c r="AP1328" s="962"/>
      <c r="AQ1328" s="961"/>
      <c r="AR1328" s="961"/>
      <c r="AS1328" s="1027"/>
    </row>
    <row r="1329">
      <c r="A1329" s="266"/>
      <c r="B1329" s="266"/>
      <c r="C1329" s="269"/>
      <c r="D1329" s="984">
        <v>11.0</v>
      </c>
      <c r="E1329" s="985">
        <v>18.0</v>
      </c>
      <c r="F1329" s="986">
        <v>18.0</v>
      </c>
      <c r="G1329" s="1013"/>
      <c r="H1329" s="1021">
        <v>140000.0</v>
      </c>
      <c r="I1329" s="486"/>
      <c r="J1329" s="519"/>
      <c r="K1329" s="475">
        <v>50.0</v>
      </c>
      <c r="L1329" s="989"/>
      <c r="M1329" s="486"/>
      <c r="N1329" s="487"/>
      <c r="O1329" s="486"/>
      <c r="P1329" s="487"/>
      <c r="Q1329" s="487"/>
      <c r="R1329" s="487"/>
      <c r="S1329" s="519"/>
      <c r="T1329" s="520"/>
      <c r="U1329" s="519"/>
      <c r="V1329" s="520"/>
      <c r="W1329" s="520"/>
      <c r="X1329" s="520"/>
      <c r="Y1329" s="475"/>
      <c r="Z1329" s="475">
        <v>8.0</v>
      </c>
      <c r="AA1329" s="474"/>
      <c r="AB1329" s="475">
        <v>18.0</v>
      </c>
      <c r="AC1329" s="475"/>
      <c r="AD1329" s="475"/>
      <c r="AE1329" s="989"/>
      <c r="AF1329" s="989"/>
      <c r="AG1329" s="989"/>
      <c r="AH1329" s="990"/>
      <c r="AI1329" s="990"/>
      <c r="AJ1329" s="989"/>
      <c r="AK1329" s="962"/>
      <c r="AL1329" s="962"/>
      <c r="AM1329" s="962"/>
      <c r="AN1329" s="961"/>
      <c r="AO1329" s="962"/>
      <c r="AP1329" s="962"/>
      <c r="AQ1329" s="961"/>
      <c r="AR1329" s="961"/>
      <c r="AS1329" s="1027"/>
    </row>
    <row r="1330">
      <c r="A1330" s="266"/>
      <c r="B1330" s="266"/>
      <c r="C1330" s="269"/>
      <c r="D1330" s="984">
        <v>12.0</v>
      </c>
      <c r="E1330" s="985">
        <v>20.0</v>
      </c>
      <c r="F1330" s="986">
        <v>20.0</v>
      </c>
      <c r="G1330" s="1013"/>
      <c r="H1330" s="1021">
        <v>170000.0</v>
      </c>
      <c r="I1330" s="486"/>
      <c r="J1330" s="519"/>
      <c r="K1330" s="475">
        <v>60.0</v>
      </c>
      <c r="L1330" s="989"/>
      <c r="M1330" s="486"/>
      <c r="N1330" s="487"/>
      <c r="O1330" s="486"/>
      <c r="P1330" s="487"/>
      <c r="Q1330" s="487"/>
      <c r="R1330" s="487"/>
      <c r="S1330" s="519"/>
      <c r="T1330" s="520"/>
      <c r="U1330" s="519"/>
      <c r="V1330" s="520"/>
      <c r="W1330" s="520"/>
      <c r="X1330" s="520"/>
      <c r="Y1330" s="475"/>
      <c r="Z1330" s="475">
        <v>9.0</v>
      </c>
      <c r="AA1330" s="474"/>
      <c r="AB1330" s="475">
        <v>22.0</v>
      </c>
      <c r="AC1330" s="475"/>
      <c r="AD1330" s="475"/>
      <c r="AE1330" s="989"/>
      <c r="AF1330" s="989"/>
      <c r="AG1330" s="989"/>
      <c r="AH1330" s="990"/>
      <c r="AI1330" s="990"/>
      <c r="AJ1330" s="989"/>
      <c r="AK1330" s="962"/>
      <c r="AL1330" s="962"/>
      <c r="AM1330" s="962"/>
      <c r="AN1330" s="961"/>
      <c r="AO1330" s="962"/>
      <c r="AP1330" s="962"/>
      <c r="AQ1330" s="961"/>
      <c r="AR1330" s="961"/>
      <c r="AS1330" s="1027"/>
    </row>
    <row r="1331">
      <c r="A1331" s="266"/>
      <c r="B1331" s="266"/>
      <c r="C1331" s="269"/>
      <c r="D1331" s="984">
        <v>13.0</v>
      </c>
      <c r="E1331" s="985">
        <v>22.0</v>
      </c>
      <c r="F1331" s="986">
        <v>22.0</v>
      </c>
      <c r="G1331" s="1013"/>
      <c r="H1331" s="1021">
        <v>200000.0</v>
      </c>
      <c r="I1331" s="486"/>
      <c r="J1331" s="519"/>
      <c r="K1331" s="474"/>
      <c r="L1331" s="990">
        <v>5.0</v>
      </c>
      <c r="M1331" s="486"/>
      <c r="N1331" s="487"/>
      <c r="O1331" s="486"/>
      <c r="P1331" s="487"/>
      <c r="Q1331" s="487"/>
      <c r="R1331" s="487"/>
      <c r="S1331" s="519"/>
      <c r="T1331" s="520"/>
      <c r="U1331" s="519"/>
      <c r="V1331" s="520"/>
      <c r="W1331" s="520"/>
      <c r="X1331" s="520"/>
      <c r="Y1331" s="475"/>
      <c r="Z1331" s="475">
        <v>10.0</v>
      </c>
      <c r="AA1331" s="474"/>
      <c r="AB1331" s="475">
        <v>25.0</v>
      </c>
      <c r="AC1331" s="475"/>
      <c r="AD1331" s="475"/>
      <c r="AE1331" s="989"/>
      <c r="AF1331" s="989"/>
      <c r="AG1331" s="989"/>
      <c r="AH1331" s="990"/>
      <c r="AI1331" s="990"/>
      <c r="AJ1331" s="989"/>
      <c r="AK1331" s="962"/>
      <c r="AL1331" s="962"/>
      <c r="AM1331" s="962"/>
      <c r="AN1331" s="961"/>
      <c r="AO1331" s="962"/>
      <c r="AP1331" s="962"/>
      <c r="AQ1331" s="961"/>
      <c r="AR1331" s="961"/>
      <c r="AS1331" s="1027"/>
    </row>
    <row r="1332">
      <c r="A1332" s="266"/>
      <c r="B1332" s="266"/>
      <c r="C1332" s="269"/>
      <c r="D1332" s="984">
        <v>14.0</v>
      </c>
      <c r="E1332" s="985">
        <v>24.0</v>
      </c>
      <c r="F1332" s="986">
        <v>24.0</v>
      </c>
      <c r="G1332" s="1013"/>
      <c r="H1332" s="1021">
        <v>240000.0</v>
      </c>
      <c r="I1332" s="486"/>
      <c r="J1332" s="519"/>
      <c r="K1332" s="474"/>
      <c r="L1332" s="990">
        <v>10.0</v>
      </c>
      <c r="M1332" s="486"/>
      <c r="N1332" s="487"/>
      <c r="O1332" s="486"/>
      <c r="P1332" s="487"/>
      <c r="Q1332" s="487"/>
      <c r="R1332" s="487"/>
      <c r="S1332" s="519"/>
      <c r="T1332" s="520"/>
      <c r="U1332" s="519"/>
      <c r="V1332" s="520"/>
      <c r="W1332" s="520"/>
      <c r="X1332" s="520"/>
      <c r="Y1332" s="475"/>
      <c r="Z1332" s="475">
        <v>12.0</v>
      </c>
      <c r="AA1332" s="474"/>
      <c r="AB1332" s="475">
        <v>30.0</v>
      </c>
      <c r="AC1332" s="475"/>
      <c r="AD1332" s="475"/>
      <c r="AE1332" s="989"/>
      <c r="AF1332" s="989"/>
      <c r="AG1332" s="989"/>
      <c r="AH1332" s="990"/>
      <c r="AI1332" s="990"/>
      <c r="AJ1332" s="989"/>
      <c r="AK1332" s="962"/>
      <c r="AL1332" s="962"/>
      <c r="AM1332" s="962"/>
      <c r="AN1332" s="961"/>
      <c r="AO1332" s="962"/>
      <c r="AP1332" s="962"/>
      <c r="AQ1332" s="961"/>
      <c r="AR1332" s="961"/>
      <c r="AS1332" s="1027"/>
    </row>
    <row r="1333">
      <c r="A1333" s="266"/>
      <c r="B1333" s="266"/>
      <c r="C1333" s="269"/>
      <c r="D1333" s="984">
        <v>15.0</v>
      </c>
      <c r="E1333" s="985">
        <v>26.0</v>
      </c>
      <c r="F1333" s="986">
        <v>26.0</v>
      </c>
      <c r="G1333" s="1013"/>
      <c r="H1333" s="1021">
        <v>290000.0</v>
      </c>
      <c r="I1333" s="486"/>
      <c r="J1333" s="519"/>
      <c r="K1333" s="474"/>
      <c r="L1333" s="990">
        <v>15.0</v>
      </c>
      <c r="M1333" s="486"/>
      <c r="N1333" s="487"/>
      <c r="O1333" s="486"/>
      <c r="P1333" s="487"/>
      <c r="Q1333" s="487"/>
      <c r="R1333" s="487"/>
      <c r="S1333" s="519"/>
      <c r="T1333" s="520"/>
      <c r="U1333" s="519"/>
      <c r="V1333" s="520"/>
      <c r="W1333" s="520"/>
      <c r="X1333" s="520"/>
      <c r="Y1333" s="474"/>
      <c r="Z1333" s="474"/>
      <c r="AA1333" s="474"/>
      <c r="AB1333" s="475"/>
      <c r="AC1333" s="475"/>
      <c r="AD1333" s="475"/>
      <c r="AE1333" s="990"/>
      <c r="AF1333" s="990">
        <v>5.0</v>
      </c>
      <c r="AG1333" s="989"/>
      <c r="AH1333" s="990">
        <v>5.0</v>
      </c>
      <c r="AI1333" s="990"/>
      <c r="AJ1333" s="989"/>
      <c r="AK1333" s="962"/>
      <c r="AL1333" s="962"/>
      <c r="AM1333" s="962"/>
      <c r="AN1333" s="961"/>
      <c r="AO1333" s="962"/>
      <c r="AP1333" s="962"/>
      <c r="AQ1333" s="961"/>
      <c r="AR1333" s="961"/>
      <c r="AS1333" s="1027"/>
    </row>
    <row r="1334">
      <c r="A1334" s="266"/>
      <c r="B1334" s="266"/>
      <c r="C1334" s="269"/>
      <c r="D1334" s="984">
        <v>16.0</v>
      </c>
      <c r="E1334" s="985">
        <v>28.0</v>
      </c>
      <c r="F1334" s="986">
        <v>28.0</v>
      </c>
      <c r="G1334" s="1013"/>
      <c r="H1334" s="1021">
        <v>350000.0</v>
      </c>
      <c r="I1334" s="486"/>
      <c r="J1334" s="519"/>
      <c r="K1334" s="474"/>
      <c r="L1334" s="990">
        <v>20.0</v>
      </c>
      <c r="M1334" s="486"/>
      <c r="N1334" s="487"/>
      <c r="O1334" s="486"/>
      <c r="P1334" s="487"/>
      <c r="Q1334" s="487"/>
      <c r="R1334" s="487"/>
      <c r="S1334" s="519"/>
      <c r="T1334" s="520"/>
      <c r="U1334" s="519"/>
      <c r="V1334" s="520"/>
      <c r="W1334" s="520"/>
      <c r="X1334" s="520"/>
      <c r="Y1334" s="474"/>
      <c r="Z1334" s="474"/>
      <c r="AA1334" s="474"/>
      <c r="AB1334" s="475"/>
      <c r="AC1334" s="475"/>
      <c r="AD1334" s="475"/>
      <c r="AE1334" s="990"/>
      <c r="AF1334" s="990">
        <v>6.0</v>
      </c>
      <c r="AG1334" s="989"/>
      <c r="AH1334" s="990">
        <v>6.0</v>
      </c>
      <c r="AI1334" s="990"/>
      <c r="AJ1334" s="989"/>
      <c r="AK1334" s="962"/>
      <c r="AL1334" s="962"/>
      <c r="AM1334" s="962"/>
      <c r="AN1334" s="961"/>
      <c r="AO1334" s="962"/>
      <c r="AP1334" s="962"/>
      <c r="AQ1334" s="961"/>
      <c r="AR1334" s="961"/>
      <c r="AS1334" s="1027"/>
    </row>
    <row r="1335">
      <c r="A1335" s="266"/>
      <c r="B1335" s="266"/>
      <c r="C1335" s="269"/>
      <c r="D1335" s="984">
        <v>17.0</v>
      </c>
      <c r="E1335" s="985">
        <v>30.0</v>
      </c>
      <c r="F1335" s="986">
        <v>30.0</v>
      </c>
      <c r="G1335" s="1013"/>
      <c r="H1335" s="1021">
        <v>420000.0</v>
      </c>
      <c r="I1335" s="486"/>
      <c r="J1335" s="519"/>
      <c r="K1335" s="474"/>
      <c r="L1335" s="990">
        <v>25.0</v>
      </c>
      <c r="M1335" s="486"/>
      <c r="N1335" s="487"/>
      <c r="O1335" s="486"/>
      <c r="P1335" s="487"/>
      <c r="Q1335" s="487"/>
      <c r="R1335" s="487"/>
      <c r="S1335" s="519"/>
      <c r="T1335" s="520"/>
      <c r="U1335" s="519"/>
      <c r="V1335" s="520"/>
      <c r="W1335" s="520"/>
      <c r="X1335" s="520"/>
      <c r="Y1335" s="474"/>
      <c r="Z1335" s="474"/>
      <c r="AA1335" s="474"/>
      <c r="AB1335" s="475"/>
      <c r="AC1335" s="475"/>
      <c r="AD1335" s="475"/>
      <c r="AE1335" s="990"/>
      <c r="AF1335" s="990">
        <v>7.0</v>
      </c>
      <c r="AG1335" s="989"/>
      <c r="AH1335" s="990">
        <v>7.0</v>
      </c>
      <c r="AI1335" s="990"/>
      <c r="AJ1335" s="989"/>
      <c r="AK1335" s="962"/>
      <c r="AL1335" s="962"/>
      <c r="AM1335" s="962"/>
      <c r="AN1335" s="961"/>
      <c r="AO1335" s="962"/>
      <c r="AP1335" s="962"/>
      <c r="AQ1335" s="961"/>
      <c r="AR1335" s="961"/>
      <c r="AS1335" s="1027"/>
    </row>
    <row r="1336">
      <c r="A1336" s="266"/>
      <c r="B1336" s="266"/>
      <c r="C1336" s="269"/>
      <c r="D1336" s="984">
        <v>18.0</v>
      </c>
      <c r="E1336" s="985">
        <v>33.0</v>
      </c>
      <c r="F1336" s="986">
        <v>33.0</v>
      </c>
      <c r="G1336" s="1013"/>
      <c r="H1336" s="1021">
        <v>500000.0</v>
      </c>
      <c r="I1336" s="486"/>
      <c r="J1336" s="519"/>
      <c r="K1336" s="474"/>
      <c r="L1336" s="990">
        <v>30.0</v>
      </c>
      <c r="M1336" s="486"/>
      <c r="N1336" s="487"/>
      <c r="O1336" s="486"/>
      <c r="P1336" s="487"/>
      <c r="Q1336" s="487"/>
      <c r="R1336" s="487"/>
      <c r="S1336" s="519"/>
      <c r="T1336" s="520"/>
      <c r="U1336" s="519"/>
      <c r="V1336" s="520"/>
      <c r="W1336" s="520"/>
      <c r="X1336" s="520"/>
      <c r="Y1336" s="474"/>
      <c r="Z1336" s="474"/>
      <c r="AA1336" s="474"/>
      <c r="AB1336" s="475"/>
      <c r="AC1336" s="475"/>
      <c r="AD1336" s="475"/>
      <c r="AE1336" s="990"/>
      <c r="AF1336" s="990">
        <v>8.0</v>
      </c>
      <c r="AG1336" s="989"/>
      <c r="AH1336" s="990">
        <v>8.0</v>
      </c>
      <c r="AI1336" s="990"/>
      <c r="AJ1336" s="989"/>
      <c r="AK1336" s="962"/>
      <c r="AL1336" s="962"/>
      <c r="AM1336" s="962"/>
      <c r="AN1336" s="961"/>
      <c r="AO1336" s="962"/>
      <c r="AP1336" s="962"/>
      <c r="AQ1336" s="961"/>
      <c r="AR1336" s="961"/>
      <c r="AS1336" s="1027"/>
    </row>
    <row r="1337">
      <c r="A1337" s="266"/>
      <c r="B1337" s="266"/>
      <c r="C1337" s="269"/>
      <c r="D1337" s="984">
        <v>19.0</v>
      </c>
      <c r="E1337" s="985">
        <v>36.0</v>
      </c>
      <c r="F1337" s="986">
        <v>36.0</v>
      </c>
      <c r="G1337" s="1013"/>
      <c r="H1337" s="1021">
        <v>600000.0</v>
      </c>
      <c r="I1337" s="486"/>
      <c r="J1337" s="519"/>
      <c r="K1337" s="474"/>
      <c r="L1337" s="990">
        <v>40.0</v>
      </c>
      <c r="M1337" s="486"/>
      <c r="N1337" s="487"/>
      <c r="O1337" s="486"/>
      <c r="P1337" s="487"/>
      <c r="Q1337" s="487"/>
      <c r="R1337" s="487"/>
      <c r="S1337" s="519"/>
      <c r="T1337" s="520"/>
      <c r="U1337" s="519"/>
      <c r="V1337" s="520"/>
      <c r="W1337" s="520"/>
      <c r="X1337" s="520"/>
      <c r="Y1337" s="474"/>
      <c r="Z1337" s="474"/>
      <c r="AA1337" s="474"/>
      <c r="AB1337" s="475"/>
      <c r="AC1337" s="475"/>
      <c r="AD1337" s="475"/>
      <c r="AE1337" s="990"/>
      <c r="AF1337" s="990">
        <v>10.0</v>
      </c>
      <c r="AG1337" s="989"/>
      <c r="AH1337" s="990">
        <v>10.0</v>
      </c>
      <c r="AI1337" s="990"/>
      <c r="AJ1337" s="989"/>
      <c r="AK1337" s="962"/>
      <c r="AL1337" s="962"/>
      <c r="AM1337" s="962"/>
      <c r="AN1337" s="961"/>
      <c r="AO1337" s="962"/>
      <c r="AP1337" s="962"/>
      <c r="AQ1337" s="961"/>
      <c r="AR1337" s="961"/>
      <c r="AS1337" s="1027"/>
    </row>
    <row r="1338">
      <c r="A1338" s="275"/>
      <c r="B1338" s="275"/>
      <c r="C1338" s="917"/>
      <c r="D1338" s="992">
        <v>20.0</v>
      </c>
      <c r="E1338" s="993">
        <v>40.0</v>
      </c>
      <c r="F1338" s="994">
        <v>40.0</v>
      </c>
      <c r="G1338" s="1015"/>
      <c r="H1338" s="1028">
        <v>720000.0</v>
      </c>
      <c r="I1338" s="1001"/>
      <c r="J1338" s="998"/>
      <c r="K1338" s="999"/>
      <c r="L1338" s="1004">
        <v>50.0</v>
      </c>
      <c r="M1338" s="1001"/>
      <c r="N1338" s="997"/>
      <c r="O1338" s="1001"/>
      <c r="P1338" s="997"/>
      <c r="Q1338" s="997"/>
      <c r="R1338" s="997"/>
      <c r="S1338" s="998"/>
      <c r="T1338" s="1002"/>
      <c r="U1338" s="998"/>
      <c r="V1338" s="1002"/>
      <c r="W1338" s="1002"/>
      <c r="X1338" s="1002"/>
      <c r="Y1338" s="999"/>
      <c r="Z1338" s="999"/>
      <c r="AA1338" s="999"/>
      <c r="AB1338" s="1003"/>
      <c r="AC1338" s="1003"/>
      <c r="AD1338" s="1003"/>
      <c r="AE1338" s="1004"/>
      <c r="AF1338" s="1004">
        <v>12.0</v>
      </c>
      <c r="AG1338" s="1000"/>
      <c r="AH1338" s="1004">
        <v>12.0</v>
      </c>
      <c r="AI1338" s="1004"/>
      <c r="AJ1338" s="1000"/>
      <c r="AK1338" s="1029"/>
      <c r="AL1338" s="1029"/>
      <c r="AM1338" s="1029"/>
      <c r="AN1338" s="1030"/>
      <c r="AO1338" s="1029"/>
      <c r="AP1338" s="1029"/>
      <c r="AQ1338" s="1030"/>
      <c r="AR1338" s="1030"/>
      <c r="AS1338" s="1031"/>
    </row>
    <row r="1339">
      <c r="A1339" s="387" t="s">
        <v>2826</v>
      </c>
      <c r="B1339" s="1035" t="s">
        <v>2854</v>
      </c>
      <c r="C1339" s="269"/>
      <c r="D1339" s="984">
        <v>1.0</v>
      </c>
      <c r="E1339" s="1075">
        <v>5.0</v>
      </c>
      <c r="F1339" s="1036"/>
      <c r="G1339" s="1037"/>
      <c r="H1339" s="1038">
        <v>8000.0</v>
      </c>
      <c r="I1339" s="486"/>
      <c r="J1339" s="520"/>
      <c r="K1339" s="475">
        <v>3.0</v>
      </c>
      <c r="L1339" s="989"/>
      <c r="M1339" s="486"/>
      <c r="N1339" s="487"/>
      <c r="O1339" s="486"/>
      <c r="P1339" s="487"/>
      <c r="Q1339" s="487"/>
      <c r="R1339" s="487"/>
      <c r="S1339" s="520"/>
      <c r="T1339" s="520"/>
      <c r="U1339" s="519"/>
      <c r="V1339" s="520"/>
      <c r="W1339" s="520"/>
      <c r="X1339" s="520"/>
      <c r="Y1339" s="475"/>
      <c r="Z1339" s="475"/>
      <c r="AA1339" s="474"/>
      <c r="AB1339" s="475">
        <v>3.0</v>
      </c>
      <c r="AC1339" s="475"/>
      <c r="AD1339" s="475"/>
      <c r="AE1339" s="989"/>
      <c r="AF1339" s="989"/>
      <c r="AG1339" s="989"/>
      <c r="AH1339" s="990"/>
      <c r="AI1339" s="990"/>
      <c r="AJ1339" s="989"/>
      <c r="AK1339" s="962"/>
      <c r="AL1339" s="962"/>
      <c r="AM1339" s="962"/>
      <c r="AN1339" s="961"/>
      <c r="AO1339" s="962"/>
      <c r="AP1339" s="962"/>
      <c r="AQ1339" s="961"/>
      <c r="AR1339" s="961"/>
      <c r="AS1339" s="962"/>
    </row>
    <row r="1340">
      <c r="B1340" s="266"/>
      <c r="C1340" s="269"/>
      <c r="D1340" s="984">
        <v>2.0</v>
      </c>
      <c r="E1340" s="985">
        <v>7.0</v>
      </c>
      <c r="F1340" s="1012"/>
      <c r="G1340" s="1013"/>
      <c r="H1340" s="988">
        <v>12000.0</v>
      </c>
      <c r="I1340" s="486"/>
      <c r="J1340" s="520"/>
      <c r="K1340" s="475">
        <v>5.0</v>
      </c>
      <c r="L1340" s="989"/>
      <c r="M1340" s="486"/>
      <c r="N1340" s="487"/>
      <c r="O1340" s="486"/>
      <c r="P1340" s="487"/>
      <c r="Q1340" s="487"/>
      <c r="R1340" s="487"/>
      <c r="S1340" s="520"/>
      <c r="T1340" s="520"/>
      <c r="U1340" s="519"/>
      <c r="V1340" s="520"/>
      <c r="W1340" s="520"/>
      <c r="X1340" s="520"/>
      <c r="Y1340" s="475"/>
      <c r="Z1340" s="475"/>
      <c r="AA1340" s="474"/>
      <c r="AB1340" s="475">
        <v>4.0</v>
      </c>
      <c r="AC1340" s="475"/>
      <c r="AD1340" s="475"/>
      <c r="AE1340" s="989"/>
      <c r="AF1340" s="989"/>
      <c r="AG1340" s="989"/>
      <c r="AH1340" s="990"/>
      <c r="AI1340" s="990"/>
      <c r="AJ1340" s="989"/>
      <c r="AK1340" s="962"/>
      <c r="AL1340" s="962"/>
      <c r="AM1340" s="962"/>
      <c r="AN1340" s="961"/>
      <c r="AO1340" s="962"/>
      <c r="AP1340" s="962"/>
      <c r="AQ1340" s="961"/>
      <c r="AR1340" s="961"/>
      <c r="AS1340" s="962"/>
    </row>
    <row r="1341">
      <c r="B1341" s="266"/>
      <c r="C1341" s="269"/>
      <c r="D1341" s="984">
        <v>3.0</v>
      </c>
      <c r="E1341" s="985">
        <v>9.0</v>
      </c>
      <c r="F1341" s="1012"/>
      <c r="G1341" s="1013"/>
      <c r="H1341" s="988">
        <v>18000.0</v>
      </c>
      <c r="I1341" s="486"/>
      <c r="J1341" s="520"/>
      <c r="K1341" s="475">
        <v>8.0</v>
      </c>
      <c r="L1341" s="989"/>
      <c r="M1341" s="486"/>
      <c r="N1341" s="487"/>
      <c r="O1341" s="486"/>
      <c r="P1341" s="487"/>
      <c r="Q1341" s="487"/>
      <c r="R1341" s="487"/>
      <c r="S1341" s="520"/>
      <c r="T1341" s="520"/>
      <c r="U1341" s="519"/>
      <c r="V1341" s="520"/>
      <c r="W1341" s="520"/>
      <c r="X1341" s="520"/>
      <c r="Y1341" s="475"/>
      <c r="Z1341" s="475">
        <v>2.0</v>
      </c>
      <c r="AA1341" s="474"/>
      <c r="AB1341" s="475">
        <v>6.0</v>
      </c>
      <c r="AC1341" s="475"/>
      <c r="AD1341" s="475"/>
      <c r="AE1341" s="989"/>
      <c r="AF1341" s="989"/>
      <c r="AG1341" s="989"/>
      <c r="AH1341" s="990"/>
      <c r="AI1341" s="990"/>
      <c r="AJ1341" s="989"/>
      <c r="AK1341" s="962"/>
      <c r="AL1341" s="962"/>
      <c r="AM1341" s="962"/>
      <c r="AN1341" s="961"/>
      <c r="AO1341" s="962"/>
      <c r="AP1341" s="962"/>
      <c r="AQ1341" s="961"/>
      <c r="AR1341" s="961"/>
      <c r="AS1341" s="962"/>
    </row>
    <row r="1342">
      <c r="B1342" s="266"/>
      <c r="C1342" s="269"/>
      <c r="D1342" s="984">
        <v>4.0</v>
      </c>
      <c r="E1342" s="985">
        <v>11.0</v>
      </c>
      <c r="F1342" s="1012"/>
      <c r="G1342" s="1013"/>
      <c r="H1342" s="988">
        <v>27000.0</v>
      </c>
      <c r="I1342" s="486"/>
      <c r="J1342" s="520"/>
      <c r="K1342" s="475">
        <v>12.0</v>
      </c>
      <c r="L1342" s="989"/>
      <c r="M1342" s="486"/>
      <c r="N1342" s="487"/>
      <c r="O1342" s="486"/>
      <c r="P1342" s="487"/>
      <c r="Q1342" s="487"/>
      <c r="R1342" s="487"/>
      <c r="S1342" s="520"/>
      <c r="T1342" s="520"/>
      <c r="U1342" s="519"/>
      <c r="V1342" s="520"/>
      <c r="W1342" s="520"/>
      <c r="X1342" s="520"/>
      <c r="Y1342" s="475"/>
      <c r="Z1342" s="475">
        <v>4.0</v>
      </c>
      <c r="AA1342" s="474"/>
      <c r="AB1342" s="475">
        <v>8.0</v>
      </c>
      <c r="AC1342" s="475"/>
      <c r="AD1342" s="475"/>
      <c r="AE1342" s="989"/>
      <c r="AF1342" s="989"/>
      <c r="AG1342" s="989"/>
      <c r="AH1342" s="990"/>
      <c r="AI1342" s="990"/>
      <c r="AJ1342" s="989"/>
      <c r="AK1342" s="962"/>
      <c r="AL1342" s="962"/>
      <c r="AM1342" s="962"/>
      <c r="AN1342" s="961"/>
      <c r="AO1342" s="962"/>
      <c r="AP1342" s="962"/>
      <c r="AQ1342" s="961"/>
      <c r="AR1342" s="961"/>
      <c r="AS1342" s="962"/>
    </row>
    <row r="1343">
      <c r="B1343" s="266"/>
      <c r="C1343" s="269"/>
      <c r="D1343" s="984">
        <v>5.0</v>
      </c>
      <c r="E1343" s="985">
        <v>13.0</v>
      </c>
      <c r="F1343" s="1012"/>
      <c r="G1343" s="1013"/>
      <c r="H1343" s="988">
        <v>41000.0</v>
      </c>
      <c r="I1343" s="486"/>
      <c r="J1343" s="520"/>
      <c r="K1343" s="475">
        <v>15.0</v>
      </c>
      <c r="L1343" s="989"/>
      <c r="M1343" s="486"/>
      <c r="N1343" s="487"/>
      <c r="O1343" s="486"/>
      <c r="P1343" s="487"/>
      <c r="Q1343" s="487"/>
      <c r="R1343" s="487"/>
      <c r="S1343" s="520"/>
      <c r="T1343" s="520"/>
      <c r="U1343" s="519"/>
      <c r="V1343" s="520"/>
      <c r="W1343" s="520"/>
      <c r="X1343" s="520"/>
      <c r="Y1343" s="475"/>
      <c r="Z1343" s="475">
        <v>6.0</v>
      </c>
      <c r="AA1343" s="474"/>
      <c r="AB1343" s="475">
        <v>10.0</v>
      </c>
      <c r="AC1343" s="475"/>
      <c r="AD1343" s="475"/>
      <c r="AE1343" s="989"/>
      <c r="AF1343" s="989"/>
      <c r="AG1343" s="989"/>
      <c r="AH1343" s="990"/>
      <c r="AI1343" s="990"/>
      <c r="AJ1343" s="989"/>
      <c r="AK1343" s="962"/>
      <c r="AL1343" s="962"/>
      <c r="AM1343" s="962"/>
      <c r="AN1343" s="961"/>
      <c r="AO1343" s="962"/>
      <c r="AP1343" s="962"/>
      <c r="AQ1343" s="961"/>
      <c r="AR1343" s="961"/>
      <c r="AS1343" s="962"/>
    </row>
    <row r="1344">
      <c r="B1344" s="266"/>
      <c r="C1344" s="269"/>
      <c r="D1344" s="984">
        <v>6.0</v>
      </c>
      <c r="E1344" s="985">
        <v>16.0</v>
      </c>
      <c r="F1344" s="1012"/>
      <c r="G1344" s="1013"/>
      <c r="H1344" s="988">
        <v>62000.0</v>
      </c>
      <c r="I1344" s="486"/>
      <c r="J1344" s="519"/>
      <c r="K1344" s="475"/>
      <c r="L1344" s="990">
        <v>5.0</v>
      </c>
      <c r="M1344" s="486"/>
      <c r="N1344" s="487"/>
      <c r="O1344" s="486"/>
      <c r="P1344" s="487"/>
      <c r="Q1344" s="487"/>
      <c r="R1344" s="487"/>
      <c r="S1344" s="519"/>
      <c r="T1344" s="520"/>
      <c r="U1344" s="519"/>
      <c r="V1344" s="520"/>
      <c r="W1344" s="520"/>
      <c r="X1344" s="520"/>
      <c r="Y1344" s="475"/>
      <c r="Z1344" s="474"/>
      <c r="AA1344" s="474"/>
      <c r="AB1344" s="475"/>
      <c r="AC1344" s="475"/>
      <c r="AD1344" s="475"/>
      <c r="AE1344" s="990"/>
      <c r="AF1344" s="990">
        <v>2.0</v>
      </c>
      <c r="AG1344" s="989"/>
      <c r="AH1344" s="990">
        <v>2.0</v>
      </c>
      <c r="AI1344" s="990"/>
      <c r="AJ1344" s="989"/>
      <c r="AK1344" s="962"/>
      <c r="AL1344" s="962"/>
      <c r="AM1344" s="962"/>
      <c r="AN1344" s="961"/>
      <c r="AO1344" s="962"/>
      <c r="AP1344" s="962"/>
      <c r="AQ1344" s="961"/>
      <c r="AR1344" s="961"/>
      <c r="AS1344" s="962"/>
    </row>
    <row r="1345">
      <c r="B1345" s="266"/>
      <c r="C1345" s="269"/>
      <c r="D1345" s="984">
        <v>7.0</v>
      </c>
      <c r="E1345" s="985">
        <v>19.0</v>
      </c>
      <c r="F1345" s="1012"/>
      <c r="G1345" s="1013"/>
      <c r="H1345" s="988">
        <v>93000.0</v>
      </c>
      <c r="I1345" s="486"/>
      <c r="J1345" s="519"/>
      <c r="K1345" s="475"/>
      <c r="L1345" s="990">
        <v>10.0</v>
      </c>
      <c r="M1345" s="486"/>
      <c r="N1345" s="487"/>
      <c r="O1345" s="486"/>
      <c r="P1345" s="487"/>
      <c r="Q1345" s="487"/>
      <c r="R1345" s="487"/>
      <c r="S1345" s="519"/>
      <c r="T1345" s="520"/>
      <c r="U1345" s="519"/>
      <c r="V1345" s="520"/>
      <c r="W1345" s="520"/>
      <c r="X1345" s="520"/>
      <c r="Y1345" s="475"/>
      <c r="Z1345" s="474"/>
      <c r="AA1345" s="474"/>
      <c r="AB1345" s="475"/>
      <c r="AC1345" s="475"/>
      <c r="AD1345" s="475"/>
      <c r="AE1345" s="990"/>
      <c r="AF1345" s="990">
        <v>3.0</v>
      </c>
      <c r="AG1345" s="989"/>
      <c r="AH1345" s="990">
        <v>3.0</v>
      </c>
      <c r="AI1345" s="990"/>
      <c r="AJ1345" s="989"/>
      <c r="AK1345" s="962"/>
      <c r="AL1345" s="962"/>
      <c r="AM1345" s="962"/>
      <c r="AN1345" s="961"/>
      <c r="AO1345" s="962"/>
      <c r="AP1345" s="962"/>
      <c r="AQ1345" s="961"/>
      <c r="AR1345" s="961"/>
      <c r="AS1345" s="962"/>
    </row>
    <row r="1346">
      <c r="B1346" s="266"/>
      <c r="C1346" s="269"/>
      <c r="D1346" s="984">
        <v>8.0</v>
      </c>
      <c r="E1346" s="985">
        <v>22.0</v>
      </c>
      <c r="F1346" s="1012"/>
      <c r="G1346" s="1013"/>
      <c r="H1346" s="988">
        <v>140000.0</v>
      </c>
      <c r="I1346" s="486"/>
      <c r="J1346" s="519"/>
      <c r="K1346" s="475"/>
      <c r="L1346" s="990">
        <v>20.0</v>
      </c>
      <c r="M1346" s="486"/>
      <c r="N1346" s="487"/>
      <c r="O1346" s="486"/>
      <c r="P1346" s="487"/>
      <c r="Q1346" s="487"/>
      <c r="R1346" s="487"/>
      <c r="S1346" s="519"/>
      <c r="T1346" s="520"/>
      <c r="U1346" s="519"/>
      <c r="V1346" s="520"/>
      <c r="W1346" s="520"/>
      <c r="X1346" s="520"/>
      <c r="Y1346" s="475"/>
      <c r="Z1346" s="474"/>
      <c r="AA1346" s="474"/>
      <c r="AB1346" s="475"/>
      <c r="AC1346" s="475"/>
      <c r="AD1346" s="475"/>
      <c r="AE1346" s="990"/>
      <c r="AF1346" s="990">
        <v>5.0</v>
      </c>
      <c r="AG1346" s="989"/>
      <c r="AH1346" s="990">
        <v>5.0</v>
      </c>
      <c r="AI1346" s="990"/>
      <c r="AJ1346" s="989"/>
      <c r="AK1346" s="962"/>
      <c r="AL1346" s="962"/>
      <c r="AM1346" s="962"/>
      <c r="AN1346" s="961"/>
      <c r="AO1346" s="962"/>
      <c r="AP1346" s="962"/>
      <c r="AQ1346" s="961"/>
      <c r="AR1346" s="961"/>
      <c r="AS1346" s="962"/>
    </row>
    <row r="1347">
      <c r="B1347" s="266"/>
      <c r="C1347" s="269"/>
      <c r="D1347" s="984">
        <v>9.0</v>
      </c>
      <c r="E1347" s="985">
        <v>25.0</v>
      </c>
      <c r="F1347" s="1012"/>
      <c r="G1347" s="1013"/>
      <c r="H1347" s="988">
        <v>210000.0</v>
      </c>
      <c r="I1347" s="486"/>
      <c r="J1347" s="519"/>
      <c r="K1347" s="475"/>
      <c r="L1347" s="990">
        <v>30.0</v>
      </c>
      <c r="M1347" s="486"/>
      <c r="N1347" s="487"/>
      <c r="O1347" s="486"/>
      <c r="P1347" s="487"/>
      <c r="Q1347" s="487"/>
      <c r="R1347" s="487"/>
      <c r="S1347" s="519"/>
      <c r="T1347" s="520"/>
      <c r="U1347" s="519"/>
      <c r="V1347" s="520"/>
      <c r="W1347" s="520"/>
      <c r="X1347" s="520"/>
      <c r="Y1347" s="475"/>
      <c r="Z1347" s="474"/>
      <c r="AA1347" s="474"/>
      <c r="AB1347" s="475"/>
      <c r="AC1347" s="475"/>
      <c r="AD1347" s="475"/>
      <c r="AE1347" s="990"/>
      <c r="AF1347" s="990">
        <v>7.0</v>
      </c>
      <c r="AG1347" s="989"/>
      <c r="AH1347" s="990">
        <v>7.0</v>
      </c>
      <c r="AI1347" s="990"/>
      <c r="AJ1347" s="989"/>
      <c r="AK1347" s="962"/>
      <c r="AL1347" s="962"/>
      <c r="AM1347" s="962"/>
      <c r="AN1347" s="961"/>
      <c r="AO1347" s="962"/>
      <c r="AP1347" s="962"/>
      <c r="AQ1347" s="961"/>
      <c r="AR1347" s="961"/>
      <c r="AS1347" s="962"/>
    </row>
    <row r="1348">
      <c r="B1348" s="266"/>
      <c r="C1348" s="269"/>
      <c r="D1348" s="984">
        <v>10.0</v>
      </c>
      <c r="E1348" s="985">
        <v>30.0</v>
      </c>
      <c r="F1348" s="1012"/>
      <c r="G1348" s="1013"/>
      <c r="H1348" s="988">
        <v>320000.0</v>
      </c>
      <c r="I1348" s="486"/>
      <c r="J1348" s="519"/>
      <c r="K1348" s="475"/>
      <c r="L1348" s="990">
        <v>40.0</v>
      </c>
      <c r="M1348" s="486"/>
      <c r="N1348" s="487"/>
      <c r="O1348" s="486"/>
      <c r="P1348" s="487"/>
      <c r="Q1348" s="487"/>
      <c r="R1348" s="487"/>
      <c r="S1348" s="519"/>
      <c r="T1348" s="520"/>
      <c r="U1348" s="519"/>
      <c r="V1348" s="520"/>
      <c r="W1348" s="520"/>
      <c r="X1348" s="520"/>
      <c r="Y1348" s="475"/>
      <c r="Z1348" s="474"/>
      <c r="AA1348" s="474"/>
      <c r="AB1348" s="475"/>
      <c r="AC1348" s="475"/>
      <c r="AD1348" s="475"/>
      <c r="AE1348" s="990"/>
      <c r="AF1348" s="990">
        <v>9.0</v>
      </c>
      <c r="AG1348" s="989"/>
      <c r="AH1348" s="990">
        <v>9.0</v>
      </c>
      <c r="AI1348" s="990"/>
      <c r="AJ1348" s="989"/>
      <c r="AK1348" s="962"/>
      <c r="AL1348" s="962"/>
      <c r="AM1348" s="962"/>
      <c r="AN1348" s="961"/>
      <c r="AO1348" s="962"/>
      <c r="AP1348" s="962"/>
      <c r="AQ1348" s="961"/>
      <c r="AR1348" s="961"/>
      <c r="AS1348" s="962"/>
    </row>
    <row r="1349">
      <c r="A1349" s="968" t="s">
        <v>2827</v>
      </c>
      <c r="B1349" s="1007" t="s">
        <v>2855</v>
      </c>
      <c r="C1349" s="14"/>
      <c r="D1349" s="970">
        <v>1.0</v>
      </c>
      <c r="E1349" s="1008">
        <v>5.0</v>
      </c>
      <c r="F1349" s="1009"/>
      <c r="G1349" s="1010"/>
      <c r="H1349" s="1011">
        <v>8000.0</v>
      </c>
      <c r="I1349" s="979"/>
      <c r="J1349" s="980"/>
      <c r="K1349" s="981">
        <v>3.0</v>
      </c>
      <c r="L1349" s="978"/>
      <c r="M1349" s="979"/>
      <c r="N1349" s="975"/>
      <c r="O1349" s="979"/>
      <c r="P1349" s="975"/>
      <c r="Q1349" s="975"/>
      <c r="R1349" s="975"/>
      <c r="S1349" s="980"/>
      <c r="T1349" s="980"/>
      <c r="U1349" s="976"/>
      <c r="V1349" s="980"/>
      <c r="W1349" s="980"/>
      <c r="X1349" s="980"/>
      <c r="Y1349" s="981"/>
      <c r="Z1349" s="981"/>
      <c r="AA1349" s="977"/>
      <c r="AB1349" s="981"/>
      <c r="AC1349" s="981"/>
      <c r="AD1349" s="981">
        <v>3.0</v>
      </c>
      <c r="AE1349" s="978"/>
      <c r="AF1349" s="978"/>
      <c r="AG1349" s="978"/>
      <c r="AH1349" s="982"/>
      <c r="AI1349" s="982"/>
      <c r="AJ1349" s="978"/>
      <c r="AK1349" s="1024"/>
      <c r="AL1349" s="1024"/>
      <c r="AM1349" s="1024"/>
      <c r="AN1349" s="1025"/>
      <c r="AO1349" s="1024"/>
      <c r="AP1349" s="1024"/>
      <c r="AQ1349" s="1025"/>
      <c r="AR1349" s="1025"/>
      <c r="AS1349" s="1026"/>
    </row>
    <row r="1350">
      <c r="A1350" s="266"/>
      <c r="B1350" s="266"/>
      <c r="C1350" s="269"/>
      <c r="D1350" s="984">
        <v>2.0</v>
      </c>
      <c r="E1350" s="985">
        <v>6.0</v>
      </c>
      <c r="F1350" s="1012"/>
      <c r="G1350" s="1013"/>
      <c r="H1350" s="988">
        <v>12000.0</v>
      </c>
      <c r="I1350" s="486"/>
      <c r="J1350" s="520"/>
      <c r="K1350" s="475">
        <v>5.0</v>
      </c>
      <c r="L1350" s="989"/>
      <c r="M1350" s="486"/>
      <c r="N1350" s="487"/>
      <c r="O1350" s="486"/>
      <c r="P1350" s="487"/>
      <c r="Q1350" s="487"/>
      <c r="R1350" s="487"/>
      <c r="S1350" s="520"/>
      <c r="T1350" s="520"/>
      <c r="U1350" s="519"/>
      <c r="V1350" s="520"/>
      <c r="W1350" s="520"/>
      <c r="X1350" s="520"/>
      <c r="Y1350" s="475"/>
      <c r="Z1350" s="475"/>
      <c r="AA1350" s="474"/>
      <c r="AB1350" s="475"/>
      <c r="AC1350" s="475"/>
      <c r="AD1350" s="475">
        <v>4.0</v>
      </c>
      <c r="AE1350" s="989"/>
      <c r="AF1350" s="989"/>
      <c r="AG1350" s="989"/>
      <c r="AH1350" s="990"/>
      <c r="AI1350" s="990"/>
      <c r="AJ1350" s="989"/>
      <c r="AK1350" s="962"/>
      <c r="AL1350" s="962"/>
      <c r="AM1350" s="962"/>
      <c r="AN1350" s="961"/>
      <c r="AO1350" s="962"/>
      <c r="AP1350" s="962"/>
      <c r="AQ1350" s="961"/>
      <c r="AR1350" s="961"/>
      <c r="AS1350" s="1027"/>
    </row>
    <row r="1351">
      <c r="A1351" s="266"/>
      <c r="B1351" s="266"/>
      <c r="C1351" s="269"/>
      <c r="D1351" s="984">
        <v>3.0</v>
      </c>
      <c r="E1351" s="985">
        <v>7.0</v>
      </c>
      <c r="F1351" s="1012"/>
      <c r="G1351" s="1013"/>
      <c r="H1351" s="988">
        <v>18000.0</v>
      </c>
      <c r="I1351" s="486"/>
      <c r="J1351" s="520"/>
      <c r="K1351" s="475">
        <v>8.0</v>
      </c>
      <c r="L1351" s="989"/>
      <c r="M1351" s="486"/>
      <c r="N1351" s="487"/>
      <c r="O1351" s="486"/>
      <c r="P1351" s="487"/>
      <c r="Q1351" s="487"/>
      <c r="R1351" s="487"/>
      <c r="S1351" s="520"/>
      <c r="T1351" s="520"/>
      <c r="U1351" s="519"/>
      <c r="V1351" s="520"/>
      <c r="W1351" s="520"/>
      <c r="X1351" s="520"/>
      <c r="Y1351" s="475"/>
      <c r="Z1351" s="475">
        <v>2.0</v>
      </c>
      <c r="AA1351" s="474"/>
      <c r="AB1351" s="475"/>
      <c r="AC1351" s="475"/>
      <c r="AD1351" s="475">
        <v>6.0</v>
      </c>
      <c r="AE1351" s="989"/>
      <c r="AF1351" s="989"/>
      <c r="AG1351" s="989"/>
      <c r="AH1351" s="990"/>
      <c r="AI1351" s="990"/>
      <c r="AJ1351" s="989"/>
      <c r="AK1351" s="962"/>
      <c r="AL1351" s="962"/>
      <c r="AM1351" s="962"/>
      <c r="AN1351" s="961"/>
      <c r="AO1351" s="962"/>
      <c r="AP1351" s="962"/>
      <c r="AQ1351" s="961"/>
      <c r="AR1351" s="961"/>
      <c r="AS1351" s="1027"/>
    </row>
    <row r="1352">
      <c r="A1352" s="266"/>
      <c r="B1352" s="266"/>
      <c r="C1352" s="269"/>
      <c r="D1352" s="984">
        <v>4.0</v>
      </c>
      <c r="E1352" s="985">
        <v>8.0</v>
      </c>
      <c r="F1352" s="1012"/>
      <c r="G1352" s="1013"/>
      <c r="H1352" s="988">
        <v>27000.0</v>
      </c>
      <c r="I1352" s="486"/>
      <c r="J1352" s="520"/>
      <c r="K1352" s="475">
        <v>12.0</v>
      </c>
      <c r="L1352" s="989"/>
      <c r="M1352" s="486"/>
      <c r="N1352" s="487"/>
      <c r="O1352" s="486"/>
      <c r="P1352" s="487"/>
      <c r="Q1352" s="487"/>
      <c r="R1352" s="487"/>
      <c r="S1352" s="520"/>
      <c r="T1352" s="520"/>
      <c r="U1352" s="519"/>
      <c r="V1352" s="520"/>
      <c r="W1352" s="520"/>
      <c r="X1352" s="520"/>
      <c r="Y1352" s="475"/>
      <c r="Z1352" s="475">
        <v>4.0</v>
      </c>
      <c r="AA1352" s="474"/>
      <c r="AB1352" s="475"/>
      <c r="AC1352" s="475"/>
      <c r="AD1352" s="475">
        <v>8.0</v>
      </c>
      <c r="AE1352" s="989"/>
      <c r="AF1352" s="989"/>
      <c r="AG1352" s="989"/>
      <c r="AH1352" s="990"/>
      <c r="AI1352" s="990"/>
      <c r="AJ1352" s="989"/>
      <c r="AK1352" s="962"/>
      <c r="AL1352" s="962"/>
      <c r="AM1352" s="962"/>
      <c r="AN1352" s="961"/>
      <c r="AO1352" s="962"/>
      <c r="AP1352" s="962"/>
      <c r="AQ1352" s="961"/>
      <c r="AR1352" s="961"/>
      <c r="AS1352" s="1027"/>
    </row>
    <row r="1353">
      <c r="A1353" s="266"/>
      <c r="B1353" s="266"/>
      <c r="C1353" s="269"/>
      <c r="D1353" s="984">
        <v>5.0</v>
      </c>
      <c r="E1353" s="985">
        <v>9.0</v>
      </c>
      <c r="F1353" s="1012"/>
      <c r="G1353" s="1013"/>
      <c r="H1353" s="988">
        <v>41000.0</v>
      </c>
      <c r="I1353" s="486"/>
      <c r="J1353" s="520"/>
      <c r="K1353" s="475">
        <v>15.0</v>
      </c>
      <c r="L1353" s="989"/>
      <c r="M1353" s="486"/>
      <c r="N1353" s="487"/>
      <c r="O1353" s="486"/>
      <c r="P1353" s="487"/>
      <c r="Q1353" s="487"/>
      <c r="R1353" s="487"/>
      <c r="S1353" s="520"/>
      <c r="T1353" s="520"/>
      <c r="U1353" s="519"/>
      <c r="V1353" s="520"/>
      <c r="W1353" s="520"/>
      <c r="X1353" s="520"/>
      <c r="Y1353" s="475"/>
      <c r="Z1353" s="475">
        <v>6.0</v>
      </c>
      <c r="AA1353" s="474"/>
      <c r="AB1353" s="475"/>
      <c r="AC1353" s="475"/>
      <c r="AD1353" s="475">
        <v>10.0</v>
      </c>
      <c r="AE1353" s="989"/>
      <c r="AF1353" s="989"/>
      <c r="AG1353" s="989"/>
      <c r="AH1353" s="990"/>
      <c r="AI1353" s="990"/>
      <c r="AJ1353" s="989"/>
      <c r="AK1353" s="962"/>
      <c r="AL1353" s="962"/>
      <c r="AM1353" s="962"/>
      <c r="AN1353" s="961"/>
      <c r="AO1353" s="962"/>
      <c r="AP1353" s="962"/>
      <c r="AQ1353" s="961"/>
      <c r="AR1353" s="961"/>
      <c r="AS1353" s="1027"/>
    </row>
    <row r="1354">
      <c r="A1354" s="266"/>
      <c r="B1354" s="266"/>
      <c r="C1354" s="269"/>
      <c r="D1354" s="984">
        <v>6.0</v>
      </c>
      <c r="E1354" s="985">
        <v>11.0</v>
      </c>
      <c r="F1354" s="1012"/>
      <c r="G1354" s="1013"/>
      <c r="H1354" s="988">
        <v>62000.0</v>
      </c>
      <c r="I1354" s="486"/>
      <c r="J1354" s="519"/>
      <c r="K1354" s="475"/>
      <c r="L1354" s="990">
        <v>5.0</v>
      </c>
      <c r="M1354" s="486"/>
      <c r="N1354" s="487"/>
      <c r="O1354" s="486"/>
      <c r="P1354" s="487"/>
      <c r="Q1354" s="487"/>
      <c r="R1354" s="487"/>
      <c r="S1354" s="519"/>
      <c r="T1354" s="520"/>
      <c r="U1354" s="519"/>
      <c r="V1354" s="520"/>
      <c r="W1354" s="520"/>
      <c r="X1354" s="520"/>
      <c r="Y1354" s="475"/>
      <c r="Z1354" s="474"/>
      <c r="AA1354" s="474"/>
      <c r="AB1354" s="475"/>
      <c r="AC1354" s="475"/>
      <c r="AD1354" s="475"/>
      <c r="AE1354" s="990"/>
      <c r="AF1354" s="990">
        <v>2.0</v>
      </c>
      <c r="AG1354" s="989"/>
      <c r="AH1354" s="990"/>
      <c r="AI1354" s="990"/>
      <c r="AJ1354" s="990">
        <v>2.0</v>
      </c>
      <c r="AK1354" s="962"/>
      <c r="AL1354" s="962"/>
      <c r="AM1354" s="962"/>
      <c r="AN1354" s="961"/>
      <c r="AO1354" s="962"/>
      <c r="AP1354" s="962"/>
      <c r="AQ1354" s="961"/>
      <c r="AR1354" s="961"/>
      <c r="AS1354" s="1027"/>
    </row>
    <row r="1355">
      <c r="A1355" s="266"/>
      <c r="B1355" s="266"/>
      <c r="C1355" s="269"/>
      <c r="D1355" s="984">
        <v>7.0</v>
      </c>
      <c r="E1355" s="985">
        <v>13.0</v>
      </c>
      <c r="F1355" s="1012"/>
      <c r="G1355" s="1013"/>
      <c r="H1355" s="988">
        <v>93000.0</v>
      </c>
      <c r="I1355" s="486"/>
      <c r="J1355" s="519"/>
      <c r="K1355" s="475"/>
      <c r="L1355" s="990">
        <v>10.0</v>
      </c>
      <c r="M1355" s="486"/>
      <c r="N1355" s="487"/>
      <c r="O1355" s="486"/>
      <c r="P1355" s="487"/>
      <c r="Q1355" s="487"/>
      <c r="R1355" s="487"/>
      <c r="S1355" s="519"/>
      <c r="T1355" s="520"/>
      <c r="U1355" s="519"/>
      <c r="V1355" s="520"/>
      <c r="W1355" s="520"/>
      <c r="X1355" s="520"/>
      <c r="Y1355" s="475"/>
      <c r="Z1355" s="474"/>
      <c r="AA1355" s="474"/>
      <c r="AB1355" s="475"/>
      <c r="AC1355" s="475"/>
      <c r="AD1355" s="475"/>
      <c r="AE1355" s="990"/>
      <c r="AF1355" s="990">
        <v>3.0</v>
      </c>
      <c r="AG1355" s="989"/>
      <c r="AH1355" s="990"/>
      <c r="AI1355" s="990"/>
      <c r="AJ1355" s="990">
        <v>3.0</v>
      </c>
      <c r="AK1355" s="962"/>
      <c r="AL1355" s="962"/>
      <c r="AM1355" s="962"/>
      <c r="AN1355" s="961"/>
      <c r="AO1355" s="962"/>
      <c r="AP1355" s="962"/>
      <c r="AQ1355" s="961"/>
      <c r="AR1355" s="961"/>
      <c r="AS1355" s="1027"/>
    </row>
    <row r="1356">
      <c r="A1356" s="266"/>
      <c r="B1356" s="266"/>
      <c r="C1356" s="269"/>
      <c r="D1356" s="984">
        <v>8.0</v>
      </c>
      <c r="E1356" s="985">
        <v>15.0</v>
      </c>
      <c r="F1356" s="1012"/>
      <c r="G1356" s="1013"/>
      <c r="H1356" s="988">
        <v>140000.0</v>
      </c>
      <c r="I1356" s="486"/>
      <c r="J1356" s="519"/>
      <c r="K1356" s="475"/>
      <c r="L1356" s="990">
        <v>20.0</v>
      </c>
      <c r="M1356" s="486"/>
      <c r="N1356" s="487"/>
      <c r="O1356" s="486"/>
      <c r="P1356" s="487"/>
      <c r="Q1356" s="487"/>
      <c r="R1356" s="487"/>
      <c r="S1356" s="519"/>
      <c r="T1356" s="520"/>
      <c r="U1356" s="519"/>
      <c r="V1356" s="520"/>
      <c r="W1356" s="520"/>
      <c r="X1356" s="520"/>
      <c r="Y1356" s="475"/>
      <c r="Z1356" s="474"/>
      <c r="AA1356" s="474"/>
      <c r="AB1356" s="475"/>
      <c r="AC1356" s="475"/>
      <c r="AD1356" s="475"/>
      <c r="AE1356" s="990"/>
      <c r="AF1356" s="990">
        <v>5.0</v>
      </c>
      <c r="AG1356" s="989"/>
      <c r="AH1356" s="990"/>
      <c r="AI1356" s="990"/>
      <c r="AJ1356" s="990">
        <v>5.0</v>
      </c>
      <c r="AK1356" s="962"/>
      <c r="AL1356" s="962"/>
      <c r="AM1356" s="962"/>
      <c r="AN1356" s="961"/>
      <c r="AO1356" s="962"/>
      <c r="AP1356" s="962"/>
      <c r="AQ1356" s="961"/>
      <c r="AR1356" s="961"/>
      <c r="AS1356" s="1027"/>
    </row>
    <row r="1357">
      <c r="A1357" s="266"/>
      <c r="B1357" s="266"/>
      <c r="C1357" s="269"/>
      <c r="D1357" s="984">
        <v>9.0</v>
      </c>
      <c r="E1357" s="985">
        <v>17.0</v>
      </c>
      <c r="F1357" s="1012"/>
      <c r="G1357" s="1013"/>
      <c r="H1357" s="988">
        <v>210000.0</v>
      </c>
      <c r="I1357" s="486"/>
      <c r="J1357" s="519"/>
      <c r="K1357" s="475"/>
      <c r="L1357" s="990">
        <v>30.0</v>
      </c>
      <c r="M1357" s="486"/>
      <c r="N1357" s="487"/>
      <c r="O1357" s="486"/>
      <c r="P1357" s="487"/>
      <c r="Q1357" s="487"/>
      <c r="R1357" s="487"/>
      <c r="S1357" s="519"/>
      <c r="T1357" s="520"/>
      <c r="U1357" s="519"/>
      <c r="V1357" s="520"/>
      <c r="W1357" s="520"/>
      <c r="X1357" s="520"/>
      <c r="Y1357" s="475"/>
      <c r="Z1357" s="474"/>
      <c r="AA1357" s="474"/>
      <c r="AB1357" s="475"/>
      <c r="AC1357" s="475"/>
      <c r="AD1357" s="475"/>
      <c r="AE1357" s="990"/>
      <c r="AF1357" s="990">
        <v>7.0</v>
      </c>
      <c r="AG1357" s="989"/>
      <c r="AH1357" s="990"/>
      <c r="AI1357" s="990"/>
      <c r="AJ1357" s="990">
        <v>7.0</v>
      </c>
      <c r="AK1357" s="962"/>
      <c r="AL1357" s="962"/>
      <c r="AM1357" s="962"/>
      <c r="AN1357" s="961"/>
      <c r="AO1357" s="962"/>
      <c r="AP1357" s="962"/>
      <c r="AQ1357" s="961"/>
      <c r="AR1357" s="961"/>
      <c r="AS1357" s="1027"/>
    </row>
    <row r="1358">
      <c r="A1358" s="275"/>
      <c r="B1358" s="275"/>
      <c r="C1358" s="917"/>
      <c r="D1358" s="992">
        <v>10.0</v>
      </c>
      <c r="E1358" s="993">
        <v>20.0</v>
      </c>
      <c r="F1358" s="1014"/>
      <c r="G1358" s="1015"/>
      <c r="H1358" s="996">
        <v>320000.0</v>
      </c>
      <c r="I1358" s="1001"/>
      <c r="J1358" s="998"/>
      <c r="K1358" s="1003"/>
      <c r="L1358" s="1004">
        <v>40.0</v>
      </c>
      <c r="M1358" s="1001"/>
      <c r="N1358" s="997"/>
      <c r="O1358" s="1001"/>
      <c r="P1358" s="997"/>
      <c r="Q1358" s="997"/>
      <c r="R1358" s="997"/>
      <c r="S1358" s="998"/>
      <c r="T1358" s="1002"/>
      <c r="U1358" s="998"/>
      <c r="V1358" s="1002"/>
      <c r="W1358" s="1002"/>
      <c r="X1358" s="1002"/>
      <c r="Y1358" s="1003"/>
      <c r="Z1358" s="999"/>
      <c r="AA1358" s="999"/>
      <c r="AB1358" s="1003"/>
      <c r="AC1358" s="1003"/>
      <c r="AD1358" s="1003"/>
      <c r="AE1358" s="1004"/>
      <c r="AF1358" s="1004">
        <v>9.0</v>
      </c>
      <c r="AG1358" s="1000"/>
      <c r="AH1358" s="1004"/>
      <c r="AI1358" s="1004"/>
      <c r="AJ1358" s="1004">
        <v>9.0</v>
      </c>
      <c r="AK1358" s="1029"/>
      <c r="AL1358" s="1029"/>
      <c r="AM1358" s="1029"/>
      <c r="AN1358" s="1030"/>
      <c r="AO1358" s="1029"/>
      <c r="AP1358" s="1029"/>
      <c r="AQ1358" s="1030"/>
      <c r="AR1358" s="1030"/>
      <c r="AS1358" s="1031"/>
    </row>
    <row r="1359">
      <c r="A1359" s="387" t="s">
        <v>1352</v>
      </c>
      <c r="B1359" s="1018" t="s">
        <v>2856</v>
      </c>
      <c r="C1359" s="269"/>
      <c r="D1359" s="984">
        <v>1.0</v>
      </c>
      <c r="E1359" s="985">
        <v>2.0</v>
      </c>
      <c r="F1359" s="986">
        <v>15.0</v>
      </c>
      <c r="G1359" s="987"/>
      <c r="H1359" s="1021">
        <v>10000.0</v>
      </c>
      <c r="I1359" s="486"/>
      <c r="J1359" s="519"/>
      <c r="K1359" s="474"/>
      <c r="L1359" s="990">
        <v>1.0</v>
      </c>
      <c r="M1359" s="486"/>
      <c r="N1359" s="487"/>
      <c r="O1359" s="486"/>
      <c r="P1359" s="487"/>
      <c r="Q1359" s="487"/>
      <c r="R1359" s="487"/>
      <c r="S1359" s="519"/>
      <c r="T1359" s="520"/>
      <c r="U1359" s="519"/>
      <c r="V1359" s="520"/>
      <c r="W1359" s="520"/>
      <c r="X1359" s="520"/>
      <c r="Y1359" s="474"/>
      <c r="Z1359" s="474"/>
      <c r="AA1359" s="474"/>
      <c r="AB1359" s="475"/>
      <c r="AC1359" s="475"/>
      <c r="AD1359" s="475"/>
      <c r="AE1359" s="989"/>
      <c r="AF1359" s="989"/>
      <c r="AG1359" s="989"/>
      <c r="AH1359" s="990"/>
      <c r="AI1359" s="990"/>
      <c r="AJ1359" s="989"/>
      <c r="AK1359" s="962"/>
      <c r="AL1359" s="962"/>
      <c r="AM1359" s="962"/>
      <c r="AN1359" s="961"/>
      <c r="AO1359" s="962"/>
      <c r="AP1359" s="962"/>
      <c r="AQ1359" s="961"/>
      <c r="AR1359" s="961"/>
      <c r="AS1359" s="962"/>
    </row>
    <row r="1360">
      <c r="B1360" s="266"/>
      <c r="C1360" s="269"/>
      <c r="D1360" s="984">
        <v>2.0</v>
      </c>
      <c r="E1360" s="985">
        <v>4.0</v>
      </c>
      <c r="F1360" s="986">
        <v>18.0</v>
      </c>
      <c r="G1360" s="987"/>
      <c r="H1360" s="1021">
        <v>15000.0</v>
      </c>
      <c r="I1360" s="486"/>
      <c r="J1360" s="519"/>
      <c r="K1360" s="475">
        <v>5.0</v>
      </c>
      <c r="L1360" s="989"/>
      <c r="M1360" s="486"/>
      <c r="N1360" s="487"/>
      <c r="O1360" s="486"/>
      <c r="P1360" s="487"/>
      <c r="Q1360" s="487"/>
      <c r="R1360" s="487"/>
      <c r="S1360" s="519"/>
      <c r="T1360" s="520"/>
      <c r="U1360" s="519"/>
      <c r="V1360" s="520"/>
      <c r="W1360" s="520"/>
      <c r="X1360" s="520"/>
      <c r="Y1360" s="475"/>
      <c r="Z1360" s="474"/>
      <c r="AA1360" s="474"/>
      <c r="AB1360" s="475"/>
      <c r="AC1360" s="475"/>
      <c r="AD1360" s="475">
        <v>6.0</v>
      </c>
      <c r="AE1360" s="989"/>
      <c r="AF1360" s="989"/>
      <c r="AG1360" s="989"/>
      <c r="AH1360" s="990"/>
      <c r="AI1360" s="990"/>
      <c r="AJ1360" s="989"/>
      <c r="AK1360" s="962"/>
      <c r="AL1360" s="962"/>
      <c r="AM1360" s="962"/>
      <c r="AN1360" s="961"/>
      <c r="AO1360" s="962"/>
      <c r="AP1360" s="962"/>
      <c r="AQ1360" s="961"/>
      <c r="AR1360" s="961"/>
      <c r="AS1360" s="962"/>
    </row>
    <row r="1361">
      <c r="B1361" s="266"/>
      <c r="C1361" s="269"/>
      <c r="D1361" s="984">
        <v>3.0</v>
      </c>
      <c r="E1361" s="985">
        <v>6.0</v>
      </c>
      <c r="F1361" s="986">
        <v>21.0</v>
      </c>
      <c r="G1361" s="987"/>
      <c r="H1361" s="1021">
        <v>23000.0</v>
      </c>
      <c r="I1361" s="486"/>
      <c r="J1361" s="519"/>
      <c r="K1361" s="475">
        <v>15.0</v>
      </c>
      <c r="L1361" s="989"/>
      <c r="M1361" s="486"/>
      <c r="N1361" s="487"/>
      <c r="O1361" s="486"/>
      <c r="P1361" s="487"/>
      <c r="Q1361" s="487"/>
      <c r="R1361" s="487"/>
      <c r="S1361" s="519"/>
      <c r="T1361" s="520"/>
      <c r="U1361" s="519"/>
      <c r="V1361" s="520"/>
      <c r="W1361" s="520"/>
      <c r="X1361" s="520"/>
      <c r="Y1361" s="475"/>
      <c r="Z1361" s="475">
        <v>6.0</v>
      </c>
      <c r="AA1361" s="474"/>
      <c r="AB1361" s="475"/>
      <c r="AC1361" s="475"/>
      <c r="AD1361" s="475">
        <v>10.0</v>
      </c>
      <c r="AE1361" s="989"/>
      <c r="AF1361" s="989"/>
      <c r="AG1361" s="989"/>
      <c r="AH1361" s="990"/>
      <c r="AI1361" s="990"/>
      <c r="AJ1361" s="989"/>
      <c r="AK1361" s="962"/>
      <c r="AL1361" s="962"/>
      <c r="AM1361" s="962"/>
      <c r="AN1361" s="961"/>
      <c r="AO1361" s="962"/>
      <c r="AP1361" s="962"/>
      <c r="AQ1361" s="961"/>
      <c r="AR1361" s="961"/>
      <c r="AS1361" s="962"/>
    </row>
    <row r="1362">
      <c r="B1362" s="266"/>
      <c r="C1362" s="269"/>
      <c r="D1362" s="984">
        <v>4.0</v>
      </c>
      <c r="E1362" s="985">
        <v>9.0</v>
      </c>
      <c r="F1362" s="986">
        <v>24.0</v>
      </c>
      <c r="G1362" s="987"/>
      <c r="H1362" s="1021">
        <v>35000.0</v>
      </c>
      <c r="I1362" s="486"/>
      <c r="J1362" s="519"/>
      <c r="K1362" s="475">
        <v>25.0</v>
      </c>
      <c r="L1362" s="989"/>
      <c r="M1362" s="486"/>
      <c r="N1362" s="487"/>
      <c r="O1362" s="486"/>
      <c r="P1362" s="487"/>
      <c r="Q1362" s="487"/>
      <c r="R1362" s="487"/>
      <c r="S1362" s="519"/>
      <c r="T1362" s="520"/>
      <c r="U1362" s="519"/>
      <c r="V1362" s="520"/>
      <c r="W1362" s="520"/>
      <c r="X1362" s="520"/>
      <c r="Y1362" s="475"/>
      <c r="Z1362" s="475">
        <v>8.0</v>
      </c>
      <c r="AA1362" s="474"/>
      <c r="AB1362" s="475"/>
      <c r="AC1362" s="475"/>
      <c r="AD1362" s="475">
        <v>12.0</v>
      </c>
      <c r="AE1362" s="989"/>
      <c r="AF1362" s="989"/>
      <c r="AG1362" s="989"/>
      <c r="AH1362" s="990"/>
      <c r="AI1362" s="990"/>
      <c r="AJ1362" s="989"/>
      <c r="AK1362" s="962"/>
      <c r="AL1362" s="962"/>
      <c r="AM1362" s="962"/>
      <c r="AN1362" s="961"/>
      <c r="AO1362" s="962"/>
      <c r="AP1362" s="962"/>
      <c r="AQ1362" s="961"/>
      <c r="AR1362" s="961"/>
      <c r="AS1362" s="962"/>
    </row>
    <row r="1363">
      <c r="B1363" s="266"/>
      <c r="C1363" s="269"/>
      <c r="D1363" s="984">
        <v>5.0</v>
      </c>
      <c r="E1363" s="985">
        <v>12.0</v>
      </c>
      <c r="F1363" s="986">
        <v>27.0</v>
      </c>
      <c r="G1363" s="987"/>
      <c r="H1363" s="1021">
        <v>53000.0</v>
      </c>
      <c r="I1363" s="486"/>
      <c r="J1363" s="519"/>
      <c r="K1363" s="474"/>
      <c r="L1363" s="990">
        <v>3.0</v>
      </c>
      <c r="M1363" s="486"/>
      <c r="N1363" s="487"/>
      <c r="O1363" s="486"/>
      <c r="P1363" s="487"/>
      <c r="Q1363" s="487"/>
      <c r="R1363" s="487"/>
      <c r="S1363" s="519"/>
      <c r="T1363" s="520"/>
      <c r="U1363" s="519"/>
      <c r="V1363" s="520"/>
      <c r="W1363" s="520"/>
      <c r="X1363" s="520"/>
      <c r="Y1363" s="475"/>
      <c r="Z1363" s="475">
        <v>10.0</v>
      </c>
      <c r="AA1363" s="474"/>
      <c r="AB1363" s="475"/>
      <c r="AC1363" s="475"/>
      <c r="AD1363" s="475">
        <v>14.0</v>
      </c>
      <c r="AE1363" s="989"/>
      <c r="AF1363" s="989"/>
      <c r="AG1363" s="989"/>
      <c r="AH1363" s="990"/>
      <c r="AI1363" s="990"/>
      <c r="AJ1363" s="989"/>
      <c r="AK1363" s="962"/>
      <c r="AL1363" s="962"/>
      <c r="AM1363" s="962"/>
      <c r="AN1363" s="961"/>
      <c r="AO1363" s="962"/>
      <c r="AP1363" s="962"/>
      <c r="AQ1363" s="961"/>
      <c r="AR1363" s="961"/>
      <c r="AS1363" s="962"/>
    </row>
    <row r="1364">
      <c r="B1364" s="266"/>
      <c r="C1364" s="269"/>
      <c r="D1364" s="984">
        <v>6.0</v>
      </c>
      <c r="E1364" s="985">
        <v>15.0</v>
      </c>
      <c r="F1364" s="986">
        <v>30.0</v>
      </c>
      <c r="G1364" s="987"/>
      <c r="H1364" s="1021">
        <v>80000.0</v>
      </c>
      <c r="I1364" s="486"/>
      <c r="J1364" s="519"/>
      <c r="K1364" s="474"/>
      <c r="L1364" s="990">
        <v>5.0</v>
      </c>
      <c r="M1364" s="486"/>
      <c r="N1364" s="487"/>
      <c r="O1364" s="486"/>
      <c r="P1364" s="487"/>
      <c r="Q1364" s="487"/>
      <c r="R1364" s="487"/>
      <c r="S1364" s="519"/>
      <c r="T1364" s="520"/>
      <c r="U1364" s="519"/>
      <c r="V1364" s="520"/>
      <c r="W1364" s="520"/>
      <c r="X1364" s="520"/>
      <c r="Y1364" s="474"/>
      <c r="Z1364" s="474"/>
      <c r="AA1364" s="474"/>
      <c r="AB1364" s="475"/>
      <c r="AC1364" s="475"/>
      <c r="AD1364" s="475"/>
      <c r="AE1364" s="990"/>
      <c r="AF1364" s="990"/>
      <c r="AG1364" s="990">
        <v>2.0</v>
      </c>
      <c r="AH1364" s="990"/>
      <c r="AI1364" s="990"/>
      <c r="AJ1364" s="990">
        <v>2.0</v>
      </c>
      <c r="AK1364" s="962"/>
      <c r="AL1364" s="962"/>
      <c r="AM1364" s="962"/>
      <c r="AN1364" s="961"/>
      <c r="AO1364" s="962"/>
      <c r="AP1364" s="962"/>
      <c r="AQ1364" s="961"/>
      <c r="AR1364" s="961"/>
      <c r="AS1364" s="962"/>
    </row>
    <row r="1365">
      <c r="B1365" s="266"/>
      <c r="C1365" s="269"/>
      <c r="D1365" s="984">
        <v>7.0</v>
      </c>
      <c r="E1365" s="985">
        <v>18.0</v>
      </c>
      <c r="F1365" s="986">
        <v>33.0</v>
      </c>
      <c r="G1365" s="987"/>
      <c r="H1365" s="1021">
        <v>120000.0</v>
      </c>
      <c r="I1365" s="486"/>
      <c r="J1365" s="519"/>
      <c r="K1365" s="474"/>
      <c r="L1365" s="990">
        <v>10.0</v>
      </c>
      <c r="M1365" s="486"/>
      <c r="N1365" s="487"/>
      <c r="O1365" s="486"/>
      <c r="P1365" s="487"/>
      <c r="Q1365" s="487"/>
      <c r="R1365" s="487"/>
      <c r="S1365" s="519"/>
      <c r="T1365" s="520"/>
      <c r="U1365" s="519"/>
      <c r="V1365" s="520"/>
      <c r="W1365" s="520"/>
      <c r="X1365" s="520"/>
      <c r="Y1365" s="474"/>
      <c r="Z1365" s="474"/>
      <c r="AA1365" s="474"/>
      <c r="AB1365" s="475"/>
      <c r="AC1365" s="475"/>
      <c r="AD1365" s="475"/>
      <c r="AE1365" s="990"/>
      <c r="AF1365" s="990"/>
      <c r="AG1365" s="990">
        <v>3.0</v>
      </c>
      <c r="AH1365" s="990"/>
      <c r="AI1365" s="990"/>
      <c r="AJ1365" s="990">
        <v>3.0</v>
      </c>
      <c r="AK1365" s="962"/>
      <c r="AL1365" s="962"/>
      <c r="AM1365" s="962"/>
      <c r="AN1365" s="961"/>
      <c r="AO1365" s="962"/>
      <c r="AP1365" s="962"/>
      <c r="AQ1365" s="961"/>
      <c r="AR1365" s="961"/>
      <c r="AS1365" s="962"/>
    </row>
    <row r="1366">
      <c r="B1366" s="266"/>
      <c r="C1366" s="269"/>
      <c r="D1366" s="984">
        <v>8.0</v>
      </c>
      <c r="E1366" s="985">
        <v>22.0</v>
      </c>
      <c r="F1366" s="986">
        <v>36.0</v>
      </c>
      <c r="G1366" s="987"/>
      <c r="H1366" s="1021">
        <v>180000.0</v>
      </c>
      <c r="I1366" s="486"/>
      <c r="J1366" s="519"/>
      <c r="K1366" s="474"/>
      <c r="L1366" s="990">
        <v>20.0</v>
      </c>
      <c r="M1366" s="486"/>
      <c r="N1366" s="487"/>
      <c r="O1366" s="486"/>
      <c r="P1366" s="487"/>
      <c r="Q1366" s="487"/>
      <c r="R1366" s="487"/>
      <c r="S1366" s="519"/>
      <c r="T1366" s="520"/>
      <c r="U1366" s="519"/>
      <c r="V1366" s="520"/>
      <c r="W1366" s="520"/>
      <c r="X1366" s="520"/>
      <c r="Y1366" s="474"/>
      <c r="Z1366" s="474"/>
      <c r="AA1366" s="474"/>
      <c r="AB1366" s="475"/>
      <c r="AC1366" s="475"/>
      <c r="AD1366" s="475"/>
      <c r="AE1366" s="990"/>
      <c r="AF1366" s="990"/>
      <c r="AG1366" s="990">
        <v>5.0</v>
      </c>
      <c r="AH1366" s="990"/>
      <c r="AI1366" s="990"/>
      <c r="AJ1366" s="990">
        <v>5.0</v>
      </c>
      <c r="AK1366" s="962"/>
      <c r="AL1366" s="962"/>
      <c r="AM1366" s="962"/>
      <c r="AN1366" s="961"/>
      <c r="AO1366" s="962"/>
      <c r="AP1366" s="962"/>
      <c r="AQ1366" s="961"/>
      <c r="AR1366" s="961"/>
      <c r="AS1366" s="962"/>
    </row>
    <row r="1367">
      <c r="B1367" s="266"/>
      <c r="C1367" s="269"/>
      <c r="D1367" s="984">
        <v>9.0</v>
      </c>
      <c r="E1367" s="985">
        <v>26.0</v>
      </c>
      <c r="F1367" s="986">
        <v>40.0</v>
      </c>
      <c r="G1367" s="987"/>
      <c r="H1367" s="1021">
        <v>270000.0</v>
      </c>
      <c r="I1367" s="486"/>
      <c r="J1367" s="519"/>
      <c r="K1367" s="474"/>
      <c r="L1367" s="990">
        <v>30.0</v>
      </c>
      <c r="M1367" s="486"/>
      <c r="N1367" s="487"/>
      <c r="O1367" s="486"/>
      <c r="P1367" s="487"/>
      <c r="Q1367" s="487"/>
      <c r="R1367" s="487"/>
      <c r="S1367" s="519"/>
      <c r="T1367" s="520"/>
      <c r="U1367" s="519"/>
      <c r="V1367" s="520"/>
      <c r="W1367" s="520"/>
      <c r="X1367" s="520"/>
      <c r="Y1367" s="474"/>
      <c r="Z1367" s="474"/>
      <c r="AA1367" s="474"/>
      <c r="AB1367" s="475"/>
      <c r="AC1367" s="475"/>
      <c r="AD1367" s="475"/>
      <c r="AE1367" s="990"/>
      <c r="AF1367" s="990"/>
      <c r="AG1367" s="990">
        <v>7.0</v>
      </c>
      <c r="AH1367" s="990"/>
      <c r="AI1367" s="990"/>
      <c r="AJ1367" s="990">
        <v>7.0</v>
      </c>
      <c r="AK1367" s="962"/>
      <c r="AL1367" s="962"/>
      <c r="AM1367" s="962"/>
      <c r="AN1367" s="961"/>
      <c r="AO1367" s="962"/>
      <c r="AP1367" s="962"/>
      <c r="AQ1367" s="961"/>
      <c r="AR1367" s="961"/>
      <c r="AS1367" s="962"/>
    </row>
    <row r="1368">
      <c r="B1368" s="266"/>
      <c r="C1368" s="269"/>
      <c r="D1368" s="984">
        <v>10.0</v>
      </c>
      <c r="E1368" s="985">
        <v>30.0</v>
      </c>
      <c r="F1368" s="986">
        <v>45.0</v>
      </c>
      <c r="G1368" s="987"/>
      <c r="H1368" s="1021">
        <v>410000.0</v>
      </c>
      <c r="I1368" s="486"/>
      <c r="J1368" s="519"/>
      <c r="K1368" s="474"/>
      <c r="L1368" s="990">
        <v>40.0</v>
      </c>
      <c r="M1368" s="486"/>
      <c r="N1368" s="487"/>
      <c r="O1368" s="486"/>
      <c r="P1368" s="487"/>
      <c r="Q1368" s="487"/>
      <c r="R1368" s="487"/>
      <c r="S1368" s="519"/>
      <c r="T1368" s="520"/>
      <c r="U1368" s="519"/>
      <c r="V1368" s="520"/>
      <c r="W1368" s="520"/>
      <c r="X1368" s="520"/>
      <c r="Y1368" s="474"/>
      <c r="Z1368" s="474"/>
      <c r="AA1368" s="474"/>
      <c r="AB1368" s="475"/>
      <c r="AC1368" s="475"/>
      <c r="AD1368" s="475"/>
      <c r="AE1368" s="990"/>
      <c r="AF1368" s="990"/>
      <c r="AG1368" s="990">
        <v>9.0</v>
      </c>
      <c r="AH1368" s="990"/>
      <c r="AI1368" s="990"/>
      <c r="AJ1368" s="990">
        <v>9.0</v>
      </c>
      <c r="AK1368" s="962"/>
      <c r="AL1368" s="962"/>
      <c r="AM1368" s="962"/>
      <c r="AN1368" s="961"/>
      <c r="AO1368" s="962"/>
      <c r="AP1368" s="962"/>
      <c r="AQ1368" s="961"/>
      <c r="AR1368" s="961"/>
      <c r="AS1368" s="962"/>
    </row>
    <row r="1369">
      <c r="A1369" s="968" t="s">
        <v>2544</v>
      </c>
      <c r="B1369" s="1016" t="s">
        <v>2857</v>
      </c>
      <c r="C1369" s="14"/>
      <c r="D1369" s="970">
        <v>1.0</v>
      </c>
      <c r="E1369" s="971">
        <v>2.0</v>
      </c>
      <c r="F1369" s="972">
        <v>15.0</v>
      </c>
      <c r="G1369" s="973">
        <v>7.0</v>
      </c>
      <c r="H1369" s="1023">
        <v>10000.0</v>
      </c>
      <c r="I1369" s="979"/>
      <c r="J1369" s="976"/>
      <c r="K1369" s="977"/>
      <c r="L1369" s="982">
        <v>1.0</v>
      </c>
      <c r="M1369" s="979"/>
      <c r="N1369" s="975"/>
      <c r="O1369" s="979"/>
      <c r="P1369" s="975"/>
      <c r="Q1369" s="975"/>
      <c r="R1369" s="975"/>
      <c r="S1369" s="976"/>
      <c r="T1369" s="980"/>
      <c r="U1369" s="976"/>
      <c r="V1369" s="980"/>
      <c r="W1369" s="980"/>
      <c r="X1369" s="980"/>
      <c r="Y1369" s="977"/>
      <c r="Z1369" s="977"/>
      <c r="AA1369" s="977"/>
      <c r="AB1369" s="981"/>
      <c r="AC1369" s="981"/>
      <c r="AD1369" s="981"/>
      <c r="AE1369" s="978"/>
      <c r="AF1369" s="978"/>
      <c r="AG1369" s="978"/>
      <c r="AH1369" s="982"/>
      <c r="AI1369" s="982"/>
      <c r="AJ1369" s="978"/>
      <c r="AK1369" s="1024"/>
      <c r="AL1369" s="1024"/>
      <c r="AM1369" s="1024"/>
      <c r="AN1369" s="1025"/>
      <c r="AO1369" s="1024"/>
      <c r="AP1369" s="1024"/>
      <c r="AQ1369" s="1025"/>
      <c r="AR1369" s="1025"/>
      <c r="AS1369" s="1026"/>
    </row>
    <row r="1370">
      <c r="A1370" s="266"/>
      <c r="B1370" s="266"/>
      <c r="C1370" s="269"/>
      <c r="D1370" s="984">
        <v>2.0</v>
      </c>
      <c r="E1370" s="985">
        <v>4.0</v>
      </c>
      <c r="F1370" s="986">
        <v>18.0</v>
      </c>
      <c r="G1370" s="987">
        <v>8.0</v>
      </c>
      <c r="H1370" s="1021">
        <v>15000.0</v>
      </c>
      <c r="I1370" s="486"/>
      <c r="J1370" s="519"/>
      <c r="K1370" s="475">
        <v>5.0</v>
      </c>
      <c r="L1370" s="989"/>
      <c r="M1370" s="486"/>
      <c r="N1370" s="487"/>
      <c r="O1370" s="486"/>
      <c r="P1370" s="487"/>
      <c r="Q1370" s="487"/>
      <c r="R1370" s="487"/>
      <c r="S1370" s="519"/>
      <c r="T1370" s="520"/>
      <c r="U1370" s="519"/>
      <c r="V1370" s="520"/>
      <c r="W1370" s="520"/>
      <c r="X1370" s="520"/>
      <c r="Y1370" s="475"/>
      <c r="Z1370" s="474"/>
      <c r="AA1370" s="474"/>
      <c r="AB1370" s="475">
        <v>6.0</v>
      </c>
      <c r="AC1370" s="475"/>
      <c r="AD1370" s="475"/>
      <c r="AE1370" s="989"/>
      <c r="AF1370" s="989"/>
      <c r="AG1370" s="989"/>
      <c r="AH1370" s="990"/>
      <c r="AI1370" s="990"/>
      <c r="AJ1370" s="989"/>
      <c r="AK1370" s="962"/>
      <c r="AL1370" s="962"/>
      <c r="AM1370" s="962"/>
      <c r="AN1370" s="961"/>
      <c r="AO1370" s="962"/>
      <c r="AP1370" s="962"/>
      <c r="AQ1370" s="961"/>
      <c r="AR1370" s="961"/>
      <c r="AS1370" s="1027"/>
    </row>
    <row r="1371">
      <c r="A1371" s="266"/>
      <c r="B1371" s="266"/>
      <c r="C1371" s="269"/>
      <c r="D1371" s="984">
        <v>3.0</v>
      </c>
      <c r="E1371" s="985">
        <v>6.0</v>
      </c>
      <c r="F1371" s="986">
        <v>21.0</v>
      </c>
      <c r="G1371" s="987">
        <v>9.0</v>
      </c>
      <c r="H1371" s="1021">
        <v>23000.0</v>
      </c>
      <c r="I1371" s="486"/>
      <c r="J1371" s="519"/>
      <c r="K1371" s="475">
        <v>15.0</v>
      </c>
      <c r="L1371" s="989"/>
      <c r="M1371" s="486"/>
      <c r="N1371" s="487"/>
      <c r="O1371" s="486"/>
      <c r="P1371" s="487"/>
      <c r="Q1371" s="487"/>
      <c r="R1371" s="487"/>
      <c r="S1371" s="519"/>
      <c r="T1371" s="520"/>
      <c r="U1371" s="519"/>
      <c r="V1371" s="520"/>
      <c r="W1371" s="520"/>
      <c r="X1371" s="520"/>
      <c r="Y1371" s="475"/>
      <c r="Z1371" s="475">
        <v>6.0</v>
      </c>
      <c r="AA1371" s="474"/>
      <c r="AB1371" s="475">
        <v>10.0</v>
      </c>
      <c r="AC1371" s="475"/>
      <c r="AD1371" s="475"/>
      <c r="AE1371" s="989"/>
      <c r="AF1371" s="989"/>
      <c r="AG1371" s="989"/>
      <c r="AH1371" s="990"/>
      <c r="AI1371" s="990"/>
      <c r="AJ1371" s="989"/>
      <c r="AK1371" s="962"/>
      <c r="AL1371" s="962"/>
      <c r="AM1371" s="962"/>
      <c r="AN1371" s="961"/>
      <c r="AO1371" s="962"/>
      <c r="AP1371" s="962"/>
      <c r="AQ1371" s="961"/>
      <c r="AR1371" s="961"/>
      <c r="AS1371" s="1027"/>
    </row>
    <row r="1372">
      <c r="A1372" s="266"/>
      <c r="B1372" s="266"/>
      <c r="C1372" s="269"/>
      <c r="D1372" s="984">
        <v>4.0</v>
      </c>
      <c r="E1372" s="985">
        <v>9.0</v>
      </c>
      <c r="F1372" s="986">
        <v>24.0</v>
      </c>
      <c r="G1372" s="987">
        <v>10.0</v>
      </c>
      <c r="H1372" s="1021">
        <v>35000.0</v>
      </c>
      <c r="I1372" s="486"/>
      <c r="J1372" s="519"/>
      <c r="K1372" s="475">
        <v>25.0</v>
      </c>
      <c r="L1372" s="989"/>
      <c r="M1372" s="486"/>
      <c r="N1372" s="487"/>
      <c r="O1372" s="486"/>
      <c r="P1372" s="487"/>
      <c r="Q1372" s="487"/>
      <c r="R1372" s="487"/>
      <c r="S1372" s="519"/>
      <c r="T1372" s="520"/>
      <c r="U1372" s="519"/>
      <c r="V1372" s="520"/>
      <c r="W1372" s="520"/>
      <c r="X1372" s="520"/>
      <c r="Y1372" s="475"/>
      <c r="Z1372" s="475">
        <v>8.0</v>
      </c>
      <c r="AA1372" s="474"/>
      <c r="AB1372" s="475">
        <v>12.0</v>
      </c>
      <c r="AC1372" s="475"/>
      <c r="AD1372" s="475"/>
      <c r="AE1372" s="989"/>
      <c r="AF1372" s="989"/>
      <c r="AG1372" s="989"/>
      <c r="AH1372" s="990"/>
      <c r="AI1372" s="990"/>
      <c r="AJ1372" s="989"/>
      <c r="AK1372" s="962"/>
      <c r="AL1372" s="962"/>
      <c r="AM1372" s="962"/>
      <c r="AN1372" s="961"/>
      <c r="AO1372" s="962"/>
      <c r="AP1372" s="962"/>
      <c r="AQ1372" s="961"/>
      <c r="AR1372" s="961"/>
      <c r="AS1372" s="1027"/>
    </row>
    <row r="1373">
      <c r="A1373" s="266"/>
      <c r="B1373" s="266"/>
      <c r="C1373" s="269"/>
      <c r="D1373" s="984">
        <v>5.0</v>
      </c>
      <c r="E1373" s="985">
        <v>12.0</v>
      </c>
      <c r="F1373" s="986">
        <v>27.0</v>
      </c>
      <c r="G1373" s="987">
        <v>11.0</v>
      </c>
      <c r="H1373" s="1021">
        <v>53000.0</v>
      </c>
      <c r="I1373" s="486"/>
      <c r="J1373" s="519"/>
      <c r="K1373" s="474"/>
      <c r="L1373" s="990">
        <v>3.0</v>
      </c>
      <c r="M1373" s="486"/>
      <c r="N1373" s="487"/>
      <c r="O1373" s="486"/>
      <c r="P1373" s="487"/>
      <c r="Q1373" s="487"/>
      <c r="R1373" s="487"/>
      <c r="S1373" s="519"/>
      <c r="T1373" s="520"/>
      <c r="U1373" s="519"/>
      <c r="V1373" s="520"/>
      <c r="W1373" s="520"/>
      <c r="X1373" s="520"/>
      <c r="Y1373" s="475"/>
      <c r="Z1373" s="475">
        <v>10.0</v>
      </c>
      <c r="AA1373" s="474"/>
      <c r="AB1373" s="475">
        <v>14.0</v>
      </c>
      <c r="AC1373" s="475"/>
      <c r="AD1373" s="475"/>
      <c r="AE1373" s="989"/>
      <c r="AF1373" s="989"/>
      <c r="AG1373" s="989"/>
      <c r="AH1373" s="990"/>
      <c r="AI1373" s="990"/>
      <c r="AJ1373" s="989"/>
      <c r="AK1373" s="962"/>
      <c r="AL1373" s="962"/>
      <c r="AM1373" s="962"/>
      <c r="AN1373" s="961"/>
      <c r="AO1373" s="962"/>
      <c r="AP1373" s="962"/>
      <c r="AQ1373" s="961"/>
      <c r="AR1373" s="961"/>
      <c r="AS1373" s="1027"/>
    </row>
    <row r="1374">
      <c r="A1374" s="266"/>
      <c r="B1374" s="266"/>
      <c r="C1374" s="269"/>
      <c r="D1374" s="984">
        <v>6.0</v>
      </c>
      <c r="E1374" s="985">
        <v>15.0</v>
      </c>
      <c r="F1374" s="986">
        <v>30.0</v>
      </c>
      <c r="G1374" s="987">
        <v>12.0</v>
      </c>
      <c r="H1374" s="1021">
        <v>80000.0</v>
      </c>
      <c r="I1374" s="486"/>
      <c r="J1374" s="519"/>
      <c r="K1374" s="474"/>
      <c r="L1374" s="990">
        <v>5.0</v>
      </c>
      <c r="M1374" s="486"/>
      <c r="N1374" s="487"/>
      <c r="O1374" s="486"/>
      <c r="P1374" s="487"/>
      <c r="Q1374" s="487"/>
      <c r="R1374" s="487"/>
      <c r="S1374" s="519"/>
      <c r="T1374" s="520"/>
      <c r="U1374" s="519"/>
      <c r="V1374" s="520"/>
      <c r="W1374" s="520"/>
      <c r="X1374" s="520"/>
      <c r="Y1374" s="474"/>
      <c r="Z1374" s="474"/>
      <c r="AA1374" s="474"/>
      <c r="AB1374" s="475"/>
      <c r="AC1374" s="475"/>
      <c r="AD1374" s="475"/>
      <c r="AE1374" s="990"/>
      <c r="AF1374" s="990">
        <v>2.0</v>
      </c>
      <c r="AG1374" s="989"/>
      <c r="AH1374" s="990">
        <v>2.0</v>
      </c>
      <c r="AI1374" s="990"/>
      <c r="AJ1374" s="990"/>
      <c r="AK1374" s="962"/>
      <c r="AL1374" s="962"/>
      <c r="AM1374" s="962"/>
      <c r="AN1374" s="961"/>
      <c r="AO1374" s="962"/>
      <c r="AP1374" s="962"/>
      <c r="AQ1374" s="961"/>
      <c r="AR1374" s="961"/>
      <c r="AS1374" s="1027"/>
    </row>
    <row r="1375">
      <c r="A1375" s="266"/>
      <c r="B1375" s="266"/>
      <c r="C1375" s="269"/>
      <c r="D1375" s="984">
        <v>7.0</v>
      </c>
      <c r="E1375" s="985">
        <v>18.0</v>
      </c>
      <c r="F1375" s="986">
        <v>33.0</v>
      </c>
      <c r="G1375" s="987">
        <v>14.0</v>
      </c>
      <c r="H1375" s="1021">
        <v>120000.0</v>
      </c>
      <c r="I1375" s="486"/>
      <c r="J1375" s="519"/>
      <c r="K1375" s="474"/>
      <c r="L1375" s="990">
        <v>10.0</v>
      </c>
      <c r="M1375" s="486"/>
      <c r="N1375" s="487"/>
      <c r="O1375" s="486"/>
      <c r="P1375" s="487"/>
      <c r="Q1375" s="487"/>
      <c r="R1375" s="487"/>
      <c r="S1375" s="519"/>
      <c r="T1375" s="520"/>
      <c r="U1375" s="519"/>
      <c r="V1375" s="520"/>
      <c r="W1375" s="520"/>
      <c r="X1375" s="520"/>
      <c r="Y1375" s="474"/>
      <c r="Z1375" s="474"/>
      <c r="AA1375" s="474"/>
      <c r="AB1375" s="475"/>
      <c r="AC1375" s="475"/>
      <c r="AD1375" s="475"/>
      <c r="AE1375" s="990"/>
      <c r="AF1375" s="990">
        <v>3.0</v>
      </c>
      <c r="AG1375" s="989"/>
      <c r="AH1375" s="990">
        <v>3.0</v>
      </c>
      <c r="AI1375" s="990"/>
      <c r="AJ1375" s="990"/>
      <c r="AK1375" s="962"/>
      <c r="AL1375" s="962"/>
      <c r="AM1375" s="962"/>
      <c r="AN1375" s="961"/>
      <c r="AO1375" s="962"/>
      <c r="AP1375" s="962"/>
      <c r="AQ1375" s="961"/>
      <c r="AR1375" s="961"/>
      <c r="AS1375" s="1027"/>
    </row>
    <row r="1376">
      <c r="A1376" s="266"/>
      <c r="B1376" s="266"/>
      <c r="C1376" s="269"/>
      <c r="D1376" s="984">
        <v>8.0</v>
      </c>
      <c r="E1376" s="985">
        <v>22.0</v>
      </c>
      <c r="F1376" s="986">
        <v>36.0</v>
      </c>
      <c r="G1376" s="987">
        <v>16.0</v>
      </c>
      <c r="H1376" s="1021">
        <v>180000.0</v>
      </c>
      <c r="I1376" s="486"/>
      <c r="J1376" s="519"/>
      <c r="K1376" s="474"/>
      <c r="L1376" s="990">
        <v>20.0</v>
      </c>
      <c r="M1376" s="486"/>
      <c r="N1376" s="487"/>
      <c r="O1376" s="486"/>
      <c r="P1376" s="487"/>
      <c r="Q1376" s="487"/>
      <c r="R1376" s="487"/>
      <c r="S1376" s="519"/>
      <c r="T1376" s="520"/>
      <c r="U1376" s="519"/>
      <c r="V1376" s="520"/>
      <c r="W1376" s="520"/>
      <c r="X1376" s="520"/>
      <c r="Y1376" s="474"/>
      <c r="Z1376" s="474"/>
      <c r="AA1376" s="474"/>
      <c r="AB1376" s="475"/>
      <c r="AC1376" s="475"/>
      <c r="AD1376" s="475"/>
      <c r="AE1376" s="990"/>
      <c r="AF1376" s="990">
        <v>5.0</v>
      </c>
      <c r="AG1376" s="989"/>
      <c r="AH1376" s="990">
        <v>5.0</v>
      </c>
      <c r="AI1376" s="990"/>
      <c r="AJ1376" s="990"/>
      <c r="AK1376" s="962"/>
      <c r="AL1376" s="962"/>
      <c r="AM1376" s="962"/>
      <c r="AN1376" s="961"/>
      <c r="AO1376" s="962"/>
      <c r="AP1376" s="962"/>
      <c r="AQ1376" s="961"/>
      <c r="AR1376" s="961"/>
      <c r="AS1376" s="1027"/>
    </row>
    <row r="1377">
      <c r="A1377" s="266"/>
      <c r="B1377" s="266"/>
      <c r="C1377" s="269"/>
      <c r="D1377" s="984">
        <v>9.0</v>
      </c>
      <c r="E1377" s="985">
        <v>26.0</v>
      </c>
      <c r="F1377" s="986">
        <v>40.0</v>
      </c>
      <c r="G1377" s="987">
        <v>18.0</v>
      </c>
      <c r="H1377" s="1021">
        <v>270000.0</v>
      </c>
      <c r="I1377" s="486"/>
      <c r="J1377" s="519"/>
      <c r="K1377" s="474"/>
      <c r="L1377" s="990">
        <v>30.0</v>
      </c>
      <c r="M1377" s="486"/>
      <c r="N1377" s="487"/>
      <c r="O1377" s="486"/>
      <c r="P1377" s="487"/>
      <c r="Q1377" s="487"/>
      <c r="R1377" s="487"/>
      <c r="S1377" s="519"/>
      <c r="T1377" s="520"/>
      <c r="U1377" s="519"/>
      <c r="V1377" s="520"/>
      <c r="W1377" s="520"/>
      <c r="X1377" s="520"/>
      <c r="Y1377" s="474"/>
      <c r="Z1377" s="474"/>
      <c r="AA1377" s="474"/>
      <c r="AB1377" s="475"/>
      <c r="AC1377" s="475"/>
      <c r="AD1377" s="475"/>
      <c r="AE1377" s="990"/>
      <c r="AF1377" s="990">
        <v>7.0</v>
      </c>
      <c r="AG1377" s="989"/>
      <c r="AH1377" s="990">
        <v>7.0</v>
      </c>
      <c r="AI1377" s="990"/>
      <c r="AJ1377" s="990"/>
      <c r="AK1377" s="962"/>
      <c r="AL1377" s="962"/>
      <c r="AM1377" s="962"/>
      <c r="AN1377" s="961"/>
      <c r="AO1377" s="962"/>
      <c r="AP1377" s="962"/>
      <c r="AQ1377" s="961"/>
      <c r="AR1377" s="961"/>
      <c r="AS1377" s="1027"/>
    </row>
    <row r="1378">
      <c r="A1378" s="275"/>
      <c r="B1378" s="275"/>
      <c r="C1378" s="917"/>
      <c r="D1378" s="992">
        <v>10.0</v>
      </c>
      <c r="E1378" s="993">
        <v>30.0</v>
      </c>
      <c r="F1378" s="994">
        <v>45.0</v>
      </c>
      <c r="G1378" s="995">
        <v>20.0</v>
      </c>
      <c r="H1378" s="1028">
        <v>410000.0</v>
      </c>
      <c r="I1378" s="1001"/>
      <c r="J1378" s="998"/>
      <c r="K1378" s="999"/>
      <c r="L1378" s="1004">
        <v>40.0</v>
      </c>
      <c r="M1378" s="1001"/>
      <c r="N1378" s="997"/>
      <c r="O1378" s="1001"/>
      <c r="P1378" s="997"/>
      <c r="Q1378" s="997"/>
      <c r="R1378" s="997"/>
      <c r="S1378" s="998"/>
      <c r="T1378" s="1002"/>
      <c r="U1378" s="998"/>
      <c r="V1378" s="1002"/>
      <c r="W1378" s="1002"/>
      <c r="X1378" s="1002"/>
      <c r="Y1378" s="999"/>
      <c r="Z1378" s="999"/>
      <c r="AA1378" s="999"/>
      <c r="AB1378" s="1003"/>
      <c r="AC1378" s="1003"/>
      <c r="AD1378" s="1003"/>
      <c r="AE1378" s="1004"/>
      <c r="AF1378" s="1004">
        <v>9.0</v>
      </c>
      <c r="AG1378" s="1000"/>
      <c r="AH1378" s="1004">
        <v>9.0</v>
      </c>
      <c r="AI1378" s="1004"/>
      <c r="AJ1378" s="1004"/>
      <c r="AK1378" s="1029"/>
      <c r="AL1378" s="1029"/>
      <c r="AM1378" s="1029"/>
      <c r="AN1378" s="1030"/>
      <c r="AO1378" s="1029"/>
      <c r="AP1378" s="1029"/>
      <c r="AQ1378" s="1030"/>
      <c r="AR1378" s="1030"/>
      <c r="AS1378" s="1031"/>
    </row>
    <row r="1379">
      <c r="A1379" s="387" t="s">
        <v>510</v>
      </c>
      <c r="B1379" s="1018" t="s">
        <v>2858</v>
      </c>
      <c r="C1379" s="269"/>
      <c r="D1379" s="984">
        <v>1.0</v>
      </c>
      <c r="E1379" s="985">
        <v>2.0</v>
      </c>
      <c r="F1379" s="986">
        <v>10.0</v>
      </c>
      <c r="G1379" s="987">
        <v>10.0</v>
      </c>
      <c r="H1379" s="1021">
        <v>10000.0</v>
      </c>
      <c r="I1379" s="486"/>
      <c r="J1379" s="519"/>
      <c r="K1379" s="474"/>
      <c r="L1379" s="990">
        <v>1.0</v>
      </c>
      <c r="M1379" s="486"/>
      <c r="N1379" s="487"/>
      <c r="O1379" s="486"/>
      <c r="P1379" s="487"/>
      <c r="Q1379" s="487"/>
      <c r="R1379" s="487"/>
      <c r="S1379" s="519"/>
      <c r="T1379" s="520"/>
      <c r="U1379" s="519"/>
      <c r="V1379" s="520"/>
      <c r="W1379" s="520"/>
      <c r="X1379" s="520"/>
      <c r="Y1379" s="474"/>
      <c r="Z1379" s="474"/>
      <c r="AA1379" s="474"/>
      <c r="AB1379" s="475"/>
      <c r="AC1379" s="475"/>
      <c r="AD1379" s="475"/>
      <c r="AE1379" s="989"/>
      <c r="AF1379" s="989"/>
      <c r="AG1379" s="989"/>
      <c r="AH1379" s="990"/>
      <c r="AI1379" s="990"/>
      <c r="AJ1379" s="989"/>
      <c r="AK1379" s="962"/>
      <c r="AL1379" s="962"/>
      <c r="AM1379" s="962"/>
      <c r="AN1379" s="961"/>
      <c r="AO1379" s="962"/>
      <c r="AP1379" s="962"/>
      <c r="AQ1379" s="961"/>
      <c r="AR1379" s="961"/>
      <c r="AS1379" s="962"/>
    </row>
    <row r="1380">
      <c r="B1380" s="266"/>
      <c r="C1380" s="269"/>
      <c r="D1380" s="984">
        <v>2.0</v>
      </c>
      <c r="E1380" s="985">
        <v>4.0</v>
      </c>
      <c r="F1380" s="986">
        <v>12.0</v>
      </c>
      <c r="G1380" s="987">
        <v>12.0</v>
      </c>
      <c r="H1380" s="1021">
        <v>15000.0</v>
      </c>
      <c r="I1380" s="486"/>
      <c r="J1380" s="519"/>
      <c r="K1380" s="475">
        <v>5.0</v>
      </c>
      <c r="L1380" s="989"/>
      <c r="M1380" s="486"/>
      <c r="N1380" s="487"/>
      <c r="O1380" s="486"/>
      <c r="P1380" s="487"/>
      <c r="Q1380" s="487"/>
      <c r="R1380" s="487"/>
      <c r="S1380" s="519"/>
      <c r="T1380" s="520"/>
      <c r="U1380" s="519"/>
      <c r="V1380" s="520"/>
      <c r="W1380" s="520"/>
      <c r="X1380" s="520"/>
      <c r="Y1380" s="475"/>
      <c r="Z1380" s="474"/>
      <c r="AA1380" s="474"/>
      <c r="AB1380" s="475">
        <v>6.0</v>
      </c>
      <c r="AC1380" s="475"/>
      <c r="AD1380" s="475"/>
      <c r="AE1380" s="989"/>
      <c r="AF1380" s="989"/>
      <c r="AG1380" s="989"/>
      <c r="AH1380" s="990"/>
      <c r="AI1380" s="990"/>
      <c r="AJ1380" s="989"/>
      <c r="AK1380" s="962"/>
      <c r="AL1380" s="962"/>
      <c r="AM1380" s="962"/>
      <c r="AN1380" s="961"/>
      <c r="AO1380" s="962"/>
      <c r="AP1380" s="962"/>
      <c r="AQ1380" s="961"/>
      <c r="AR1380" s="961"/>
      <c r="AS1380" s="962"/>
    </row>
    <row r="1381">
      <c r="B1381" s="266"/>
      <c r="C1381" s="269"/>
      <c r="D1381" s="984">
        <v>3.0</v>
      </c>
      <c r="E1381" s="985">
        <v>6.0</v>
      </c>
      <c r="F1381" s="986">
        <v>14.0</v>
      </c>
      <c r="G1381" s="987">
        <v>14.0</v>
      </c>
      <c r="H1381" s="1021">
        <v>23000.0</v>
      </c>
      <c r="I1381" s="486"/>
      <c r="J1381" s="519"/>
      <c r="K1381" s="475">
        <v>15.0</v>
      </c>
      <c r="L1381" s="989"/>
      <c r="M1381" s="486"/>
      <c r="N1381" s="487"/>
      <c r="O1381" s="486"/>
      <c r="P1381" s="487"/>
      <c r="Q1381" s="487"/>
      <c r="R1381" s="487"/>
      <c r="S1381" s="519"/>
      <c r="T1381" s="520"/>
      <c r="U1381" s="519"/>
      <c r="V1381" s="520"/>
      <c r="W1381" s="520"/>
      <c r="X1381" s="520"/>
      <c r="Y1381" s="475">
        <v>6.0</v>
      </c>
      <c r="Z1381" s="474"/>
      <c r="AA1381" s="474"/>
      <c r="AB1381" s="475">
        <v>10.0</v>
      </c>
      <c r="AC1381" s="475"/>
      <c r="AD1381" s="475"/>
      <c r="AE1381" s="989"/>
      <c r="AF1381" s="989"/>
      <c r="AG1381" s="989"/>
      <c r="AH1381" s="990"/>
      <c r="AI1381" s="990"/>
      <c r="AJ1381" s="989"/>
      <c r="AK1381" s="962"/>
      <c r="AL1381" s="962"/>
      <c r="AM1381" s="962"/>
      <c r="AN1381" s="961"/>
      <c r="AO1381" s="962"/>
      <c r="AP1381" s="962"/>
      <c r="AQ1381" s="961"/>
      <c r="AR1381" s="961"/>
      <c r="AS1381" s="962"/>
    </row>
    <row r="1382">
      <c r="B1382" s="266"/>
      <c r="C1382" s="269"/>
      <c r="D1382" s="984">
        <v>4.0</v>
      </c>
      <c r="E1382" s="985">
        <v>9.0</v>
      </c>
      <c r="F1382" s="986">
        <v>16.0</v>
      </c>
      <c r="G1382" s="987">
        <v>16.0</v>
      </c>
      <c r="H1382" s="1021">
        <v>35000.0</v>
      </c>
      <c r="I1382" s="486"/>
      <c r="J1382" s="519"/>
      <c r="K1382" s="475">
        <v>25.0</v>
      </c>
      <c r="L1382" s="989"/>
      <c r="M1382" s="486"/>
      <c r="N1382" s="487"/>
      <c r="O1382" s="486"/>
      <c r="P1382" s="487"/>
      <c r="Q1382" s="487"/>
      <c r="R1382" s="487"/>
      <c r="S1382" s="519"/>
      <c r="T1382" s="520"/>
      <c r="U1382" s="519"/>
      <c r="V1382" s="520"/>
      <c r="W1382" s="520"/>
      <c r="X1382" s="520"/>
      <c r="Y1382" s="475">
        <v>8.0</v>
      </c>
      <c r="Z1382" s="474"/>
      <c r="AA1382" s="474"/>
      <c r="AB1382" s="475">
        <v>12.0</v>
      </c>
      <c r="AC1382" s="475"/>
      <c r="AD1382" s="475"/>
      <c r="AE1382" s="989"/>
      <c r="AF1382" s="989"/>
      <c r="AG1382" s="989"/>
      <c r="AH1382" s="990"/>
      <c r="AI1382" s="990"/>
      <c r="AJ1382" s="989"/>
      <c r="AK1382" s="962"/>
      <c r="AL1382" s="962"/>
      <c r="AM1382" s="962"/>
      <c r="AN1382" s="961"/>
      <c r="AO1382" s="962"/>
      <c r="AP1382" s="962"/>
      <c r="AQ1382" s="961"/>
      <c r="AR1382" s="961"/>
      <c r="AS1382" s="962"/>
    </row>
    <row r="1383">
      <c r="B1383" s="266"/>
      <c r="C1383" s="269"/>
      <c r="D1383" s="984">
        <v>5.0</v>
      </c>
      <c r="E1383" s="985">
        <v>12.0</v>
      </c>
      <c r="F1383" s="986">
        <v>18.0</v>
      </c>
      <c r="G1383" s="987">
        <v>18.0</v>
      </c>
      <c r="H1383" s="1021">
        <v>53000.0</v>
      </c>
      <c r="I1383" s="486"/>
      <c r="J1383" s="519"/>
      <c r="K1383" s="474"/>
      <c r="L1383" s="990">
        <v>3.0</v>
      </c>
      <c r="M1383" s="486"/>
      <c r="N1383" s="487"/>
      <c r="O1383" s="486"/>
      <c r="P1383" s="487"/>
      <c r="Q1383" s="487"/>
      <c r="R1383" s="487"/>
      <c r="S1383" s="519"/>
      <c r="T1383" s="520"/>
      <c r="U1383" s="519"/>
      <c r="V1383" s="520"/>
      <c r="W1383" s="520"/>
      <c r="X1383" s="520"/>
      <c r="Y1383" s="475">
        <v>10.0</v>
      </c>
      <c r="Z1383" s="474"/>
      <c r="AA1383" s="474"/>
      <c r="AB1383" s="475">
        <v>14.0</v>
      </c>
      <c r="AC1383" s="475"/>
      <c r="AD1383" s="475"/>
      <c r="AE1383" s="989"/>
      <c r="AF1383" s="989"/>
      <c r="AG1383" s="989"/>
      <c r="AH1383" s="990"/>
      <c r="AI1383" s="990"/>
      <c r="AJ1383" s="989"/>
      <c r="AK1383" s="962"/>
      <c r="AL1383" s="962"/>
      <c r="AM1383" s="962"/>
      <c r="AN1383" s="961"/>
      <c r="AO1383" s="962"/>
      <c r="AP1383" s="962"/>
      <c r="AQ1383" s="961"/>
      <c r="AR1383" s="961"/>
      <c r="AS1383" s="962"/>
    </row>
    <row r="1384">
      <c r="B1384" s="266"/>
      <c r="C1384" s="269"/>
      <c r="D1384" s="984">
        <v>6.0</v>
      </c>
      <c r="E1384" s="985">
        <v>15.0</v>
      </c>
      <c r="F1384" s="986">
        <v>20.0</v>
      </c>
      <c r="G1384" s="987">
        <v>20.0</v>
      </c>
      <c r="H1384" s="1021">
        <v>80000.0</v>
      </c>
      <c r="I1384" s="486"/>
      <c r="J1384" s="519"/>
      <c r="K1384" s="474"/>
      <c r="L1384" s="990">
        <v>5.0</v>
      </c>
      <c r="M1384" s="486"/>
      <c r="N1384" s="487"/>
      <c r="O1384" s="486"/>
      <c r="P1384" s="487"/>
      <c r="Q1384" s="487"/>
      <c r="R1384" s="487"/>
      <c r="S1384" s="519"/>
      <c r="T1384" s="520"/>
      <c r="U1384" s="519"/>
      <c r="V1384" s="520"/>
      <c r="W1384" s="520"/>
      <c r="X1384" s="520"/>
      <c r="Y1384" s="474"/>
      <c r="Z1384" s="474"/>
      <c r="AA1384" s="474"/>
      <c r="AB1384" s="475"/>
      <c r="AC1384" s="475"/>
      <c r="AD1384" s="475"/>
      <c r="AE1384" s="990">
        <v>2.0</v>
      </c>
      <c r="AF1384" s="989"/>
      <c r="AG1384" s="989"/>
      <c r="AH1384" s="990">
        <v>2.0</v>
      </c>
      <c r="AI1384" s="990"/>
      <c r="AJ1384" s="990"/>
      <c r="AK1384" s="962"/>
      <c r="AL1384" s="962"/>
      <c r="AM1384" s="962"/>
      <c r="AN1384" s="961"/>
      <c r="AO1384" s="962"/>
      <c r="AP1384" s="962"/>
      <c r="AQ1384" s="961"/>
      <c r="AR1384" s="961"/>
      <c r="AS1384" s="962"/>
    </row>
    <row r="1385">
      <c r="B1385" s="266"/>
      <c r="C1385" s="269"/>
      <c r="D1385" s="984">
        <v>7.0</v>
      </c>
      <c r="E1385" s="985">
        <v>18.0</v>
      </c>
      <c r="F1385" s="986">
        <v>22.0</v>
      </c>
      <c r="G1385" s="987">
        <v>22.0</v>
      </c>
      <c r="H1385" s="1021">
        <v>120000.0</v>
      </c>
      <c r="I1385" s="486"/>
      <c r="J1385" s="519"/>
      <c r="K1385" s="474"/>
      <c r="L1385" s="990">
        <v>10.0</v>
      </c>
      <c r="M1385" s="486"/>
      <c r="N1385" s="487"/>
      <c r="O1385" s="486"/>
      <c r="P1385" s="487"/>
      <c r="Q1385" s="487"/>
      <c r="R1385" s="487"/>
      <c r="S1385" s="519"/>
      <c r="T1385" s="520"/>
      <c r="U1385" s="519"/>
      <c r="V1385" s="520"/>
      <c r="W1385" s="520"/>
      <c r="X1385" s="520"/>
      <c r="Y1385" s="474"/>
      <c r="Z1385" s="474"/>
      <c r="AA1385" s="474"/>
      <c r="AB1385" s="475"/>
      <c r="AC1385" s="475"/>
      <c r="AD1385" s="475"/>
      <c r="AE1385" s="990">
        <v>3.0</v>
      </c>
      <c r="AF1385" s="989"/>
      <c r="AG1385" s="989"/>
      <c r="AH1385" s="990">
        <v>3.0</v>
      </c>
      <c r="AI1385" s="990"/>
      <c r="AJ1385" s="990"/>
      <c r="AK1385" s="962"/>
      <c r="AL1385" s="962"/>
      <c r="AM1385" s="962"/>
      <c r="AN1385" s="961"/>
      <c r="AO1385" s="962"/>
      <c r="AP1385" s="962"/>
      <c r="AQ1385" s="961"/>
      <c r="AR1385" s="961"/>
      <c r="AS1385" s="962"/>
    </row>
    <row r="1386">
      <c r="B1386" s="266"/>
      <c r="C1386" s="269"/>
      <c r="D1386" s="984">
        <v>8.0</v>
      </c>
      <c r="E1386" s="985">
        <v>22.0</v>
      </c>
      <c r="F1386" s="986">
        <v>24.0</v>
      </c>
      <c r="G1386" s="987">
        <v>24.0</v>
      </c>
      <c r="H1386" s="1021">
        <v>180000.0</v>
      </c>
      <c r="I1386" s="486"/>
      <c r="J1386" s="519"/>
      <c r="K1386" s="474"/>
      <c r="L1386" s="990">
        <v>20.0</v>
      </c>
      <c r="M1386" s="486"/>
      <c r="N1386" s="487"/>
      <c r="O1386" s="486"/>
      <c r="P1386" s="487"/>
      <c r="Q1386" s="487"/>
      <c r="R1386" s="487"/>
      <c r="S1386" s="519"/>
      <c r="T1386" s="520"/>
      <c r="U1386" s="519"/>
      <c r="V1386" s="520"/>
      <c r="W1386" s="520"/>
      <c r="X1386" s="520"/>
      <c r="Y1386" s="474"/>
      <c r="Z1386" s="474"/>
      <c r="AA1386" s="474"/>
      <c r="AB1386" s="475"/>
      <c r="AC1386" s="475"/>
      <c r="AD1386" s="475"/>
      <c r="AE1386" s="990">
        <v>5.0</v>
      </c>
      <c r="AF1386" s="989"/>
      <c r="AG1386" s="989"/>
      <c r="AH1386" s="990">
        <v>5.0</v>
      </c>
      <c r="AI1386" s="990"/>
      <c r="AJ1386" s="990"/>
      <c r="AK1386" s="962"/>
      <c r="AL1386" s="962"/>
      <c r="AM1386" s="962"/>
      <c r="AN1386" s="961"/>
      <c r="AO1386" s="962"/>
      <c r="AP1386" s="962"/>
      <c r="AQ1386" s="961"/>
      <c r="AR1386" s="961"/>
      <c r="AS1386" s="962"/>
    </row>
    <row r="1387">
      <c r="B1387" s="266"/>
      <c r="C1387" s="269"/>
      <c r="D1387" s="984">
        <v>9.0</v>
      </c>
      <c r="E1387" s="985">
        <v>26.0</v>
      </c>
      <c r="F1387" s="986">
        <v>27.0</v>
      </c>
      <c r="G1387" s="987">
        <v>27.0</v>
      </c>
      <c r="H1387" s="1021">
        <v>270000.0</v>
      </c>
      <c r="I1387" s="486"/>
      <c r="J1387" s="519"/>
      <c r="K1387" s="474"/>
      <c r="L1387" s="990">
        <v>30.0</v>
      </c>
      <c r="M1387" s="486"/>
      <c r="N1387" s="487"/>
      <c r="O1387" s="486"/>
      <c r="P1387" s="487"/>
      <c r="Q1387" s="487"/>
      <c r="R1387" s="487"/>
      <c r="S1387" s="519"/>
      <c r="T1387" s="520"/>
      <c r="U1387" s="519"/>
      <c r="V1387" s="520"/>
      <c r="W1387" s="520"/>
      <c r="X1387" s="520"/>
      <c r="Y1387" s="474"/>
      <c r="Z1387" s="474"/>
      <c r="AA1387" s="474"/>
      <c r="AB1387" s="475"/>
      <c r="AC1387" s="475"/>
      <c r="AD1387" s="475"/>
      <c r="AE1387" s="990">
        <v>7.0</v>
      </c>
      <c r="AF1387" s="989"/>
      <c r="AG1387" s="989"/>
      <c r="AH1387" s="990">
        <v>7.0</v>
      </c>
      <c r="AI1387" s="990"/>
      <c r="AJ1387" s="990"/>
      <c r="AK1387" s="962"/>
      <c r="AL1387" s="962"/>
      <c r="AM1387" s="962"/>
      <c r="AN1387" s="961"/>
      <c r="AO1387" s="962"/>
      <c r="AP1387" s="962"/>
      <c r="AQ1387" s="961"/>
      <c r="AR1387" s="961"/>
      <c r="AS1387" s="962"/>
    </row>
    <row r="1388">
      <c r="B1388" s="275"/>
      <c r="C1388" s="917"/>
      <c r="D1388" s="984">
        <v>10.0</v>
      </c>
      <c r="E1388" s="993">
        <v>30.0</v>
      </c>
      <c r="F1388" s="994">
        <v>30.0</v>
      </c>
      <c r="G1388" s="995">
        <v>30.0</v>
      </c>
      <c r="H1388" s="1021">
        <v>410000.0</v>
      </c>
      <c r="I1388" s="486"/>
      <c r="J1388" s="519"/>
      <c r="K1388" s="474"/>
      <c r="L1388" s="990">
        <v>40.0</v>
      </c>
      <c r="M1388" s="486"/>
      <c r="N1388" s="487"/>
      <c r="O1388" s="486"/>
      <c r="P1388" s="487"/>
      <c r="Q1388" s="487"/>
      <c r="R1388" s="487"/>
      <c r="S1388" s="519"/>
      <c r="T1388" s="520"/>
      <c r="U1388" s="519"/>
      <c r="V1388" s="520"/>
      <c r="W1388" s="520"/>
      <c r="X1388" s="520"/>
      <c r="Y1388" s="474"/>
      <c r="Z1388" s="474"/>
      <c r="AA1388" s="474"/>
      <c r="AB1388" s="475"/>
      <c r="AC1388" s="475"/>
      <c r="AD1388" s="475"/>
      <c r="AE1388" s="990">
        <v>9.0</v>
      </c>
      <c r="AF1388" s="989"/>
      <c r="AG1388" s="989"/>
      <c r="AH1388" s="990">
        <v>9.0</v>
      </c>
      <c r="AI1388" s="990"/>
      <c r="AJ1388" s="990"/>
      <c r="AK1388" s="962"/>
      <c r="AL1388" s="962"/>
      <c r="AM1388" s="962"/>
      <c r="AN1388" s="961"/>
      <c r="AO1388" s="962"/>
      <c r="AP1388" s="962"/>
      <c r="AQ1388" s="961"/>
      <c r="AR1388" s="961"/>
      <c r="AS1388" s="962"/>
    </row>
    <row r="1389">
      <c r="A1389" s="1184" t="s">
        <v>2737</v>
      </c>
      <c r="B1389" s="1185"/>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962"/>
      <c r="AL1389" s="962"/>
      <c r="AM1389" s="962"/>
      <c r="AN1389" s="961"/>
      <c r="AO1389" s="962"/>
      <c r="AP1389" s="962"/>
      <c r="AQ1389" s="961"/>
      <c r="AR1389" s="961"/>
      <c r="AS1389" s="962"/>
    </row>
    <row r="1390">
      <c r="A1390" s="1070" t="s">
        <v>2702</v>
      </c>
      <c r="B1390" s="1047" t="s">
        <v>2840</v>
      </c>
      <c r="C1390" s="269"/>
      <c r="D1390" s="1048">
        <v>1.0</v>
      </c>
      <c r="E1390" s="1012">
        <v>2.0</v>
      </c>
      <c r="F1390" s="1186"/>
      <c r="G1390" s="1187"/>
      <c r="H1390" s="1040">
        <v>15000.0</v>
      </c>
      <c r="I1390" s="1094"/>
      <c r="J1390" s="1095"/>
      <c r="K1390" s="1096"/>
      <c r="L1390" s="982">
        <v>5.0</v>
      </c>
      <c r="M1390" s="1051"/>
      <c r="N1390" s="1054"/>
      <c r="O1390" s="1051"/>
      <c r="P1390" s="1054"/>
      <c r="Q1390" s="1054"/>
      <c r="R1390" s="1054"/>
      <c r="S1390" s="1052"/>
      <c r="T1390" s="1055"/>
      <c r="U1390" s="1052"/>
      <c r="V1390" s="1055"/>
      <c r="W1390" s="1055"/>
      <c r="X1390" s="1055"/>
      <c r="Y1390" s="1056"/>
      <c r="Z1390" s="1056">
        <v>10.0</v>
      </c>
      <c r="AA1390" s="1053"/>
      <c r="AB1390" s="1057"/>
      <c r="AC1390" s="1056">
        <v>15.0</v>
      </c>
      <c r="AD1390" s="1057"/>
      <c r="AE1390" s="1058"/>
      <c r="AF1390" s="1059"/>
      <c r="AG1390" s="1058"/>
      <c r="AH1390" s="1058"/>
      <c r="AI1390" s="1058"/>
      <c r="AJ1390" s="1058"/>
      <c r="AK1390" s="962"/>
      <c r="AL1390" s="962"/>
      <c r="AM1390" s="962"/>
      <c r="AN1390" s="961"/>
      <c r="AO1390" s="962"/>
      <c r="AP1390" s="962"/>
      <c r="AQ1390" s="961"/>
      <c r="AR1390" s="961"/>
      <c r="AS1390" s="962"/>
    </row>
    <row r="1391">
      <c r="A1391" s="269"/>
      <c r="C1391" s="269"/>
      <c r="D1391" s="1048">
        <v>2.0</v>
      </c>
      <c r="E1391" s="1012">
        <v>4.0</v>
      </c>
      <c r="F1391" s="1186"/>
      <c r="G1391" s="1187"/>
      <c r="H1391" s="1041">
        <v>23000.0</v>
      </c>
      <c r="I1391" s="1094"/>
      <c r="J1391" s="1095"/>
      <c r="K1391" s="1096"/>
      <c r="L1391" s="990">
        <v>8.0</v>
      </c>
      <c r="M1391" s="1051"/>
      <c r="N1391" s="1054"/>
      <c r="O1391" s="1051"/>
      <c r="P1391" s="1054"/>
      <c r="Q1391" s="1054"/>
      <c r="R1391" s="1054"/>
      <c r="S1391" s="1052"/>
      <c r="T1391" s="1055"/>
      <c r="U1391" s="1052"/>
      <c r="V1391" s="1055"/>
      <c r="W1391" s="1055"/>
      <c r="X1391" s="1055"/>
      <c r="Y1391" s="1056"/>
      <c r="Z1391" s="1056">
        <v>15.0</v>
      </c>
      <c r="AA1391" s="1053"/>
      <c r="AB1391" s="1057"/>
      <c r="AC1391" s="1056">
        <v>20.0</v>
      </c>
      <c r="AD1391" s="1057"/>
      <c r="AE1391" s="1058"/>
      <c r="AF1391" s="1059"/>
      <c r="AG1391" s="1058"/>
      <c r="AH1391" s="1058"/>
      <c r="AI1391" s="1058"/>
      <c r="AJ1391" s="1058"/>
      <c r="AK1391" s="962"/>
      <c r="AL1391" s="962"/>
      <c r="AM1391" s="962"/>
      <c r="AN1391" s="961"/>
      <c r="AO1391" s="962"/>
      <c r="AP1391" s="962"/>
      <c r="AQ1391" s="961"/>
      <c r="AR1391" s="961"/>
      <c r="AS1391" s="962"/>
    </row>
    <row r="1392">
      <c r="A1392" s="269"/>
      <c r="C1392" s="269"/>
      <c r="D1392" s="1048">
        <v>3.0</v>
      </c>
      <c r="E1392" s="1012">
        <v>6.0</v>
      </c>
      <c r="F1392" s="1186"/>
      <c r="G1392" s="1187"/>
      <c r="H1392" s="1041">
        <v>35000.0</v>
      </c>
      <c r="I1392" s="1094"/>
      <c r="J1392" s="1095"/>
      <c r="K1392" s="1096"/>
      <c r="L1392" s="990">
        <v>10.0</v>
      </c>
      <c r="M1392" s="1051"/>
      <c r="N1392" s="1054"/>
      <c r="O1392" s="1051"/>
      <c r="P1392" s="1054"/>
      <c r="Q1392" s="1054"/>
      <c r="R1392" s="1054"/>
      <c r="S1392" s="1052"/>
      <c r="T1392" s="1055"/>
      <c r="U1392" s="1052"/>
      <c r="V1392" s="1055"/>
      <c r="W1392" s="1055"/>
      <c r="X1392" s="1055"/>
      <c r="Y1392" s="1056"/>
      <c r="Z1392" s="1056">
        <v>20.0</v>
      </c>
      <c r="AA1392" s="1053"/>
      <c r="AB1392" s="1057"/>
      <c r="AC1392" s="1056">
        <v>30.0</v>
      </c>
      <c r="AD1392" s="1057"/>
      <c r="AE1392" s="1058"/>
      <c r="AF1392" s="1059"/>
      <c r="AG1392" s="1058"/>
      <c r="AH1392" s="1058"/>
      <c r="AI1392" s="1058"/>
      <c r="AJ1392" s="1058"/>
      <c r="AK1392" s="962"/>
      <c r="AL1392" s="962"/>
      <c r="AM1392" s="962"/>
      <c r="AN1392" s="961"/>
      <c r="AO1392" s="962"/>
      <c r="AP1392" s="962"/>
      <c r="AQ1392" s="961"/>
      <c r="AR1392" s="961"/>
      <c r="AS1392" s="962"/>
    </row>
    <row r="1393">
      <c r="A1393" s="269"/>
      <c r="C1393" s="269"/>
      <c r="D1393" s="1048">
        <v>4.0</v>
      </c>
      <c r="E1393" s="1012">
        <v>8.0</v>
      </c>
      <c r="F1393" s="1186"/>
      <c r="G1393" s="1187"/>
      <c r="H1393" s="1041">
        <v>53000.0</v>
      </c>
      <c r="I1393" s="1094"/>
      <c r="J1393" s="1095"/>
      <c r="K1393" s="1096"/>
      <c r="L1393" s="990">
        <v>15.0</v>
      </c>
      <c r="M1393" s="1051"/>
      <c r="N1393" s="1054"/>
      <c r="O1393" s="1051"/>
      <c r="P1393" s="1054"/>
      <c r="Q1393" s="1054"/>
      <c r="R1393" s="1054"/>
      <c r="S1393" s="1052"/>
      <c r="T1393" s="1055"/>
      <c r="U1393" s="1052"/>
      <c r="V1393" s="1055"/>
      <c r="W1393" s="1055"/>
      <c r="X1393" s="1055"/>
      <c r="Y1393" s="1053"/>
      <c r="Z1393" s="1053"/>
      <c r="AA1393" s="1053"/>
      <c r="AB1393" s="1057"/>
      <c r="AC1393" s="1057"/>
      <c r="AD1393" s="1057"/>
      <c r="AE1393" s="1042"/>
      <c r="AF1393" s="1058">
        <v>2.0</v>
      </c>
      <c r="AG1393" s="1058"/>
      <c r="AH1393" s="1058"/>
      <c r="AI1393" s="1058"/>
      <c r="AJ1393" s="1058">
        <v>2.0</v>
      </c>
      <c r="AK1393" s="962"/>
      <c r="AL1393" s="962"/>
      <c r="AM1393" s="962"/>
      <c r="AN1393" s="961"/>
      <c r="AO1393" s="962"/>
      <c r="AP1393" s="962"/>
      <c r="AQ1393" s="961"/>
      <c r="AR1393" s="961"/>
      <c r="AS1393" s="962"/>
    </row>
    <row r="1394">
      <c r="A1394" s="269"/>
      <c r="C1394" s="269"/>
      <c r="D1394" s="1048">
        <v>5.0</v>
      </c>
      <c r="E1394" s="986">
        <v>10.0</v>
      </c>
      <c r="F1394" s="1186"/>
      <c r="G1394" s="1187"/>
      <c r="H1394" s="1021">
        <v>80000.0</v>
      </c>
      <c r="I1394" s="1094"/>
      <c r="J1394" s="1095"/>
      <c r="K1394" s="1096"/>
      <c r="L1394" s="990">
        <v>20.0</v>
      </c>
      <c r="M1394" s="1051"/>
      <c r="N1394" s="1054"/>
      <c r="O1394" s="1051"/>
      <c r="P1394" s="1054"/>
      <c r="Q1394" s="1054"/>
      <c r="R1394" s="1054"/>
      <c r="S1394" s="1052"/>
      <c r="T1394" s="1055"/>
      <c r="U1394" s="1052"/>
      <c r="V1394" s="1055"/>
      <c r="W1394" s="1055"/>
      <c r="X1394" s="1055"/>
      <c r="Y1394" s="1053"/>
      <c r="Z1394" s="1053"/>
      <c r="AA1394" s="1053"/>
      <c r="AB1394" s="1057"/>
      <c r="AC1394" s="1057"/>
      <c r="AD1394" s="1057"/>
      <c r="AE1394" s="1058"/>
      <c r="AF1394" s="1042">
        <v>3.0</v>
      </c>
      <c r="AG1394" s="1058"/>
      <c r="AH1394" s="1058"/>
      <c r="AI1394" s="1042"/>
      <c r="AJ1394" s="1042">
        <v>3.0</v>
      </c>
      <c r="AK1394" s="962"/>
      <c r="AL1394" s="962"/>
      <c r="AM1394" s="962"/>
      <c r="AN1394" s="961"/>
      <c r="AO1394" s="962"/>
      <c r="AP1394" s="962"/>
      <c r="AQ1394" s="961"/>
      <c r="AR1394" s="961"/>
      <c r="AS1394" s="962"/>
    </row>
    <row r="1395">
      <c r="A1395" s="269"/>
      <c r="C1395" s="269"/>
      <c r="D1395" s="1048">
        <v>6.0</v>
      </c>
      <c r="E1395" s="986">
        <v>12.0</v>
      </c>
      <c r="F1395" s="1186"/>
      <c r="G1395" s="1187"/>
      <c r="H1395" s="1021">
        <v>120000.0</v>
      </c>
      <c r="I1395" s="1094"/>
      <c r="J1395" s="1095"/>
      <c r="K1395" s="1096"/>
      <c r="L1395" s="990">
        <v>25.0</v>
      </c>
      <c r="M1395" s="1051"/>
      <c r="N1395" s="1054"/>
      <c r="O1395" s="1051"/>
      <c r="P1395" s="1054"/>
      <c r="Q1395" s="1054"/>
      <c r="R1395" s="1054"/>
      <c r="S1395" s="1052"/>
      <c r="T1395" s="1055"/>
      <c r="U1395" s="1052"/>
      <c r="V1395" s="1055"/>
      <c r="W1395" s="1055"/>
      <c r="X1395" s="1055"/>
      <c r="Y1395" s="1053"/>
      <c r="Z1395" s="1053"/>
      <c r="AA1395" s="1053"/>
      <c r="AB1395" s="1057"/>
      <c r="AC1395" s="1057"/>
      <c r="AD1395" s="1057"/>
      <c r="AE1395" s="1058"/>
      <c r="AF1395" s="1042">
        <v>4.0</v>
      </c>
      <c r="AG1395" s="1058"/>
      <c r="AH1395" s="1058"/>
      <c r="AI1395" s="1042"/>
      <c r="AJ1395" s="1042">
        <v>4.0</v>
      </c>
      <c r="AK1395" s="962"/>
      <c r="AL1395" s="962"/>
      <c r="AM1395" s="962"/>
      <c r="AN1395" s="961"/>
      <c r="AO1395" s="962"/>
      <c r="AP1395" s="962"/>
      <c r="AQ1395" s="961"/>
      <c r="AR1395" s="961"/>
      <c r="AS1395" s="962"/>
    </row>
    <row r="1396">
      <c r="A1396" s="269"/>
      <c r="C1396" s="269"/>
      <c r="D1396" s="1048">
        <v>7.0</v>
      </c>
      <c r="E1396" s="986">
        <v>14.0</v>
      </c>
      <c r="F1396" s="1186"/>
      <c r="G1396" s="1187"/>
      <c r="H1396" s="1021">
        <v>180000.0</v>
      </c>
      <c r="I1396" s="1094"/>
      <c r="J1396" s="1095"/>
      <c r="K1396" s="1096"/>
      <c r="L1396" s="990">
        <v>30.0</v>
      </c>
      <c r="M1396" s="1051"/>
      <c r="N1396" s="1054"/>
      <c r="O1396" s="1051"/>
      <c r="P1396" s="1054"/>
      <c r="Q1396" s="1054"/>
      <c r="R1396" s="1054"/>
      <c r="S1396" s="1052"/>
      <c r="T1396" s="1055"/>
      <c r="U1396" s="1052"/>
      <c r="V1396" s="1055"/>
      <c r="W1396" s="1055"/>
      <c r="X1396" s="1055"/>
      <c r="Y1396" s="1053"/>
      <c r="Z1396" s="1053"/>
      <c r="AA1396" s="1053"/>
      <c r="AB1396" s="1057"/>
      <c r="AC1396" s="1057"/>
      <c r="AD1396" s="1057"/>
      <c r="AE1396" s="1058"/>
      <c r="AF1396" s="1042">
        <v>5.0</v>
      </c>
      <c r="AG1396" s="1058"/>
      <c r="AH1396" s="1058"/>
      <c r="AI1396" s="1042"/>
      <c r="AJ1396" s="1042">
        <v>5.0</v>
      </c>
      <c r="AK1396" s="962"/>
      <c r="AL1396" s="962"/>
      <c r="AM1396" s="962"/>
      <c r="AN1396" s="961"/>
      <c r="AO1396" s="962"/>
      <c r="AP1396" s="962"/>
      <c r="AQ1396" s="961"/>
      <c r="AR1396" s="961"/>
      <c r="AS1396" s="962"/>
    </row>
    <row r="1397">
      <c r="A1397" s="269"/>
      <c r="C1397" s="269"/>
      <c r="D1397" s="1048">
        <v>8.0</v>
      </c>
      <c r="E1397" s="986">
        <v>16.0</v>
      </c>
      <c r="F1397" s="1186"/>
      <c r="G1397" s="1187"/>
      <c r="H1397" s="1021">
        <v>270000.0</v>
      </c>
      <c r="I1397" s="1094"/>
      <c r="J1397" s="1095"/>
      <c r="K1397" s="1096"/>
      <c r="L1397" s="990">
        <v>35.0</v>
      </c>
      <c r="M1397" s="1051"/>
      <c r="N1397" s="1054"/>
      <c r="O1397" s="1051"/>
      <c r="P1397" s="1054"/>
      <c r="Q1397" s="1054"/>
      <c r="R1397" s="1054"/>
      <c r="S1397" s="1052"/>
      <c r="T1397" s="1055"/>
      <c r="U1397" s="1052"/>
      <c r="V1397" s="1055"/>
      <c r="W1397" s="1055"/>
      <c r="X1397" s="1055"/>
      <c r="Y1397" s="1053"/>
      <c r="Z1397" s="1053"/>
      <c r="AA1397" s="1053"/>
      <c r="AB1397" s="1057"/>
      <c r="AC1397" s="1057"/>
      <c r="AD1397" s="1057"/>
      <c r="AE1397" s="1058"/>
      <c r="AF1397" s="1042">
        <v>6.0</v>
      </c>
      <c r="AG1397" s="1058"/>
      <c r="AH1397" s="1058"/>
      <c r="AI1397" s="1042"/>
      <c r="AJ1397" s="1042">
        <v>6.0</v>
      </c>
      <c r="AK1397" s="962"/>
      <c r="AL1397" s="962"/>
      <c r="AM1397" s="962"/>
      <c r="AN1397" s="961"/>
      <c r="AO1397" s="962"/>
      <c r="AP1397" s="962"/>
      <c r="AQ1397" s="961"/>
      <c r="AR1397" s="961"/>
      <c r="AS1397" s="962"/>
    </row>
    <row r="1398">
      <c r="A1398" s="269"/>
      <c r="C1398" s="269"/>
      <c r="D1398" s="1048">
        <v>9.0</v>
      </c>
      <c r="E1398" s="986">
        <v>18.0</v>
      </c>
      <c r="F1398" s="1186"/>
      <c r="G1398" s="1187"/>
      <c r="H1398" s="1021">
        <v>410000.0</v>
      </c>
      <c r="I1398" s="1094"/>
      <c r="J1398" s="1095"/>
      <c r="K1398" s="1096"/>
      <c r="L1398" s="990">
        <v>40.0</v>
      </c>
      <c r="M1398" s="1051"/>
      <c r="N1398" s="1054"/>
      <c r="O1398" s="1051"/>
      <c r="P1398" s="1054"/>
      <c r="Q1398" s="1054"/>
      <c r="R1398" s="1054"/>
      <c r="S1398" s="1052"/>
      <c r="T1398" s="1055"/>
      <c r="U1398" s="1052"/>
      <c r="V1398" s="1055"/>
      <c r="W1398" s="1055"/>
      <c r="X1398" s="1055"/>
      <c r="Y1398" s="1053"/>
      <c r="Z1398" s="1053"/>
      <c r="AA1398" s="1053"/>
      <c r="AB1398" s="1057"/>
      <c r="AC1398" s="1057"/>
      <c r="AD1398" s="1057"/>
      <c r="AE1398" s="1058"/>
      <c r="AF1398" s="1042">
        <v>7.0</v>
      </c>
      <c r="AG1398" s="1058"/>
      <c r="AH1398" s="1058"/>
      <c r="AI1398" s="1042"/>
      <c r="AJ1398" s="1042">
        <v>7.0</v>
      </c>
      <c r="AK1398" s="962"/>
      <c r="AL1398" s="962"/>
      <c r="AM1398" s="962"/>
      <c r="AN1398" s="961"/>
      <c r="AO1398" s="962"/>
      <c r="AP1398" s="962"/>
      <c r="AQ1398" s="961"/>
      <c r="AR1398" s="961"/>
      <c r="AS1398" s="962"/>
    </row>
    <row r="1399">
      <c r="A1399" s="917"/>
      <c r="B1399" s="916"/>
      <c r="C1399" s="917"/>
      <c r="D1399" s="1060">
        <v>10.0</v>
      </c>
      <c r="E1399" s="1170">
        <v>20.0</v>
      </c>
      <c r="F1399" s="1188"/>
      <c r="G1399" s="1189"/>
      <c r="H1399" s="996">
        <v>620000.0</v>
      </c>
      <c r="I1399" s="1106"/>
      <c r="J1399" s="1107"/>
      <c r="K1399" s="1108"/>
      <c r="L1399" s="1004">
        <v>50.0</v>
      </c>
      <c r="M1399" s="1063"/>
      <c r="N1399" s="1066"/>
      <c r="O1399" s="1063"/>
      <c r="P1399" s="1066"/>
      <c r="Q1399" s="1066"/>
      <c r="R1399" s="1066"/>
      <c r="S1399" s="1064"/>
      <c r="T1399" s="1067"/>
      <c r="U1399" s="1064"/>
      <c r="V1399" s="1067"/>
      <c r="W1399" s="1067"/>
      <c r="X1399" s="1067"/>
      <c r="Y1399" s="1065"/>
      <c r="Z1399" s="1065"/>
      <c r="AA1399" s="1065"/>
      <c r="AB1399" s="1068"/>
      <c r="AC1399" s="1068"/>
      <c r="AD1399" s="1068"/>
      <c r="AE1399" s="1069"/>
      <c r="AF1399" s="1045">
        <v>8.0</v>
      </c>
      <c r="AG1399" s="1069"/>
      <c r="AH1399" s="1069"/>
      <c r="AI1399" s="1045"/>
      <c r="AJ1399" s="1045">
        <v>8.0</v>
      </c>
      <c r="AK1399" s="962"/>
      <c r="AL1399" s="962"/>
      <c r="AM1399" s="962"/>
      <c r="AN1399" s="961"/>
      <c r="AO1399" s="962"/>
      <c r="AP1399" s="962"/>
      <c r="AQ1399" s="961"/>
      <c r="AR1399" s="961"/>
      <c r="AS1399" s="962"/>
    </row>
    <row r="1400">
      <c r="A1400" s="1046" t="s">
        <v>2703</v>
      </c>
      <c r="B1400" s="1047" t="s">
        <v>2859</v>
      </c>
      <c r="C1400" s="269"/>
      <c r="D1400" s="1048">
        <v>1.0</v>
      </c>
      <c r="E1400" s="1012">
        <v>2.0</v>
      </c>
      <c r="F1400" s="1012">
        <v>2.0</v>
      </c>
      <c r="G1400" s="1187"/>
      <c r="H1400" s="1040">
        <v>15000.0</v>
      </c>
      <c r="I1400" s="1094"/>
      <c r="J1400" s="1095"/>
      <c r="K1400" s="1096"/>
      <c r="L1400" s="982">
        <v>5.0</v>
      </c>
      <c r="M1400" s="1051"/>
      <c r="N1400" s="1054"/>
      <c r="O1400" s="1051"/>
      <c r="P1400" s="1054"/>
      <c r="Q1400" s="1054"/>
      <c r="R1400" s="1054"/>
      <c r="S1400" s="1052"/>
      <c r="T1400" s="1055"/>
      <c r="U1400" s="1052"/>
      <c r="V1400" s="1055"/>
      <c r="W1400" s="1055"/>
      <c r="X1400" s="1055"/>
      <c r="Y1400" s="1056"/>
      <c r="Z1400" s="1056">
        <v>10.0</v>
      </c>
      <c r="AA1400" s="1053"/>
      <c r="AB1400" s="1056">
        <v>15.0</v>
      </c>
      <c r="AC1400" s="1056"/>
      <c r="AD1400" s="1057"/>
      <c r="AE1400" s="1058"/>
      <c r="AF1400" s="1059"/>
      <c r="AG1400" s="1058"/>
      <c r="AH1400" s="1058"/>
      <c r="AI1400" s="1058"/>
      <c r="AJ1400" s="1058"/>
      <c r="AK1400" s="962"/>
      <c r="AL1400" s="962"/>
      <c r="AM1400" s="962"/>
      <c r="AN1400" s="961"/>
      <c r="AO1400" s="962"/>
      <c r="AP1400" s="962"/>
      <c r="AQ1400" s="961"/>
      <c r="AR1400" s="961"/>
      <c r="AS1400" s="962"/>
    </row>
    <row r="1401">
      <c r="A1401" s="269"/>
      <c r="C1401" s="269"/>
      <c r="D1401" s="1048">
        <v>2.0</v>
      </c>
      <c r="E1401" s="1012">
        <v>4.0</v>
      </c>
      <c r="F1401" s="1012">
        <v>4.0</v>
      </c>
      <c r="G1401" s="1187"/>
      <c r="H1401" s="1041">
        <v>23000.0</v>
      </c>
      <c r="I1401" s="1094"/>
      <c r="J1401" s="1095"/>
      <c r="K1401" s="1096"/>
      <c r="L1401" s="990">
        <v>8.0</v>
      </c>
      <c r="M1401" s="1051"/>
      <c r="N1401" s="1054"/>
      <c r="O1401" s="1051"/>
      <c r="P1401" s="1054"/>
      <c r="Q1401" s="1054"/>
      <c r="R1401" s="1054"/>
      <c r="S1401" s="1052"/>
      <c r="T1401" s="1055"/>
      <c r="U1401" s="1052"/>
      <c r="V1401" s="1055"/>
      <c r="W1401" s="1055"/>
      <c r="X1401" s="1055"/>
      <c r="Y1401" s="1056"/>
      <c r="Z1401" s="1056">
        <v>15.0</v>
      </c>
      <c r="AA1401" s="1053"/>
      <c r="AB1401" s="1056">
        <v>20.0</v>
      </c>
      <c r="AC1401" s="1056"/>
      <c r="AD1401" s="1057"/>
      <c r="AE1401" s="1058"/>
      <c r="AF1401" s="1059"/>
      <c r="AG1401" s="1058"/>
      <c r="AH1401" s="1058"/>
      <c r="AI1401" s="1058"/>
      <c r="AJ1401" s="1058"/>
      <c r="AK1401" s="962"/>
      <c r="AL1401" s="962"/>
      <c r="AM1401" s="962"/>
      <c r="AN1401" s="961"/>
      <c r="AO1401" s="962"/>
      <c r="AP1401" s="962"/>
      <c r="AQ1401" s="961"/>
      <c r="AR1401" s="961"/>
      <c r="AS1401" s="962"/>
    </row>
    <row r="1402">
      <c r="A1402" s="269"/>
      <c r="C1402" s="269"/>
      <c r="D1402" s="1048">
        <v>3.0</v>
      </c>
      <c r="E1402" s="1012">
        <v>6.0</v>
      </c>
      <c r="F1402" s="1012">
        <v>6.0</v>
      </c>
      <c r="G1402" s="1187"/>
      <c r="H1402" s="1041">
        <v>35000.0</v>
      </c>
      <c r="I1402" s="1094"/>
      <c r="J1402" s="1095"/>
      <c r="K1402" s="1096"/>
      <c r="L1402" s="990">
        <v>10.0</v>
      </c>
      <c r="M1402" s="1051"/>
      <c r="N1402" s="1054"/>
      <c r="O1402" s="1051"/>
      <c r="P1402" s="1054"/>
      <c r="Q1402" s="1054"/>
      <c r="R1402" s="1054"/>
      <c r="S1402" s="1052"/>
      <c r="T1402" s="1055"/>
      <c r="U1402" s="1052"/>
      <c r="V1402" s="1055"/>
      <c r="W1402" s="1055"/>
      <c r="X1402" s="1055"/>
      <c r="Y1402" s="1056"/>
      <c r="Z1402" s="1056">
        <v>20.0</v>
      </c>
      <c r="AA1402" s="1053"/>
      <c r="AB1402" s="1056">
        <v>30.0</v>
      </c>
      <c r="AC1402" s="1056"/>
      <c r="AD1402" s="1057"/>
      <c r="AE1402" s="1058"/>
      <c r="AF1402" s="1059"/>
      <c r="AG1402" s="1058"/>
      <c r="AH1402" s="1058"/>
      <c r="AI1402" s="1058"/>
      <c r="AJ1402" s="1058"/>
      <c r="AK1402" s="962"/>
      <c r="AL1402" s="962"/>
      <c r="AM1402" s="962"/>
      <c r="AN1402" s="961"/>
      <c r="AO1402" s="962"/>
      <c r="AP1402" s="962"/>
      <c r="AQ1402" s="961"/>
      <c r="AR1402" s="961"/>
      <c r="AS1402" s="962"/>
    </row>
    <row r="1403">
      <c r="A1403" s="269"/>
      <c r="C1403" s="269"/>
      <c r="D1403" s="1048">
        <v>4.0</v>
      </c>
      <c r="E1403" s="1012">
        <v>8.0</v>
      </c>
      <c r="F1403" s="1012">
        <v>8.0</v>
      </c>
      <c r="G1403" s="1187"/>
      <c r="H1403" s="1041">
        <v>53000.0</v>
      </c>
      <c r="I1403" s="1094"/>
      <c r="J1403" s="1095"/>
      <c r="K1403" s="1096"/>
      <c r="L1403" s="990">
        <v>15.0</v>
      </c>
      <c r="M1403" s="1051"/>
      <c r="N1403" s="1054"/>
      <c r="O1403" s="1051"/>
      <c r="P1403" s="1054"/>
      <c r="Q1403" s="1054"/>
      <c r="R1403" s="1054"/>
      <c r="S1403" s="1052"/>
      <c r="T1403" s="1055"/>
      <c r="U1403" s="1052"/>
      <c r="V1403" s="1055"/>
      <c r="W1403" s="1055"/>
      <c r="X1403" s="1055"/>
      <c r="Y1403" s="1053"/>
      <c r="Z1403" s="1053"/>
      <c r="AA1403" s="1053"/>
      <c r="AB1403" s="1057"/>
      <c r="AC1403" s="1057"/>
      <c r="AD1403" s="1057"/>
      <c r="AE1403" s="1042"/>
      <c r="AF1403" s="1058">
        <v>2.0</v>
      </c>
      <c r="AG1403" s="1058"/>
      <c r="AH1403" s="1058">
        <v>2.0</v>
      </c>
      <c r="AI1403" s="1042"/>
      <c r="AJ1403" s="1058"/>
      <c r="AK1403" s="962"/>
      <c r="AL1403" s="962"/>
      <c r="AM1403" s="962"/>
      <c r="AN1403" s="961"/>
      <c r="AO1403" s="962"/>
      <c r="AP1403" s="962"/>
      <c r="AQ1403" s="961"/>
      <c r="AR1403" s="961"/>
      <c r="AS1403" s="962"/>
    </row>
    <row r="1404">
      <c r="A1404" s="269"/>
      <c r="C1404" s="269"/>
      <c r="D1404" s="1048">
        <v>5.0</v>
      </c>
      <c r="E1404" s="986">
        <v>10.0</v>
      </c>
      <c r="F1404" s="986">
        <v>10.0</v>
      </c>
      <c r="G1404" s="1187"/>
      <c r="H1404" s="1021">
        <v>80000.0</v>
      </c>
      <c r="I1404" s="1094"/>
      <c r="J1404" s="1095"/>
      <c r="K1404" s="1096"/>
      <c r="L1404" s="990">
        <v>20.0</v>
      </c>
      <c r="M1404" s="1051"/>
      <c r="N1404" s="1054"/>
      <c r="O1404" s="1051"/>
      <c r="P1404" s="1054"/>
      <c r="Q1404" s="1054"/>
      <c r="R1404" s="1054"/>
      <c r="S1404" s="1052"/>
      <c r="T1404" s="1055"/>
      <c r="U1404" s="1052"/>
      <c r="V1404" s="1055"/>
      <c r="W1404" s="1055"/>
      <c r="X1404" s="1055"/>
      <c r="Y1404" s="1053"/>
      <c r="Z1404" s="1053"/>
      <c r="AA1404" s="1053"/>
      <c r="AB1404" s="1057"/>
      <c r="AC1404" s="1057"/>
      <c r="AD1404" s="1057"/>
      <c r="AE1404" s="1058"/>
      <c r="AF1404" s="1042">
        <v>3.0</v>
      </c>
      <c r="AG1404" s="1058"/>
      <c r="AH1404" s="1042">
        <v>3.0</v>
      </c>
      <c r="AI1404" s="1058"/>
      <c r="AJ1404" s="1058"/>
      <c r="AK1404" s="962"/>
      <c r="AL1404" s="962"/>
      <c r="AM1404" s="962"/>
      <c r="AN1404" s="961"/>
      <c r="AO1404" s="962"/>
      <c r="AP1404" s="962"/>
      <c r="AQ1404" s="961"/>
      <c r="AR1404" s="961"/>
      <c r="AS1404" s="962"/>
    </row>
    <row r="1405">
      <c r="A1405" s="269"/>
      <c r="C1405" s="269"/>
      <c r="D1405" s="1048">
        <v>6.0</v>
      </c>
      <c r="E1405" s="986">
        <v>12.0</v>
      </c>
      <c r="F1405" s="986">
        <v>12.0</v>
      </c>
      <c r="G1405" s="1187"/>
      <c r="H1405" s="1021">
        <v>120000.0</v>
      </c>
      <c r="I1405" s="1094"/>
      <c r="J1405" s="1095"/>
      <c r="K1405" s="1096"/>
      <c r="L1405" s="990">
        <v>25.0</v>
      </c>
      <c r="M1405" s="1051"/>
      <c r="N1405" s="1054"/>
      <c r="O1405" s="1051"/>
      <c r="P1405" s="1054"/>
      <c r="Q1405" s="1054"/>
      <c r="R1405" s="1054"/>
      <c r="S1405" s="1052"/>
      <c r="T1405" s="1055"/>
      <c r="U1405" s="1052"/>
      <c r="V1405" s="1055"/>
      <c r="W1405" s="1055"/>
      <c r="X1405" s="1055"/>
      <c r="Y1405" s="1053"/>
      <c r="Z1405" s="1053"/>
      <c r="AA1405" s="1053"/>
      <c r="AB1405" s="1057"/>
      <c r="AC1405" s="1057"/>
      <c r="AD1405" s="1057"/>
      <c r="AE1405" s="1058"/>
      <c r="AF1405" s="1042">
        <v>4.0</v>
      </c>
      <c r="AG1405" s="1058"/>
      <c r="AH1405" s="1042">
        <v>4.0</v>
      </c>
      <c r="AI1405" s="1058"/>
      <c r="AJ1405" s="1058"/>
      <c r="AK1405" s="962"/>
      <c r="AL1405" s="962"/>
      <c r="AM1405" s="962"/>
      <c r="AN1405" s="961"/>
      <c r="AO1405" s="962"/>
      <c r="AP1405" s="962"/>
      <c r="AQ1405" s="961"/>
      <c r="AR1405" s="961"/>
      <c r="AS1405" s="962"/>
    </row>
    <row r="1406">
      <c r="A1406" s="269"/>
      <c r="C1406" s="269"/>
      <c r="D1406" s="1048">
        <v>7.0</v>
      </c>
      <c r="E1406" s="986">
        <v>14.0</v>
      </c>
      <c r="F1406" s="986">
        <v>14.0</v>
      </c>
      <c r="G1406" s="1187"/>
      <c r="H1406" s="1021">
        <v>180000.0</v>
      </c>
      <c r="I1406" s="1094"/>
      <c r="J1406" s="1095"/>
      <c r="K1406" s="1096"/>
      <c r="L1406" s="990">
        <v>30.0</v>
      </c>
      <c r="M1406" s="1051"/>
      <c r="N1406" s="1054"/>
      <c r="O1406" s="1051"/>
      <c r="P1406" s="1054"/>
      <c r="Q1406" s="1054"/>
      <c r="R1406" s="1054"/>
      <c r="S1406" s="1052"/>
      <c r="T1406" s="1055"/>
      <c r="U1406" s="1052"/>
      <c r="V1406" s="1055"/>
      <c r="W1406" s="1055"/>
      <c r="X1406" s="1055"/>
      <c r="Y1406" s="1053"/>
      <c r="Z1406" s="1053"/>
      <c r="AA1406" s="1053"/>
      <c r="AB1406" s="1057"/>
      <c r="AC1406" s="1057"/>
      <c r="AD1406" s="1057"/>
      <c r="AE1406" s="1058"/>
      <c r="AF1406" s="1042">
        <v>5.0</v>
      </c>
      <c r="AG1406" s="1058"/>
      <c r="AH1406" s="1042">
        <v>5.0</v>
      </c>
      <c r="AI1406" s="1058"/>
      <c r="AJ1406" s="1058"/>
      <c r="AK1406" s="962"/>
      <c r="AL1406" s="962"/>
      <c r="AM1406" s="962"/>
      <c r="AN1406" s="961"/>
      <c r="AO1406" s="962"/>
      <c r="AP1406" s="962"/>
      <c r="AQ1406" s="961"/>
      <c r="AR1406" s="961"/>
      <c r="AS1406" s="962"/>
    </row>
    <row r="1407">
      <c r="A1407" s="269"/>
      <c r="C1407" s="269"/>
      <c r="D1407" s="1048">
        <v>8.0</v>
      </c>
      <c r="E1407" s="986">
        <v>16.0</v>
      </c>
      <c r="F1407" s="986">
        <v>16.0</v>
      </c>
      <c r="G1407" s="1187"/>
      <c r="H1407" s="1021">
        <v>270000.0</v>
      </c>
      <c r="I1407" s="1094"/>
      <c r="J1407" s="1095"/>
      <c r="K1407" s="1096"/>
      <c r="L1407" s="990">
        <v>35.0</v>
      </c>
      <c r="M1407" s="1051"/>
      <c r="N1407" s="1054"/>
      <c r="O1407" s="1051"/>
      <c r="P1407" s="1054"/>
      <c r="Q1407" s="1054"/>
      <c r="R1407" s="1054"/>
      <c r="S1407" s="1052"/>
      <c r="T1407" s="1055"/>
      <c r="U1407" s="1052"/>
      <c r="V1407" s="1055"/>
      <c r="W1407" s="1055"/>
      <c r="X1407" s="1055"/>
      <c r="Y1407" s="1053"/>
      <c r="Z1407" s="1053"/>
      <c r="AA1407" s="1053"/>
      <c r="AB1407" s="1057"/>
      <c r="AC1407" s="1057"/>
      <c r="AD1407" s="1057"/>
      <c r="AE1407" s="1058"/>
      <c r="AF1407" s="1042">
        <v>6.0</v>
      </c>
      <c r="AG1407" s="1058"/>
      <c r="AH1407" s="1042">
        <v>6.0</v>
      </c>
      <c r="AI1407" s="1058"/>
      <c r="AJ1407" s="1058"/>
      <c r="AK1407" s="962"/>
      <c r="AL1407" s="962"/>
      <c r="AM1407" s="962"/>
      <c r="AN1407" s="961"/>
      <c r="AO1407" s="962"/>
      <c r="AP1407" s="962"/>
      <c r="AQ1407" s="961"/>
      <c r="AR1407" s="961"/>
      <c r="AS1407" s="962"/>
    </row>
    <row r="1408">
      <c r="A1408" s="269"/>
      <c r="C1408" s="269"/>
      <c r="D1408" s="1048">
        <v>9.0</v>
      </c>
      <c r="E1408" s="986">
        <v>18.0</v>
      </c>
      <c r="F1408" s="986">
        <v>18.0</v>
      </c>
      <c r="G1408" s="1187"/>
      <c r="H1408" s="1021">
        <v>410000.0</v>
      </c>
      <c r="I1408" s="1094"/>
      <c r="J1408" s="1095"/>
      <c r="K1408" s="1096"/>
      <c r="L1408" s="990">
        <v>40.0</v>
      </c>
      <c r="M1408" s="1051"/>
      <c r="N1408" s="1054"/>
      <c r="O1408" s="1051"/>
      <c r="P1408" s="1054"/>
      <c r="Q1408" s="1054"/>
      <c r="R1408" s="1054"/>
      <c r="S1408" s="1052"/>
      <c r="T1408" s="1055"/>
      <c r="U1408" s="1052"/>
      <c r="V1408" s="1055"/>
      <c r="W1408" s="1055"/>
      <c r="X1408" s="1055"/>
      <c r="Y1408" s="1053"/>
      <c r="Z1408" s="1053"/>
      <c r="AA1408" s="1053"/>
      <c r="AB1408" s="1057"/>
      <c r="AC1408" s="1057"/>
      <c r="AD1408" s="1057"/>
      <c r="AE1408" s="1058"/>
      <c r="AF1408" s="1042">
        <v>7.0</v>
      </c>
      <c r="AG1408" s="1058"/>
      <c r="AH1408" s="1042">
        <v>7.0</v>
      </c>
      <c r="AI1408" s="1058"/>
      <c r="AJ1408" s="1058"/>
      <c r="AK1408" s="962"/>
      <c r="AL1408" s="962"/>
      <c r="AM1408" s="962"/>
      <c r="AN1408" s="961"/>
      <c r="AO1408" s="962"/>
      <c r="AP1408" s="962"/>
      <c r="AQ1408" s="961"/>
      <c r="AR1408" s="961"/>
      <c r="AS1408" s="962"/>
    </row>
    <row r="1409">
      <c r="A1409" s="917"/>
      <c r="B1409" s="916"/>
      <c r="C1409" s="917"/>
      <c r="D1409" s="1060">
        <v>10.0</v>
      </c>
      <c r="E1409" s="1170">
        <v>20.0</v>
      </c>
      <c r="F1409" s="1170">
        <v>20.0</v>
      </c>
      <c r="G1409" s="1189"/>
      <c r="H1409" s="996">
        <v>620000.0</v>
      </c>
      <c r="I1409" s="1106"/>
      <c r="J1409" s="1107"/>
      <c r="K1409" s="1108"/>
      <c r="L1409" s="1004">
        <v>50.0</v>
      </c>
      <c r="M1409" s="1063"/>
      <c r="N1409" s="1066"/>
      <c r="O1409" s="1063"/>
      <c r="P1409" s="1066"/>
      <c r="Q1409" s="1066"/>
      <c r="R1409" s="1066"/>
      <c r="S1409" s="1064"/>
      <c r="T1409" s="1067"/>
      <c r="U1409" s="1064"/>
      <c r="V1409" s="1067"/>
      <c r="W1409" s="1067"/>
      <c r="X1409" s="1067"/>
      <c r="Y1409" s="1065"/>
      <c r="Z1409" s="1065"/>
      <c r="AA1409" s="1065"/>
      <c r="AB1409" s="1068"/>
      <c r="AC1409" s="1068"/>
      <c r="AD1409" s="1068"/>
      <c r="AE1409" s="1069"/>
      <c r="AF1409" s="1045">
        <v>8.0</v>
      </c>
      <c r="AG1409" s="1069"/>
      <c r="AH1409" s="1045">
        <v>8.0</v>
      </c>
      <c r="AI1409" s="1069"/>
      <c r="AJ1409" s="1069"/>
      <c r="AK1409" s="962"/>
      <c r="AL1409" s="962"/>
      <c r="AM1409" s="962"/>
      <c r="AN1409" s="961"/>
      <c r="AO1409" s="962"/>
      <c r="AP1409" s="962"/>
      <c r="AQ1409" s="961"/>
      <c r="AR1409" s="961"/>
      <c r="AS1409" s="962"/>
    </row>
    <row r="1410">
      <c r="A1410" s="1046" t="s">
        <v>2828</v>
      </c>
      <c r="B1410" s="1047" t="s">
        <v>2860</v>
      </c>
      <c r="C1410" s="269"/>
      <c r="D1410" s="1048">
        <v>1.0</v>
      </c>
      <c r="E1410" s="986">
        <v>5.0</v>
      </c>
      <c r="F1410" s="1171"/>
      <c r="G1410" s="1050"/>
      <c r="H1410" s="1040">
        <v>15000.0</v>
      </c>
      <c r="I1410" s="1051"/>
      <c r="J1410" s="1052"/>
      <c r="K1410" s="1053"/>
      <c r="L1410" s="982">
        <v>5.0</v>
      </c>
      <c r="M1410" s="1051"/>
      <c r="N1410" s="1054"/>
      <c r="O1410" s="1051"/>
      <c r="P1410" s="1054"/>
      <c r="Q1410" s="1054"/>
      <c r="R1410" s="1054"/>
      <c r="S1410" s="1052"/>
      <c r="T1410" s="1055"/>
      <c r="U1410" s="1052"/>
      <c r="V1410" s="1055"/>
      <c r="W1410" s="1055"/>
      <c r="X1410" s="1055"/>
      <c r="Y1410" s="1056">
        <v>10.0</v>
      </c>
      <c r="Z1410" s="1053"/>
      <c r="AA1410" s="1056"/>
      <c r="AB1410" s="1056">
        <v>15.0</v>
      </c>
      <c r="AC1410" s="1056"/>
      <c r="AD1410" s="1057"/>
      <c r="AE1410" s="1058"/>
      <c r="AF1410" s="1059"/>
      <c r="AG1410" s="1058"/>
      <c r="AH1410" s="1058"/>
      <c r="AI1410" s="1058"/>
      <c r="AJ1410" s="1058"/>
      <c r="AK1410" s="962"/>
      <c r="AL1410" s="962"/>
      <c r="AM1410" s="962"/>
      <c r="AN1410" s="961"/>
      <c r="AO1410" s="962"/>
      <c r="AP1410" s="962"/>
      <c r="AQ1410" s="961"/>
      <c r="AR1410" s="961"/>
      <c r="AS1410" s="962"/>
    </row>
    <row r="1411">
      <c r="A1411" s="269"/>
      <c r="C1411" s="269"/>
      <c r="D1411" s="1048">
        <v>2.0</v>
      </c>
      <c r="E1411" s="986">
        <v>6.0</v>
      </c>
      <c r="F1411" s="1190"/>
      <c r="G1411" s="1050"/>
      <c r="H1411" s="1041">
        <v>23000.0</v>
      </c>
      <c r="I1411" s="1051"/>
      <c r="J1411" s="1052"/>
      <c r="K1411" s="1053"/>
      <c r="L1411" s="990">
        <v>8.0</v>
      </c>
      <c r="M1411" s="1051"/>
      <c r="N1411" s="1054"/>
      <c r="O1411" s="1051"/>
      <c r="P1411" s="1054"/>
      <c r="Q1411" s="1054"/>
      <c r="R1411" s="1054"/>
      <c r="S1411" s="1052"/>
      <c r="T1411" s="1055"/>
      <c r="U1411" s="1052"/>
      <c r="V1411" s="1055"/>
      <c r="W1411" s="1055"/>
      <c r="X1411" s="1055"/>
      <c r="Y1411" s="1056">
        <v>15.0</v>
      </c>
      <c r="Z1411" s="1053"/>
      <c r="AA1411" s="1056"/>
      <c r="AB1411" s="1056">
        <v>20.0</v>
      </c>
      <c r="AC1411" s="1056"/>
      <c r="AD1411" s="1057"/>
      <c r="AE1411" s="1058"/>
      <c r="AF1411" s="1059"/>
      <c r="AG1411" s="1058"/>
      <c r="AH1411" s="1058"/>
      <c r="AI1411" s="1058"/>
      <c r="AJ1411" s="1058"/>
      <c r="AK1411" s="962"/>
      <c r="AL1411" s="962"/>
      <c r="AM1411" s="962"/>
      <c r="AN1411" s="961"/>
      <c r="AO1411" s="962"/>
      <c r="AP1411" s="962"/>
      <c r="AQ1411" s="961"/>
      <c r="AR1411" s="961"/>
      <c r="AS1411" s="962"/>
    </row>
    <row r="1412">
      <c r="A1412" s="269"/>
      <c r="C1412" s="269"/>
      <c r="D1412" s="1048">
        <v>3.0</v>
      </c>
      <c r="E1412" s="986">
        <v>7.0</v>
      </c>
      <c r="F1412" s="1190"/>
      <c r="G1412" s="1050"/>
      <c r="H1412" s="1041">
        <v>35000.0</v>
      </c>
      <c r="I1412" s="1051"/>
      <c r="J1412" s="1052"/>
      <c r="K1412" s="1053"/>
      <c r="L1412" s="990">
        <v>10.0</v>
      </c>
      <c r="M1412" s="1051"/>
      <c r="N1412" s="1054"/>
      <c r="O1412" s="1051"/>
      <c r="P1412" s="1054"/>
      <c r="Q1412" s="1054"/>
      <c r="R1412" s="1054"/>
      <c r="S1412" s="1052"/>
      <c r="T1412" s="1055"/>
      <c r="U1412" s="1052"/>
      <c r="V1412" s="1055"/>
      <c r="W1412" s="1055"/>
      <c r="X1412" s="1055"/>
      <c r="Y1412" s="1056">
        <v>20.0</v>
      </c>
      <c r="Z1412" s="1053"/>
      <c r="AA1412" s="1056"/>
      <c r="AB1412" s="1056">
        <v>30.0</v>
      </c>
      <c r="AC1412" s="1056"/>
      <c r="AD1412" s="1057"/>
      <c r="AE1412" s="1058"/>
      <c r="AF1412" s="1059"/>
      <c r="AG1412" s="1058"/>
      <c r="AH1412" s="1058"/>
      <c r="AI1412" s="1058"/>
      <c r="AJ1412" s="1058"/>
      <c r="AK1412" s="962"/>
      <c r="AL1412" s="962"/>
      <c r="AM1412" s="962"/>
      <c r="AN1412" s="961"/>
      <c r="AO1412" s="962"/>
      <c r="AP1412" s="962"/>
      <c r="AQ1412" s="961"/>
      <c r="AR1412" s="961"/>
      <c r="AS1412" s="962"/>
    </row>
    <row r="1413">
      <c r="A1413" s="269"/>
      <c r="C1413" s="269"/>
      <c r="D1413" s="1048">
        <v>4.0</v>
      </c>
      <c r="E1413" s="986">
        <v>8.0</v>
      </c>
      <c r="F1413" s="1190"/>
      <c r="G1413" s="1050"/>
      <c r="H1413" s="1041">
        <v>53000.0</v>
      </c>
      <c r="I1413" s="1051"/>
      <c r="J1413" s="1052"/>
      <c r="K1413" s="1053"/>
      <c r="L1413" s="990">
        <v>15.0</v>
      </c>
      <c r="M1413" s="1051"/>
      <c r="N1413" s="1054"/>
      <c r="O1413" s="1051"/>
      <c r="P1413" s="1054"/>
      <c r="Q1413" s="1054"/>
      <c r="R1413" s="1054"/>
      <c r="S1413" s="1052"/>
      <c r="T1413" s="1055"/>
      <c r="U1413" s="1052"/>
      <c r="V1413" s="1055"/>
      <c r="W1413" s="1055"/>
      <c r="X1413" s="1055"/>
      <c r="Y1413" s="1053"/>
      <c r="Z1413" s="1053"/>
      <c r="AA1413" s="1053"/>
      <c r="AB1413" s="1057"/>
      <c r="AC1413" s="1057"/>
      <c r="AD1413" s="1057"/>
      <c r="AE1413" s="1058">
        <v>2.0</v>
      </c>
      <c r="AF1413" s="1059"/>
      <c r="AG1413" s="1058"/>
      <c r="AH1413" s="1058">
        <v>2.0</v>
      </c>
      <c r="AI1413" s="1042"/>
      <c r="AJ1413" s="1058"/>
      <c r="AK1413" s="962"/>
      <c r="AL1413" s="962"/>
      <c r="AM1413" s="962"/>
      <c r="AN1413" s="961"/>
      <c r="AO1413" s="962"/>
      <c r="AP1413" s="962"/>
      <c r="AQ1413" s="961"/>
      <c r="AR1413" s="961"/>
      <c r="AS1413" s="962"/>
    </row>
    <row r="1414">
      <c r="A1414" s="269"/>
      <c r="C1414" s="269"/>
      <c r="D1414" s="1048">
        <v>5.0</v>
      </c>
      <c r="E1414" s="986">
        <v>9.0</v>
      </c>
      <c r="F1414" s="1049"/>
      <c r="G1414" s="1050"/>
      <c r="H1414" s="1021">
        <v>80000.0</v>
      </c>
      <c r="I1414" s="1051"/>
      <c r="J1414" s="1052"/>
      <c r="K1414" s="1053"/>
      <c r="L1414" s="990">
        <v>20.0</v>
      </c>
      <c r="M1414" s="1051"/>
      <c r="N1414" s="1054"/>
      <c r="O1414" s="1051"/>
      <c r="P1414" s="1054"/>
      <c r="Q1414" s="1054"/>
      <c r="R1414" s="1054"/>
      <c r="S1414" s="1052"/>
      <c r="T1414" s="1055"/>
      <c r="U1414" s="1052"/>
      <c r="V1414" s="1055"/>
      <c r="W1414" s="1055"/>
      <c r="X1414" s="1055"/>
      <c r="Y1414" s="1053"/>
      <c r="Z1414" s="1053"/>
      <c r="AA1414" s="1053"/>
      <c r="AB1414" s="1057"/>
      <c r="AC1414" s="1057"/>
      <c r="AD1414" s="1057"/>
      <c r="AE1414" s="1042">
        <v>3.0</v>
      </c>
      <c r="AF1414" s="1059"/>
      <c r="AG1414" s="1058"/>
      <c r="AH1414" s="1042">
        <v>3.0</v>
      </c>
      <c r="AI1414" s="1058"/>
      <c r="AJ1414" s="1058"/>
      <c r="AK1414" s="962"/>
      <c r="AL1414" s="962"/>
      <c r="AM1414" s="962"/>
      <c r="AN1414" s="961"/>
      <c r="AO1414" s="962"/>
      <c r="AP1414" s="962"/>
      <c r="AQ1414" s="961"/>
      <c r="AR1414" s="961"/>
      <c r="AS1414" s="962"/>
    </row>
    <row r="1415">
      <c r="A1415" s="269"/>
      <c r="C1415" s="269"/>
      <c r="D1415" s="1048">
        <v>6.0</v>
      </c>
      <c r="E1415" s="986">
        <v>11.0</v>
      </c>
      <c r="F1415" s="1049"/>
      <c r="G1415" s="1050"/>
      <c r="H1415" s="1021">
        <v>120000.0</v>
      </c>
      <c r="I1415" s="1051"/>
      <c r="J1415" s="1052"/>
      <c r="K1415" s="1053"/>
      <c r="L1415" s="990">
        <v>25.0</v>
      </c>
      <c r="M1415" s="1051"/>
      <c r="N1415" s="1054"/>
      <c r="O1415" s="1051"/>
      <c r="P1415" s="1054"/>
      <c r="Q1415" s="1054"/>
      <c r="R1415" s="1054"/>
      <c r="S1415" s="1052"/>
      <c r="T1415" s="1055"/>
      <c r="U1415" s="1052"/>
      <c r="V1415" s="1055"/>
      <c r="W1415" s="1055"/>
      <c r="X1415" s="1055"/>
      <c r="Y1415" s="1053"/>
      <c r="Z1415" s="1053"/>
      <c r="AA1415" s="1053"/>
      <c r="AB1415" s="1057"/>
      <c r="AC1415" s="1057"/>
      <c r="AD1415" s="1057"/>
      <c r="AE1415" s="1042">
        <v>4.0</v>
      </c>
      <c r="AF1415" s="1059"/>
      <c r="AG1415" s="1058"/>
      <c r="AH1415" s="1042">
        <v>4.0</v>
      </c>
      <c r="AI1415" s="1058"/>
      <c r="AJ1415" s="1058"/>
      <c r="AK1415" s="962"/>
      <c r="AL1415" s="962"/>
      <c r="AM1415" s="962"/>
      <c r="AN1415" s="961"/>
      <c r="AO1415" s="962"/>
      <c r="AP1415" s="962"/>
      <c r="AQ1415" s="961"/>
      <c r="AR1415" s="961"/>
      <c r="AS1415" s="962"/>
    </row>
    <row r="1416">
      <c r="A1416" s="269"/>
      <c r="C1416" s="269"/>
      <c r="D1416" s="1048">
        <v>7.0</v>
      </c>
      <c r="E1416" s="986">
        <v>13.0</v>
      </c>
      <c r="F1416" s="1049"/>
      <c r="G1416" s="1050"/>
      <c r="H1416" s="1021">
        <v>180000.0</v>
      </c>
      <c r="I1416" s="1051"/>
      <c r="J1416" s="1052"/>
      <c r="K1416" s="1053"/>
      <c r="L1416" s="990">
        <v>30.0</v>
      </c>
      <c r="M1416" s="1051"/>
      <c r="N1416" s="1054"/>
      <c r="O1416" s="1051"/>
      <c r="P1416" s="1054"/>
      <c r="Q1416" s="1054"/>
      <c r="R1416" s="1054"/>
      <c r="S1416" s="1052"/>
      <c r="T1416" s="1055"/>
      <c r="U1416" s="1052"/>
      <c r="V1416" s="1055"/>
      <c r="W1416" s="1055"/>
      <c r="X1416" s="1055"/>
      <c r="Y1416" s="1053"/>
      <c r="Z1416" s="1053"/>
      <c r="AA1416" s="1053"/>
      <c r="AB1416" s="1057"/>
      <c r="AC1416" s="1057"/>
      <c r="AD1416" s="1057"/>
      <c r="AE1416" s="1042">
        <v>5.0</v>
      </c>
      <c r="AF1416" s="1059"/>
      <c r="AG1416" s="1058"/>
      <c r="AH1416" s="1042">
        <v>5.0</v>
      </c>
      <c r="AI1416" s="1058"/>
      <c r="AJ1416" s="1058"/>
      <c r="AK1416" s="962"/>
      <c r="AL1416" s="962"/>
      <c r="AM1416" s="962"/>
      <c r="AN1416" s="961"/>
      <c r="AO1416" s="962"/>
      <c r="AP1416" s="962"/>
      <c r="AQ1416" s="961"/>
      <c r="AR1416" s="961"/>
      <c r="AS1416" s="962"/>
    </row>
    <row r="1417">
      <c r="A1417" s="269"/>
      <c r="C1417" s="269"/>
      <c r="D1417" s="1048">
        <v>8.0</v>
      </c>
      <c r="E1417" s="986">
        <v>15.0</v>
      </c>
      <c r="F1417" s="1049"/>
      <c r="G1417" s="1050"/>
      <c r="H1417" s="1021">
        <v>270000.0</v>
      </c>
      <c r="I1417" s="1051"/>
      <c r="J1417" s="1052"/>
      <c r="K1417" s="1053"/>
      <c r="L1417" s="990">
        <v>35.0</v>
      </c>
      <c r="M1417" s="1051"/>
      <c r="N1417" s="1054"/>
      <c r="O1417" s="1051"/>
      <c r="P1417" s="1054"/>
      <c r="Q1417" s="1054"/>
      <c r="R1417" s="1054"/>
      <c r="S1417" s="1052"/>
      <c r="T1417" s="1055"/>
      <c r="U1417" s="1052"/>
      <c r="V1417" s="1055"/>
      <c r="W1417" s="1055"/>
      <c r="X1417" s="1055"/>
      <c r="Y1417" s="1053"/>
      <c r="Z1417" s="1053"/>
      <c r="AA1417" s="1053"/>
      <c r="AB1417" s="1057"/>
      <c r="AC1417" s="1057"/>
      <c r="AD1417" s="1057"/>
      <c r="AE1417" s="1042">
        <v>6.0</v>
      </c>
      <c r="AF1417" s="1059"/>
      <c r="AG1417" s="1058"/>
      <c r="AH1417" s="1042">
        <v>6.0</v>
      </c>
      <c r="AI1417" s="1058"/>
      <c r="AJ1417" s="1058"/>
      <c r="AK1417" s="962"/>
      <c r="AL1417" s="962"/>
      <c r="AM1417" s="962"/>
      <c r="AN1417" s="961"/>
      <c r="AO1417" s="962"/>
      <c r="AP1417" s="962"/>
      <c r="AQ1417" s="961"/>
      <c r="AR1417" s="961"/>
      <c r="AS1417" s="962"/>
    </row>
    <row r="1418">
      <c r="A1418" s="269"/>
      <c r="C1418" s="269"/>
      <c r="D1418" s="1048">
        <v>9.0</v>
      </c>
      <c r="E1418" s="986">
        <v>17.0</v>
      </c>
      <c r="F1418" s="1049"/>
      <c r="G1418" s="1050"/>
      <c r="H1418" s="1021">
        <v>410000.0</v>
      </c>
      <c r="I1418" s="1051"/>
      <c r="J1418" s="1052"/>
      <c r="K1418" s="1053"/>
      <c r="L1418" s="990">
        <v>40.0</v>
      </c>
      <c r="M1418" s="1051"/>
      <c r="N1418" s="1054"/>
      <c r="O1418" s="1051"/>
      <c r="P1418" s="1054"/>
      <c r="Q1418" s="1054"/>
      <c r="R1418" s="1054"/>
      <c r="S1418" s="1052"/>
      <c r="T1418" s="1055"/>
      <c r="U1418" s="1052"/>
      <c r="V1418" s="1055"/>
      <c r="W1418" s="1055"/>
      <c r="X1418" s="1055"/>
      <c r="Y1418" s="1053"/>
      <c r="Z1418" s="1053"/>
      <c r="AA1418" s="1053"/>
      <c r="AB1418" s="1057"/>
      <c r="AC1418" s="1057"/>
      <c r="AD1418" s="1057"/>
      <c r="AE1418" s="1042">
        <v>7.0</v>
      </c>
      <c r="AF1418" s="1059"/>
      <c r="AG1418" s="1058"/>
      <c r="AH1418" s="1042">
        <v>7.0</v>
      </c>
      <c r="AI1418" s="1058"/>
      <c r="AJ1418" s="1058"/>
      <c r="AK1418" s="962"/>
      <c r="AL1418" s="962"/>
      <c r="AM1418" s="962"/>
      <c r="AN1418" s="961"/>
      <c r="AO1418" s="962"/>
      <c r="AP1418" s="962"/>
      <c r="AQ1418" s="961"/>
      <c r="AR1418" s="961"/>
      <c r="AS1418" s="962"/>
    </row>
    <row r="1419">
      <c r="A1419" s="917"/>
      <c r="B1419" s="916"/>
      <c r="C1419" s="917"/>
      <c r="D1419" s="1060">
        <v>10.0</v>
      </c>
      <c r="E1419" s="1044">
        <v>20.0</v>
      </c>
      <c r="F1419" s="1061"/>
      <c r="G1419" s="1062"/>
      <c r="H1419" s="996">
        <v>620000.0</v>
      </c>
      <c r="I1419" s="1063"/>
      <c r="J1419" s="1064"/>
      <c r="K1419" s="1065"/>
      <c r="L1419" s="1004">
        <v>50.0</v>
      </c>
      <c r="M1419" s="1063"/>
      <c r="N1419" s="1066"/>
      <c r="O1419" s="1063"/>
      <c r="P1419" s="1066"/>
      <c r="Q1419" s="1066"/>
      <c r="R1419" s="1066"/>
      <c r="S1419" s="1064"/>
      <c r="T1419" s="1067"/>
      <c r="U1419" s="1064"/>
      <c r="V1419" s="1067"/>
      <c r="W1419" s="1067"/>
      <c r="X1419" s="1067"/>
      <c r="Y1419" s="1065"/>
      <c r="Z1419" s="1065"/>
      <c r="AA1419" s="1065"/>
      <c r="AB1419" s="1068"/>
      <c r="AC1419" s="1068"/>
      <c r="AD1419" s="1068"/>
      <c r="AE1419" s="1045">
        <v>8.0</v>
      </c>
      <c r="AF1419" s="1071"/>
      <c r="AG1419" s="1069"/>
      <c r="AH1419" s="1045">
        <v>8.0</v>
      </c>
      <c r="AI1419" s="1069"/>
      <c r="AJ1419" s="1069"/>
      <c r="AK1419" s="962"/>
      <c r="AL1419" s="962"/>
      <c r="AM1419" s="962"/>
      <c r="AN1419" s="961"/>
      <c r="AO1419" s="962"/>
      <c r="AP1419" s="962"/>
      <c r="AQ1419" s="961"/>
      <c r="AR1419" s="961"/>
      <c r="AS1419" s="962"/>
    </row>
    <row r="1420">
      <c r="A1420" s="1046" t="s">
        <v>2704</v>
      </c>
      <c r="B1420" s="1047" t="s">
        <v>2861</v>
      </c>
      <c r="C1420" s="269"/>
      <c r="D1420" s="1048">
        <v>1.0</v>
      </c>
      <c r="E1420" s="1012">
        <v>2.0</v>
      </c>
      <c r="F1420" s="1186"/>
      <c r="G1420" s="1187"/>
      <c r="H1420" s="1040">
        <v>15000.0</v>
      </c>
      <c r="I1420" s="1094"/>
      <c r="J1420" s="1095"/>
      <c r="K1420" s="1096"/>
      <c r="L1420" s="982">
        <v>5.0</v>
      </c>
      <c r="M1420" s="1051"/>
      <c r="N1420" s="1054"/>
      <c r="O1420" s="1051"/>
      <c r="P1420" s="1054"/>
      <c r="Q1420" s="1054"/>
      <c r="R1420" s="1054"/>
      <c r="S1420" s="1052"/>
      <c r="T1420" s="1055"/>
      <c r="U1420" s="1052"/>
      <c r="V1420" s="1055"/>
      <c r="W1420" s="1055"/>
      <c r="X1420" s="1055"/>
      <c r="Y1420" s="1056"/>
      <c r="Z1420" s="1056">
        <v>10.0</v>
      </c>
      <c r="AA1420" s="1053"/>
      <c r="AB1420" s="1057"/>
      <c r="AC1420" s="1056"/>
      <c r="AD1420" s="1056">
        <v>15.0</v>
      </c>
      <c r="AE1420" s="1058"/>
      <c r="AF1420" s="1059"/>
      <c r="AG1420" s="1058"/>
      <c r="AH1420" s="1058"/>
      <c r="AI1420" s="1058"/>
      <c r="AJ1420" s="1058"/>
      <c r="AK1420" s="962"/>
      <c r="AL1420" s="962"/>
      <c r="AM1420" s="962"/>
      <c r="AN1420" s="961"/>
      <c r="AO1420" s="962"/>
      <c r="AP1420" s="962"/>
      <c r="AQ1420" s="961"/>
      <c r="AR1420" s="961"/>
      <c r="AS1420" s="962"/>
    </row>
    <row r="1421">
      <c r="A1421" s="269"/>
      <c r="C1421" s="269"/>
      <c r="D1421" s="1048">
        <v>2.0</v>
      </c>
      <c r="E1421" s="1012">
        <v>4.0</v>
      </c>
      <c r="F1421" s="1186"/>
      <c r="G1421" s="1187"/>
      <c r="H1421" s="1041">
        <v>23000.0</v>
      </c>
      <c r="I1421" s="1094"/>
      <c r="J1421" s="1095"/>
      <c r="K1421" s="1096"/>
      <c r="L1421" s="990">
        <v>8.0</v>
      </c>
      <c r="M1421" s="1051"/>
      <c r="N1421" s="1054"/>
      <c r="O1421" s="1051"/>
      <c r="P1421" s="1054"/>
      <c r="Q1421" s="1054"/>
      <c r="R1421" s="1054"/>
      <c r="S1421" s="1052"/>
      <c r="T1421" s="1055"/>
      <c r="U1421" s="1052"/>
      <c r="V1421" s="1055"/>
      <c r="W1421" s="1055"/>
      <c r="X1421" s="1055"/>
      <c r="Y1421" s="1056"/>
      <c r="Z1421" s="1056">
        <v>15.0</v>
      </c>
      <c r="AA1421" s="1053"/>
      <c r="AB1421" s="1057"/>
      <c r="AC1421" s="1056"/>
      <c r="AD1421" s="1056">
        <v>20.0</v>
      </c>
      <c r="AE1421" s="1058"/>
      <c r="AF1421" s="1059"/>
      <c r="AG1421" s="1058"/>
      <c r="AH1421" s="1058"/>
      <c r="AI1421" s="1058"/>
      <c r="AJ1421" s="1058"/>
      <c r="AK1421" s="962"/>
      <c r="AL1421" s="962"/>
      <c r="AM1421" s="962"/>
      <c r="AN1421" s="961"/>
      <c r="AO1421" s="962"/>
      <c r="AP1421" s="962"/>
      <c r="AQ1421" s="961"/>
      <c r="AR1421" s="961"/>
      <c r="AS1421" s="962"/>
    </row>
    <row r="1422">
      <c r="A1422" s="269"/>
      <c r="C1422" s="269"/>
      <c r="D1422" s="1048">
        <v>3.0</v>
      </c>
      <c r="E1422" s="1012">
        <v>6.0</v>
      </c>
      <c r="F1422" s="1186"/>
      <c r="G1422" s="1187"/>
      <c r="H1422" s="1041">
        <v>35000.0</v>
      </c>
      <c r="I1422" s="1094"/>
      <c r="J1422" s="1095"/>
      <c r="K1422" s="1096"/>
      <c r="L1422" s="990">
        <v>10.0</v>
      </c>
      <c r="M1422" s="1051"/>
      <c r="N1422" s="1054"/>
      <c r="O1422" s="1051"/>
      <c r="P1422" s="1054"/>
      <c r="Q1422" s="1054"/>
      <c r="R1422" s="1054"/>
      <c r="S1422" s="1052"/>
      <c r="T1422" s="1055"/>
      <c r="U1422" s="1052"/>
      <c r="V1422" s="1055"/>
      <c r="W1422" s="1055"/>
      <c r="X1422" s="1055"/>
      <c r="Y1422" s="1056"/>
      <c r="Z1422" s="1056">
        <v>20.0</v>
      </c>
      <c r="AA1422" s="1053"/>
      <c r="AB1422" s="1057"/>
      <c r="AC1422" s="1056"/>
      <c r="AD1422" s="1056">
        <v>30.0</v>
      </c>
      <c r="AE1422" s="1058"/>
      <c r="AF1422" s="1059"/>
      <c r="AG1422" s="1058"/>
      <c r="AH1422" s="1058"/>
      <c r="AI1422" s="1058"/>
      <c r="AJ1422" s="1058"/>
      <c r="AK1422" s="962"/>
      <c r="AL1422" s="962"/>
      <c r="AM1422" s="962"/>
      <c r="AN1422" s="961"/>
      <c r="AO1422" s="962"/>
      <c r="AP1422" s="962"/>
      <c r="AQ1422" s="961"/>
      <c r="AR1422" s="961"/>
      <c r="AS1422" s="962"/>
    </row>
    <row r="1423">
      <c r="A1423" s="269"/>
      <c r="C1423" s="269"/>
      <c r="D1423" s="1048">
        <v>4.0</v>
      </c>
      <c r="E1423" s="1012">
        <v>8.0</v>
      </c>
      <c r="F1423" s="1186"/>
      <c r="G1423" s="1187"/>
      <c r="H1423" s="1041">
        <v>53000.0</v>
      </c>
      <c r="I1423" s="1094"/>
      <c r="J1423" s="1095"/>
      <c r="K1423" s="1096"/>
      <c r="L1423" s="990">
        <v>15.0</v>
      </c>
      <c r="M1423" s="1051"/>
      <c r="N1423" s="1054"/>
      <c r="O1423" s="1051"/>
      <c r="P1423" s="1054"/>
      <c r="Q1423" s="1054"/>
      <c r="R1423" s="1054"/>
      <c r="S1423" s="1052"/>
      <c r="T1423" s="1055"/>
      <c r="U1423" s="1052"/>
      <c r="V1423" s="1055"/>
      <c r="W1423" s="1055"/>
      <c r="X1423" s="1055"/>
      <c r="Y1423" s="1053"/>
      <c r="Z1423" s="1053"/>
      <c r="AA1423" s="1053"/>
      <c r="AB1423" s="1057"/>
      <c r="AC1423" s="1057"/>
      <c r="AD1423" s="1057"/>
      <c r="AE1423" s="1042"/>
      <c r="AF1423" s="1058">
        <v>2.0</v>
      </c>
      <c r="AG1423" s="1058"/>
      <c r="AH1423" s="1058"/>
      <c r="AI1423" s="1042"/>
      <c r="AJ1423" s="1058">
        <v>2.0</v>
      </c>
      <c r="AK1423" s="962"/>
      <c r="AL1423" s="962"/>
      <c r="AM1423" s="962"/>
      <c r="AN1423" s="961"/>
      <c r="AO1423" s="962"/>
      <c r="AP1423" s="962"/>
      <c r="AQ1423" s="961"/>
      <c r="AR1423" s="961"/>
      <c r="AS1423" s="962"/>
    </row>
    <row r="1424">
      <c r="A1424" s="269"/>
      <c r="C1424" s="269"/>
      <c r="D1424" s="1048">
        <v>5.0</v>
      </c>
      <c r="E1424" s="986">
        <v>10.0</v>
      </c>
      <c r="F1424" s="1186"/>
      <c r="G1424" s="1187"/>
      <c r="H1424" s="1021">
        <v>80000.0</v>
      </c>
      <c r="I1424" s="1094"/>
      <c r="J1424" s="1095"/>
      <c r="K1424" s="1096"/>
      <c r="L1424" s="990">
        <v>20.0</v>
      </c>
      <c r="M1424" s="1051"/>
      <c r="N1424" s="1054"/>
      <c r="O1424" s="1051"/>
      <c r="P1424" s="1054"/>
      <c r="Q1424" s="1054"/>
      <c r="R1424" s="1054"/>
      <c r="S1424" s="1052"/>
      <c r="T1424" s="1055"/>
      <c r="U1424" s="1052"/>
      <c r="V1424" s="1055"/>
      <c r="W1424" s="1055"/>
      <c r="X1424" s="1055"/>
      <c r="Y1424" s="1053"/>
      <c r="Z1424" s="1053"/>
      <c r="AA1424" s="1053"/>
      <c r="AB1424" s="1057"/>
      <c r="AC1424" s="1057"/>
      <c r="AD1424" s="1057"/>
      <c r="AE1424" s="1058"/>
      <c r="AF1424" s="1042">
        <v>3.0</v>
      </c>
      <c r="AG1424" s="1058"/>
      <c r="AH1424" s="1058"/>
      <c r="AI1424" s="1058"/>
      <c r="AJ1424" s="1042">
        <v>3.0</v>
      </c>
      <c r="AK1424" s="962"/>
      <c r="AL1424" s="962"/>
      <c r="AM1424" s="962"/>
      <c r="AN1424" s="961"/>
      <c r="AO1424" s="962"/>
      <c r="AP1424" s="962"/>
      <c r="AQ1424" s="961"/>
      <c r="AR1424" s="961"/>
      <c r="AS1424" s="962"/>
    </row>
    <row r="1425">
      <c r="A1425" s="269"/>
      <c r="C1425" s="269"/>
      <c r="D1425" s="1048">
        <v>6.0</v>
      </c>
      <c r="E1425" s="986">
        <v>12.0</v>
      </c>
      <c r="F1425" s="1186"/>
      <c r="G1425" s="1187"/>
      <c r="H1425" s="1021">
        <v>120000.0</v>
      </c>
      <c r="I1425" s="1094"/>
      <c r="J1425" s="1095"/>
      <c r="K1425" s="1096"/>
      <c r="L1425" s="990">
        <v>25.0</v>
      </c>
      <c r="M1425" s="1051"/>
      <c r="N1425" s="1054"/>
      <c r="O1425" s="1051"/>
      <c r="P1425" s="1054"/>
      <c r="Q1425" s="1054"/>
      <c r="R1425" s="1054"/>
      <c r="S1425" s="1052"/>
      <c r="T1425" s="1055"/>
      <c r="U1425" s="1052"/>
      <c r="V1425" s="1055"/>
      <c r="W1425" s="1055"/>
      <c r="X1425" s="1055"/>
      <c r="Y1425" s="1053"/>
      <c r="Z1425" s="1053"/>
      <c r="AA1425" s="1053"/>
      <c r="AB1425" s="1057"/>
      <c r="AC1425" s="1057"/>
      <c r="AD1425" s="1057"/>
      <c r="AE1425" s="1058"/>
      <c r="AF1425" s="1042">
        <v>4.0</v>
      </c>
      <c r="AG1425" s="1058"/>
      <c r="AH1425" s="1058"/>
      <c r="AI1425" s="1058"/>
      <c r="AJ1425" s="1042">
        <v>4.0</v>
      </c>
      <c r="AK1425" s="962"/>
      <c r="AL1425" s="962"/>
      <c r="AM1425" s="962"/>
      <c r="AN1425" s="961"/>
      <c r="AO1425" s="962"/>
      <c r="AP1425" s="962"/>
      <c r="AQ1425" s="961"/>
      <c r="AR1425" s="961"/>
      <c r="AS1425" s="962"/>
    </row>
    <row r="1426">
      <c r="A1426" s="269"/>
      <c r="C1426" s="269"/>
      <c r="D1426" s="1048">
        <v>7.0</v>
      </c>
      <c r="E1426" s="986">
        <v>14.0</v>
      </c>
      <c r="F1426" s="1186"/>
      <c r="G1426" s="1187"/>
      <c r="H1426" s="1021">
        <v>180000.0</v>
      </c>
      <c r="I1426" s="1094"/>
      <c r="J1426" s="1095"/>
      <c r="K1426" s="1096"/>
      <c r="L1426" s="990">
        <v>30.0</v>
      </c>
      <c r="M1426" s="1051"/>
      <c r="N1426" s="1054"/>
      <c r="O1426" s="1051"/>
      <c r="P1426" s="1054"/>
      <c r="Q1426" s="1054"/>
      <c r="R1426" s="1054"/>
      <c r="S1426" s="1052"/>
      <c r="T1426" s="1055"/>
      <c r="U1426" s="1052"/>
      <c r="V1426" s="1055"/>
      <c r="W1426" s="1055"/>
      <c r="X1426" s="1055"/>
      <c r="Y1426" s="1053"/>
      <c r="Z1426" s="1053"/>
      <c r="AA1426" s="1053"/>
      <c r="AB1426" s="1057"/>
      <c r="AC1426" s="1057"/>
      <c r="AD1426" s="1057"/>
      <c r="AE1426" s="1058"/>
      <c r="AF1426" s="1042">
        <v>5.0</v>
      </c>
      <c r="AG1426" s="1058"/>
      <c r="AH1426" s="1058"/>
      <c r="AI1426" s="1058"/>
      <c r="AJ1426" s="1042">
        <v>5.0</v>
      </c>
      <c r="AK1426" s="962"/>
      <c r="AL1426" s="962"/>
      <c r="AM1426" s="962"/>
      <c r="AN1426" s="961"/>
      <c r="AO1426" s="962"/>
      <c r="AP1426" s="962"/>
      <c r="AQ1426" s="961"/>
      <c r="AR1426" s="961"/>
      <c r="AS1426" s="962"/>
    </row>
    <row r="1427">
      <c r="A1427" s="269"/>
      <c r="C1427" s="269"/>
      <c r="D1427" s="1048">
        <v>8.0</v>
      </c>
      <c r="E1427" s="986">
        <v>16.0</v>
      </c>
      <c r="F1427" s="1186"/>
      <c r="G1427" s="1187"/>
      <c r="H1427" s="1021">
        <v>270000.0</v>
      </c>
      <c r="I1427" s="1094"/>
      <c r="J1427" s="1095"/>
      <c r="K1427" s="1096"/>
      <c r="L1427" s="990">
        <v>35.0</v>
      </c>
      <c r="M1427" s="1051"/>
      <c r="N1427" s="1054"/>
      <c r="O1427" s="1051"/>
      <c r="P1427" s="1054"/>
      <c r="Q1427" s="1054"/>
      <c r="R1427" s="1054"/>
      <c r="S1427" s="1052"/>
      <c r="T1427" s="1055"/>
      <c r="U1427" s="1052"/>
      <c r="V1427" s="1055"/>
      <c r="W1427" s="1055"/>
      <c r="X1427" s="1055"/>
      <c r="Y1427" s="1053"/>
      <c r="Z1427" s="1053"/>
      <c r="AA1427" s="1053"/>
      <c r="AB1427" s="1057"/>
      <c r="AC1427" s="1057"/>
      <c r="AD1427" s="1057"/>
      <c r="AE1427" s="1058"/>
      <c r="AF1427" s="1042">
        <v>6.0</v>
      </c>
      <c r="AG1427" s="1058"/>
      <c r="AH1427" s="1058"/>
      <c r="AI1427" s="1058"/>
      <c r="AJ1427" s="1042">
        <v>6.0</v>
      </c>
      <c r="AK1427" s="962"/>
      <c r="AL1427" s="962"/>
      <c r="AM1427" s="962"/>
      <c r="AN1427" s="961"/>
      <c r="AO1427" s="962"/>
      <c r="AP1427" s="962"/>
      <c r="AQ1427" s="961"/>
      <c r="AR1427" s="961"/>
      <c r="AS1427" s="962"/>
    </row>
    <row r="1428">
      <c r="A1428" s="269"/>
      <c r="C1428" s="269"/>
      <c r="D1428" s="1048">
        <v>9.0</v>
      </c>
      <c r="E1428" s="986">
        <v>18.0</v>
      </c>
      <c r="F1428" s="1186"/>
      <c r="G1428" s="1187"/>
      <c r="H1428" s="1021">
        <v>410000.0</v>
      </c>
      <c r="I1428" s="1094"/>
      <c r="J1428" s="1095"/>
      <c r="K1428" s="1096"/>
      <c r="L1428" s="990">
        <v>40.0</v>
      </c>
      <c r="M1428" s="1051"/>
      <c r="N1428" s="1054"/>
      <c r="O1428" s="1051"/>
      <c r="P1428" s="1054"/>
      <c r="Q1428" s="1054"/>
      <c r="R1428" s="1054"/>
      <c r="S1428" s="1052"/>
      <c r="T1428" s="1055"/>
      <c r="U1428" s="1052"/>
      <c r="V1428" s="1055"/>
      <c r="W1428" s="1055"/>
      <c r="X1428" s="1055"/>
      <c r="Y1428" s="1053"/>
      <c r="Z1428" s="1053"/>
      <c r="AA1428" s="1053"/>
      <c r="AB1428" s="1057"/>
      <c r="AC1428" s="1057"/>
      <c r="AD1428" s="1057"/>
      <c r="AE1428" s="1058"/>
      <c r="AF1428" s="1042">
        <v>7.0</v>
      </c>
      <c r="AG1428" s="1058"/>
      <c r="AH1428" s="1058"/>
      <c r="AI1428" s="1058"/>
      <c r="AJ1428" s="1042">
        <v>7.0</v>
      </c>
      <c r="AK1428" s="962"/>
      <c r="AL1428" s="962"/>
      <c r="AM1428" s="962"/>
      <c r="AN1428" s="961"/>
      <c r="AO1428" s="962"/>
      <c r="AP1428" s="962"/>
      <c r="AQ1428" s="961"/>
      <c r="AR1428" s="961"/>
      <c r="AS1428" s="962"/>
    </row>
    <row r="1429">
      <c r="A1429" s="917"/>
      <c r="B1429" s="916"/>
      <c r="C1429" s="917"/>
      <c r="D1429" s="1060">
        <v>10.0</v>
      </c>
      <c r="E1429" s="1170">
        <v>20.0</v>
      </c>
      <c r="F1429" s="1188"/>
      <c r="G1429" s="1189"/>
      <c r="H1429" s="996">
        <v>620000.0</v>
      </c>
      <c r="I1429" s="1106"/>
      <c r="J1429" s="1107"/>
      <c r="K1429" s="1108"/>
      <c r="L1429" s="1004">
        <v>50.0</v>
      </c>
      <c r="M1429" s="1063"/>
      <c r="N1429" s="1066"/>
      <c r="O1429" s="1063"/>
      <c r="P1429" s="1066"/>
      <c r="Q1429" s="1066"/>
      <c r="R1429" s="1066"/>
      <c r="S1429" s="1064"/>
      <c r="T1429" s="1067"/>
      <c r="U1429" s="1064"/>
      <c r="V1429" s="1067"/>
      <c r="W1429" s="1067"/>
      <c r="X1429" s="1067"/>
      <c r="Y1429" s="1065"/>
      <c r="Z1429" s="1065"/>
      <c r="AA1429" s="1065"/>
      <c r="AB1429" s="1068"/>
      <c r="AC1429" s="1068"/>
      <c r="AD1429" s="1068"/>
      <c r="AE1429" s="1069"/>
      <c r="AF1429" s="1045">
        <v>8.0</v>
      </c>
      <c r="AG1429" s="1069"/>
      <c r="AH1429" s="1069"/>
      <c r="AI1429" s="1069"/>
      <c r="AJ1429" s="1045">
        <v>8.0</v>
      </c>
      <c r="AK1429" s="962"/>
      <c r="AL1429" s="962"/>
      <c r="AM1429" s="962"/>
      <c r="AN1429" s="961"/>
      <c r="AO1429" s="962"/>
      <c r="AP1429" s="962"/>
      <c r="AQ1429" s="961"/>
      <c r="AR1429" s="961"/>
      <c r="AS1429" s="962"/>
    </row>
    <row r="1430">
      <c r="A1430" s="1191" t="s">
        <v>2829</v>
      </c>
      <c r="B1430" s="1047" t="s">
        <v>2862</v>
      </c>
      <c r="C1430" s="269"/>
      <c r="D1430" s="1048">
        <v>1.0</v>
      </c>
      <c r="E1430" s="986">
        <v>5.0</v>
      </c>
      <c r="F1430" s="1171"/>
      <c r="G1430" s="1050"/>
      <c r="H1430" s="1040">
        <v>15000.0</v>
      </c>
      <c r="I1430" s="1051"/>
      <c r="J1430" s="1052"/>
      <c r="K1430" s="1053"/>
      <c r="L1430" s="982">
        <v>5.0</v>
      </c>
      <c r="M1430" s="1051"/>
      <c r="N1430" s="1054"/>
      <c r="O1430" s="1051"/>
      <c r="P1430" s="1054"/>
      <c r="Q1430" s="1054"/>
      <c r="R1430" s="1054"/>
      <c r="S1430" s="1052"/>
      <c r="T1430" s="1055"/>
      <c r="U1430" s="1052"/>
      <c r="V1430" s="1055"/>
      <c r="W1430" s="1055"/>
      <c r="X1430" s="1055"/>
      <c r="Y1430" s="1056"/>
      <c r="Z1430" s="1053"/>
      <c r="AA1430" s="1056">
        <v>10.0</v>
      </c>
      <c r="AB1430" s="1056"/>
      <c r="AC1430" s="1056"/>
      <c r="AD1430" s="1056">
        <v>15.0</v>
      </c>
      <c r="AE1430" s="1058"/>
      <c r="AF1430" s="1059"/>
      <c r="AG1430" s="1058"/>
      <c r="AH1430" s="1058"/>
      <c r="AI1430" s="1058"/>
      <c r="AJ1430" s="1058"/>
      <c r="AK1430" s="962"/>
      <c r="AL1430" s="962"/>
      <c r="AM1430" s="962"/>
      <c r="AN1430" s="961"/>
      <c r="AO1430" s="962"/>
      <c r="AP1430" s="962"/>
      <c r="AQ1430" s="961"/>
      <c r="AR1430" s="961"/>
      <c r="AS1430" s="962"/>
    </row>
    <row r="1431">
      <c r="A1431" s="269"/>
      <c r="C1431" s="269"/>
      <c r="D1431" s="1048">
        <v>2.0</v>
      </c>
      <c r="E1431" s="986">
        <v>6.0</v>
      </c>
      <c r="F1431" s="1190"/>
      <c r="G1431" s="1050"/>
      <c r="H1431" s="1041">
        <v>23000.0</v>
      </c>
      <c r="I1431" s="1051"/>
      <c r="J1431" s="1052"/>
      <c r="K1431" s="1053"/>
      <c r="L1431" s="990">
        <v>8.0</v>
      </c>
      <c r="M1431" s="1051"/>
      <c r="N1431" s="1054"/>
      <c r="O1431" s="1051"/>
      <c r="P1431" s="1054"/>
      <c r="Q1431" s="1054"/>
      <c r="R1431" s="1054"/>
      <c r="S1431" s="1052"/>
      <c r="T1431" s="1055"/>
      <c r="U1431" s="1052"/>
      <c r="V1431" s="1055"/>
      <c r="W1431" s="1055"/>
      <c r="X1431" s="1055"/>
      <c r="Y1431" s="1056"/>
      <c r="Z1431" s="1053"/>
      <c r="AA1431" s="1056">
        <v>15.0</v>
      </c>
      <c r="AB1431" s="1056"/>
      <c r="AC1431" s="1056"/>
      <c r="AD1431" s="1056">
        <v>20.0</v>
      </c>
      <c r="AE1431" s="1058"/>
      <c r="AF1431" s="1059"/>
      <c r="AG1431" s="1058"/>
      <c r="AH1431" s="1058"/>
      <c r="AI1431" s="1058"/>
      <c r="AJ1431" s="1058"/>
      <c r="AK1431" s="962"/>
      <c r="AL1431" s="962"/>
      <c r="AM1431" s="962"/>
      <c r="AN1431" s="961"/>
      <c r="AO1431" s="962"/>
      <c r="AP1431" s="962"/>
      <c r="AQ1431" s="961"/>
      <c r="AR1431" s="961"/>
      <c r="AS1431" s="962"/>
    </row>
    <row r="1432">
      <c r="A1432" s="269"/>
      <c r="C1432" s="269"/>
      <c r="D1432" s="1048">
        <v>3.0</v>
      </c>
      <c r="E1432" s="986">
        <v>7.0</v>
      </c>
      <c r="F1432" s="1190"/>
      <c r="G1432" s="1050"/>
      <c r="H1432" s="1041">
        <v>35000.0</v>
      </c>
      <c r="I1432" s="1051"/>
      <c r="J1432" s="1052"/>
      <c r="K1432" s="1053"/>
      <c r="L1432" s="990">
        <v>10.0</v>
      </c>
      <c r="M1432" s="1051"/>
      <c r="N1432" s="1054"/>
      <c r="O1432" s="1051"/>
      <c r="P1432" s="1054"/>
      <c r="Q1432" s="1054"/>
      <c r="R1432" s="1054"/>
      <c r="S1432" s="1052"/>
      <c r="T1432" s="1055"/>
      <c r="U1432" s="1052"/>
      <c r="V1432" s="1055"/>
      <c r="W1432" s="1055"/>
      <c r="X1432" s="1055"/>
      <c r="Y1432" s="1056"/>
      <c r="Z1432" s="1053"/>
      <c r="AA1432" s="1056">
        <v>20.0</v>
      </c>
      <c r="AB1432" s="1056"/>
      <c r="AC1432" s="1056"/>
      <c r="AD1432" s="1056">
        <v>30.0</v>
      </c>
      <c r="AE1432" s="1058"/>
      <c r="AF1432" s="1059"/>
      <c r="AG1432" s="1058"/>
      <c r="AH1432" s="1058"/>
      <c r="AI1432" s="1058"/>
      <c r="AJ1432" s="1058"/>
      <c r="AK1432" s="962"/>
      <c r="AL1432" s="962"/>
      <c r="AM1432" s="962"/>
      <c r="AN1432" s="961"/>
      <c r="AO1432" s="962"/>
      <c r="AP1432" s="962"/>
      <c r="AQ1432" s="961"/>
      <c r="AR1432" s="961"/>
      <c r="AS1432" s="962"/>
    </row>
    <row r="1433">
      <c r="A1433" s="269"/>
      <c r="C1433" s="269"/>
      <c r="D1433" s="1048">
        <v>4.0</v>
      </c>
      <c r="E1433" s="986">
        <v>8.0</v>
      </c>
      <c r="F1433" s="1190"/>
      <c r="G1433" s="1050"/>
      <c r="H1433" s="1041">
        <v>53000.0</v>
      </c>
      <c r="I1433" s="1051"/>
      <c r="J1433" s="1052"/>
      <c r="K1433" s="1053"/>
      <c r="L1433" s="990">
        <v>15.0</v>
      </c>
      <c r="M1433" s="1051"/>
      <c r="N1433" s="1054"/>
      <c r="O1433" s="1051"/>
      <c r="P1433" s="1054"/>
      <c r="Q1433" s="1054"/>
      <c r="R1433" s="1054"/>
      <c r="S1433" s="1052"/>
      <c r="T1433" s="1055"/>
      <c r="U1433" s="1052"/>
      <c r="V1433" s="1055"/>
      <c r="W1433" s="1055"/>
      <c r="X1433" s="1055"/>
      <c r="Y1433" s="1053"/>
      <c r="Z1433" s="1053"/>
      <c r="AA1433" s="1053"/>
      <c r="AB1433" s="1057"/>
      <c r="AC1433" s="1057"/>
      <c r="AD1433" s="1057"/>
      <c r="AE1433" s="1042"/>
      <c r="AF1433" s="1059"/>
      <c r="AG1433" s="1058">
        <v>2.0</v>
      </c>
      <c r="AH1433" s="1042"/>
      <c r="AI1433" s="1042"/>
      <c r="AJ1433" s="1058">
        <v>2.0</v>
      </c>
      <c r="AK1433" s="962"/>
      <c r="AL1433" s="962"/>
      <c r="AM1433" s="962"/>
      <c r="AN1433" s="961"/>
      <c r="AO1433" s="962"/>
      <c r="AP1433" s="962"/>
      <c r="AQ1433" s="961"/>
      <c r="AR1433" s="961"/>
      <c r="AS1433" s="962"/>
    </row>
    <row r="1434">
      <c r="A1434" s="269"/>
      <c r="C1434" s="269"/>
      <c r="D1434" s="1048">
        <v>5.0</v>
      </c>
      <c r="E1434" s="986">
        <v>9.0</v>
      </c>
      <c r="F1434" s="1049"/>
      <c r="G1434" s="1050"/>
      <c r="H1434" s="1021">
        <v>80000.0</v>
      </c>
      <c r="I1434" s="1051"/>
      <c r="J1434" s="1052"/>
      <c r="K1434" s="1053"/>
      <c r="L1434" s="990">
        <v>20.0</v>
      </c>
      <c r="M1434" s="1051"/>
      <c r="N1434" s="1054"/>
      <c r="O1434" s="1051"/>
      <c r="P1434" s="1054"/>
      <c r="Q1434" s="1054"/>
      <c r="R1434" s="1054"/>
      <c r="S1434" s="1052"/>
      <c r="T1434" s="1055"/>
      <c r="U1434" s="1052"/>
      <c r="V1434" s="1055"/>
      <c r="W1434" s="1055"/>
      <c r="X1434" s="1055"/>
      <c r="Y1434" s="1053"/>
      <c r="Z1434" s="1053"/>
      <c r="AA1434" s="1053"/>
      <c r="AB1434" s="1057"/>
      <c r="AC1434" s="1057"/>
      <c r="AD1434" s="1057"/>
      <c r="AE1434" s="1058"/>
      <c r="AF1434" s="1059"/>
      <c r="AG1434" s="1042">
        <v>3.0</v>
      </c>
      <c r="AH1434" s="1058"/>
      <c r="AI1434" s="1058"/>
      <c r="AJ1434" s="1042">
        <v>3.0</v>
      </c>
      <c r="AK1434" s="962"/>
      <c r="AL1434" s="962"/>
      <c r="AM1434" s="962"/>
      <c r="AN1434" s="961"/>
      <c r="AO1434" s="962"/>
      <c r="AP1434" s="962"/>
      <c r="AQ1434" s="961"/>
      <c r="AR1434" s="961"/>
      <c r="AS1434" s="962"/>
    </row>
    <row r="1435">
      <c r="A1435" s="269"/>
      <c r="C1435" s="269"/>
      <c r="D1435" s="1048">
        <v>6.0</v>
      </c>
      <c r="E1435" s="986">
        <v>11.0</v>
      </c>
      <c r="F1435" s="1049"/>
      <c r="G1435" s="1050"/>
      <c r="H1435" s="1021">
        <v>120000.0</v>
      </c>
      <c r="I1435" s="1051"/>
      <c r="J1435" s="1052"/>
      <c r="K1435" s="1053"/>
      <c r="L1435" s="990">
        <v>25.0</v>
      </c>
      <c r="M1435" s="1051"/>
      <c r="N1435" s="1054"/>
      <c r="O1435" s="1051"/>
      <c r="P1435" s="1054"/>
      <c r="Q1435" s="1054"/>
      <c r="R1435" s="1054"/>
      <c r="S1435" s="1052"/>
      <c r="T1435" s="1055"/>
      <c r="U1435" s="1052"/>
      <c r="V1435" s="1055"/>
      <c r="W1435" s="1055"/>
      <c r="X1435" s="1055"/>
      <c r="Y1435" s="1053"/>
      <c r="Z1435" s="1053"/>
      <c r="AA1435" s="1053"/>
      <c r="AB1435" s="1057"/>
      <c r="AC1435" s="1057"/>
      <c r="AD1435" s="1057"/>
      <c r="AE1435" s="1058"/>
      <c r="AF1435" s="1059"/>
      <c r="AG1435" s="1042">
        <v>4.0</v>
      </c>
      <c r="AH1435" s="1058"/>
      <c r="AI1435" s="1058"/>
      <c r="AJ1435" s="1042">
        <v>4.0</v>
      </c>
      <c r="AK1435" s="962"/>
      <c r="AL1435" s="962"/>
      <c r="AM1435" s="962"/>
      <c r="AN1435" s="961"/>
      <c r="AO1435" s="962"/>
      <c r="AP1435" s="962"/>
      <c r="AQ1435" s="961"/>
      <c r="AR1435" s="961"/>
      <c r="AS1435" s="962"/>
    </row>
    <row r="1436">
      <c r="A1436" s="269"/>
      <c r="C1436" s="269"/>
      <c r="D1436" s="1048">
        <v>7.0</v>
      </c>
      <c r="E1436" s="986">
        <v>13.0</v>
      </c>
      <c r="F1436" s="1049"/>
      <c r="G1436" s="1050"/>
      <c r="H1436" s="1021">
        <v>180000.0</v>
      </c>
      <c r="I1436" s="1051"/>
      <c r="J1436" s="1052"/>
      <c r="K1436" s="1053"/>
      <c r="L1436" s="990">
        <v>30.0</v>
      </c>
      <c r="M1436" s="1051"/>
      <c r="N1436" s="1054"/>
      <c r="O1436" s="1051"/>
      <c r="P1436" s="1054"/>
      <c r="Q1436" s="1054"/>
      <c r="R1436" s="1054"/>
      <c r="S1436" s="1052"/>
      <c r="T1436" s="1055"/>
      <c r="U1436" s="1052"/>
      <c r="V1436" s="1055"/>
      <c r="W1436" s="1055"/>
      <c r="X1436" s="1055"/>
      <c r="Y1436" s="1053"/>
      <c r="Z1436" s="1053"/>
      <c r="AA1436" s="1053"/>
      <c r="AB1436" s="1057"/>
      <c r="AC1436" s="1057"/>
      <c r="AD1436" s="1057"/>
      <c r="AE1436" s="1058"/>
      <c r="AF1436" s="1059"/>
      <c r="AG1436" s="1042">
        <v>5.0</v>
      </c>
      <c r="AH1436" s="1058"/>
      <c r="AI1436" s="1058"/>
      <c r="AJ1436" s="1042">
        <v>5.0</v>
      </c>
      <c r="AK1436" s="962"/>
      <c r="AL1436" s="962"/>
      <c r="AM1436" s="962"/>
      <c r="AN1436" s="961"/>
      <c r="AO1436" s="962"/>
      <c r="AP1436" s="962"/>
      <c r="AQ1436" s="961"/>
      <c r="AR1436" s="961"/>
      <c r="AS1436" s="962"/>
    </row>
    <row r="1437">
      <c r="A1437" s="269"/>
      <c r="C1437" s="269"/>
      <c r="D1437" s="1048">
        <v>8.0</v>
      </c>
      <c r="E1437" s="986">
        <v>15.0</v>
      </c>
      <c r="F1437" s="1049"/>
      <c r="G1437" s="1050"/>
      <c r="H1437" s="1021">
        <v>270000.0</v>
      </c>
      <c r="I1437" s="1051"/>
      <c r="J1437" s="1052"/>
      <c r="K1437" s="1053"/>
      <c r="L1437" s="990">
        <v>35.0</v>
      </c>
      <c r="M1437" s="1051"/>
      <c r="N1437" s="1054"/>
      <c r="O1437" s="1051"/>
      <c r="P1437" s="1054"/>
      <c r="Q1437" s="1054"/>
      <c r="R1437" s="1054"/>
      <c r="S1437" s="1052"/>
      <c r="T1437" s="1055"/>
      <c r="U1437" s="1052"/>
      <c r="V1437" s="1055"/>
      <c r="W1437" s="1055"/>
      <c r="X1437" s="1055"/>
      <c r="Y1437" s="1053"/>
      <c r="Z1437" s="1053"/>
      <c r="AA1437" s="1053"/>
      <c r="AB1437" s="1057"/>
      <c r="AC1437" s="1057"/>
      <c r="AD1437" s="1057"/>
      <c r="AE1437" s="1058"/>
      <c r="AF1437" s="1059"/>
      <c r="AG1437" s="1042">
        <v>6.0</v>
      </c>
      <c r="AH1437" s="1058"/>
      <c r="AI1437" s="1058"/>
      <c r="AJ1437" s="1042">
        <v>6.0</v>
      </c>
      <c r="AK1437" s="962"/>
      <c r="AL1437" s="962"/>
      <c r="AM1437" s="962"/>
      <c r="AN1437" s="961"/>
      <c r="AO1437" s="962"/>
      <c r="AP1437" s="962"/>
      <c r="AQ1437" s="961"/>
      <c r="AR1437" s="961"/>
      <c r="AS1437" s="962"/>
    </row>
    <row r="1438">
      <c r="A1438" s="269"/>
      <c r="C1438" s="269"/>
      <c r="D1438" s="1048">
        <v>9.0</v>
      </c>
      <c r="E1438" s="986">
        <v>17.0</v>
      </c>
      <c r="F1438" s="1049"/>
      <c r="G1438" s="1050"/>
      <c r="H1438" s="1021">
        <v>410000.0</v>
      </c>
      <c r="I1438" s="1051"/>
      <c r="J1438" s="1052"/>
      <c r="K1438" s="1053"/>
      <c r="L1438" s="990">
        <v>40.0</v>
      </c>
      <c r="M1438" s="1051"/>
      <c r="N1438" s="1054"/>
      <c r="O1438" s="1051"/>
      <c r="P1438" s="1054"/>
      <c r="Q1438" s="1054"/>
      <c r="R1438" s="1054"/>
      <c r="S1438" s="1052"/>
      <c r="T1438" s="1055"/>
      <c r="U1438" s="1052"/>
      <c r="V1438" s="1055"/>
      <c r="W1438" s="1055"/>
      <c r="X1438" s="1055"/>
      <c r="Y1438" s="1053"/>
      <c r="Z1438" s="1053"/>
      <c r="AA1438" s="1053"/>
      <c r="AB1438" s="1057"/>
      <c r="AC1438" s="1057"/>
      <c r="AD1438" s="1057"/>
      <c r="AE1438" s="1058"/>
      <c r="AF1438" s="1059"/>
      <c r="AG1438" s="1042">
        <v>7.0</v>
      </c>
      <c r="AH1438" s="1058"/>
      <c r="AI1438" s="1058"/>
      <c r="AJ1438" s="1042">
        <v>7.0</v>
      </c>
      <c r="AK1438" s="962"/>
      <c r="AL1438" s="962"/>
      <c r="AM1438" s="962"/>
      <c r="AN1438" s="961"/>
      <c r="AO1438" s="962"/>
      <c r="AP1438" s="962"/>
      <c r="AQ1438" s="961"/>
      <c r="AR1438" s="961"/>
      <c r="AS1438" s="962"/>
    </row>
    <row r="1439">
      <c r="A1439" s="917"/>
      <c r="B1439" s="916"/>
      <c r="C1439" s="917"/>
      <c r="D1439" s="1060">
        <v>10.0</v>
      </c>
      <c r="E1439" s="1044">
        <v>20.0</v>
      </c>
      <c r="F1439" s="1061"/>
      <c r="G1439" s="1062"/>
      <c r="H1439" s="996">
        <v>620000.0</v>
      </c>
      <c r="I1439" s="1063"/>
      <c r="J1439" s="1064"/>
      <c r="K1439" s="1065"/>
      <c r="L1439" s="1004">
        <v>50.0</v>
      </c>
      <c r="M1439" s="1063"/>
      <c r="N1439" s="1066"/>
      <c r="O1439" s="1063"/>
      <c r="P1439" s="1066"/>
      <c r="Q1439" s="1066"/>
      <c r="R1439" s="1066"/>
      <c r="S1439" s="1064"/>
      <c r="T1439" s="1067"/>
      <c r="U1439" s="1064"/>
      <c r="V1439" s="1067"/>
      <c r="W1439" s="1067"/>
      <c r="X1439" s="1067"/>
      <c r="Y1439" s="1065"/>
      <c r="Z1439" s="1065"/>
      <c r="AA1439" s="1065"/>
      <c r="AB1439" s="1068"/>
      <c r="AC1439" s="1068"/>
      <c r="AD1439" s="1068"/>
      <c r="AE1439" s="1069"/>
      <c r="AF1439" s="1071"/>
      <c r="AG1439" s="1045">
        <v>8.0</v>
      </c>
      <c r="AH1439" s="1069"/>
      <c r="AI1439" s="1069"/>
      <c r="AJ1439" s="1045">
        <v>8.0</v>
      </c>
      <c r="AK1439" s="962"/>
      <c r="AL1439" s="962"/>
      <c r="AM1439" s="962"/>
      <c r="AN1439" s="961"/>
      <c r="AO1439" s="962"/>
      <c r="AP1439" s="962"/>
      <c r="AQ1439" s="961"/>
      <c r="AR1439" s="961"/>
      <c r="AS1439" s="962"/>
    </row>
    <row r="1440">
      <c r="A1440" s="968" t="s">
        <v>2559</v>
      </c>
      <c r="B1440" s="1016" t="s">
        <v>2863</v>
      </c>
      <c r="C1440" s="14"/>
      <c r="D1440" s="970">
        <v>1.0</v>
      </c>
      <c r="E1440" s="971">
        <v>2.0</v>
      </c>
      <c r="F1440" s="972">
        <v>15.0</v>
      </c>
      <c r="G1440" s="973">
        <v>7.0</v>
      </c>
      <c r="H1440" s="1023">
        <v>10000.0</v>
      </c>
      <c r="I1440" s="979"/>
      <c r="J1440" s="976"/>
      <c r="K1440" s="977"/>
      <c r="L1440" s="982">
        <v>1.0</v>
      </c>
      <c r="M1440" s="979"/>
      <c r="N1440" s="975"/>
      <c r="O1440" s="979"/>
      <c r="P1440" s="975"/>
      <c r="Q1440" s="975"/>
      <c r="R1440" s="975"/>
      <c r="S1440" s="976"/>
      <c r="T1440" s="980"/>
      <c r="U1440" s="976"/>
      <c r="V1440" s="980"/>
      <c r="W1440" s="980"/>
      <c r="X1440" s="980"/>
      <c r="Y1440" s="1056"/>
      <c r="Z1440" s="977"/>
      <c r="AA1440" s="977"/>
      <c r="AB1440" s="1056"/>
      <c r="AC1440" s="981"/>
      <c r="AD1440" s="981"/>
      <c r="AE1440" s="978"/>
      <c r="AF1440" s="978"/>
      <c r="AG1440" s="978"/>
      <c r="AH1440" s="982"/>
      <c r="AI1440" s="982"/>
      <c r="AJ1440" s="978"/>
      <c r="AK1440" s="962"/>
      <c r="AL1440" s="962"/>
      <c r="AM1440" s="962"/>
      <c r="AN1440" s="961"/>
      <c r="AO1440" s="962"/>
      <c r="AP1440" s="962"/>
      <c r="AQ1440" s="961"/>
      <c r="AR1440" s="961"/>
      <c r="AS1440" s="962"/>
    </row>
    <row r="1441">
      <c r="A1441" s="266"/>
      <c r="B1441" s="266"/>
      <c r="C1441" s="269"/>
      <c r="D1441" s="984">
        <v>2.0</v>
      </c>
      <c r="E1441" s="985">
        <v>4.0</v>
      </c>
      <c r="F1441" s="986">
        <v>18.0</v>
      </c>
      <c r="G1441" s="987">
        <v>8.0</v>
      </c>
      <c r="H1441" s="1021">
        <v>15000.0</v>
      </c>
      <c r="I1441" s="486"/>
      <c r="J1441" s="519"/>
      <c r="K1441" s="475">
        <v>5.0</v>
      </c>
      <c r="L1441" s="989"/>
      <c r="M1441" s="486"/>
      <c r="N1441" s="487"/>
      <c r="O1441" s="486"/>
      <c r="P1441" s="487"/>
      <c r="Q1441" s="487"/>
      <c r="R1441" s="487"/>
      <c r="S1441" s="519"/>
      <c r="T1441" s="520"/>
      <c r="U1441" s="519"/>
      <c r="V1441" s="520"/>
      <c r="W1441" s="520"/>
      <c r="X1441" s="520"/>
      <c r="Y1441" s="1056"/>
      <c r="Z1441" s="474"/>
      <c r="AA1441" s="474"/>
      <c r="AB1441" s="1056">
        <v>6.0</v>
      </c>
      <c r="AC1441" s="475"/>
      <c r="AD1441" s="475"/>
      <c r="AE1441" s="989"/>
      <c r="AF1441" s="989"/>
      <c r="AG1441" s="989"/>
      <c r="AH1441" s="990"/>
      <c r="AI1441" s="990"/>
      <c r="AJ1441" s="989"/>
      <c r="AK1441" s="962"/>
      <c r="AL1441" s="962"/>
      <c r="AM1441" s="962"/>
      <c r="AN1441" s="961"/>
      <c r="AO1441" s="962"/>
      <c r="AP1441" s="962"/>
      <c r="AQ1441" s="961"/>
      <c r="AR1441" s="961"/>
      <c r="AS1441" s="962"/>
    </row>
    <row r="1442">
      <c r="A1442" s="266"/>
      <c r="B1442" s="266"/>
      <c r="C1442" s="269"/>
      <c r="D1442" s="984">
        <v>3.0</v>
      </c>
      <c r="E1442" s="985">
        <v>6.0</v>
      </c>
      <c r="F1442" s="986">
        <v>21.0</v>
      </c>
      <c r="G1442" s="987">
        <v>9.0</v>
      </c>
      <c r="H1442" s="1021">
        <v>23000.0</v>
      </c>
      <c r="I1442" s="486"/>
      <c r="J1442" s="519"/>
      <c r="K1442" s="475">
        <v>15.0</v>
      </c>
      <c r="L1442" s="989"/>
      <c r="M1442" s="486"/>
      <c r="N1442" s="487"/>
      <c r="O1442" s="486"/>
      <c r="P1442" s="487"/>
      <c r="Q1442" s="487"/>
      <c r="R1442" s="487"/>
      <c r="S1442" s="519"/>
      <c r="T1442" s="520"/>
      <c r="U1442" s="519"/>
      <c r="V1442" s="520"/>
      <c r="W1442" s="520"/>
      <c r="X1442" s="520"/>
      <c r="Y1442" s="1056">
        <v>6.0</v>
      </c>
      <c r="Z1442" s="475"/>
      <c r="AA1442" s="474"/>
      <c r="AB1442" s="1056">
        <v>10.0</v>
      </c>
      <c r="AC1442" s="475"/>
      <c r="AD1442" s="475"/>
      <c r="AE1442" s="989"/>
      <c r="AF1442" s="989"/>
      <c r="AG1442" s="989"/>
      <c r="AH1442" s="990"/>
      <c r="AI1442" s="990"/>
      <c r="AJ1442" s="989"/>
      <c r="AK1442" s="962"/>
      <c r="AL1442" s="962"/>
      <c r="AM1442" s="962"/>
      <c r="AN1442" s="961"/>
      <c r="AO1442" s="962"/>
      <c r="AP1442" s="962"/>
      <c r="AQ1442" s="961"/>
      <c r="AR1442" s="961"/>
      <c r="AS1442" s="962"/>
    </row>
    <row r="1443">
      <c r="A1443" s="266"/>
      <c r="B1443" s="266"/>
      <c r="C1443" s="269"/>
      <c r="D1443" s="984">
        <v>4.0</v>
      </c>
      <c r="E1443" s="985">
        <v>9.0</v>
      </c>
      <c r="F1443" s="986">
        <v>24.0</v>
      </c>
      <c r="G1443" s="987">
        <v>10.0</v>
      </c>
      <c r="H1443" s="1021">
        <v>35000.0</v>
      </c>
      <c r="I1443" s="486"/>
      <c r="J1443" s="519"/>
      <c r="K1443" s="475">
        <v>25.0</v>
      </c>
      <c r="L1443" s="989"/>
      <c r="M1443" s="486"/>
      <c r="N1443" s="487"/>
      <c r="O1443" s="486"/>
      <c r="P1443" s="487"/>
      <c r="Q1443" s="487"/>
      <c r="R1443" s="487"/>
      <c r="S1443" s="519"/>
      <c r="T1443" s="520"/>
      <c r="U1443" s="519"/>
      <c r="V1443" s="520"/>
      <c r="W1443" s="520"/>
      <c r="X1443" s="520"/>
      <c r="Y1443" s="475">
        <v>8.0</v>
      </c>
      <c r="Z1443" s="475"/>
      <c r="AA1443" s="474"/>
      <c r="AB1443" s="475">
        <v>12.0</v>
      </c>
      <c r="AC1443" s="475"/>
      <c r="AD1443" s="475"/>
      <c r="AE1443" s="1058"/>
      <c r="AF1443" s="989"/>
      <c r="AG1443" s="989"/>
      <c r="AH1443" s="990"/>
      <c r="AI1443" s="990"/>
      <c r="AJ1443" s="1058"/>
      <c r="AK1443" s="962"/>
      <c r="AL1443" s="962"/>
      <c r="AM1443" s="962"/>
      <c r="AN1443" s="961"/>
      <c r="AO1443" s="962"/>
      <c r="AP1443" s="962"/>
      <c r="AQ1443" s="961"/>
      <c r="AR1443" s="961"/>
      <c r="AS1443" s="962"/>
    </row>
    <row r="1444">
      <c r="A1444" s="266"/>
      <c r="B1444" s="266"/>
      <c r="C1444" s="269"/>
      <c r="D1444" s="984">
        <v>5.0</v>
      </c>
      <c r="E1444" s="985">
        <v>12.0</v>
      </c>
      <c r="F1444" s="986">
        <v>27.0</v>
      </c>
      <c r="G1444" s="987">
        <v>11.0</v>
      </c>
      <c r="H1444" s="1021">
        <v>53000.0</v>
      </c>
      <c r="I1444" s="486"/>
      <c r="J1444" s="519"/>
      <c r="K1444" s="474"/>
      <c r="L1444" s="990">
        <v>3.0</v>
      </c>
      <c r="M1444" s="486"/>
      <c r="N1444" s="487"/>
      <c r="O1444" s="486"/>
      <c r="P1444" s="487"/>
      <c r="Q1444" s="487"/>
      <c r="R1444" s="487"/>
      <c r="S1444" s="519"/>
      <c r="T1444" s="520"/>
      <c r="U1444" s="519"/>
      <c r="V1444" s="520"/>
      <c r="W1444" s="520"/>
      <c r="X1444" s="520"/>
      <c r="Y1444" s="475">
        <v>10.0</v>
      </c>
      <c r="Z1444" s="475"/>
      <c r="AA1444" s="474"/>
      <c r="AB1444" s="475">
        <v>14.0</v>
      </c>
      <c r="AC1444" s="475"/>
      <c r="AD1444" s="475"/>
      <c r="AE1444" s="1042"/>
      <c r="AF1444" s="989"/>
      <c r="AG1444" s="989"/>
      <c r="AH1444" s="990"/>
      <c r="AI1444" s="990"/>
      <c r="AJ1444" s="1042"/>
      <c r="AK1444" s="962"/>
      <c r="AL1444" s="962"/>
      <c r="AM1444" s="962"/>
      <c r="AN1444" s="961"/>
      <c r="AO1444" s="962"/>
      <c r="AP1444" s="962"/>
      <c r="AQ1444" s="961"/>
      <c r="AR1444" s="961"/>
      <c r="AS1444" s="962"/>
    </row>
    <row r="1445">
      <c r="A1445" s="266"/>
      <c r="B1445" s="266"/>
      <c r="C1445" s="269"/>
      <c r="D1445" s="984">
        <v>6.0</v>
      </c>
      <c r="E1445" s="985">
        <v>15.0</v>
      </c>
      <c r="F1445" s="986">
        <v>30.0</v>
      </c>
      <c r="G1445" s="987">
        <v>12.0</v>
      </c>
      <c r="H1445" s="1021">
        <v>80000.0</v>
      </c>
      <c r="I1445" s="486"/>
      <c r="J1445" s="519"/>
      <c r="K1445" s="474"/>
      <c r="L1445" s="990">
        <v>5.0</v>
      </c>
      <c r="M1445" s="486"/>
      <c r="N1445" s="487"/>
      <c r="O1445" s="486"/>
      <c r="P1445" s="487"/>
      <c r="Q1445" s="487"/>
      <c r="R1445" s="487"/>
      <c r="S1445" s="519"/>
      <c r="T1445" s="520"/>
      <c r="U1445" s="519"/>
      <c r="V1445" s="520"/>
      <c r="W1445" s="520"/>
      <c r="X1445" s="520"/>
      <c r="Y1445" s="474"/>
      <c r="Z1445" s="474"/>
      <c r="AA1445" s="474"/>
      <c r="AB1445" s="475"/>
      <c r="AC1445" s="475"/>
      <c r="AD1445" s="475"/>
      <c r="AE1445" s="990">
        <v>2.0</v>
      </c>
      <c r="AF1445" s="990"/>
      <c r="AG1445" s="989"/>
      <c r="AH1445" s="990">
        <v>2.0</v>
      </c>
      <c r="AI1445" s="990"/>
      <c r="AJ1445" s="1042"/>
      <c r="AK1445" s="962"/>
      <c r="AL1445" s="962"/>
      <c r="AM1445" s="962"/>
      <c r="AN1445" s="961"/>
      <c r="AO1445" s="962"/>
      <c r="AP1445" s="962"/>
      <c r="AQ1445" s="961"/>
      <c r="AR1445" s="961"/>
      <c r="AS1445" s="962"/>
    </row>
    <row r="1446">
      <c r="A1446" s="266"/>
      <c r="B1446" s="266"/>
      <c r="C1446" s="269"/>
      <c r="D1446" s="984">
        <v>7.0</v>
      </c>
      <c r="E1446" s="985">
        <v>18.0</v>
      </c>
      <c r="F1446" s="986">
        <v>33.0</v>
      </c>
      <c r="G1446" s="987">
        <v>14.0</v>
      </c>
      <c r="H1446" s="1021">
        <v>120000.0</v>
      </c>
      <c r="I1446" s="486"/>
      <c r="J1446" s="519"/>
      <c r="K1446" s="474"/>
      <c r="L1446" s="990">
        <v>10.0</v>
      </c>
      <c r="M1446" s="486"/>
      <c r="N1446" s="487"/>
      <c r="O1446" s="486"/>
      <c r="P1446" s="487"/>
      <c r="Q1446" s="487"/>
      <c r="R1446" s="487"/>
      <c r="S1446" s="519"/>
      <c r="T1446" s="520"/>
      <c r="U1446" s="519"/>
      <c r="V1446" s="520"/>
      <c r="W1446" s="520"/>
      <c r="X1446" s="520"/>
      <c r="Y1446" s="474"/>
      <c r="Z1446" s="474"/>
      <c r="AA1446" s="474"/>
      <c r="AB1446" s="475"/>
      <c r="AC1446" s="475"/>
      <c r="AD1446" s="475"/>
      <c r="AE1446" s="990">
        <v>3.0</v>
      </c>
      <c r="AF1446" s="990"/>
      <c r="AG1446" s="989"/>
      <c r="AH1446" s="990">
        <v>3.0</v>
      </c>
      <c r="AI1446" s="990"/>
      <c r="AJ1446" s="1042"/>
      <c r="AK1446" s="962"/>
      <c r="AL1446" s="962"/>
      <c r="AM1446" s="962"/>
      <c r="AN1446" s="961"/>
      <c r="AO1446" s="962"/>
      <c r="AP1446" s="962"/>
      <c r="AQ1446" s="961"/>
      <c r="AR1446" s="961"/>
      <c r="AS1446" s="962"/>
    </row>
    <row r="1447">
      <c r="A1447" s="266"/>
      <c r="B1447" s="266"/>
      <c r="C1447" s="269"/>
      <c r="D1447" s="984">
        <v>8.0</v>
      </c>
      <c r="E1447" s="985">
        <v>22.0</v>
      </c>
      <c r="F1447" s="986">
        <v>36.0</v>
      </c>
      <c r="G1447" s="987">
        <v>16.0</v>
      </c>
      <c r="H1447" s="1021">
        <v>180000.0</v>
      </c>
      <c r="I1447" s="486"/>
      <c r="J1447" s="519"/>
      <c r="K1447" s="474"/>
      <c r="L1447" s="990">
        <v>20.0</v>
      </c>
      <c r="M1447" s="486"/>
      <c r="N1447" s="487"/>
      <c r="O1447" s="486"/>
      <c r="P1447" s="487"/>
      <c r="Q1447" s="487"/>
      <c r="R1447" s="487"/>
      <c r="S1447" s="519"/>
      <c r="T1447" s="520"/>
      <c r="U1447" s="519"/>
      <c r="V1447" s="520"/>
      <c r="W1447" s="520"/>
      <c r="X1447" s="520"/>
      <c r="Y1447" s="474"/>
      <c r="Z1447" s="474"/>
      <c r="AA1447" s="474"/>
      <c r="AB1447" s="475"/>
      <c r="AC1447" s="475"/>
      <c r="AD1447" s="475"/>
      <c r="AE1447" s="990">
        <v>5.0</v>
      </c>
      <c r="AF1447" s="990"/>
      <c r="AG1447" s="989"/>
      <c r="AH1447" s="990">
        <v>5.0</v>
      </c>
      <c r="AI1447" s="990"/>
      <c r="AJ1447" s="1042"/>
      <c r="AK1447" s="962"/>
      <c r="AL1447" s="962"/>
      <c r="AM1447" s="962"/>
      <c r="AN1447" s="961"/>
      <c r="AO1447" s="962"/>
      <c r="AP1447" s="962"/>
      <c r="AQ1447" s="961"/>
      <c r="AR1447" s="961"/>
      <c r="AS1447" s="962"/>
    </row>
    <row r="1448">
      <c r="A1448" s="266"/>
      <c r="B1448" s="266"/>
      <c r="C1448" s="269"/>
      <c r="D1448" s="984">
        <v>9.0</v>
      </c>
      <c r="E1448" s="985">
        <v>26.0</v>
      </c>
      <c r="F1448" s="986">
        <v>40.0</v>
      </c>
      <c r="G1448" s="987">
        <v>18.0</v>
      </c>
      <c r="H1448" s="1021">
        <v>270000.0</v>
      </c>
      <c r="I1448" s="486"/>
      <c r="J1448" s="519"/>
      <c r="K1448" s="474"/>
      <c r="L1448" s="990">
        <v>30.0</v>
      </c>
      <c r="M1448" s="486"/>
      <c r="N1448" s="487"/>
      <c r="O1448" s="486"/>
      <c r="P1448" s="487"/>
      <c r="Q1448" s="487"/>
      <c r="R1448" s="487"/>
      <c r="S1448" s="519"/>
      <c r="T1448" s="520"/>
      <c r="U1448" s="519"/>
      <c r="V1448" s="520"/>
      <c r="W1448" s="520"/>
      <c r="X1448" s="520"/>
      <c r="Y1448" s="474"/>
      <c r="Z1448" s="474"/>
      <c r="AA1448" s="474"/>
      <c r="AB1448" s="475"/>
      <c r="AC1448" s="475"/>
      <c r="AD1448" s="475"/>
      <c r="AE1448" s="990">
        <v>7.0</v>
      </c>
      <c r="AF1448" s="990"/>
      <c r="AG1448" s="989"/>
      <c r="AH1448" s="990">
        <v>7.0</v>
      </c>
      <c r="AI1448" s="990"/>
      <c r="AJ1448" s="1042"/>
      <c r="AK1448" s="962"/>
      <c r="AL1448" s="962"/>
      <c r="AM1448" s="962"/>
      <c r="AN1448" s="961"/>
      <c r="AO1448" s="962"/>
      <c r="AP1448" s="962"/>
      <c r="AQ1448" s="961"/>
      <c r="AR1448" s="961"/>
      <c r="AS1448" s="962"/>
    </row>
    <row r="1449">
      <c r="A1449" s="275"/>
      <c r="B1449" s="275"/>
      <c r="C1449" s="917"/>
      <c r="D1449" s="992">
        <v>10.0</v>
      </c>
      <c r="E1449" s="993">
        <v>30.0</v>
      </c>
      <c r="F1449" s="994">
        <v>45.0</v>
      </c>
      <c r="G1449" s="995">
        <v>20.0</v>
      </c>
      <c r="H1449" s="1028">
        <v>410000.0</v>
      </c>
      <c r="I1449" s="1001"/>
      <c r="J1449" s="998"/>
      <c r="K1449" s="999"/>
      <c r="L1449" s="1004">
        <v>40.0</v>
      </c>
      <c r="M1449" s="1001"/>
      <c r="N1449" s="997"/>
      <c r="O1449" s="1001"/>
      <c r="P1449" s="997"/>
      <c r="Q1449" s="997"/>
      <c r="R1449" s="997"/>
      <c r="S1449" s="998"/>
      <c r="T1449" s="1002"/>
      <c r="U1449" s="998"/>
      <c r="V1449" s="1002"/>
      <c r="W1449" s="1002"/>
      <c r="X1449" s="1002"/>
      <c r="Y1449" s="999"/>
      <c r="Z1449" s="999"/>
      <c r="AA1449" s="999"/>
      <c r="AB1449" s="1003"/>
      <c r="AC1449" s="1003"/>
      <c r="AD1449" s="1003"/>
      <c r="AE1449" s="990">
        <v>9.0</v>
      </c>
      <c r="AF1449" s="1004"/>
      <c r="AG1449" s="1000"/>
      <c r="AH1449" s="990">
        <v>9.0</v>
      </c>
      <c r="AI1449" s="1004"/>
      <c r="AJ1449" s="1045"/>
      <c r="AK1449" s="962"/>
      <c r="AL1449" s="962"/>
      <c r="AM1449" s="962"/>
      <c r="AN1449" s="961"/>
      <c r="AO1449" s="962"/>
      <c r="AP1449" s="962"/>
      <c r="AQ1449" s="961"/>
      <c r="AR1449" s="961"/>
      <c r="AS1449" s="962"/>
    </row>
    <row r="1450">
      <c r="A1450" s="968" t="s">
        <v>370</v>
      </c>
      <c r="B1450" s="1016" t="s">
        <v>2864</v>
      </c>
      <c r="C1450" s="14"/>
      <c r="D1450" s="970">
        <v>1.0</v>
      </c>
      <c r="E1450" s="971">
        <v>2.0</v>
      </c>
      <c r="F1450" s="986">
        <v>10.0</v>
      </c>
      <c r="G1450" s="987">
        <v>10.0</v>
      </c>
      <c r="H1450" s="1023">
        <v>10000.0</v>
      </c>
      <c r="I1450" s="979"/>
      <c r="J1450" s="976"/>
      <c r="K1450" s="977"/>
      <c r="L1450" s="982">
        <v>1.0</v>
      </c>
      <c r="M1450" s="979"/>
      <c r="N1450" s="975"/>
      <c r="O1450" s="979"/>
      <c r="P1450" s="975"/>
      <c r="Q1450" s="975"/>
      <c r="R1450" s="975"/>
      <c r="S1450" s="976"/>
      <c r="T1450" s="980"/>
      <c r="U1450" s="976"/>
      <c r="V1450" s="980"/>
      <c r="W1450" s="980"/>
      <c r="X1450" s="980"/>
      <c r="Y1450" s="977"/>
      <c r="Z1450" s="977"/>
      <c r="AA1450" s="1056"/>
      <c r="AB1450" s="981"/>
      <c r="AC1450" s="981"/>
      <c r="AD1450" s="1056"/>
      <c r="AE1450" s="978"/>
      <c r="AF1450" s="978"/>
      <c r="AG1450" s="978"/>
      <c r="AH1450" s="982"/>
      <c r="AI1450" s="982"/>
      <c r="AJ1450" s="978"/>
      <c r="AK1450" s="962"/>
      <c r="AL1450" s="962"/>
      <c r="AM1450" s="962"/>
      <c r="AN1450" s="961"/>
      <c r="AO1450" s="962"/>
      <c r="AP1450" s="962"/>
      <c r="AQ1450" s="961"/>
      <c r="AR1450" s="961"/>
      <c r="AS1450" s="962"/>
    </row>
    <row r="1451">
      <c r="A1451" s="266"/>
      <c r="B1451" s="266"/>
      <c r="C1451" s="269"/>
      <c r="D1451" s="984">
        <v>2.0</v>
      </c>
      <c r="E1451" s="985">
        <v>4.0</v>
      </c>
      <c r="F1451" s="986">
        <v>12.0</v>
      </c>
      <c r="G1451" s="987">
        <v>12.0</v>
      </c>
      <c r="H1451" s="1021">
        <v>15000.0</v>
      </c>
      <c r="I1451" s="486"/>
      <c r="J1451" s="519"/>
      <c r="K1451" s="475">
        <v>5.0</v>
      </c>
      <c r="L1451" s="989"/>
      <c r="M1451" s="486"/>
      <c r="N1451" s="487"/>
      <c r="O1451" s="486"/>
      <c r="P1451" s="487"/>
      <c r="Q1451" s="487"/>
      <c r="R1451" s="487"/>
      <c r="S1451" s="519"/>
      <c r="T1451" s="520"/>
      <c r="U1451" s="519"/>
      <c r="V1451" s="520"/>
      <c r="W1451" s="520"/>
      <c r="X1451" s="520"/>
      <c r="Y1451" s="475"/>
      <c r="Z1451" s="474"/>
      <c r="AA1451" s="1056"/>
      <c r="AB1451" s="475"/>
      <c r="AC1451" s="475"/>
      <c r="AD1451" s="1056">
        <v>6.0</v>
      </c>
      <c r="AE1451" s="989"/>
      <c r="AF1451" s="989"/>
      <c r="AG1451" s="989"/>
      <c r="AH1451" s="990"/>
      <c r="AI1451" s="990"/>
      <c r="AJ1451" s="989"/>
      <c r="AK1451" s="962"/>
      <c r="AL1451" s="962"/>
      <c r="AM1451" s="962"/>
      <c r="AN1451" s="961"/>
      <c r="AO1451" s="962"/>
      <c r="AP1451" s="962"/>
      <c r="AQ1451" s="961"/>
      <c r="AR1451" s="961"/>
      <c r="AS1451" s="962"/>
    </row>
    <row r="1452">
      <c r="A1452" s="266"/>
      <c r="B1452" s="266"/>
      <c r="C1452" s="269"/>
      <c r="D1452" s="984">
        <v>3.0</v>
      </c>
      <c r="E1452" s="985">
        <v>6.0</v>
      </c>
      <c r="F1452" s="986">
        <v>14.0</v>
      </c>
      <c r="G1452" s="987">
        <v>14.0</v>
      </c>
      <c r="H1452" s="1021">
        <v>23000.0</v>
      </c>
      <c r="I1452" s="486"/>
      <c r="J1452" s="519"/>
      <c r="K1452" s="475">
        <v>15.0</v>
      </c>
      <c r="L1452" s="989"/>
      <c r="M1452" s="486"/>
      <c r="N1452" s="487"/>
      <c r="O1452" s="486"/>
      <c r="P1452" s="487"/>
      <c r="Q1452" s="487"/>
      <c r="R1452" s="487"/>
      <c r="S1452" s="519"/>
      <c r="T1452" s="520"/>
      <c r="U1452" s="519"/>
      <c r="V1452" s="520"/>
      <c r="W1452" s="520"/>
      <c r="X1452" s="520"/>
      <c r="Y1452" s="475"/>
      <c r="Z1452" s="475"/>
      <c r="AA1452" s="1056">
        <v>6.0</v>
      </c>
      <c r="AB1452" s="475"/>
      <c r="AC1452" s="475"/>
      <c r="AD1452" s="1056">
        <v>10.0</v>
      </c>
      <c r="AE1452" s="989"/>
      <c r="AF1452" s="989"/>
      <c r="AG1452" s="989"/>
      <c r="AH1452" s="990"/>
      <c r="AI1452" s="990"/>
      <c r="AJ1452" s="989"/>
      <c r="AK1452" s="962"/>
      <c r="AL1452" s="962"/>
      <c r="AM1452" s="962"/>
      <c r="AN1452" s="961"/>
      <c r="AO1452" s="962"/>
      <c r="AP1452" s="962"/>
      <c r="AQ1452" s="961"/>
      <c r="AR1452" s="961"/>
      <c r="AS1452" s="962"/>
    </row>
    <row r="1453">
      <c r="A1453" s="266"/>
      <c r="B1453" s="266"/>
      <c r="C1453" s="269"/>
      <c r="D1453" s="984">
        <v>4.0</v>
      </c>
      <c r="E1453" s="985">
        <v>9.0</v>
      </c>
      <c r="F1453" s="986">
        <v>16.0</v>
      </c>
      <c r="G1453" s="987">
        <v>16.0</v>
      </c>
      <c r="H1453" s="1021">
        <v>35000.0</v>
      </c>
      <c r="I1453" s="486"/>
      <c r="J1453" s="519"/>
      <c r="K1453" s="475">
        <v>25.0</v>
      </c>
      <c r="L1453" s="989"/>
      <c r="M1453" s="486"/>
      <c r="N1453" s="487"/>
      <c r="O1453" s="486"/>
      <c r="P1453" s="487"/>
      <c r="Q1453" s="487"/>
      <c r="R1453" s="487"/>
      <c r="S1453" s="519"/>
      <c r="T1453" s="520"/>
      <c r="U1453" s="519"/>
      <c r="V1453" s="520"/>
      <c r="W1453" s="520"/>
      <c r="X1453" s="520"/>
      <c r="Y1453" s="475"/>
      <c r="Z1453" s="475"/>
      <c r="AA1453" s="475">
        <v>8.0</v>
      </c>
      <c r="AB1453" s="475"/>
      <c r="AC1453" s="475"/>
      <c r="AD1453" s="475">
        <v>12.0</v>
      </c>
      <c r="AE1453" s="989"/>
      <c r="AF1453" s="989"/>
      <c r="AG1453" s="1058"/>
      <c r="AH1453" s="990"/>
      <c r="AI1453" s="990"/>
      <c r="AJ1453" s="1058"/>
      <c r="AK1453" s="962"/>
      <c r="AL1453" s="962"/>
      <c r="AM1453" s="962"/>
      <c r="AN1453" s="961"/>
      <c r="AO1453" s="962"/>
      <c r="AP1453" s="962"/>
      <c r="AQ1453" s="961"/>
      <c r="AR1453" s="961"/>
      <c r="AS1453" s="962"/>
    </row>
    <row r="1454">
      <c r="A1454" s="266"/>
      <c r="B1454" s="266"/>
      <c r="C1454" s="269"/>
      <c r="D1454" s="984">
        <v>5.0</v>
      </c>
      <c r="E1454" s="985">
        <v>12.0</v>
      </c>
      <c r="F1454" s="986">
        <v>18.0</v>
      </c>
      <c r="G1454" s="987">
        <v>18.0</v>
      </c>
      <c r="H1454" s="1021">
        <v>53000.0</v>
      </c>
      <c r="I1454" s="486"/>
      <c r="J1454" s="519"/>
      <c r="K1454" s="474"/>
      <c r="L1454" s="990">
        <v>3.0</v>
      </c>
      <c r="M1454" s="486"/>
      <c r="N1454" s="487"/>
      <c r="O1454" s="486"/>
      <c r="P1454" s="487"/>
      <c r="Q1454" s="487"/>
      <c r="R1454" s="487"/>
      <c r="S1454" s="519"/>
      <c r="T1454" s="520"/>
      <c r="U1454" s="519"/>
      <c r="V1454" s="520"/>
      <c r="W1454" s="520"/>
      <c r="X1454" s="520"/>
      <c r="Y1454" s="475"/>
      <c r="Z1454" s="475"/>
      <c r="AA1454" s="475">
        <v>10.0</v>
      </c>
      <c r="AB1454" s="475"/>
      <c r="AC1454" s="475"/>
      <c r="AD1454" s="475">
        <v>14.0</v>
      </c>
      <c r="AE1454" s="989"/>
      <c r="AF1454" s="989"/>
      <c r="AG1454" s="1042"/>
      <c r="AH1454" s="990"/>
      <c r="AI1454" s="990"/>
      <c r="AJ1454" s="1042"/>
      <c r="AK1454" s="962"/>
      <c r="AL1454" s="962"/>
      <c r="AM1454" s="962"/>
      <c r="AN1454" s="961"/>
      <c r="AO1454" s="962"/>
      <c r="AP1454" s="962"/>
      <c r="AQ1454" s="961"/>
      <c r="AR1454" s="961"/>
      <c r="AS1454" s="962"/>
    </row>
    <row r="1455">
      <c r="A1455" s="266"/>
      <c r="B1455" s="266"/>
      <c r="C1455" s="269"/>
      <c r="D1455" s="984">
        <v>6.0</v>
      </c>
      <c r="E1455" s="985">
        <v>15.0</v>
      </c>
      <c r="F1455" s="986">
        <v>20.0</v>
      </c>
      <c r="G1455" s="987">
        <v>20.0</v>
      </c>
      <c r="H1455" s="1021">
        <v>80000.0</v>
      </c>
      <c r="I1455" s="486"/>
      <c r="J1455" s="519"/>
      <c r="K1455" s="474"/>
      <c r="L1455" s="990">
        <v>5.0</v>
      </c>
      <c r="M1455" s="486"/>
      <c r="N1455" s="487"/>
      <c r="O1455" s="486"/>
      <c r="P1455" s="487"/>
      <c r="Q1455" s="487"/>
      <c r="R1455" s="487"/>
      <c r="S1455" s="519"/>
      <c r="T1455" s="520"/>
      <c r="U1455" s="519"/>
      <c r="V1455" s="520"/>
      <c r="W1455" s="520"/>
      <c r="X1455" s="520"/>
      <c r="Y1455" s="474"/>
      <c r="Z1455" s="474"/>
      <c r="AA1455" s="474"/>
      <c r="AB1455" s="475"/>
      <c r="AC1455" s="475"/>
      <c r="AD1455" s="475"/>
      <c r="AE1455" s="990"/>
      <c r="AF1455" s="990"/>
      <c r="AG1455" s="990">
        <v>2.0</v>
      </c>
      <c r="AH1455" s="990"/>
      <c r="AI1455" s="990"/>
      <c r="AJ1455" s="990">
        <v>2.0</v>
      </c>
      <c r="AK1455" s="962"/>
      <c r="AL1455" s="962"/>
      <c r="AM1455" s="962"/>
      <c r="AN1455" s="961"/>
      <c r="AO1455" s="962"/>
      <c r="AP1455" s="962"/>
      <c r="AQ1455" s="961"/>
      <c r="AR1455" s="961"/>
      <c r="AS1455" s="962"/>
    </row>
    <row r="1456">
      <c r="A1456" s="266"/>
      <c r="B1456" s="266"/>
      <c r="C1456" s="269"/>
      <c r="D1456" s="984">
        <v>7.0</v>
      </c>
      <c r="E1456" s="985">
        <v>18.0</v>
      </c>
      <c r="F1456" s="986">
        <v>22.0</v>
      </c>
      <c r="G1456" s="987">
        <v>22.0</v>
      </c>
      <c r="H1456" s="1021">
        <v>120000.0</v>
      </c>
      <c r="I1456" s="486"/>
      <c r="J1456" s="519"/>
      <c r="K1456" s="474"/>
      <c r="L1456" s="990">
        <v>10.0</v>
      </c>
      <c r="M1456" s="486"/>
      <c r="N1456" s="487"/>
      <c r="O1456" s="486"/>
      <c r="P1456" s="487"/>
      <c r="Q1456" s="487"/>
      <c r="R1456" s="487"/>
      <c r="S1456" s="519"/>
      <c r="T1456" s="520"/>
      <c r="U1456" s="519"/>
      <c r="V1456" s="520"/>
      <c r="W1456" s="520"/>
      <c r="X1456" s="520"/>
      <c r="Y1456" s="474"/>
      <c r="Z1456" s="474"/>
      <c r="AA1456" s="474"/>
      <c r="AB1456" s="475"/>
      <c r="AC1456" s="475"/>
      <c r="AD1456" s="475"/>
      <c r="AE1456" s="990"/>
      <c r="AF1456" s="990"/>
      <c r="AG1456" s="990">
        <v>3.0</v>
      </c>
      <c r="AH1456" s="990"/>
      <c r="AI1456" s="990"/>
      <c r="AJ1456" s="990">
        <v>3.0</v>
      </c>
      <c r="AK1456" s="962"/>
      <c r="AL1456" s="962"/>
      <c r="AM1456" s="962"/>
      <c r="AN1456" s="961"/>
      <c r="AO1456" s="962"/>
      <c r="AP1456" s="962"/>
      <c r="AQ1456" s="961"/>
      <c r="AR1456" s="961"/>
      <c r="AS1456" s="962"/>
    </row>
    <row r="1457">
      <c r="A1457" s="266"/>
      <c r="B1457" s="266"/>
      <c r="C1457" s="269"/>
      <c r="D1457" s="984">
        <v>8.0</v>
      </c>
      <c r="E1457" s="985">
        <v>22.0</v>
      </c>
      <c r="F1457" s="986">
        <v>24.0</v>
      </c>
      <c r="G1457" s="987">
        <v>24.0</v>
      </c>
      <c r="H1457" s="1021">
        <v>180000.0</v>
      </c>
      <c r="I1457" s="486"/>
      <c r="J1457" s="519"/>
      <c r="K1457" s="474"/>
      <c r="L1457" s="990">
        <v>20.0</v>
      </c>
      <c r="M1457" s="486"/>
      <c r="N1457" s="487"/>
      <c r="O1457" s="486"/>
      <c r="P1457" s="487"/>
      <c r="Q1457" s="487"/>
      <c r="R1457" s="487"/>
      <c r="S1457" s="519"/>
      <c r="T1457" s="520"/>
      <c r="U1457" s="519"/>
      <c r="V1457" s="520"/>
      <c r="W1457" s="520"/>
      <c r="X1457" s="520"/>
      <c r="Y1457" s="474"/>
      <c r="Z1457" s="474"/>
      <c r="AA1457" s="474"/>
      <c r="AB1457" s="475"/>
      <c r="AC1457" s="475"/>
      <c r="AD1457" s="475"/>
      <c r="AE1457" s="990"/>
      <c r="AF1457" s="990"/>
      <c r="AG1457" s="990">
        <v>5.0</v>
      </c>
      <c r="AH1457" s="990"/>
      <c r="AI1457" s="990"/>
      <c r="AJ1457" s="990">
        <v>5.0</v>
      </c>
      <c r="AK1457" s="962"/>
      <c r="AL1457" s="962"/>
      <c r="AM1457" s="962"/>
      <c r="AN1457" s="961"/>
      <c r="AO1457" s="962"/>
      <c r="AP1457" s="962"/>
      <c r="AQ1457" s="961"/>
      <c r="AR1457" s="961"/>
      <c r="AS1457" s="962"/>
    </row>
    <row r="1458">
      <c r="A1458" s="266"/>
      <c r="B1458" s="266"/>
      <c r="C1458" s="269"/>
      <c r="D1458" s="984">
        <v>9.0</v>
      </c>
      <c r="E1458" s="985">
        <v>26.0</v>
      </c>
      <c r="F1458" s="986">
        <v>27.0</v>
      </c>
      <c r="G1458" s="987">
        <v>27.0</v>
      </c>
      <c r="H1458" s="1021">
        <v>270000.0</v>
      </c>
      <c r="I1458" s="486"/>
      <c r="J1458" s="519"/>
      <c r="K1458" s="474"/>
      <c r="L1458" s="990">
        <v>30.0</v>
      </c>
      <c r="M1458" s="486"/>
      <c r="N1458" s="487"/>
      <c r="O1458" s="486"/>
      <c r="P1458" s="487"/>
      <c r="Q1458" s="487"/>
      <c r="R1458" s="487"/>
      <c r="S1458" s="519"/>
      <c r="T1458" s="520"/>
      <c r="U1458" s="519"/>
      <c r="V1458" s="520"/>
      <c r="W1458" s="520"/>
      <c r="X1458" s="520"/>
      <c r="Y1458" s="474"/>
      <c r="Z1458" s="474"/>
      <c r="AA1458" s="474"/>
      <c r="AB1458" s="475"/>
      <c r="AC1458" s="475"/>
      <c r="AD1458" s="475"/>
      <c r="AE1458" s="990"/>
      <c r="AF1458" s="990"/>
      <c r="AG1458" s="990">
        <v>7.0</v>
      </c>
      <c r="AH1458" s="990"/>
      <c r="AI1458" s="990"/>
      <c r="AJ1458" s="990">
        <v>7.0</v>
      </c>
      <c r="AK1458" s="962"/>
      <c r="AL1458" s="962"/>
      <c r="AM1458" s="962"/>
      <c r="AN1458" s="961"/>
      <c r="AO1458" s="962"/>
      <c r="AP1458" s="962"/>
      <c r="AQ1458" s="961"/>
      <c r="AR1458" s="961"/>
      <c r="AS1458" s="962"/>
    </row>
    <row r="1459">
      <c r="A1459" s="275"/>
      <c r="B1459" s="275"/>
      <c r="C1459" s="917"/>
      <c r="D1459" s="992">
        <v>10.0</v>
      </c>
      <c r="E1459" s="993">
        <v>30.0</v>
      </c>
      <c r="F1459" s="994">
        <v>30.0</v>
      </c>
      <c r="G1459" s="995">
        <v>30.0</v>
      </c>
      <c r="H1459" s="1028">
        <v>410000.0</v>
      </c>
      <c r="I1459" s="1001"/>
      <c r="J1459" s="998"/>
      <c r="K1459" s="999"/>
      <c r="L1459" s="1004">
        <v>40.0</v>
      </c>
      <c r="M1459" s="1001"/>
      <c r="N1459" s="997"/>
      <c r="O1459" s="1001"/>
      <c r="P1459" s="997"/>
      <c r="Q1459" s="997"/>
      <c r="R1459" s="997"/>
      <c r="S1459" s="998"/>
      <c r="T1459" s="1002"/>
      <c r="U1459" s="998"/>
      <c r="V1459" s="1002"/>
      <c r="W1459" s="1002"/>
      <c r="X1459" s="1002"/>
      <c r="Y1459" s="999"/>
      <c r="Z1459" s="999"/>
      <c r="AA1459" s="999"/>
      <c r="AB1459" s="1003"/>
      <c r="AC1459" s="1003"/>
      <c r="AD1459" s="1003"/>
      <c r="AE1459" s="1004"/>
      <c r="AF1459" s="1004"/>
      <c r="AG1459" s="990">
        <v>9.0</v>
      </c>
      <c r="AH1459" s="1004"/>
      <c r="AI1459" s="1004"/>
      <c r="AJ1459" s="990">
        <v>9.0</v>
      </c>
      <c r="AK1459" s="962"/>
      <c r="AL1459" s="962"/>
      <c r="AM1459" s="962"/>
      <c r="AN1459" s="961"/>
      <c r="AO1459" s="962"/>
      <c r="AP1459" s="962"/>
      <c r="AQ1459" s="961"/>
      <c r="AR1459" s="961"/>
      <c r="AS1459" s="962"/>
    </row>
    <row r="1460">
      <c r="A1460" s="1117" t="s">
        <v>2865</v>
      </c>
      <c r="B1460" s="1016" t="s">
        <v>2866</v>
      </c>
      <c r="C1460" s="14"/>
      <c r="D1460" s="970">
        <v>1.0</v>
      </c>
      <c r="E1460" s="971">
        <v>1.0</v>
      </c>
      <c r="F1460" s="972"/>
      <c r="G1460" s="973"/>
      <c r="H1460" s="1023">
        <v>250000.0</v>
      </c>
      <c r="I1460" s="979"/>
      <c r="J1460" s="976"/>
      <c r="K1460" s="977"/>
      <c r="L1460" s="982">
        <v>35.0</v>
      </c>
      <c r="M1460" s="979"/>
      <c r="N1460" s="975"/>
      <c r="O1460" s="979"/>
      <c r="P1460" s="975"/>
      <c r="Q1460" s="975"/>
      <c r="R1460" s="975"/>
      <c r="S1460" s="976"/>
      <c r="T1460" s="980"/>
      <c r="U1460" s="976"/>
      <c r="V1460" s="980"/>
      <c r="W1460" s="980"/>
      <c r="X1460" s="980"/>
      <c r="Y1460" s="977"/>
      <c r="Z1460" s="977"/>
      <c r="AA1460" s="977"/>
      <c r="AB1460" s="981"/>
      <c r="AC1460" s="981"/>
      <c r="AD1460" s="981"/>
      <c r="AE1460" s="982"/>
      <c r="AF1460" s="1152">
        <v>6.0</v>
      </c>
      <c r="AG1460" s="1152"/>
      <c r="AH1460" s="982"/>
      <c r="AI1460" s="982"/>
      <c r="AJ1460" s="1152">
        <v>6.0</v>
      </c>
      <c r="AK1460" s="1024"/>
      <c r="AL1460" s="1024"/>
      <c r="AM1460" s="1024"/>
      <c r="AN1460" s="1025"/>
      <c r="AO1460" s="1024"/>
      <c r="AP1460" s="1024"/>
      <c r="AQ1460" s="1025"/>
      <c r="AR1460" s="1025"/>
      <c r="AS1460" s="1024"/>
    </row>
    <row r="1461">
      <c r="B1461" s="266"/>
      <c r="C1461" s="269"/>
      <c r="D1461" s="984">
        <v>2.0</v>
      </c>
      <c r="E1461" s="985">
        <v>2.0</v>
      </c>
      <c r="F1461" s="986"/>
      <c r="G1461" s="987"/>
      <c r="H1461" s="1021">
        <v>290000.0</v>
      </c>
      <c r="I1461" s="486"/>
      <c r="J1461" s="519"/>
      <c r="K1461" s="475"/>
      <c r="L1461" s="990">
        <v>40.0</v>
      </c>
      <c r="M1461" s="486"/>
      <c r="N1461" s="487"/>
      <c r="O1461" s="486"/>
      <c r="P1461" s="487"/>
      <c r="Q1461" s="487"/>
      <c r="R1461" s="487"/>
      <c r="S1461" s="519"/>
      <c r="T1461" s="520"/>
      <c r="U1461" s="519"/>
      <c r="V1461" s="520"/>
      <c r="W1461" s="520"/>
      <c r="X1461" s="520"/>
      <c r="Y1461" s="475"/>
      <c r="Z1461" s="474"/>
      <c r="AA1461" s="474"/>
      <c r="AB1461" s="475"/>
      <c r="AC1461" s="475"/>
      <c r="AD1461" s="475"/>
      <c r="AE1461" s="990"/>
      <c r="AF1461" s="1153">
        <v>6.0</v>
      </c>
      <c r="AG1461" s="1153"/>
      <c r="AH1461" s="990"/>
      <c r="AI1461" s="990"/>
      <c r="AJ1461" s="1153">
        <v>6.0</v>
      </c>
      <c r="AK1461" s="962"/>
      <c r="AL1461" s="962"/>
      <c r="AM1461" s="962"/>
      <c r="AN1461" s="961"/>
      <c r="AO1461" s="962"/>
      <c r="AP1461" s="962"/>
      <c r="AQ1461" s="961"/>
      <c r="AR1461" s="961"/>
      <c r="AS1461" s="962"/>
    </row>
    <row r="1462">
      <c r="B1462" s="266"/>
      <c r="C1462" s="269"/>
      <c r="D1462" s="984">
        <v>3.0</v>
      </c>
      <c r="E1462" s="985">
        <v>3.0</v>
      </c>
      <c r="F1462" s="986"/>
      <c r="G1462" s="987"/>
      <c r="H1462" s="1021">
        <v>330000.0</v>
      </c>
      <c r="I1462" s="486"/>
      <c r="J1462" s="519"/>
      <c r="K1462" s="475"/>
      <c r="L1462" s="990">
        <v>45.0</v>
      </c>
      <c r="M1462" s="486"/>
      <c r="N1462" s="487"/>
      <c r="O1462" s="486"/>
      <c r="P1462" s="487"/>
      <c r="Q1462" s="487"/>
      <c r="R1462" s="487"/>
      <c r="S1462" s="519"/>
      <c r="T1462" s="520"/>
      <c r="U1462" s="519"/>
      <c r="V1462" s="520"/>
      <c r="W1462" s="520"/>
      <c r="X1462" s="520"/>
      <c r="Y1462" s="475"/>
      <c r="Z1462" s="474"/>
      <c r="AA1462" s="474"/>
      <c r="AB1462" s="475"/>
      <c r="AC1462" s="475"/>
      <c r="AD1462" s="475"/>
      <c r="AE1462" s="990"/>
      <c r="AF1462" s="1153">
        <v>7.0</v>
      </c>
      <c r="AG1462" s="1153"/>
      <c r="AH1462" s="990"/>
      <c r="AI1462" s="990"/>
      <c r="AJ1462" s="1153">
        <v>7.0</v>
      </c>
      <c r="AK1462" s="962"/>
      <c r="AL1462" s="962"/>
      <c r="AM1462" s="962"/>
      <c r="AN1462" s="961"/>
      <c r="AO1462" s="962"/>
      <c r="AP1462" s="962"/>
      <c r="AQ1462" s="961"/>
      <c r="AR1462" s="961"/>
      <c r="AS1462" s="962"/>
    </row>
    <row r="1463">
      <c r="B1463" s="266"/>
      <c r="C1463" s="269"/>
      <c r="D1463" s="984">
        <v>4.0</v>
      </c>
      <c r="E1463" s="985">
        <v>4.0</v>
      </c>
      <c r="F1463" s="986"/>
      <c r="G1463" s="987"/>
      <c r="H1463" s="1021">
        <v>380000.0</v>
      </c>
      <c r="I1463" s="486"/>
      <c r="J1463" s="519"/>
      <c r="K1463" s="475"/>
      <c r="L1463" s="990">
        <v>50.0</v>
      </c>
      <c r="M1463" s="486"/>
      <c r="N1463" s="487"/>
      <c r="O1463" s="486"/>
      <c r="P1463" s="487"/>
      <c r="Q1463" s="487"/>
      <c r="R1463" s="487"/>
      <c r="S1463" s="519"/>
      <c r="T1463" s="520"/>
      <c r="U1463" s="519"/>
      <c r="V1463" s="520"/>
      <c r="W1463" s="520"/>
      <c r="X1463" s="520"/>
      <c r="Y1463" s="475"/>
      <c r="Z1463" s="474"/>
      <c r="AA1463" s="474"/>
      <c r="AB1463" s="475"/>
      <c r="AC1463" s="475"/>
      <c r="AD1463" s="475"/>
      <c r="AE1463" s="990"/>
      <c r="AF1463" s="1153">
        <v>7.0</v>
      </c>
      <c r="AG1463" s="1153"/>
      <c r="AH1463" s="990"/>
      <c r="AI1463" s="990"/>
      <c r="AJ1463" s="1153">
        <v>7.0</v>
      </c>
      <c r="AK1463" s="962"/>
      <c r="AL1463" s="962"/>
      <c r="AM1463" s="962"/>
      <c r="AN1463" s="961"/>
      <c r="AO1463" s="962"/>
      <c r="AP1463" s="962"/>
      <c r="AQ1463" s="961"/>
      <c r="AR1463" s="961"/>
      <c r="AS1463" s="962"/>
    </row>
    <row r="1464">
      <c r="B1464" s="266"/>
      <c r="C1464" s="269"/>
      <c r="D1464" s="984">
        <v>5.0</v>
      </c>
      <c r="E1464" s="985">
        <v>5.0</v>
      </c>
      <c r="F1464" s="986"/>
      <c r="G1464" s="987"/>
      <c r="H1464" s="1021">
        <v>440000.0</v>
      </c>
      <c r="I1464" s="486"/>
      <c r="J1464" s="519"/>
      <c r="K1464" s="474"/>
      <c r="L1464" s="990">
        <v>55.0</v>
      </c>
      <c r="M1464" s="486"/>
      <c r="N1464" s="487"/>
      <c r="O1464" s="486"/>
      <c r="P1464" s="487"/>
      <c r="Q1464" s="487"/>
      <c r="R1464" s="487"/>
      <c r="S1464" s="519"/>
      <c r="T1464" s="520"/>
      <c r="U1464" s="519"/>
      <c r="V1464" s="520"/>
      <c r="W1464" s="520"/>
      <c r="X1464" s="520"/>
      <c r="Y1464" s="475"/>
      <c r="Z1464" s="474"/>
      <c r="AA1464" s="474"/>
      <c r="AB1464" s="475"/>
      <c r="AC1464" s="475"/>
      <c r="AD1464" s="475"/>
      <c r="AE1464" s="990"/>
      <c r="AF1464" s="1153">
        <v>8.0</v>
      </c>
      <c r="AG1464" s="1153"/>
      <c r="AH1464" s="990"/>
      <c r="AI1464" s="990"/>
      <c r="AJ1464" s="1153">
        <v>8.0</v>
      </c>
      <c r="AK1464" s="962"/>
      <c r="AL1464" s="962"/>
      <c r="AM1464" s="962"/>
      <c r="AN1464" s="961"/>
      <c r="AO1464" s="962"/>
      <c r="AP1464" s="962"/>
      <c r="AQ1464" s="961"/>
      <c r="AR1464" s="961"/>
      <c r="AS1464" s="962"/>
    </row>
    <row r="1465">
      <c r="B1465" s="266"/>
      <c r="C1465" s="269"/>
      <c r="D1465" s="984">
        <v>6.0</v>
      </c>
      <c r="E1465" s="985">
        <v>6.0</v>
      </c>
      <c r="F1465" s="986"/>
      <c r="G1465" s="987"/>
      <c r="H1465" s="1021">
        <v>510000.0</v>
      </c>
      <c r="I1465" s="486"/>
      <c r="J1465" s="519"/>
      <c r="K1465" s="474"/>
      <c r="L1465" s="990">
        <v>60.0</v>
      </c>
      <c r="M1465" s="486"/>
      <c r="N1465" s="487"/>
      <c r="O1465" s="486"/>
      <c r="P1465" s="487"/>
      <c r="Q1465" s="487"/>
      <c r="R1465" s="487"/>
      <c r="S1465" s="519"/>
      <c r="T1465" s="520"/>
      <c r="U1465" s="519"/>
      <c r="V1465" s="520"/>
      <c r="W1465" s="520"/>
      <c r="X1465" s="520"/>
      <c r="Y1465" s="474"/>
      <c r="Z1465" s="474"/>
      <c r="AA1465" s="474"/>
      <c r="AB1465" s="475"/>
      <c r="AC1465" s="475"/>
      <c r="AD1465" s="475"/>
      <c r="AE1465" s="990"/>
      <c r="AF1465" s="1153">
        <v>8.0</v>
      </c>
      <c r="AG1465" s="1153"/>
      <c r="AH1465" s="990"/>
      <c r="AI1465" s="990"/>
      <c r="AJ1465" s="1154">
        <v>8.0</v>
      </c>
      <c r="AK1465" s="962"/>
      <c r="AL1465" s="962"/>
      <c r="AM1465" s="962"/>
      <c r="AN1465" s="961"/>
      <c r="AO1465" s="962"/>
      <c r="AP1465" s="962"/>
      <c r="AQ1465" s="961"/>
      <c r="AR1465" s="961"/>
      <c r="AS1465" s="962"/>
    </row>
    <row r="1466">
      <c r="B1466" s="266"/>
      <c r="C1466" s="269"/>
      <c r="D1466" s="984">
        <v>7.0</v>
      </c>
      <c r="E1466" s="985">
        <v>7.0</v>
      </c>
      <c r="F1466" s="986"/>
      <c r="G1466" s="987"/>
      <c r="H1466" s="1021">
        <v>590000.0</v>
      </c>
      <c r="I1466" s="486"/>
      <c r="J1466" s="519"/>
      <c r="K1466" s="474"/>
      <c r="L1466" s="990">
        <v>65.0</v>
      </c>
      <c r="M1466" s="486"/>
      <c r="N1466" s="487"/>
      <c r="O1466" s="486"/>
      <c r="P1466" s="487"/>
      <c r="Q1466" s="487"/>
      <c r="R1466" s="487"/>
      <c r="S1466" s="519"/>
      <c r="T1466" s="520"/>
      <c r="U1466" s="519"/>
      <c r="V1466" s="520"/>
      <c r="W1466" s="520"/>
      <c r="X1466" s="520"/>
      <c r="Y1466" s="474"/>
      <c r="Z1466" s="474"/>
      <c r="AA1466" s="474"/>
      <c r="AB1466" s="475"/>
      <c r="AC1466" s="475"/>
      <c r="AD1466" s="475"/>
      <c r="AE1466" s="990"/>
      <c r="AF1466" s="1153">
        <v>9.0</v>
      </c>
      <c r="AG1466" s="1153"/>
      <c r="AH1466" s="990"/>
      <c r="AI1466" s="990"/>
      <c r="AJ1466" s="1154">
        <v>9.0</v>
      </c>
      <c r="AK1466" s="962"/>
      <c r="AL1466" s="962"/>
      <c r="AM1466" s="962"/>
      <c r="AN1466" s="961"/>
      <c r="AO1466" s="962"/>
      <c r="AP1466" s="962"/>
      <c r="AQ1466" s="961"/>
      <c r="AR1466" s="961"/>
      <c r="AS1466" s="962"/>
    </row>
    <row r="1467">
      <c r="B1467" s="266"/>
      <c r="C1467" s="269"/>
      <c r="D1467" s="984">
        <v>8.0</v>
      </c>
      <c r="E1467" s="985">
        <v>8.0</v>
      </c>
      <c r="F1467" s="986"/>
      <c r="G1467" s="987"/>
      <c r="H1467" s="1021">
        <v>680000.0</v>
      </c>
      <c r="I1467" s="486"/>
      <c r="J1467" s="519"/>
      <c r="K1467" s="474"/>
      <c r="L1467" s="990">
        <v>70.0</v>
      </c>
      <c r="M1467" s="486"/>
      <c r="N1467" s="487"/>
      <c r="O1467" s="486"/>
      <c r="P1467" s="487"/>
      <c r="Q1467" s="487"/>
      <c r="R1467" s="487"/>
      <c r="S1467" s="519"/>
      <c r="T1467" s="520"/>
      <c r="U1467" s="519"/>
      <c r="V1467" s="520"/>
      <c r="W1467" s="520"/>
      <c r="X1467" s="520"/>
      <c r="Y1467" s="474"/>
      <c r="Z1467" s="474"/>
      <c r="AA1467" s="474"/>
      <c r="AB1467" s="475"/>
      <c r="AC1467" s="475"/>
      <c r="AD1467" s="475"/>
      <c r="AE1467" s="990"/>
      <c r="AF1467" s="1153">
        <v>9.0</v>
      </c>
      <c r="AG1467" s="1153"/>
      <c r="AH1467" s="990"/>
      <c r="AI1467" s="990"/>
      <c r="AJ1467" s="1154">
        <v>9.0</v>
      </c>
      <c r="AK1467" s="962"/>
      <c r="AL1467" s="962"/>
      <c r="AM1467" s="962"/>
      <c r="AN1467" s="961"/>
      <c r="AO1467" s="962"/>
      <c r="AP1467" s="962"/>
      <c r="AQ1467" s="961"/>
      <c r="AR1467" s="961"/>
      <c r="AS1467" s="962"/>
    </row>
    <row r="1468">
      <c r="B1468" s="266"/>
      <c r="C1468" s="269"/>
      <c r="D1468" s="984">
        <v>9.0</v>
      </c>
      <c r="E1468" s="985">
        <v>9.0</v>
      </c>
      <c r="F1468" s="986"/>
      <c r="G1468" s="987"/>
      <c r="H1468" s="1021">
        <v>800000.0</v>
      </c>
      <c r="I1468" s="486"/>
      <c r="J1468" s="519"/>
      <c r="K1468" s="474"/>
      <c r="L1468" s="990">
        <v>75.0</v>
      </c>
      <c r="M1468" s="486"/>
      <c r="N1468" s="487"/>
      <c r="O1468" s="486"/>
      <c r="P1468" s="487"/>
      <c r="Q1468" s="487"/>
      <c r="R1468" s="487"/>
      <c r="S1468" s="519"/>
      <c r="T1468" s="520"/>
      <c r="U1468" s="519"/>
      <c r="V1468" s="520"/>
      <c r="W1468" s="520"/>
      <c r="X1468" s="520"/>
      <c r="Y1468" s="474"/>
      <c r="Z1468" s="474"/>
      <c r="AA1468" s="474"/>
      <c r="AB1468" s="475"/>
      <c r="AC1468" s="475"/>
      <c r="AD1468" s="475"/>
      <c r="AE1468" s="990"/>
      <c r="AF1468" s="1153">
        <v>10.0</v>
      </c>
      <c r="AG1468" s="1153"/>
      <c r="AH1468" s="990"/>
      <c r="AI1468" s="990"/>
      <c r="AJ1468" s="1154">
        <v>10.0</v>
      </c>
      <c r="AK1468" s="962"/>
      <c r="AL1468" s="962"/>
      <c r="AM1468" s="962"/>
      <c r="AN1468" s="961"/>
      <c r="AO1468" s="962"/>
      <c r="AP1468" s="962"/>
      <c r="AQ1468" s="961"/>
      <c r="AR1468" s="961"/>
      <c r="AS1468" s="962"/>
    </row>
    <row r="1469">
      <c r="B1469" s="275"/>
      <c r="C1469" s="917"/>
      <c r="D1469" s="984">
        <v>10.0</v>
      </c>
      <c r="E1469" s="993">
        <v>10.0</v>
      </c>
      <c r="F1469" s="994"/>
      <c r="G1469" s="995"/>
      <c r="H1469" s="1028">
        <v>900000.0</v>
      </c>
      <c r="I1469" s="486"/>
      <c r="J1469" s="519"/>
      <c r="K1469" s="474"/>
      <c r="L1469" s="990">
        <v>80.0</v>
      </c>
      <c r="M1469" s="486"/>
      <c r="N1469" s="487"/>
      <c r="O1469" s="486"/>
      <c r="P1469" s="487"/>
      <c r="Q1469" s="487"/>
      <c r="R1469" s="487"/>
      <c r="S1469" s="519"/>
      <c r="T1469" s="520"/>
      <c r="U1469" s="519"/>
      <c r="V1469" s="520"/>
      <c r="W1469" s="520"/>
      <c r="X1469" s="520"/>
      <c r="Y1469" s="474"/>
      <c r="Z1469" s="474"/>
      <c r="AA1469" s="474"/>
      <c r="AB1469" s="475"/>
      <c r="AC1469" s="475"/>
      <c r="AD1469" s="475"/>
      <c r="AE1469" s="990"/>
      <c r="AF1469" s="1155">
        <v>10.0</v>
      </c>
      <c r="AG1469" s="1155"/>
      <c r="AH1469" s="990"/>
      <c r="AI1469" s="1004"/>
      <c r="AJ1469" s="1156">
        <v>10.0</v>
      </c>
      <c r="AK1469" s="962"/>
      <c r="AL1469" s="962"/>
      <c r="AM1469" s="962"/>
      <c r="AN1469" s="961"/>
      <c r="AO1469" s="962"/>
      <c r="AP1469" s="962"/>
      <c r="AQ1469" s="961"/>
      <c r="AR1469" s="961"/>
      <c r="AS1469" s="962"/>
    </row>
    <row r="1470">
      <c r="A1470" s="1117" t="s">
        <v>2867</v>
      </c>
      <c r="B1470" s="1016" t="s">
        <v>2868</v>
      </c>
      <c r="C1470" s="14"/>
      <c r="D1470" s="970">
        <v>1.0</v>
      </c>
      <c r="E1470" s="971">
        <v>1.0</v>
      </c>
      <c r="F1470" s="972"/>
      <c r="G1470" s="973"/>
      <c r="H1470" s="1023">
        <v>250000.0</v>
      </c>
      <c r="I1470" s="979"/>
      <c r="J1470" s="976"/>
      <c r="K1470" s="977"/>
      <c r="L1470" s="982">
        <v>35.0</v>
      </c>
      <c r="M1470" s="979"/>
      <c r="N1470" s="975"/>
      <c r="O1470" s="979"/>
      <c r="P1470" s="975"/>
      <c r="Q1470" s="975"/>
      <c r="R1470" s="975"/>
      <c r="S1470" s="976"/>
      <c r="T1470" s="980"/>
      <c r="U1470" s="976"/>
      <c r="V1470" s="980"/>
      <c r="W1470" s="980"/>
      <c r="X1470" s="980"/>
      <c r="Y1470" s="977"/>
      <c r="Z1470" s="977"/>
      <c r="AA1470" s="977"/>
      <c r="AB1470" s="981"/>
      <c r="AC1470" s="981"/>
      <c r="AD1470" s="981"/>
      <c r="AE1470" s="982"/>
      <c r="AF1470" s="1152">
        <v>6.0</v>
      </c>
      <c r="AG1470" s="1152"/>
      <c r="AH1470" s="1152">
        <v>6.0</v>
      </c>
      <c r="AI1470" s="982"/>
      <c r="AJ1470" s="1152"/>
      <c r="AK1470" s="1024"/>
      <c r="AL1470" s="1024"/>
      <c r="AM1470" s="1024"/>
      <c r="AN1470" s="1025"/>
      <c r="AO1470" s="1024"/>
      <c r="AP1470" s="1024"/>
      <c r="AQ1470" s="1025"/>
      <c r="AR1470" s="1025"/>
      <c r="AS1470" s="1024"/>
    </row>
    <row r="1471">
      <c r="B1471" s="266"/>
      <c r="C1471" s="269"/>
      <c r="D1471" s="984">
        <v>2.0</v>
      </c>
      <c r="E1471" s="985">
        <v>2.0</v>
      </c>
      <c r="F1471" s="986"/>
      <c r="G1471" s="987"/>
      <c r="H1471" s="1021">
        <v>290000.0</v>
      </c>
      <c r="I1471" s="486"/>
      <c r="J1471" s="519"/>
      <c r="K1471" s="475"/>
      <c r="L1471" s="990">
        <v>40.0</v>
      </c>
      <c r="M1471" s="486"/>
      <c r="N1471" s="487"/>
      <c r="O1471" s="486"/>
      <c r="P1471" s="487"/>
      <c r="Q1471" s="487"/>
      <c r="R1471" s="487"/>
      <c r="S1471" s="519"/>
      <c r="T1471" s="520"/>
      <c r="U1471" s="519"/>
      <c r="V1471" s="520"/>
      <c r="W1471" s="520"/>
      <c r="X1471" s="520"/>
      <c r="Y1471" s="475"/>
      <c r="Z1471" s="474"/>
      <c r="AA1471" s="474"/>
      <c r="AB1471" s="475"/>
      <c r="AC1471" s="475"/>
      <c r="AD1471" s="475"/>
      <c r="AE1471" s="990"/>
      <c r="AF1471" s="1153">
        <v>6.0</v>
      </c>
      <c r="AG1471" s="1153"/>
      <c r="AH1471" s="1153">
        <v>6.0</v>
      </c>
      <c r="AI1471" s="990"/>
      <c r="AJ1471" s="1153"/>
      <c r="AK1471" s="962"/>
      <c r="AL1471" s="962"/>
      <c r="AM1471" s="962"/>
      <c r="AN1471" s="961"/>
      <c r="AO1471" s="962"/>
      <c r="AP1471" s="962"/>
      <c r="AQ1471" s="961"/>
      <c r="AR1471" s="961"/>
      <c r="AS1471" s="962"/>
    </row>
    <row r="1472">
      <c r="B1472" s="266"/>
      <c r="C1472" s="269"/>
      <c r="D1472" s="984">
        <v>3.0</v>
      </c>
      <c r="E1472" s="985">
        <v>3.0</v>
      </c>
      <c r="F1472" s="986"/>
      <c r="G1472" s="987"/>
      <c r="H1472" s="1021">
        <v>330000.0</v>
      </c>
      <c r="I1472" s="486"/>
      <c r="J1472" s="519"/>
      <c r="K1472" s="475"/>
      <c r="L1472" s="990">
        <v>45.0</v>
      </c>
      <c r="M1472" s="486"/>
      <c r="N1472" s="487"/>
      <c r="O1472" s="486"/>
      <c r="P1472" s="487"/>
      <c r="Q1472" s="487"/>
      <c r="R1472" s="487"/>
      <c r="S1472" s="519"/>
      <c r="T1472" s="520"/>
      <c r="U1472" s="519"/>
      <c r="V1472" s="520"/>
      <c r="W1472" s="520"/>
      <c r="X1472" s="520"/>
      <c r="Y1472" s="475"/>
      <c r="Z1472" s="474"/>
      <c r="AA1472" s="474"/>
      <c r="AB1472" s="475"/>
      <c r="AC1472" s="475"/>
      <c r="AD1472" s="475"/>
      <c r="AE1472" s="990"/>
      <c r="AF1472" s="1153">
        <v>7.0</v>
      </c>
      <c r="AG1472" s="1153"/>
      <c r="AH1472" s="1153">
        <v>7.0</v>
      </c>
      <c r="AI1472" s="990"/>
      <c r="AJ1472" s="1153"/>
      <c r="AK1472" s="962"/>
      <c r="AL1472" s="962"/>
      <c r="AM1472" s="962"/>
      <c r="AN1472" s="961"/>
      <c r="AO1472" s="962"/>
      <c r="AP1472" s="962"/>
      <c r="AQ1472" s="961"/>
      <c r="AR1472" s="961"/>
      <c r="AS1472" s="962"/>
    </row>
    <row r="1473">
      <c r="B1473" s="266"/>
      <c r="C1473" s="269"/>
      <c r="D1473" s="984">
        <v>4.0</v>
      </c>
      <c r="E1473" s="985">
        <v>4.0</v>
      </c>
      <c r="F1473" s="986"/>
      <c r="G1473" s="987"/>
      <c r="H1473" s="1021">
        <v>380000.0</v>
      </c>
      <c r="I1473" s="486"/>
      <c r="J1473" s="519"/>
      <c r="K1473" s="475"/>
      <c r="L1473" s="990">
        <v>50.0</v>
      </c>
      <c r="M1473" s="486"/>
      <c r="N1473" s="487"/>
      <c r="O1473" s="486"/>
      <c r="P1473" s="487"/>
      <c r="Q1473" s="487"/>
      <c r="R1473" s="487"/>
      <c r="S1473" s="519"/>
      <c r="T1473" s="520"/>
      <c r="U1473" s="519"/>
      <c r="V1473" s="520"/>
      <c r="W1473" s="520"/>
      <c r="X1473" s="520"/>
      <c r="Y1473" s="475"/>
      <c r="Z1473" s="474"/>
      <c r="AA1473" s="474"/>
      <c r="AB1473" s="475"/>
      <c r="AC1473" s="475"/>
      <c r="AD1473" s="475"/>
      <c r="AE1473" s="990"/>
      <c r="AF1473" s="1153">
        <v>7.0</v>
      </c>
      <c r="AG1473" s="1153"/>
      <c r="AH1473" s="1153">
        <v>7.0</v>
      </c>
      <c r="AI1473" s="990"/>
      <c r="AJ1473" s="1153"/>
      <c r="AK1473" s="962"/>
      <c r="AL1473" s="962"/>
      <c r="AM1473" s="962"/>
      <c r="AN1473" s="961"/>
      <c r="AO1473" s="962"/>
      <c r="AP1473" s="962"/>
      <c r="AQ1473" s="961"/>
      <c r="AR1473" s="961"/>
      <c r="AS1473" s="962"/>
    </row>
    <row r="1474">
      <c r="B1474" s="266"/>
      <c r="C1474" s="269"/>
      <c r="D1474" s="984">
        <v>5.0</v>
      </c>
      <c r="E1474" s="985">
        <v>5.0</v>
      </c>
      <c r="F1474" s="986"/>
      <c r="G1474" s="987"/>
      <c r="H1474" s="1021">
        <v>440000.0</v>
      </c>
      <c r="I1474" s="486"/>
      <c r="J1474" s="519"/>
      <c r="K1474" s="474"/>
      <c r="L1474" s="990">
        <v>55.0</v>
      </c>
      <c r="M1474" s="486"/>
      <c r="N1474" s="487"/>
      <c r="O1474" s="486"/>
      <c r="P1474" s="487"/>
      <c r="Q1474" s="487"/>
      <c r="R1474" s="487"/>
      <c r="S1474" s="519"/>
      <c r="T1474" s="520"/>
      <c r="U1474" s="519"/>
      <c r="V1474" s="520"/>
      <c r="W1474" s="520"/>
      <c r="X1474" s="520"/>
      <c r="Y1474" s="475"/>
      <c r="Z1474" s="474"/>
      <c r="AA1474" s="474"/>
      <c r="AB1474" s="475"/>
      <c r="AC1474" s="475"/>
      <c r="AD1474" s="475"/>
      <c r="AE1474" s="990"/>
      <c r="AF1474" s="1153">
        <v>8.0</v>
      </c>
      <c r="AG1474" s="1153"/>
      <c r="AH1474" s="1153">
        <v>8.0</v>
      </c>
      <c r="AI1474" s="990"/>
      <c r="AJ1474" s="1153"/>
      <c r="AK1474" s="962"/>
      <c r="AL1474" s="962"/>
      <c r="AM1474" s="962"/>
      <c r="AN1474" s="961"/>
      <c r="AO1474" s="962"/>
      <c r="AP1474" s="962"/>
      <c r="AQ1474" s="961"/>
      <c r="AR1474" s="961"/>
      <c r="AS1474" s="962"/>
    </row>
    <row r="1475">
      <c r="B1475" s="266"/>
      <c r="C1475" s="269"/>
      <c r="D1475" s="984">
        <v>6.0</v>
      </c>
      <c r="E1475" s="985">
        <v>6.0</v>
      </c>
      <c r="F1475" s="986"/>
      <c r="G1475" s="987"/>
      <c r="H1475" s="1021">
        <v>510000.0</v>
      </c>
      <c r="I1475" s="486"/>
      <c r="J1475" s="519"/>
      <c r="K1475" s="474"/>
      <c r="L1475" s="990">
        <v>60.0</v>
      </c>
      <c r="M1475" s="486"/>
      <c r="N1475" s="487"/>
      <c r="O1475" s="486"/>
      <c r="P1475" s="487"/>
      <c r="Q1475" s="487"/>
      <c r="R1475" s="487"/>
      <c r="S1475" s="519"/>
      <c r="T1475" s="520"/>
      <c r="U1475" s="519"/>
      <c r="V1475" s="520"/>
      <c r="W1475" s="520"/>
      <c r="X1475" s="520"/>
      <c r="Y1475" s="474"/>
      <c r="Z1475" s="474"/>
      <c r="AA1475" s="474"/>
      <c r="AB1475" s="475"/>
      <c r="AC1475" s="475"/>
      <c r="AD1475" s="475"/>
      <c r="AE1475" s="990"/>
      <c r="AF1475" s="1153">
        <v>8.0</v>
      </c>
      <c r="AG1475" s="1153"/>
      <c r="AH1475" s="1154">
        <v>8.0</v>
      </c>
      <c r="AI1475" s="990"/>
      <c r="AJ1475" s="1154"/>
      <c r="AK1475" s="962"/>
      <c r="AL1475" s="962"/>
      <c r="AM1475" s="962"/>
      <c r="AN1475" s="961"/>
      <c r="AO1475" s="962"/>
      <c r="AP1475" s="962"/>
      <c r="AQ1475" s="961"/>
      <c r="AR1475" s="961"/>
      <c r="AS1475" s="962"/>
    </row>
    <row r="1476">
      <c r="B1476" s="266"/>
      <c r="C1476" s="269"/>
      <c r="D1476" s="984">
        <v>7.0</v>
      </c>
      <c r="E1476" s="985">
        <v>7.0</v>
      </c>
      <c r="F1476" s="986"/>
      <c r="G1476" s="987"/>
      <c r="H1476" s="1021">
        <v>590000.0</v>
      </c>
      <c r="I1476" s="486"/>
      <c r="J1476" s="519"/>
      <c r="K1476" s="474"/>
      <c r="L1476" s="990">
        <v>65.0</v>
      </c>
      <c r="M1476" s="486"/>
      <c r="N1476" s="487"/>
      <c r="O1476" s="486"/>
      <c r="P1476" s="487"/>
      <c r="Q1476" s="487"/>
      <c r="R1476" s="487"/>
      <c r="S1476" s="519"/>
      <c r="T1476" s="520"/>
      <c r="U1476" s="519"/>
      <c r="V1476" s="520"/>
      <c r="W1476" s="520"/>
      <c r="X1476" s="520"/>
      <c r="Y1476" s="474"/>
      <c r="Z1476" s="474"/>
      <c r="AA1476" s="474"/>
      <c r="AB1476" s="475"/>
      <c r="AC1476" s="475"/>
      <c r="AD1476" s="475"/>
      <c r="AE1476" s="990"/>
      <c r="AF1476" s="1153">
        <v>9.0</v>
      </c>
      <c r="AG1476" s="1153"/>
      <c r="AH1476" s="1154">
        <v>9.0</v>
      </c>
      <c r="AI1476" s="990"/>
      <c r="AJ1476" s="1154"/>
      <c r="AK1476" s="962"/>
      <c r="AL1476" s="962"/>
      <c r="AM1476" s="962"/>
      <c r="AN1476" s="961"/>
      <c r="AO1476" s="962"/>
      <c r="AP1476" s="962"/>
      <c r="AQ1476" s="961"/>
      <c r="AR1476" s="961"/>
      <c r="AS1476" s="962"/>
    </row>
    <row r="1477">
      <c r="B1477" s="266"/>
      <c r="C1477" s="269"/>
      <c r="D1477" s="984">
        <v>8.0</v>
      </c>
      <c r="E1477" s="985">
        <v>8.0</v>
      </c>
      <c r="F1477" s="986"/>
      <c r="G1477" s="987"/>
      <c r="H1477" s="1021">
        <v>680000.0</v>
      </c>
      <c r="I1477" s="486"/>
      <c r="J1477" s="519"/>
      <c r="K1477" s="474"/>
      <c r="L1477" s="990">
        <v>70.0</v>
      </c>
      <c r="M1477" s="486"/>
      <c r="N1477" s="487"/>
      <c r="O1477" s="486"/>
      <c r="P1477" s="487"/>
      <c r="Q1477" s="487"/>
      <c r="R1477" s="487"/>
      <c r="S1477" s="519"/>
      <c r="T1477" s="520"/>
      <c r="U1477" s="519"/>
      <c r="V1477" s="520"/>
      <c r="W1477" s="520"/>
      <c r="X1477" s="520"/>
      <c r="Y1477" s="474"/>
      <c r="Z1477" s="474"/>
      <c r="AA1477" s="474"/>
      <c r="AB1477" s="475"/>
      <c r="AC1477" s="475"/>
      <c r="AD1477" s="475"/>
      <c r="AE1477" s="990"/>
      <c r="AF1477" s="1153">
        <v>9.0</v>
      </c>
      <c r="AG1477" s="1153"/>
      <c r="AH1477" s="1154">
        <v>9.0</v>
      </c>
      <c r="AI1477" s="990"/>
      <c r="AJ1477" s="1154"/>
      <c r="AK1477" s="962"/>
      <c r="AL1477" s="962"/>
      <c r="AM1477" s="962"/>
      <c r="AN1477" s="961"/>
      <c r="AO1477" s="962"/>
      <c r="AP1477" s="962"/>
      <c r="AQ1477" s="961"/>
      <c r="AR1477" s="961"/>
      <c r="AS1477" s="962"/>
    </row>
    <row r="1478">
      <c r="B1478" s="266"/>
      <c r="C1478" s="269"/>
      <c r="D1478" s="984">
        <v>9.0</v>
      </c>
      <c r="E1478" s="985">
        <v>9.0</v>
      </c>
      <c r="F1478" s="986"/>
      <c r="G1478" s="987"/>
      <c r="H1478" s="1021">
        <v>800000.0</v>
      </c>
      <c r="I1478" s="486"/>
      <c r="J1478" s="519"/>
      <c r="K1478" s="474"/>
      <c r="L1478" s="990">
        <v>75.0</v>
      </c>
      <c r="M1478" s="486"/>
      <c r="N1478" s="487"/>
      <c r="O1478" s="486"/>
      <c r="P1478" s="487"/>
      <c r="Q1478" s="487"/>
      <c r="R1478" s="487"/>
      <c r="S1478" s="519"/>
      <c r="T1478" s="520"/>
      <c r="U1478" s="519"/>
      <c r="V1478" s="520"/>
      <c r="W1478" s="520"/>
      <c r="X1478" s="520"/>
      <c r="Y1478" s="474"/>
      <c r="Z1478" s="474"/>
      <c r="AA1478" s="474"/>
      <c r="AB1478" s="475"/>
      <c r="AC1478" s="475"/>
      <c r="AD1478" s="475"/>
      <c r="AE1478" s="990"/>
      <c r="AF1478" s="1153">
        <v>10.0</v>
      </c>
      <c r="AG1478" s="1153"/>
      <c r="AH1478" s="1154">
        <v>10.0</v>
      </c>
      <c r="AI1478" s="990"/>
      <c r="AJ1478" s="1154"/>
      <c r="AK1478" s="962"/>
      <c r="AL1478" s="962"/>
      <c r="AM1478" s="962"/>
      <c r="AN1478" s="961"/>
      <c r="AO1478" s="962"/>
      <c r="AP1478" s="962"/>
      <c r="AQ1478" s="961"/>
      <c r="AR1478" s="961"/>
      <c r="AS1478" s="962"/>
    </row>
    <row r="1479">
      <c r="B1479" s="275"/>
      <c r="C1479" s="917"/>
      <c r="D1479" s="984">
        <v>10.0</v>
      </c>
      <c r="E1479" s="993">
        <v>10.0</v>
      </c>
      <c r="F1479" s="994"/>
      <c r="G1479" s="995"/>
      <c r="H1479" s="1028">
        <v>900000.0</v>
      </c>
      <c r="I1479" s="486"/>
      <c r="J1479" s="519"/>
      <c r="K1479" s="474"/>
      <c r="L1479" s="990">
        <v>80.0</v>
      </c>
      <c r="M1479" s="486"/>
      <c r="N1479" s="487"/>
      <c r="O1479" s="486"/>
      <c r="P1479" s="487"/>
      <c r="Q1479" s="487"/>
      <c r="R1479" s="487"/>
      <c r="S1479" s="519"/>
      <c r="T1479" s="520"/>
      <c r="U1479" s="519"/>
      <c r="V1479" s="520"/>
      <c r="W1479" s="520"/>
      <c r="X1479" s="520"/>
      <c r="Y1479" s="474"/>
      <c r="Z1479" s="474"/>
      <c r="AA1479" s="474"/>
      <c r="AB1479" s="475"/>
      <c r="AC1479" s="475"/>
      <c r="AD1479" s="475"/>
      <c r="AE1479" s="990"/>
      <c r="AF1479" s="1155">
        <v>10.0</v>
      </c>
      <c r="AG1479" s="1155"/>
      <c r="AH1479" s="1156">
        <v>10.0</v>
      </c>
      <c r="AI1479" s="1004"/>
      <c r="AJ1479" s="1156"/>
      <c r="AK1479" s="962"/>
      <c r="AL1479" s="962"/>
      <c r="AM1479" s="962"/>
      <c r="AN1479" s="961"/>
      <c r="AO1479" s="962"/>
      <c r="AP1479" s="962"/>
      <c r="AQ1479" s="961"/>
      <c r="AR1479" s="961"/>
      <c r="AS1479" s="962"/>
    </row>
    <row r="1480">
      <c r="A1480" s="1192" t="s">
        <v>2869</v>
      </c>
      <c r="B1480" s="1193"/>
      <c r="C1480" s="17"/>
      <c r="D1480" s="17"/>
      <c r="E1480" s="17"/>
      <c r="F1480" s="17"/>
      <c r="G1480" s="17"/>
      <c r="H1480" s="17"/>
      <c r="I1480" s="17"/>
      <c r="J1480" s="17"/>
      <c r="K1480" s="17"/>
      <c r="L1480" s="17"/>
      <c r="M1480" s="17"/>
      <c r="N1480" s="17"/>
      <c r="O1480" s="17"/>
      <c r="P1480" s="17"/>
      <c r="Q1480" s="17"/>
      <c r="R1480" s="17"/>
      <c r="S1480" s="17"/>
      <c r="T1480" s="1120"/>
      <c r="U1480" s="1120"/>
      <c r="V1480" s="1120"/>
      <c r="W1480" s="1034"/>
      <c r="X1480" s="1034"/>
      <c r="Y1480" s="1034"/>
      <c r="Z1480" s="1034"/>
      <c r="AA1480" s="1034"/>
      <c r="AB1480" s="1034"/>
      <c r="AC1480" s="1034"/>
      <c r="AD1480" s="1034"/>
      <c r="AE1480" s="1034"/>
      <c r="AF1480" s="1034"/>
      <c r="AG1480" s="1034"/>
      <c r="AH1480" s="1034"/>
      <c r="AI1480" s="1034"/>
      <c r="AJ1480" s="1034"/>
      <c r="AK1480" s="1033"/>
      <c r="AL1480" s="1033"/>
      <c r="AM1480" s="1033"/>
      <c r="AN1480" s="1034"/>
      <c r="AO1480" s="1033"/>
      <c r="AP1480" s="1033"/>
      <c r="AQ1480" s="1034"/>
      <c r="AR1480" s="1034"/>
      <c r="AS1480" s="941"/>
    </row>
    <row r="1481">
      <c r="A1481" s="1194" t="s">
        <v>2684</v>
      </c>
      <c r="B1481" s="1195" t="s">
        <v>2685</v>
      </c>
      <c r="C1481" s="1195" t="s">
        <v>2689</v>
      </c>
      <c r="D1481" s="1195" t="s">
        <v>2686</v>
      </c>
      <c r="F1481" s="1195" t="s">
        <v>2687</v>
      </c>
      <c r="H1481" s="1195" t="s">
        <v>2870</v>
      </c>
      <c r="K1481" s="1195" t="s">
        <v>2568</v>
      </c>
      <c r="N1481" s="1195" t="s">
        <v>2579</v>
      </c>
      <c r="Q1481" s="1195" t="s">
        <v>199</v>
      </c>
      <c r="T1481" s="961"/>
      <c r="U1481" s="961"/>
      <c r="V1481" s="961"/>
      <c r="W1481" s="961"/>
      <c r="X1481" s="961"/>
      <c r="Y1481" s="961"/>
      <c r="Z1481" s="961"/>
      <c r="AA1481" s="961"/>
      <c r="AB1481" s="961"/>
      <c r="AC1481" s="961"/>
      <c r="AD1481" s="961"/>
      <c r="AE1481" s="961"/>
      <c r="AF1481" s="961"/>
      <c r="AG1481" s="961"/>
      <c r="AH1481" s="961"/>
      <c r="AI1481" s="961"/>
      <c r="AJ1481" s="961"/>
      <c r="AK1481" s="962"/>
      <c r="AL1481" s="962"/>
      <c r="AM1481" s="962"/>
      <c r="AN1481" s="961"/>
      <c r="AO1481" s="962"/>
      <c r="AP1481" s="962"/>
      <c r="AQ1481" s="961"/>
      <c r="AR1481" s="961"/>
      <c r="AS1481" s="962"/>
    </row>
    <row r="1482">
      <c r="A1482" s="1194" t="s">
        <v>2690</v>
      </c>
      <c r="B1482" s="1195" t="s">
        <v>2691</v>
      </c>
      <c r="C1482" s="1195" t="s">
        <v>2567</v>
      </c>
      <c r="D1482" s="1196" t="s">
        <v>2693</v>
      </c>
      <c r="F1482" s="1195" t="s">
        <v>280</v>
      </c>
      <c r="H1482" s="1195" t="s">
        <v>2565</v>
      </c>
      <c r="K1482" s="1195" t="s">
        <v>2584</v>
      </c>
      <c r="N1482" s="1195" t="s">
        <v>1792</v>
      </c>
      <c r="Q1482" s="1195" t="s">
        <v>530</v>
      </c>
      <c r="T1482" s="1197"/>
      <c r="U1482" s="1197"/>
      <c r="V1482" s="1197"/>
      <c r="W1482" s="961"/>
      <c r="X1482" s="961"/>
      <c r="Y1482" s="961"/>
      <c r="Z1482" s="961"/>
      <c r="AA1482" s="961"/>
      <c r="AB1482" s="961"/>
      <c r="AC1482" s="961"/>
      <c r="AD1482" s="961"/>
      <c r="AE1482" s="961"/>
      <c r="AF1482" s="961"/>
      <c r="AG1482" s="961"/>
      <c r="AH1482" s="961"/>
      <c r="AI1482" s="961"/>
      <c r="AJ1482" s="961"/>
      <c r="AK1482" s="962"/>
      <c r="AL1482" s="962"/>
      <c r="AM1482" s="962"/>
      <c r="AN1482" s="961"/>
      <c r="AO1482" s="962"/>
      <c r="AP1482" s="962"/>
      <c r="AQ1482" s="961"/>
      <c r="AR1482" s="961"/>
      <c r="AS1482" s="962"/>
    </row>
    <row r="1483">
      <c r="A1483" s="1194" t="s">
        <v>2871</v>
      </c>
      <c r="B1483" s="1195" t="s">
        <v>2695</v>
      </c>
      <c r="C1483" s="1195" t="s">
        <v>2692</v>
      </c>
      <c r="D1483" s="1195" t="s">
        <v>2872</v>
      </c>
      <c r="F1483" s="1195" t="s">
        <v>2586</v>
      </c>
      <c r="H1483" s="1195" t="s">
        <v>632</v>
      </c>
      <c r="K1483" s="1195" t="s">
        <v>764</v>
      </c>
      <c r="N1483" s="1195" t="s">
        <v>274</v>
      </c>
      <c r="Q1483" s="1195" t="s">
        <v>864</v>
      </c>
      <c r="T1483" s="1197"/>
      <c r="U1483" s="1197"/>
      <c r="V1483" s="1197"/>
      <c r="W1483" s="961"/>
      <c r="X1483" s="961"/>
      <c r="Y1483" s="961"/>
      <c r="Z1483" s="961"/>
      <c r="AA1483" s="961"/>
      <c r="AB1483" s="961"/>
      <c r="AC1483" s="961"/>
      <c r="AD1483" s="961"/>
      <c r="AE1483" s="961"/>
      <c r="AF1483" s="961"/>
      <c r="AG1483" s="961"/>
      <c r="AH1483" s="961"/>
      <c r="AI1483" s="961"/>
      <c r="AJ1483" s="961"/>
      <c r="AK1483" s="962"/>
      <c r="AL1483" s="962"/>
      <c r="AM1483" s="962"/>
      <c r="AN1483" s="961"/>
      <c r="AO1483" s="962"/>
      <c r="AP1483" s="962"/>
      <c r="AQ1483" s="961"/>
      <c r="AR1483" s="961"/>
      <c r="AS1483" s="962"/>
    </row>
    <row r="1484">
      <c r="A1484" s="1194" t="s">
        <v>2694</v>
      </c>
      <c r="B1484" s="1195" t="s">
        <v>2697</v>
      </c>
      <c r="C1484" s="1195" t="s">
        <v>2698</v>
      </c>
      <c r="D1484" s="1195" t="s">
        <v>2696</v>
      </c>
      <c r="F1484" s="1195" t="s">
        <v>2873</v>
      </c>
      <c r="H1484" s="1195" t="s">
        <v>2874</v>
      </c>
      <c r="K1484" s="1196" t="s">
        <v>2577</v>
      </c>
      <c r="N1484" s="1195" t="s">
        <v>2044</v>
      </c>
      <c r="Q1484" s="1195" t="s">
        <v>2590</v>
      </c>
      <c r="T1484" s="1197"/>
      <c r="U1484" s="1197"/>
      <c r="V1484" s="1197"/>
      <c r="W1484" s="961"/>
      <c r="X1484" s="961"/>
      <c r="Y1484" s="961"/>
      <c r="Z1484" s="961"/>
      <c r="AA1484" s="961"/>
      <c r="AB1484" s="961"/>
      <c r="AC1484" s="961"/>
      <c r="AD1484" s="961"/>
      <c r="AE1484" s="961"/>
      <c r="AF1484" s="961"/>
      <c r="AG1484" s="961"/>
      <c r="AH1484" s="961"/>
      <c r="AI1484" s="961"/>
      <c r="AJ1484" s="961"/>
      <c r="AK1484" s="962"/>
      <c r="AL1484" s="962"/>
      <c r="AM1484" s="962"/>
      <c r="AN1484" s="961"/>
      <c r="AO1484" s="962"/>
      <c r="AP1484" s="962"/>
      <c r="AQ1484" s="961"/>
      <c r="AR1484" s="961"/>
      <c r="AS1484" s="962"/>
    </row>
    <row r="1485">
      <c r="A1485" s="1198" t="s">
        <v>2701</v>
      </c>
      <c r="B1485" s="1199" t="s">
        <v>2702</v>
      </c>
      <c r="C1485" s="1199" t="s">
        <v>2704</v>
      </c>
      <c r="D1485" s="1199" t="s">
        <v>2703</v>
      </c>
      <c r="E1485" s="916"/>
      <c r="F1485" s="1200" t="s">
        <v>2875</v>
      </c>
      <c r="G1485" s="916"/>
      <c r="H1485" s="1199" t="s">
        <v>2876</v>
      </c>
      <c r="I1485" s="916"/>
      <c r="J1485" s="916"/>
      <c r="K1485" s="1199" t="s">
        <v>2592</v>
      </c>
      <c r="L1485" s="916"/>
      <c r="M1485" s="916"/>
      <c r="N1485" s="1201" t="s">
        <v>2575</v>
      </c>
      <c r="O1485" s="916"/>
      <c r="P1485" s="916"/>
      <c r="Q1485" s="1202"/>
      <c r="R1485" s="916"/>
      <c r="S1485" s="916"/>
      <c r="T1485" s="1203"/>
      <c r="U1485" s="1203"/>
      <c r="V1485" s="1203"/>
      <c r="W1485" s="1203"/>
      <c r="X1485" s="1203"/>
      <c r="Y1485" s="1203"/>
      <c r="Z1485" s="1203"/>
      <c r="AA1485" s="1203"/>
      <c r="AB1485" s="1203"/>
      <c r="AC1485" s="1203"/>
      <c r="AD1485" s="1203"/>
      <c r="AE1485" s="1204"/>
      <c r="AF1485" s="1204"/>
      <c r="AG1485" s="1204"/>
      <c r="AH1485" s="1204"/>
      <c r="AI1485" s="1204"/>
      <c r="AJ1485" s="1204"/>
      <c r="AK1485" s="1203"/>
      <c r="AL1485" s="1203"/>
      <c r="AM1485" s="1203"/>
      <c r="AN1485" s="1203"/>
      <c r="AO1485" s="1203"/>
      <c r="AP1485" s="1203"/>
      <c r="AQ1485" s="1203"/>
      <c r="AR1485" s="1203"/>
      <c r="AS1485" s="1203"/>
    </row>
    <row r="1486">
      <c r="A1486" s="1205" t="s">
        <v>2708</v>
      </c>
      <c r="B1486" s="1193"/>
      <c r="C1486" s="17"/>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033"/>
      <c r="AL1486" s="1033"/>
      <c r="AM1486" s="1033"/>
      <c r="AN1486" s="1034"/>
      <c r="AO1486" s="1033"/>
      <c r="AP1486" s="1033"/>
      <c r="AQ1486" s="1034"/>
      <c r="AR1486" s="1034"/>
      <c r="AS1486" s="941"/>
    </row>
    <row r="1487">
      <c r="A1487" s="387" t="s">
        <v>2685</v>
      </c>
      <c r="B1487" s="1016" t="s">
        <v>2877</v>
      </c>
      <c r="C1487" s="14"/>
      <c r="D1487" s="984">
        <v>1.0</v>
      </c>
      <c r="E1487" s="971">
        <v>2.0</v>
      </c>
      <c r="F1487" s="972">
        <v>2.0</v>
      </c>
      <c r="G1487" s="973"/>
      <c r="H1487" s="988">
        <v>500.0</v>
      </c>
      <c r="I1487" s="487">
        <v>1.0</v>
      </c>
      <c r="J1487" s="519"/>
      <c r="K1487" s="474"/>
      <c r="L1487" s="989"/>
      <c r="M1487" s="486"/>
      <c r="N1487" s="487"/>
      <c r="O1487" s="486"/>
      <c r="P1487" s="487"/>
      <c r="Q1487" s="487"/>
      <c r="R1487" s="487"/>
      <c r="S1487" s="519"/>
      <c r="T1487" s="520"/>
      <c r="U1487" s="519"/>
      <c r="V1487" s="520"/>
      <c r="W1487" s="520"/>
      <c r="X1487" s="520"/>
      <c r="Y1487" s="474"/>
      <c r="Z1487" s="474"/>
      <c r="AA1487" s="474"/>
      <c r="AB1487" s="475"/>
      <c r="AC1487" s="475"/>
      <c r="AD1487" s="475"/>
      <c r="AE1487" s="989"/>
      <c r="AF1487" s="989"/>
      <c r="AG1487" s="989"/>
      <c r="AH1487" s="990"/>
      <c r="AI1487" s="990"/>
      <c r="AJ1487" s="989"/>
      <c r="AK1487" s="962"/>
      <c r="AL1487" s="962"/>
      <c r="AM1487" s="962"/>
      <c r="AN1487" s="961"/>
      <c r="AO1487" s="962"/>
      <c r="AP1487" s="962"/>
      <c r="AQ1487" s="961"/>
      <c r="AR1487" s="961"/>
      <c r="AS1487" s="962"/>
    </row>
    <row r="1488">
      <c r="B1488" s="266"/>
      <c r="C1488" s="269"/>
      <c r="D1488" s="984">
        <v>2.0</v>
      </c>
      <c r="E1488" s="985">
        <v>4.0</v>
      </c>
      <c r="F1488" s="986">
        <v>4.0</v>
      </c>
      <c r="G1488" s="987"/>
      <c r="H1488" s="988">
        <v>750.0</v>
      </c>
      <c r="I1488" s="487">
        <v>2.0</v>
      </c>
      <c r="J1488" s="519"/>
      <c r="K1488" s="474"/>
      <c r="L1488" s="989"/>
      <c r="M1488" s="487"/>
      <c r="N1488" s="487"/>
      <c r="O1488" s="486"/>
      <c r="P1488" s="487"/>
      <c r="Q1488" s="487"/>
      <c r="R1488" s="487">
        <v>1.0</v>
      </c>
      <c r="S1488" s="519"/>
      <c r="T1488" s="520"/>
      <c r="U1488" s="519"/>
      <c r="V1488" s="520"/>
      <c r="W1488" s="520"/>
      <c r="X1488" s="520"/>
      <c r="Y1488" s="474"/>
      <c r="Z1488" s="474"/>
      <c r="AA1488" s="474"/>
      <c r="AB1488" s="475"/>
      <c r="AC1488" s="475"/>
      <c r="AD1488" s="475"/>
      <c r="AE1488" s="989"/>
      <c r="AF1488" s="989"/>
      <c r="AG1488" s="989"/>
      <c r="AH1488" s="990"/>
      <c r="AI1488" s="990"/>
      <c r="AJ1488" s="989"/>
      <c r="AK1488" s="962"/>
      <c r="AL1488" s="962"/>
      <c r="AM1488" s="962"/>
      <c r="AN1488" s="961"/>
      <c r="AO1488" s="962"/>
      <c r="AP1488" s="962"/>
      <c r="AQ1488" s="961"/>
      <c r="AR1488" s="961"/>
      <c r="AS1488" s="962"/>
    </row>
    <row r="1489">
      <c r="B1489" s="266"/>
      <c r="C1489" s="269"/>
      <c r="D1489" s="984">
        <v>3.0</v>
      </c>
      <c r="E1489" s="985">
        <v>6.0</v>
      </c>
      <c r="F1489" s="986">
        <v>6.0</v>
      </c>
      <c r="G1489" s="987"/>
      <c r="H1489" s="988">
        <v>1100.0</v>
      </c>
      <c r="I1489" s="487">
        <v>2.0</v>
      </c>
      <c r="J1489" s="519"/>
      <c r="K1489" s="474"/>
      <c r="L1489" s="989"/>
      <c r="M1489" s="487"/>
      <c r="N1489" s="487"/>
      <c r="O1489" s="486"/>
      <c r="P1489" s="487"/>
      <c r="Q1489" s="487"/>
      <c r="R1489" s="487">
        <v>2.0</v>
      </c>
      <c r="S1489" s="519"/>
      <c r="T1489" s="520"/>
      <c r="U1489" s="519"/>
      <c r="V1489" s="520"/>
      <c r="W1489" s="520"/>
      <c r="X1489" s="520"/>
      <c r="Y1489" s="474"/>
      <c r="Z1489" s="474"/>
      <c r="AA1489" s="474"/>
      <c r="AB1489" s="475"/>
      <c r="AC1489" s="475"/>
      <c r="AD1489" s="475"/>
      <c r="AE1489" s="989"/>
      <c r="AF1489" s="989"/>
      <c r="AG1489" s="989"/>
      <c r="AH1489" s="990"/>
      <c r="AI1489" s="990"/>
      <c r="AJ1489" s="989"/>
      <c r="AK1489" s="962"/>
      <c r="AL1489" s="962"/>
      <c r="AM1489" s="962"/>
      <c r="AN1489" s="961"/>
      <c r="AO1489" s="962"/>
      <c r="AP1489" s="962"/>
      <c r="AQ1489" s="961"/>
      <c r="AR1489" s="961"/>
      <c r="AS1489" s="962"/>
    </row>
    <row r="1490">
      <c r="B1490" s="266"/>
      <c r="C1490" s="269"/>
      <c r="D1490" s="984">
        <v>4.0</v>
      </c>
      <c r="E1490" s="985">
        <v>8.0</v>
      </c>
      <c r="F1490" s="986">
        <v>8.0</v>
      </c>
      <c r="G1490" s="987"/>
      <c r="H1490" s="988">
        <v>1700.0</v>
      </c>
      <c r="I1490" s="487">
        <v>3.0</v>
      </c>
      <c r="J1490" s="519"/>
      <c r="K1490" s="474"/>
      <c r="L1490" s="989"/>
      <c r="M1490" s="487"/>
      <c r="N1490" s="487"/>
      <c r="O1490" s="486"/>
      <c r="P1490" s="487"/>
      <c r="Q1490" s="487"/>
      <c r="R1490" s="487">
        <v>3.0</v>
      </c>
      <c r="S1490" s="519"/>
      <c r="T1490" s="520"/>
      <c r="U1490" s="519"/>
      <c r="V1490" s="520"/>
      <c r="W1490" s="520"/>
      <c r="X1490" s="520"/>
      <c r="Y1490" s="474"/>
      <c r="Z1490" s="474"/>
      <c r="AA1490" s="474"/>
      <c r="AB1490" s="475"/>
      <c r="AC1490" s="475"/>
      <c r="AD1490" s="475"/>
      <c r="AE1490" s="989"/>
      <c r="AF1490" s="989"/>
      <c r="AG1490" s="989"/>
      <c r="AH1490" s="990"/>
      <c r="AI1490" s="990"/>
      <c r="AJ1490" s="989"/>
      <c r="AK1490" s="962"/>
      <c r="AL1490" s="962"/>
      <c r="AM1490" s="962"/>
      <c r="AN1490" s="961"/>
      <c r="AO1490" s="962"/>
      <c r="AP1490" s="962"/>
      <c r="AQ1490" s="961"/>
      <c r="AR1490" s="961"/>
      <c r="AS1490" s="962"/>
    </row>
    <row r="1491">
      <c r="B1491" s="266"/>
      <c r="C1491" s="269"/>
      <c r="D1491" s="984">
        <v>5.0</v>
      </c>
      <c r="E1491" s="985">
        <v>10.0</v>
      </c>
      <c r="F1491" s="986">
        <v>10.0</v>
      </c>
      <c r="G1491" s="987"/>
      <c r="H1491" s="988">
        <v>2600.0</v>
      </c>
      <c r="I1491" s="487">
        <v>3.0</v>
      </c>
      <c r="J1491" s="519"/>
      <c r="K1491" s="474"/>
      <c r="L1491" s="989"/>
      <c r="M1491" s="487"/>
      <c r="N1491" s="487"/>
      <c r="O1491" s="486"/>
      <c r="P1491" s="487"/>
      <c r="Q1491" s="487"/>
      <c r="R1491" s="487">
        <v>4.0</v>
      </c>
      <c r="S1491" s="519"/>
      <c r="T1491" s="520"/>
      <c r="U1491" s="519"/>
      <c r="V1491" s="520"/>
      <c r="W1491" s="520"/>
      <c r="X1491" s="520"/>
      <c r="Y1491" s="474"/>
      <c r="Z1491" s="474"/>
      <c r="AA1491" s="474"/>
      <c r="AB1491" s="475"/>
      <c r="AC1491" s="475"/>
      <c r="AD1491" s="475"/>
      <c r="AE1491" s="989"/>
      <c r="AF1491" s="989"/>
      <c r="AG1491" s="989"/>
      <c r="AH1491" s="990"/>
      <c r="AI1491" s="990"/>
      <c r="AJ1491" s="989"/>
      <c r="AK1491" s="962"/>
      <c r="AL1491" s="962"/>
      <c r="AM1491" s="962"/>
      <c r="AN1491" s="961"/>
      <c r="AO1491" s="962"/>
      <c r="AP1491" s="962"/>
      <c r="AQ1491" s="961"/>
      <c r="AR1491" s="961"/>
      <c r="AS1491" s="962"/>
    </row>
    <row r="1492">
      <c r="A1492" s="968" t="s">
        <v>2689</v>
      </c>
      <c r="B1492" s="1016" t="s">
        <v>2878</v>
      </c>
      <c r="C1492" s="14"/>
      <c r="D1492" s="970">
        <v>1.0</v>
      </c>
      <c r="E1492" s="971">
        <v>1.0</v>
      </c>
      <c r="F1492" s="972">
        <v>1.0</v>
      </c>
      <c r="G1492" s="973"/>
      <c r="H1492" s="974">
        <v>800.0</v>
      </c>
      <c r="I1492" s="975">
        <v>3.0</v>
      </c>
      <c r="J1492" s="976"/>
      <c r="K1492" s="977"/>
      <c r="L1492" s="978"/>
      <c r="M1492" s="979"/>
      <c r="N1492" s="975"/>
      <c r="O1492" s="979"/>
      <c r="P1492" s="975"/>
      <c r="Q1492" s="975"/>
      <c r="R1492" s="975"/>
      <c r="S1492" s="976"/>
      <c r="T1492" s="980"/>
      <c r="U1492" s="976"/>
      <c r="V1492" s="980"/>
      <c r="W1492" s="980"/>
      <c r="X1492" s="980"/>
      <c r="Y1492" s="977"/>
      <c r="Z1492" s="977"/>
      <c r="AA1492" s="977"/>
      <c r="AB1492" s="981"/>
      <c r="AC1492" s="981"/>
      <c r="AD1492" s="981"/>
      <c r="AE1492" s="978"/>
      <c r="AF1492" s="978"/>
      <c r="AG1492" s="978"/>
      <c r="AH1492" s="982"/>
      <c r="AI1492" s="982"/>
      <c r="AJ1492" s="978"/>
      <c r="AK1492" s="1024"/>
      <c r="AL1492" s="1024"/>
      <c r="AM1492" s="1024"/>
      <c r="AN1492" s="1025"/>
      <c r="AO1492" s="1024"/>
      <c r="AP1492" s="1024"/>
      <c r="AQ1492" s="1025"/>
      <c r="AR1492" s="1025"/>
      <c r="AS1492" s="1026"/>
    </row>
    <row r="1493">
      <c r="A1493" s="266"/>
      <c r="B1493" s="266"/>
      <c r="C1493" s="269"/>
      <c r="D1493" s="984">
        <v>2.0</v>
      </c>
      <c r="E1493" s="985">
        <v>2.0</v>
      </c>
      <c r="F1493" s="986">
        <v>2.0</v>
      </c>
      <c r="G1493" s="987"/>
      <c r="H1493" s="988">
        <v>1200.0</v>
      </c>
      <c r="I1493" s="487">
        <v>3.0</v>
      </c>
      <c r="J1493" s="519"/>
      <c r="K1493" s="474"/>
      <c r="L1493" s="989"/>
      <c r="M1493" s="486"/>
      <c r="N1493" s="487"/>
      <c r="O1493" s="486"/>
      <c r="P1493" s="487"/>
      <c r="Q1493" s="487">
        <v>3.0</v>
      </c>
      <c r="R1493" s="487"/>
      <c r="S1493" s="519"/>
      <c r="T1493" s="520"/>
      <c r="U1493" s="519"/>
      <c r="V1493" s="520"/>
      <c r="W1493" s="520"/>
      <c r="X1493" s="520"/>
      <c r="Y1493" s="474"/>
      <c r="Z1493" s="474"/>
      <c r="AA1493" s="474"/>
      <c r="AB1493" s="475"/>
      <c r="AC1493" s="475"/>
      <c r="AD1493" s="475"/>
      <c r="AE1493" s="989"/>
      <c r="AF1493" s="989"/>
      <c r="AG1493" s="989"/>
      <c r="AH1493" s="990"/>
      <c r="AI1493" s="990"/>
      <c r="AJ1493" s="989"/>
      <c r="AK1493" s="962"/>
      <c r="AL1493" s="962"/>
      <c r="AM1493" s="962"/>
      <c r="AN1493" s="961"/>
      <c r="AO1493" s="962"/>
      <c r="AP1493" s="962"/>
      <c r="AQ1493" s="961"/>
      <c r="AR1493" s="961"/>
      <c r="AS1493" s="1027"/>
    </row>
    <row r="1494">
      <c r="A1494" s="266"/>
      <c r="B1494" s="266"/>
      <c r="C1494" s="269"/>
      <c r="D1494" s="984">
        <v>3.0</v>
      </c>
      <c r="E1494" s="985">
        <v>3.0</v>
      </c>
      <c r="F1494" s="986">
        <v>3.0</v>
      </c>
      <c r="G1494" s="987"/>
      <c r="H1494" s="988">
        <v>1800.0</v>
      </c>
      <c r="I1494" s="487">
        <v>4.0</v>
      </c>
      <c r="J1494" s="519"/>
      <c r="K1494" s="474"/>
      <c r="L1494" s="989"/>
      <c r="M1494" s="486"/>
      <c r="N1494" s="487"/>
      <c r="O1494" s="486"/>
      <c r="P1494" s="487"/>
      <c r="Q1494" s="487">
        <v>3.0</v>
      </c>
      <c r="R1494" s="487"/>
      <c r="S1494" s="519"/>
      <c r="T1494" s="520"/>
      <c r="U1494" s="519"/>
      <c r="V1494" s="520"/>
      <c r="W1494" s="520"/>
      <c r="X1494" s="520"/>
      <c r="Y1494" s="474"/>
      <c r="Z1494" s="474"/>
      <c r="AA1494" s="474"/>
      <c r="AB1494" s="475"/>
      <c r="AC1494" s="475"/>
      <c r="AD1494" s="475"/>
      <c r="AE1494" s="989"/>
      <c r="AF1494" s="989"/>
      <c r="AG1494" s="989"/>
      <c r="AH1494" s="990"/>
      <c r="AI1494" s="990"/>
      <c r="AJ1494" s="989"/>
      <c r="AK1494" s="962"/>
      <c r="AL1494" s="962"/>
      <c r="AM1494" s="962"/>
      <c r="AN1494" s="961"/>
      <c r="AO1494" s="962"/>
      <c r="AP1494" s="962"/>
      <c r="AQ1494" s="961"/>
      <c r="AR1494" s="961"/>
      <c r="AS1494" s="1027"/>
    </row>
    <row r="1495">
      <c r="A1495" s="266"/>
      <c r="B1495" s="266"/>
      <c r="C1495" s="269"/>
      <c r="D1495" s="984">
        <v>4.0</v>
      </c>
      <c r="E1495" s="985">
        <v>4.0</v>
      </c>
      <c r="F1495" s="986">
        <v>4.0</v>
      </c>
      <c r="G1495" s="987"/>
      <c r="H1495" s="988">
        <v>2700.0</v>
      </c>
      <c r="I1495" s="487">
        <v>5.0</v>
      </c>
      <c r="J1495" s="519"/>
      <c r="K1495" s="474"/>
      <c r="L1495" s="989"/>
      <c r="M1495" s="486"/>
      <c r="N1495" s="487"/>
      <c r="O1495" s="486"/>
      <c r="P1495" s="487"/>
      <c r="Q1495" s="487">
        <v>4.0</v>
      </c>
      <c r="R1495" s="487"/>
      <c r="S1495" s="519"/>
      <c r="T1495" s="520"/>
      <c r="U1495" s="519"/>
      <c r="V1495" s="520"/>
      <c r="W1495" s="520"/>
      <c r="X1495" s="520"/>
      <c r="Y1495" s="474"/>
      <c r="Z1495" s="474"/>
      <c r="AA1495" s="474"/>
      <c r="AB1495" s="475"/>
      <c r="AC1495" s="475"/>
      <c r="AD1495" s="475"/>
      <c r="AE1495" s="989"/>
      <c r="AF1495" s="989"/>
      <c r="AG1495" s="989"/>
      <c r="AH1495" s="990"/>
      <c r="AI1495" s="990"/>
      <c r="AJ1495" s="989"/>
      <c r="AK1495" s="962"/>
      <c r="AL1495" s="962"/>
      <c r="AM1495" s="962"/>
      <c r="AN1495" s="961"/>
      <c r="AO1495" s="962"/>
      <c r="AP1495" s="962"/>
      <c r="AQ1495" s="961"/>
      <c r="AR1495" s="961"/>
      <c r="AS1495" s="1027"/>
    </row>
    <row r="1496">
      <c r="A1496" s="266"/>
      <c r="B1496" s="266"/>
      <c r="C1496" s="269"/>
      <c r="D1496" s="984">
        <v>5.0</v>
      </c>
      <c r="E1496" s="985">
        <v>5.0</v>
      </c>
      <c r="F1496" s="986">
        <v>5.0</v>
      </c>
      <c r="G1496" s="987"/>
      <c r="H1496" s="988">
        <v>4100.0</v>
      </c>
      <c r="I1496" s="487">
        <v>5.0</v>
      </c>
      <c r="J1496" s="519"/>
      <c r="K1496" s="474"/>
      <c r="L1496" s="989"/>
      <c r="M1496" s="486"/>
      <c r="N1496" s="487"/>
      <c r="O1496" s="486"/>
      <c r="P1496" s="487"/>
      <c r="Q1496" s="487">
        <v>5.0</v>
      </c>
      <c r="R1496" s="487"/>
      <c r="S1496" s="519"/>
      <c r="T1496" s="520"/>
      <c r="U1496" s="519"/>
      <c r="V1496" s="520"/>
      <c r="W1496" s="520"/>
      <c r="X1496" s="520"/>
      <c r="Y1496" s="474"/>
      <c r="Z1496" s="474"/>
      <c r="AA1496" s="474"/>
      <c r="AB1496" s="475"/>
      <c r="AC1496" s="475"/>
      <c r="AD1496" s="475"/>
      <c r="AE1496" s="989"/>
      <c r="AF1496" s="989"/>
      <c r="AG1496" s="989"/>
      <c r="AH1496" s="990"/>
      <c r="AI1496" s="990"/>
      <c r="AJ1496" s="989"/>
      <c r="AK1496" s="962"/>
      <c r="AL1496" s="962"/>
      <c r="AM1496" s="962"/>
      <c r="AN1496" s="961"/>
      <c r="AO1496" s="962"/>
      <c r="AP1496" s="962"/>
      <c r="AQ1496" s="961"/>
      <c r="AR1496" s="961"/>
      <c r="AS1496" s="1027"/>
    </row>
    <row r="1497">
      <c r="A1497" s="266"/>
      <c r="B1497" s="266"/>
      <c r="C1497" s="269"/>
      <c r="D1497" s="984">
        <v>6.0</v>
      </c>
      <c r="E1497" s="985">
        <v>6.0</v>
      </c>
      <c r="F1497" s="986">
        <v>6.0</v>
      </c>
      <c r="G1497" s="987"/>
      <c r="H1497" s="988">
        <v>6200.0</v>
      </c>
      <c r="I1497" s="486"/>
      <c r="J1497" s="520">
        <v>3.0</v>
      </c>
      <c r="K1497" s="474"/>
      <c r="L1497" s="989"/>
      <c r="M1497" s="486"/>
      <c r="N1497" s="487"/>
      <c r="O1497" s="486"/>
      <c r="P1497" s="487"/>
      <c r="Q1497" s="487">
        <v>5.0</v>
      </c>
      <c r="R1497" s="487"/>
      <c r="S1497" s="519"/>
      <c r="T1497" s="520"/>
      <c r="U1497" s="519"/>
      <c r="V1497" s="520"/>
      <c r="W1497" s="520"/>
      <c r="X1497" s="520"/>
      <c r="Y1497" s="474"/>
      <c r="Z1497" s="474"/>
      <c r="AA1497" s="474"/>
      <c r="AB1497" s="475"/>
      <c r="AC1497" s="475"/>
      <c r="AD1497" s="475"/>
      <c r="AE1497" s="989"/>
      <c r="AF1497" s="989"/>
      <c r="AG1497" s="989"/>
      <c r="AH1497" s="990"/>
      <c r="AI1497" s="990"/>
      <c r="AJ1497" s="989"/>
      <c r="AK1497" s="962"/>
      <c r="AL1497" s="962"/>
      <c r="AM1497" s="962"/>
      <c r="AN1497" s="961"/>
      <c r="AO1497" s="962"/>
      <c r="AP1497" s="962"/>
      <c r="AQ1497" s="961"/>
      <c r="AR1497" s="961"/>
      <c r="AS1497" s="1027"/>
    </row>
    <row r="1498">
      <c r="A1498" s="266"/>
      <c r="B1498" s="266"/>
      <c r="C1498" s="269"/>
      <c r="D1498" s="984">
        <v>7.0</v>
      </c>
      <c r="E1498" s="985">
        <v>7.0</v>
      </c>
      <c r="F1498" s="986">
        <v>7.0</v>
      </c>
      <c r="G1498" s="987"/>
      <c r="H1498" s="988">
        <v>9300.0</v>
      </c>
      <c r="I1498" s="486"/>
      <c r="J1498" s="520">
        <v>4.0</v>
      </c>
      <c r="K1498" s="474"/>
      <c r="L1498" s="989"/>
      <c r="M1498" s="486"/>
      <c r="N1498" s="487"/>
      <c r="O1498" s="486"/>
      <c r="P1498" s="487"/>
      <c r="Q1498" s="487"/>
      <c r="R1498" s="487"/>
      <c r="S1498" s="519"/>
      <c r="T1498" s="520"/>
      <c r="U1498" s="519"/>
      <c r="V1498" s="520"/>
      <c r="W1498" s="520">
        <v>3.0</v>
      </c>
      <c r="X1498" s="520"/>
      <c r="Y1498" s="474"/>
      <c r="Z1498" s="474"/>
      <c r="AA1498" s="474"/>
      <c r="AB1498" s="475"/>
      <c r="AC1498" s="475"/>
      <c r="AD1498" s="475"/>
      <c r="AE1498" s="989"/>
      <c r="AF1498" s="989"/>
      <c r="AG1498" s="989"/>
      <c r="AH1498" s="990"/>
      <c r="AI1498" s="990"/>
      <c r="AJ1498" s="989"/>
      <c r="AK1498" s="962"/>
      <c r="AL1498" s="962"/>
      <c r="AM1498" s="962"/>
      <c r="AN1498" s="961"/>
      <c r="AO1498" s="962"/>
      <c r="AP1498" s="962"/>
      <c r="AQ1498" s="961"/>
      <c r="AR1498" s="961"/>
      <c r="AS1498" s="1027"/>
    </row>
    <row r="1499">
      <c r="A1499" s="266"/>
      <c r="B1499" s="266"/>
      <c r="C1499" s="269"/>
      <c r="D1499" s="984">
        <v>8.0</v>
      </c>
      <c r="E1499" s="985">
        <v>8.0</v>
      </c>
      <c r="F1499" s="986">
        <v>8.0</v>
      </c>
      <c r="G1499" s="987"/>
      <c r="H1499" s="988">
        <v>14000.0</v>
      </c>
      <c r="I1499" s="486"/>
      <c r="J1499" s="520">
        <v>5.0</v>
      </c>
      <c r="K1499" s="474"/>
      <c r="L1499" s="989"/>
      <c r="M1499" s="486"/>
      <c r="N1499" s="487"/>
      <c r="O1499" s="486"/>
      <c r="P1499" s="487"/>
      <c r="Q1499" s="487"/>
      <c r="R1499" s="487"/>
      <c r="S1499" s="519"/>
      <c r="T1499" s="520"/>
      <c r="U1499" s="519"/>
      <c r="V1499" s="520"/>
      <c r="W1499" s="520">
        <v>5.0</v>
      </c>
      <c r="X1499" s="520"/>
      <c r="Y1499" s="474"/>
      <c r="Z1499" s="474"/>
      <c r="AA1499" s="474"/>
      <c r="AB1499" s="475"/>
      <c r="AC1499" s="475"/>
      <c r="AD1499" s="475"/>
      <c r="AE1499" s="989"/>
      <c r="AF1499" s="989"/>
      <c r="AG1499" s="989"/>
      <c r="AH1499" s="990"/>
      <c r="AI1499" s="990"/>
      <c r="AJ1499" s="989"/>
      <c r="AK1499" s="962"/>
      <c r="AL1499" s="962"/>
      <c r="AM1499" s="962"/>
      <c r="AN1499" s="961"/>
      <c r="AO1499" s="962"/>
      <c r="AP1499" s="962"/>
      <c r="AQ1499" s="961"/>
      <c r="AR1499" s="961"/>
      <c r="AS1499" s="1027"/>
    </row>
    <row r="1500">
      <c r="A1500" s="266"/>
      <c r="B1500" s="266"/>
      <c r="C1500" s="269"/>
      <c r="D1500" s="984">
        <v>9.0</v>
      </c>
      <c r="E1500" s="985">
        <v>9.0</v>
      </c>
      <c r="F1500" s="986">
        <v>9.0</v>
      </c>
      <c r="G1500" s="987"/>
      <c r="H1500" s="988">
        <v>21000.0</v>
      </c>
      <c r="I1500" s="486"/>
      <c r="J1500" s="520">
        <v>6.0</v>
      </c>
      <c r="K1500" s="474"/>
      <c r="L1500" s="989"/>
      <c r="M1500" s="486"/>
      <c r="N1500" s="487"/>
      <c r="O1500" s="486"/>
      <c r="P1500" s="487"/>
      <c r="Q1500" s="487"/>
      <c r="R1500" s="487"/>
      <c r="S1500" s="519"/>
      <c r="T1500" s="520"/>
      <c r="U1500" s="519"/>
      <c r="V1500" s="520"/>
      <c r="W1500" s="520">
        <v>6.0</v>
      </c>
      <c r="X1500" s="520"/>
      <c r="Y1500" s="474"/>
      <c r="Z1500" s="474"/>
      <c r="AA1500" s="474"/>
      <c r="AB1500" s="475"/>
      <c r="AC1500" s="475"/>
      <c r="AD1500" s="475"/>
      <c r="AE1500" s="989"/>
      <c r="AF1500" s="989"/>
      <c r="AG1500" s="989"/>
      <c r="AH1500" s="990"/>
      <c r="AI1500" s="990"/>
      <c r="AJ1500" s="989"/>
      <c r="AK1500" s="962"/>
      <c r="AL1500" s="962"/>
      <c r="AM1500" s="962"/>
      <c r="AN1500" s="961"/>
      <c r="AO1500" s="962"/>
      <c r="AP1500" s="962"/>
      <c r="AQ1500" s="961"/>
      <c r="AR1500" s="961"/>
      <c r="AS1500" s="1027"/>
    </row>
    <row r="1501">
      <c r="A1501" s="275"/>
      <c r="B1501" s="275"/>
      <c r="C1501" s="917"/>
      <c r="D1501" s="992">
        <v>10.0</v>
      </c>
      <c r="E1501" s="993">
        <v>10.0</v>
      </c>
      <c r="F1501" s="994">
        <v>10.0</v>
      </c>
      <c r="G1501" s="995"/>
      <c r="H1501" s="996">
        <v>32000.0</v>
      </c>
      <c r="I1501" s="1001"/>
      <c r="J1501" s="1002">
        <v>8.0</v>
      </c>
      <c r="K1501" s="999"/>
      <c r="L1501" s="1000"/>
      <c r="M1501" s="1001"/>
      <c r="N1501" s="997"/>
      <c r="O1501" s="1001"/>
      <c r="P1501" s="997"/>
      <c r="Q1501" s="997"/>
      <c r="R1501" s="997"/>
      <c r="S1501" s="998"/>
      <c r="T1501" s="1002"/>
      <c r="U1501" s="998"/>
      <c r="V1501" s="1002"/>
      <c r="W1501" s="1002">
        <v>8.0</v>
      </c>
      <c r="X1501" s="1002"/>
      <c r="Y1501" s="999"/>
      <c r="Z1501" s="999"/>
      <c r="AA1501" s="999"/>
      <c r="AB1501" s="1003"/>
      <c r="AC1501" s="1003"/>
      <c r="AD1501" s="1003"/>
      <c r="AE1501" s="1000"/>
      <c r="AF1501" s="1000"/>
      <c r="AG1501" s="1000"/>
      <c r="AH1501" s="1004"/>
      <c r="AI1501" s="1004"/>
      <c r="AJ1501" s="1000"/>
      <c r="AK1501" s="1029"/>
      <c r="AL1501" s="1029"/>
      <c r="AM1501" s="1029"/>
      <c r="AN1501" s="1030"/>
      <c r="AO1501" s="1029"/>
      <c r="AP1501" s="1029"/>
      <c r="AQ1501" s="1030"/>
      <c r="AR1501" s="1030"/>
      <c r="AS1501" s="1031"/>
    </row>
    <row r="1502">
      <c r="A1502" s="387" t="s">
        <v>2686</v>
      </c>
      <c r="B1502" s="1018" t="s">
        <v>2879</v>
      </c>
      <c r="C1502" s="269"/>
      <c r="D1502" s="984">
        <v>1.0</v>
      </c>
      <c r="E1502" s="985">
        <v>1.0</v>
      </c>
      <c r="F1502" s="986">
        <v>1.0</v>
      </c>
      <c r="G1502" s="987"/>
      <c r="H1502" s="988">
        <v>500.0</v>
      </c>
      <c r="I1502" s="487">
        <v>1.0</v>
      </c>
      <c r="J1502" s="519"/>
      <c r="K1502" s="474"/>
      <c r="L1502" s="989"/>
      <c r="M1502" s="486"/>
      <c r="N1502" s="487"/>
      <c r="O1502" s="486"/>
      <c r="P1502" s="487"/>
      <c r="Q1502" s="487"/>
      <c r="R1502" s="487"/>
      <c r="S1502" s="519"/>
      <c r="T1502" s="520"/>
      <c r="U1502" s="519"/>
      <c r="V1502" s="520"/>
      <c r="W1502" s="520"/>
      <c r="X1502" s="520"/>
      <c r="Y1502" s="474"/>
      <c r="Z1502" s="474"/>
      <c r="AA1502" s="474"/>
      <c r="AB1502" s="475"/>
      <c r="AC1502" s="475"/>
      <c r="AD1502" s="475"/>
      <c r="AE1502" s="989"/>
      <c r="AF1502" s="989"/>
      <c r="AG1502" s="989"/>
      <c r="AH1502" s="990"/>
      <c r="AI1502" s="990"/>
      <c r="AJ1502" s="989"/>
      <c r="AK1502" s="962"/>
      <c r="AL1502" s="962"/>
      <c r="AM1502" s="962"/>
      <c r="AN1502" s="961"/>
      <c r="AO1502" s="962"/>
      <c r="AP1502" s="962"/>
      <c r="AQ1502" s="961"/>
      <c r="AR1502" s="961"/>
      <c r="AS1502" s="962"/>
    </row>
    <row r="1503">
      <c r="B1503" s="266"/>
      <c r="C1503" s="269"/>
      <c r="D1503" s="984">
        <v>2.0</v>
      </c>
      <c r="E1503" s="985">
        <v>2.0</v>
      </c>
      <c r="F1503" s="986">
        <v>2.0</v>
      </c>
      <c r="G1503" s="987"/>
      <c r="H1503" s="988">
        <v>750.0</v>
      </c>
      <c r="I1503" s="487">
        <v>2.0</v>
      </c>
      <c r="J1503" s="519"/>
      <c r="K1503" s="474"/>
      <c r="L1503" s="989"/>
      <c r="M1503" s="486"/>
      <c r="N1503" s="487"/>
      <c r="O1503" s="486"/>
      <c r="P1503" s="487"/>
      <c r="Q1503" s="487">
        <v>1.0</v>
      </c>
      <c r="R1503" s="487"/>
      <c r="S1503" s="519"/>
      <c r="T1503" s="520"/>
      <c r="U1503" s="519"/>
      <c r="V1503" s="520"/>
      <c r="W1503" s="520"/>
      <c r="X1503" s="520"/>
      <c r="Y1503" s="474"/>
      <c r="Z1503" s="474"/>
      <c r="AA1503" s="474"/>
      <c r="AB1503" s="475"/>
      <c r="AC1503" s="475"/>
      <c r="AD1503" s="475"/>
      <c r="AE1503" s="989"/>
      <c r="AF1503" s="989"/>
      <c r="AG1503" s="989"/>
      <c r="AH1503" s="990"/>
      <c r="AI1503" s="990"/>
      <c r="AJ1503" s="989"/>
      <c r="AK1503" s="962"/>
      <c r="AL1503" s="962"/>
      <c r="AM1503" s="962"/>
      <c r="AN1503" s="961"/>
      <c r="AO1503" s="962"/>
      <c r="AP1503" s="962"/>
      <c r="AQ1503" s="961"/>
      <c r="AR1503" s="961"/>
      <c r="AS1503" s="962"/>
    </row>
    <row r="1504">
      <c r="B1504" s="266"/>
      <c r="C1504" s="269"/>
      <c r="D1504" s="984">
        <v>3.0</v>
      </c>
      <c r="E1504" s="985">
        <v>3.0</v>
      </c>
      <c r="F1504" s="986">
        <v>3.0</v>
      </c>
      <c r="G1504" s="987"/>
      <c r="H1504" s="988">
        <v>1100.0</v>
      </c>
      <c r="I1504" s="487">
        <v>2.0</v>
      </c>
      <c r="J1504" s="519"/>
      <c r="K1504" s="474"/>
      <c r="L1504" s="989"/>
      <c r="M1504" s="486"/>
      <c r="N1504" s="487"/>
      <c r="O1504" s="486"/>
      <c r="P1504" s="487"/>
      <c r="Q1504" s="487">
        <v>2.0</v>
      </c>
      <c r="R1504" s="487"/>
      <c r="S1504" s="519"/>
      <c r="T1504" s="520"/>
      <c r="U1504" s="519"/>
      <c r="V1504" s="520"/>
      <c r="W1504" s="520"/>
      <c r="X1504" s="520"/>
      <c r="Y1504" s="474"/>
      <c r="Z1504" s="474"/>
      <c r="AA1504" s="474"/>
      <c r="AB1504" s="475"/>
      <c r="AC1504" s="475"/>
      <c r="AD1504" s="475"/>
      <c r="AE1504" s="989"/>
      <c r="AF1504" s="989"/>
      <c r="AG1504" s="989"/>
      <c r="AH1504" s="990"/>
      <c r="AI1504" s="990"/>
      <c r="AJ1504" s="989"/>
      <c r="AK1504" s="962"/>
      <c r="AL1504" s="962"/>
      <c r="AM1504" s="962"/>
      <c r="AN1504" s="961"/>
      <c r="AO1504" s="962"/>
      <c r="AP1504" s="962"/>
      <c r="AQ1504" s="961"/>
      <c r="AR1504" s="961"/>
      <c r="AS1504" s="962"/>
    </row>
    <row r="1505">
      <c r="B1505" s="266"/>
      <c r="C1505" s="269"/>
      <c r="D1505" s="984">
        <v>4.0</v>
      </c>
      <c r="E1505" s="985">
        <v>4.0</v>
      </c>
      <c r="F1505" s="986">
        <v>4.0</v>
      </c>
      <c r="G1505" s="987"/>
      <c r="H1505" s="988">
        <v>1700.0</v>
      </c>
      <c r="I1505" s="487">
        <v>3.0</v>
      </c>
      <c r="J1505" s="519"/>
      <c r="K1505" s="474"/>
      <c r="L1505" s="989"/>
      <c r="M1505" s="486"/>
      <c r="N1505" s="487"/>
      <c r="O1505" s="486"/>
      <c r="P1505" s="487"/>
      <c r="Q1505" s="487">
        <v>3.0</v>
      </c>
      <c r="R1505" s="487"/>
      <c r="S1505" s="519"/>
      <c r="T1505" s="520"/>
      <c r="U1505" s="519"/>
      <c r="V1505" s="520"/>
      <c r="W1505" s="520"/>
      <c r="X1505" s="520"/>
      <c r="Y1505" s="474"/>
      <c r="Z1505" s="474"/>
      <c r="AA1505" s="474"/>
      <c r="AB1505" s="475"/>
      <c r="AC1505" s="475"/>
      <c r="AD1505" s="475"/>
      <c r="AE1505" s="989"/>
      <c r="AF1505" s="989"/>
      <c r="AG1505" s="989"/>
      <c r="AH1505" s="990"/>
      <c r="AI1505" s="990"/>
      <c r="AJ1505" s="989"/>
      <c r="AK1505" s="962"/>
      <c r="AL1505" s="962"/>
      <c r="AM1505" s="962"/>
      <c r="AN1505" s="961"/>
      <c r="AO1505" s="962"/>
      <c r="AP1505" s="962"/>
      <c r="AQ1505" s="961"/>
      <c r="AR1505" s="961"/>
      <c r="AS1505" s="962"/>
    </row>
    <row r="1506">
      <c r="B1506" s="266"/>
      <c r="C1506" s="269"/>
      <c r="D1506" s="984">
        <v>5.0</v>
      </c>
      <c r="E1506" s="985">
        <v>6.0</v>
      </c>
      <c r="F1506" s="986">
        <v>6.0</v>
      </c>
      <c r="G1506" s="987"/>
      <c r="H1506" s="988">
        <v>2600.0</v>
      </c>
      <c r="I1506" s="487">
        <v>3.0</v>
      </c>
      <c r="J1506" s="519"/>
      <c r="K1506" s="474"/>
      <c r="L1506" s="989"/>
      <c r="M1506" s="486"/>
      <c r="N1506" s="487"/>
      <c r="O1506" s="486"/>
      <c r="P1506" s="487"/>
      <c r="Q1506" s="487">
        <v>4.0</v>
      </c>
      <c r="R1506" s="487"/>
      <c r="S1506" s="519"/>
      <c r="T1506" s="520"/>
      <c r="U1506" s="519"/>
      <c r="V1506" s="520"/>
      <c r="W1506" s="520"/>
      <c r="X1506" s="520"/>
      <c r="Y1506" s="474"/>
      <c r="Z1506" s="474"/>
      <c r="AA1506" s="474"/>
      <c r="AB1506" s="475"/>
      <c r="AC1506" s="475"/>
      <c r="AD1506" s="475"/>
      <c r="AE1506" s="989"/>
      <c r="AF1506" s="989"/>
      <c r="AG1506" s="989"/>
      <c r="AH1506" s="990"/>
      <c r="AI1506" s="990"/>
      <c r="AJ1506" s="989"/>
      <c r="AK1506" s="962"/>
      <c r="AL1506" s="962"/>
      <c r="AM1506" s="962"/>
      <c r="AN1506" s="961"/>
      <c r="AO1506" s="962"/>
      <c r="AP1506" s="962"/>
      <c r="AQ1506" s="961"/>
      <c r="AR1506" s="961"/>
      <c r="AS1506" s="962"/>
    </row>
    <row r="1507">
      <c r="A1507" s="968" t="s">
        <v>2687</v>
      </c>
      <c r="B1507" s="1016" t="s">
        <v>2880</v>
      </c>
      <c r="C1507" s="14"/>
      <c r="D1507" s="970">
        <v>1.0</v>
      </c>
      <c r="E1507" s="971">
        <v>1.0</v>
      </c>
      <c r="F1507" s="972">
        <v>1.0</v>
      </c>
      <c r="G1507" s="973"/>
      <c r="H1507" s="974">
        <v>800.0</v>
      </c>
      <c r="I1507" s="975">
        <v>3.0</v>
      </c>
      <c r="J1507" s="976"/>
      <c r="K1507" s="977"/>
      <c r="L1507" s="978"/>
      <c r="M1507" s="979"/>
      <c r="N1507" s="975"/>
      <c r="O1507" s="979"/>
      <c r="P1507" s="975"/>
      <c r="Q1507" s="975"/>
      <c r="R1507" s="975"/>
      <c r="S1507" s="976"/>
      <c r="T1507" s="980"/>
      <c r="U1507" s="976"/>
      <c r="V1507" s="980"/>
      <c r="W1507" s="980"/>
      <c r="X1507" s="980"/>
      <c r="Y1507" s="977"/>
      <c r="Z1507" s="977"/>
      <c r="AA1507" s="977"/>
      <c r="AB1507" s="981"/>
      <c r="AC1507" s="981"/>
      <c r="AD1507" s="981"/>
      <c r="AE1507" s="978"/>
      <c r="AF1507" s="978"/>
      <c r="AG1507" s="978"/>
      <c r="AH1507" s="982"/>
      <c r="AI1507" s="982"/>
      <c r="AJ1507" s="978"/>
      <c r="AK1507" s="1024"/>
      <c r="AL1507" s="1024"/>
      <c r="AM1507" s="1024"/>
      <c r="AN1507" s="1025"/>
      <c r="AO1507" s="1024"/>
      <c r="AP1507" s="1024"/>
      <c r="AQ1507" s="1025"/>
      <c r="AR1507" s="1025"/>
      <c r="AS1507" s="1026"/>
    </row>
    <row r="1508">
      <c r="A1508" s="266"/>
      <c r="B1508" s="266"/>
      <c r="C1508" s="269"/>
      <c r="D1508" s="984">
        <v>2.0</v>
      </c>
      <c r="E1508" s="985">
        <v>2.0</v>
      </c>
      <c r="F1508" s="986">
        <v>2.0</v>
      </c>
      <c r="G1508" s="987"/>
      <c r="H1508" s="988">
        <v>1200.0</v>
      </c>
      <c r="I1508" s="487">
        <v>3.0</v>
      </c>
      <c r="J1508" s="519"/>
      <c r="K1508" s="474"/>
      <c r="L1508" s="989"/>
      <c r="M1508" s="487"/>
      <c r="N1508" s="487"/>
      <c r="O1508" s="486"/>
      <c r="P1508" s="487"/>
      <c r="Q1508" s="487"/>
      <c r="R1508" s="487">
        <v>3.0</v>
      </c>
      <c r="S1508" s="519"/>
      <c r="T1508" s="520"/>
      <c r="U1508" s="519"/>
      <c r="V1508" s="520"/>
      <c r="W1508" s="520"/>
      <c r="X1508" s="520"/>
      <c r="Y1508" s="474"/>
      <c r="Z1508" s="474"/>
      <c r="AA1508" s="474"/>
      <c r="AB1508" s="475"/>
      <c r="AC1508" s="475"/>
      <c r="AD1508" s="475"/>
      <c r="AE1508" s="989"/>
      <c r="AF1508" s="989"/>
      <c r="AG1508" s="989"/>
      <c r="AH1508" s="990"/>
      <c r="AI1508" s="990"/>
      <c r="AJ1508" s="989"/>
      <c r="AK1508" s="962"/>
      <c r="AL1508" s="962"/>
      <c r="AM1508" s="962"/>
      <c r="AN1508" s="961"/>
      <c r="AO1508" s="962"/>
      <c r="AP1508" s="962"/>
      <c r="AQ1508" s="961"/>
      <c r="AR1508" s="961"/>
      <c r="AS1508" s="1027"/>
    </row>
    <row r="1509">
      <c r="A1509" s="266"/>
      <c r="B1509" s="266"/>
      <c r="C1509" s="269"/>
      <c r="D1509" s="984">
        <v>3.0</v>
      </c>
      <c r="E1509" s="985">
        <v>3.0</v>
      </c>
      <c r="F1509" s="986">
        <v>3.0</v>
      </c>
      <c r="G1509" s="987"/>
      <c r="H1509" s="988">
        <v>1800.0</v>
      </c>
      <c r="I1509" s="487">
        <v>4.0</v>
      </c>
      <c r="J1509" s="519"/>
      <c r="K1509" s="474"/>
      <c r="L1509" s="989"/>
      <c r="M1509" s="487"/>
      <c r="N1509" s="487"/>
      <c r="O1509" s="486"/>
      <c r="P1509" s="487"/>
      <c r="Q1509" s="487"/>
      <c r="R1509" s="487">
        <v>3.0</v>
      </c>
      <c r="S1509" s="519"/>
      <c r="T1509" s="520"/>
      <c r="U1509" s="519"/>
      <c r="V1509" s="520"/>
      <c r="W1509" s="520"/>
      <c r="X1509" s="520"/>
      <c r="Y1509" s="474"/>
      <c r="Z1509" s="474"/>
      <c r="AA1509" s="474"/>
      <c r="AB1509" s="475"/>
      <c r="AC1509" s="475"/>
      <c r="AD1509" s="475"/>
      <c r="AE1509" s="989"/>
      <c r="AF1509" s="989"/>
      <c r="AG1509" s="989"/>
      <c r="AH1509" s="990"/>
      <c r="AI1509" s="990"/>
      <c r="AJ1509" s="989"/>
      <c r="AK1509" s="962"/>
      <c r="AL1509" s="962"/>
      <c r="AM1509" s="962"/>
      <c r="AN1509" s="961"/>
      <c r="AO1509" s="962"/>
      <c r="AP1509" s="962"/>
      <c r="AQ1509" s="961"/>
      <c r="AR1509" s="961"/>
      <c r="AS1509" s="1027"/>
    </row>
    <row r="1510">
      <c r="A1510" s="266"/>
      <c r="B1510" s="266"/>
      <c r="C1510" s="269"/>
      <c r="D1510" s="984">
        <v>4.0</v>
      </c>
      <c r="E1510" s="985">
        <v>4.0</v>
      </c>
      <c r="F1510" s="986">
        <v>4.0</v>
      </c>
      <c r="G1510" s="987"/>
      <c r="H1510" s="988">
        <v>2700.0</v>
      </c>
      <c r="I1510" s="487">
        <v>5.0</v>
      </c>
      <c r="J1510" s="519"/>
      <c r="K1510" s="474"/>
      <c r="L1510" s="989"/>
      <c r="M1510" s="487"/>
      <c r="N1510" s="487"/>
      <c r="O1510" s="486"/>
      <c r="P1510" s="487"/>
      <c r="Q1510" s="487"/>
      <c r="R1510" s="487">
        <v>4.0</v>
      </c>
      <c r="S1510" s="519"/>
      <c r="T1510" s="520"/>
      <c r="U1510" s="519"/>
      <c r="V1510" s="520"/>
      <c r="W1510" s="520"/>
      <c r="X1510" s="520"/>
      <c r="Y1510" s="474"/>
      <c r="Z1510" s="474"/>
      <c r="AA1510" s="474"/>
      <c r="AB1510" s="475"/>
      <c r="AC1510" s="475"/>
      <c r="AD1510" s="475"/>
      <c r="AE1510" s="989"/>
      <c r="AF1510" s="989"/>
      <c r="AG1510" s="989"/>
      <c r="AH1510" s="990"/>
      <c r="AI1510" s="990"/>
      <c r="AJ1510" s="989"/>
      <c r="AK1510" s="962"/>
      <c r="AL1510" s="962"/>
      <c r="AM1510" s="962"/>
      <c r="AN1510" s="961"/>
      <c r="AO1510" s="962"/>
      <c r="AP1510" s="962"/>
      <c r="AQ1510" s="961"/>
      <c r="AR1510" s="961"/>
      <c r="AS1510" s="1027"/>
    </row>
    <row r="1511">
      <c r="A1511" s="266"/>
      <c r="B1511" s="266"/>
      <c r="C1511" s="269"/>
      <c r="D1511" s="984">
        <v>5.0</v>
      </c>
      <c r="E1511" s="985">
        <v>5.0</v>
      </c>
      <c r="F1511" s="986">
        <v>5.0</v>
      </c>
      <c r="G1511" s="987"/>
      <c r="H1511" s="988">
        <v>4100.0</v>
      </c>
      <c r="I1511" s="487">
        <v>5.0</v>
      </c>
      <c r="J1511" s="519"/>
      <c r="K1511" s="474"/>
      <c r="L1511" s="989"/>
      <c r="M1511" s="487"/>
      <c r="N1511" s="487"/>
      <c r="O1511" s="486"/>
      <c r="P1511" s="487"/>
      <c r="Q1511" s="487"/>
      <c r="R1511" s="487">
        <v>5.0</v>
      </c>
      <c r="S1511" s="519"/>
      <c r="T1511" s="520"/>
      <c r="U1511" s="519"/>
      <c r="V1511" s="520"/>
      <c r="W1511" s="520"/>
      <c r="X1511" s="520"/>
      <c r="Y1511" s="474"/>
      <c r="Z1511" s="474"/>
      <c r="AA1511" s="474"/>
      <c r="AB1511" s="475"/>
      <c r="AC1511" s="475"/>
      <c r="AD1511" s="475"/>
      <c r="AE1511" s="989"/>
      <c r="AF1511" s="989"/>
      <c r="AG1511" s="989"/>
      <c r="AH1511" s="990"/>
      <c r="AI1511" s="990"/>
      <c r="AJ1511" s="989"/>
      <c r="AK1511" s="962"/>
      <c r="AL1511" s="962"/>
      <c r="AM1511" s="962"/>
      <c r="AN1511" s="961"/>
      <c r="AO1511" s="962"/>
      <c r="AP1511" s="962"/>
      <c r="AQ1511" s="961"/>
      <c r="AR1511" s="961"/>
      <c r="AS1511" s="1027"/>
    </row>
    <row r="1512">
      <c r="A1512" s="266"/>
      <c r="B1512" s="266"/>
      <c r="C1512" s="269"/>
      <c r="D1512" s="984">
        <v>6.0</v>
      </c>
      <c r="E1512" s="985">
        <v>6.0</v>
      </c>
      <c r="F1512" s="986">
        <v>6.0</v>
      </c>
      <c r="G1512" s="987"/>
      <c r="H1512" s="988">
        <v>6200.0</v>
      </c>
      <c r="I1512" s="486"/>
      <c r="J1512" s="520">
        <v>3.0</v>
      </c>
      <c r="K1512" s="474"/>
      <c r="L1512" s="989"/>
      <c r="M1512" s="487"/>
      <c r="N1512" s="487"/>
      <c r="O1512" s="486"/>
      <c r="P1512" s="487"/>
      <c r="Q1512" s="487"/>
      <c r="R1512" s="487">
        <v>5.0</v>
      </c>
      <c r="S1512" s="519"/>
      <c r="T1512" s="520"/>
      <c r="U1512" s="519"/>
      <c r="V1512" s="520"/>
      <c r="W1512" s="520"/>
      <c r="X1512" s="520"/>
      <c r="Y1512" s="474"/>
      <c r="Z1512" s="474"/>
      <c r="AA1512" s="474"/>
      <c r="AB1512" s="475"/>
      <c r="AC1512" s="475"/>
      <c r="AD1512" s="475"/>
      <c r="AE1512" s="989"/>
      <c r="AF1512" s="989"/>
      <c r="AG1512" s="989"/>
      <c r="AH1512" s="990"/>
      <c r="AI1512" s="990"/>
      <c r="AJ1512" s="989"/>
      <c r="AK1512" s="962"/>
      <c r="AL1512" s="962"/>
      <c r="AM1512" s="962"/>
      <c r="AN1512" s="961"/>
      <c r="AO1512" s="962"/>
      <c r="AP1512" s="962"/>
      <c r="AQ1512" s="961"/>
      <c r="AR1512" s="961"/>
      <c r="AS1512" s="1027"/>
    </row>
    <row r="1513">
      <c r="A1513" s="266"/>
      <c r="B1513" s="266"/>
      <c r="C1513" s="269"/>
      <c r="D1513" s="984">
        <v>7.0</v>
      </c>
      <c r="E1513" s="985">
        <v>7.0</v>
      </c>
      <c r="F1513" s="986">
        <v>7.0</v>
      </c>
      <c r="G1513" s="987"/>
      <c r="H1513" s="988">
        <v>9300.0</v>
      </c>
      <c r="I1513" s="486"/>
      <c r="J1513" s="520">
        <v>4.0</v>
      </c>
      <c r="K1513" s="474"/>
      <c r="L1513" s="989"/>
      <c r="M1513" s="486"/>
      <c r="N1513" s="487"/>
      <c r="O1513" s="486"/>
      <c r="P1513" s="487"/>
      <c r="Q1513" s="487"/>
      <c r="R1513" s="487"/>
      <c r="S1513" s="520"/>
      <c r="T1513" s="520"/>
      <c r="U1513" s="519"/>
      <c r="V1513" s="520"/>
      <c r="W1513" s="520"/>
      <c r="X1513" s="520">
        <v>3.0</v>
      </c>
      <c r="Y1513" s="474"/>
      <c r="Z1513" s="474"/>
      <c r="AA1513" s="474"/>
      <c r="AB1513" s="475"/>
      <c r="AC1513" s="475"/>
      <c r="AD1513" s="475"/>
      <c r="AE1513" s="989"/>
      <c r="AF1513" s="989"/>
      <c r="AG1513" s="989"/>
      <c r="AH1513" s="990"/>
      <c r="AI1513" s="990"/>
      <c r="AJ1513" s="989"/>
      <c r="AK1513" s="962"/>
      <c r="AL1513" s="962"/>
      <c r="AM1513" s="962"/>
      <c r="AN1513" s="961"/>
      <c r="AO1513" s="962"/>
      <c r="AP1513" s="962"/>
      <c r="AQ1513" s="961"/>
      <c r="AR1513" s="961"/>
      <c r="AS1513" s="1027"/>
    </row>
    <row r="1514">
      <c r="A1514" s="266"/>
      <c r="B1514" s="266"/>
      <c r="C1514" s="269"/>
      <c r="D1514" s="984">
        <v>8.0</v>
      </c>
      <c r="E1514" s="985">
        <v>8.0</v>
      </c>
      <c r="F1514" s="986">
        <v>8.0</v>
      </c>
      <c r="G1514" s="987"/>
      <c r="H1514" s="988">
        <v>14000.0</v>
      </c>
      <c r="I1514" s="486"/>
      <c r="J1514" s="520">
        <v>5.0</v>
      </c>
      <c r="K1514" s="474"/>
      <c r="L1514" s="989"/>
      <c r="M1514" s="486"/>
      <c r="N1514" s="487"/>
      <c r="O1514" s="486"/>
      <c r="P1514" s="487"/>
      <c r="Q1514" s="487"/>
      <c r="R1514" s="487"/>
      <c r="S1514" s="520"/>
      <c r="T1514" s="520"/>
      <c r="U1514" s="519"/>
      <c r="V1514" s="520"/>
      <c r="W1514" s="520"/>
      <c r="X1514" s="520">
        <v>5.0</v>
      </c>
      <c r="Y1514" s="474"/>
      <c r="Z1514" s="474"/>
      <c r="AA1514" s="474"/>
      <c r="AB1514" s="475"/>
      <c r="AC1514" s="475"/>
      <c r="AD1514" s="475"/>
      <c r="AE1514" s="989"/>
      <c r="AF1514" s="989"/>
      <c r="AG1514" s="989"/>
      <c r="AH1514" s="990"/>
      <c r="AI1514" s="990"/>
      <c r="AJ1514" s="989"/>
      <c r="AK1514" s="962"/>
      <c r="AL1514" s="962"/>
      <c r="AM1514" s="962"/>
      <c r="AN1514" s="961"/>
      <c r="AO1514" s="962"/>
      <c r="AP1514" s="962"/>
      <c r="AQ1514" s="961"/>
      <c r="AR1514" s="961"/>
      <c r="AS1514" s="1027"/>
    </row>
    <row r="1515">
      <c r="A1515" s="266"/>
      <c r="B1515" s="266"/>
      <c r="C1515" s="269"/>
      <c r="D1515" s="984">
        <v>9.0</v>
      </c>
      <c r="E1515" s="985">
        <v>9.0</v>
      </c>
      <c r="F1515" s="986">
        <v>9.0</v>
      </c>
      <c r="G1515" s="987"/>
      <c r="H1515" s="988">
        <v>21000.0</v>
      </c>
      <c r="I1515" s="486"/>
      <c r="J1515" s="520">
        <v>6.0</v>
      </c>
      <c r="K1515" s="474"/>
      <c r="L1515" s="989"/>
      <c r="M1515" s="486"/>
      <c r="N1515" s="487"/>
      <c r="O1515" s="486"/>
      <c r="P1515" s="487"/>
      <c r="Q1515" s="487"/>
      <c r="R1515" s="487"/>
      <c r="S1515" s="520"/>
      <c r="T1515" s="520"/>
      <c r="U1515" s="519"/>
      <c r="V1515" s="520"/>
      <c r="W1515" s="520"/>
      <c r="X1515" s="520">
        <v>6.0</v>
      </c>
      <c r="Y1515" s="474"/>
      <c r="Z1515" s="474"/>
      <c r="AA1515" s="474"/>
      <c r="AB1515" s="475"/>
      <c r="AC1515" s="475"/>
      <c r="AD1515" s="475"/>
      <c r="AE1515" s="989"/>
      <c r="AF1515" s="989"/>
      <c r="AG1515" s="989"/>
      <c r="AH1515" s="990"/>
      <c r="AI1515" s="990"/>
      <c r="AJ1515" s="989"/>
      <c r="AK1515" s="962"/>
      <c r="AL1515" s="962"/>
      <c r="AM1515" s="962"/>
      <c r="AN1515" s="961"/>
      <c r="AO1515" s="962"/>
      <c r="AP1515" s="962"/>
      <c r="AQ1515" s="961"/>
      <c r="AR1515" s="961"/>
      <c r="AS1515" s="1027"/>
    </row>
    <row r="1516">
      <c r="A1516" s="275"/>
      <c r="B1516" s="275"/>
      <c r="C1516" s="917"/>
      <c r="D1516" s="992">
        <v>10.0</v>
      </c>
      <c r="E1516" s="993">
        <v>10.0</v>
      </c>
      <c r="F1516" s="994">
        <v>10.0</v>
      </c>
      <c r="G1516" s="995"/>
      <c r="H1516" s="996">
        <v>32000.0</v>
      </c>
      <c r="I1516" s="1001"/>
      <c r="J1516" s="1002">
        <v>8.0</v>
      </c>
      <c r="K1516" s="999"/>
      <c r="L1516" s="1000"/>
      <c r="M1516" s="1001"/>
      <c r="N1516" s="997"/>
      <c r="O1516" s="1001"/>
      <c r="P1516" s="997"/>
      <c r="Q1516" s="997"/>
      <c r="R1516" s="997"/>
      <c r="S1516" s="1002"/>
      <c r="T1516" s="1002"/>
      <c r="U1516" s="998"/>
      <c r="V1516" s="1002"/>
      <c r="W1516" s="1002"/>
      <c r="X1516" s="1002">
        <v>8.0</v>
      </c>
      <c r="Y1516" s="999"/>
      <c r="Z1516" s="999"/>
      <c r="AA1516" s="999"/>
      <c r="AB1516" s="1003"/>
      <c r="AC1516" s="1003"/>
      <c r="AD1516" s="1003"/>
      <c r="AE1516" s="1000"/>
      <c r="AF1516" s="1000"/>
      <c r="AG1516" s="1000"/>
      <c r="AH1516" s="1004"/>
      <c r="AI1516" s="1004"/>
      <c r="AJ1516" s="1000"/>
      <c r="AK1516" s="1029"/>
      <c r="AL1516" s="1029"/>
      <c r="AM1516" s="1029"/>
      <c r="AN1516" s="1030"/>
      <c r="AO1516" s="1029"/>
      <c r="AP1516" s="1029"/>
      <c r="AQ1516" s="1030"/>
      <c r="AR1516" s="1030"/>
      <c r="AS1516" s="1031"/>
    </row>
    <row r="1517">
      <c r="A1517" s="387" t="s">
        <v>2870</v>
      </c>
      <c r="B1517" s="1035" t="s">
        <v>2881</v>
      </c>
      <c r="C1517" s="269"/>
      <c r="D1517" s="984">
        <v>1.0</v>
      </c>
      <c r="E1517" s="1075">
        <v>5.0</v>
      </c>
      <c r="F1517" s="1036"/>
      <c r="G1517" s="1037"/>
      <c r="H1517" s="1038">
        <v>1500.0</v>
      </c>
      <c r="I1517" s="486"/>
      <c r="J1517" s="520">
        <v>1.0</v>
      </c>
      <c r="K1517" s="474"/>
      <c r="L1517" s="989"/>
      <c r="M1517" s="486"/>
      <c r="N1517" s="487"/>
      <c r="O1517" s="486"/>
      <c r="P1517" s="487"/>
      <c r="Q1517" s="487"/>
      <c r="R1517" s="487"/>
      <c r="S1517" s="520"/>
      <c r="T1517" s="520"/>
      <c r="U1517" s="519"/>
      <c r="V1517" s="520"/>
      <c r="W1517" s="520"/>
      <c r="X1517" s="520">
        <v>2.0</v>
      </c>
      <c r="Y1517" s="474"/>
      <c r="Z1517" s="474"/>
      <c r="AA1517" s="474"/>
      <c r="AB1517" s="475"/>
      <c r="AC1517" s="475"/>
      <c r="AD1517" s="475"/>
      <c r="AE1517" s="989"/>
      <c r="AF1517" s="989"/>
      <c r="AG1517" s="989"/>
      <c r="AH1517" s="990"/>
      <c r="AI1517" s="990"/>
      <c r="AJ1517" s="989"/>
      <c r="AK1517" s="962"/>
      <c r="AL1517" s="962"/>
      <c r="AM1517" s="962"/>
      <c r="AN1517" s="961"/>
      <c r="AO1517" s="962"/>
      <c r="AP1517" s="962"/>
      <c r="AQ1517" s="961"/>
      <c r="AR1517" s="961"/>
      <c r="AS1517" s="962"/>
    </row>
    <row r="1518">
      <c r="B1518" s="266"/>
      <c r="C1518" s="269"/>
      <c r="D1518" s="984">
        <v>2.0</v>
      </c>
      <c r="E1518" s="985">
        <v>6.0</v>
      </c>
      <c r="F1518" s="1012"/>
      <c r="G1518" s="1013"/>
      <c r="H1518" s="988">
        <v>2300.0</v>
      </c>
      <c r="I1518" s="486"/>
      <c r="J1518" s="520">
        <v>2.0</v>
      </c>
      <c r="K1518" s="474"/>
      <c r="L1518" s="989"/>
      <c r="M1518" s="486"/>
      <c r="N1518" s="487"/>
      <c r="O1518" s="486"/>
      <c r="P1518" s="487"/>
      <c r="Q1518" s="487"/>
      <c r="R1518" s="487"/>
      <c r="S1518" s="520"/>
      <c r="T1518" s="520"/>
      <c r="U1518" s="519"/>
      <c r="V1518" s="520"/>
      <c r="W1518" s="520"/>
      <c r="X1518" s="520">
        <v>3.0</v>
      </c>
      <c r="Y1518" s="474"/>
      <c r="Z1518" s="474"/>
      <c r="AA1518" s="474"/>
      <c r="AB1518" s="475"/>
      <c r="AC1518" s="475"/>
      <c r="AD1518" s="475"/>
      <c r="AE1518" s="989"/>
      <c r="AF1518" s="989"/>
      <c r="AG1518" s="989"/>
      <c r="AH1518" s="990"/>
      <c r="AI1518" s="990"/>
      <c r="AJ1518" s="989"/>
      <c r="AK1518" s="962"/>
      <c r="AL1518" s="962"/>
      <c r="AM1518" s="962"/>
      <c r="AN1518" s="961"/>
      <c r="AO1518" s="962"/>
      <c r="AP1518" s="962"/>
      <c r="AQ1518" s="961"/>
      <c r="AR1518" s="961"/>
      <c r="AS1518" s="962"/>
    </row>
    <row r="1519">
      <c r="B1519" s="266"/>
      <c r="C1519" s="269"/>
      <c r="D1519" s="984">
        <v>3.0</v>
      </c>
      <c r="E1519" s="985">
        <v>7.0</v>
      </c>
      <c r="F1519" s="1012"/>
      <c r="G1519" s="1013"/>
      <c r="H1519" s="988">
        <v>3500.0</v>
      </c>
      <c r="I1519" s="486"/>
      <c r="J1519" s="520">
        <v>4.0</v>
      </c>
      <c r="K1519" s="474"/>
      <c r="L1519" s="989"/>
      <c r="M1519" s="486"/>
      <c r="N1519" s="487"/>
      <c r="O1519" s="486"/>
      <c r="P1519" s="487"/>
      <c r="Q1519" s="487"/>
      <c r="R1519" s="487"/>
      <c r="S1519" s="520"/>
      <c r="T1519" s="520"/>
      <c r="U1519" s="519"/>
      <c r="V1519" s="520"/>
      <c r="W1519" s="520"/>
      <c r="X1519" s="520">
        <v>4.0</v>
      </c>
      <c r="Y1519" s="474"/>
      <c r="Z1519" s="474"/>
      <c r="AA1519" s="474"/>
      <c r="AB1519" s="475"/>
      <c r="AC1519" s="475"/>
      <c r="AD1519" s="475"/>
      <c r="AE1519" s="989"/>
      <c r="AF1519" s="989"/>
      <c r="AG1519" s="989"/>
      <c r="AH1519" s="990"/>
      <c r="AI1519" s="990"/>
      <c r="AJ1519" s="989"/>
      <c r="AK1519" s="962"/>
      <c r="AL1519" s="962"/>
      <c r="AM1519" s="962"/>
      <c r="AN1519" s="961"/>
      <c r="AO1519" s="962"/>
      <c r="AP1519" s="962"/>
      <c r="AQ1519" s="961"/>
      <c r="AR1519" s="961"/>
      <c r="AS1519" s="962"/>
    </row>
    <row r="1520">
      <c r="B1520" s="266"/>
      <c r="C1520" s="269"/>
      <c r="D1520" s="984">
        <v>4.0</v>
      </c>
      <c r="E1520" s="985">
        <v>8.0</v>
      </c>
      <c r="F1520" s="1012"/>
      <c r="G1520" s="1013"/>
      <c r="H1520" s="988">
        <v>5300.0</v>
      </c>
      <c r="I1520" s="486"/>
      <c r="J1520" s="520">
        <v>6.0</v>
      </c>
      <c r="K1520" s="474"/>
      <c r="L1520" s="989"/>
      <c r="M1520" s="486"/>
      <c r="N1520" s="487"/>
      <c r="O1520" s="486"/>
      <c r="P1520" s="487"/>
      <c r="Q1520" s="487"/>
      <c r="R1520" s="487"/>
      <c r="S1520" s="520"/>
      <c r="T1520" s="520"/>
      <c r="U1520" s="519"/>
      <c r="V1520" s="520"/>
      <c r="W1520" s="520"/>
      <c r="X1520" s="520">
        <v>5.0</v>
      </c>
      <c r="Y1520" s="474"/>
      <c r="Z1520" s="474"/>
      <c r="AA1520" s="474"/>
      <c r="AB1520" s="475"/>
      <c r="AC1520" s="475"/>
      <c r="AD1520" s="475"/>
      <c r="AE1520" s="989"/>
      <c r="AF1520" s="989"/>
      <c r="AG1520" s="989"/>
      <c r="AH1520" s="990"/>
      <c r="AI1520" s="990"/>
      <c r="AJ1520" s="989"/>
      <c r="AK1520" s="962"/>
      <c r="AL1520" s="962"/>
      <c r="AM1520" s="962"/>
      <c r="AN1520" s="961"/>
      <c r="AO1520" s="962"/>
      <c r="AP1520" s="962"/>
      <c r="AQ1520" s="961"/>
      <c r="AR1520" s="961"/>
      <c r="AS1520" s="962"/>
    </row>
    <row r="1521">
      <c r="B1521" s="266"/>
      <c r="C1521" s="269"/>
      <c r="D1521" s="984">
        <v>5.0</v>
      </c>
      <c r="E1521" s="985">
        <v>9.0</v>
      </c>
      <c r="F1521" s="1012"/>
      <c r="G1521" s="1013"/>
      <c r="H1521" s="988">
        <v>8000.0</v>
      </c>
      <c r="I1521" s="486"/>
      <c r="J1521" s="520">
        <v>8.0</v>
      </c>
      <c r="K1521" s="474"/>
      <c r="L1521" s="989"/>
      <c r="M1521" s="486"/>
      <c r="N1521" s="487"/>
      <c r="O1521" s="486"/>
      <c r="P1521" s="487"/>
      <c r="Q1521" s="487"/>
      <c r="R1521" s="487"/>
      <c r="S1521" s="520"/>
      <c r="T1521" s="520"/>
      <c r="U1521" s="519"/>
      <c r="V1521" s="520"/>
      <c r="W1521" s="520"/>
      <c r="X1521" s="520">
        <v>6.0</v>
      </c>
      <c r="Y1521" s="474"/>
      <c r="Z1521" s="474"/>
      <c r="AA1521" s="474"/>
      <c r="AB1521" s="475"/>
      <c r="AC1521" s="475"/>
      <c r="AD1521" s="475"/>
      <c r="AE1521" s="989"/>
      <c r="AF1521" s="989"/>
      <c r="AG1521" s="989"/>
      <c r="AH1521" s="990"/>
      <c r="AI1521" s="990"/>
      <c r="AJ1521" s="989"/>
      <c r="AK1521" s="962"/>
      <c r="AL1521" s="962"/>
      <c r="AM1521" s="962"/>
      <c r="AN1521" s="961"/>
      <c r="AO1521" s="962"/>
      <c r="AP1521" s="962"/>
      <c r="AQ1521" s="961"/>
      <c r="AR1521" s="961"/>
      <c r="AS1521" s="962"/>
    </row>
    <row r="1522">
      <c r="B1522" s="266"/>
      <c r="C1522" s="269"/>
      <c r="D1522" s="984">
        <v>6.0</v>
      </c>
      <c r="E1522" s="985">
        <v>11.0</v>
      </c>
      <c r="F1522" s="1012"/>
      <c r="G1522" s="1013"/>
      <c r="H1522" s="988">
        <v>12000.0</v>
      </c>
      <c r="I1522" s="486"/>
      <c r="J1522" s="519"/>
      <c r="K1522" s="475">
        <v>3.0</v>
      </c>
      <c r="L1522" s="989"/>
      <c r="M1522" s="486"/>
      <c r="N1522" s="487"/>
      <c r="O1522" s="486"/>
      <c r="P1522" s="487"/>
      <c r="Q1522" s="487"/>
      <c r="R1522" s="487"/>
      <c r="S1522" s="519"/>
      <c r="T1522" s="520"/>
      <c r="U1522" s="519"/>
      <c r="V1522" s="520"/>
      <c r="W1522" s="520"/>
      <c r="X1522" s="520"/>
      <c r="Y1522" s="475"/>
      <c r="Z1522" s="474"/>
      <c r="AA1522" s="474"/>
      <c r="AB1522" s="475"/>
      <c r="AC1522" s="475"/>
      <c r="AD1522" s="475">
        <v>2.0</v>
      </c>
      <c r="AE1522" s="989"/>
      <c r="AF1522" s="989"/>
      <c r="AG1522" s="989"/>
      <c r="AH1522" s="990"/>
      <c r="AI1522" s="990"/>
      <c r="AJ1522" s="989"/>
      <c r="AK1522" s="962"/>
      <c r="AL1522" s="962"/>
      <c r="AM1522" s="962"/>
      <c r="AN1522" s="961"/>
      <c r="AO1522" s="962"/>
      <c r="AP1522" s="962"/>
      <c r="AQ1522" s="961"/>
      <c r="AR1522" s="961"/>
      <c r="AS1522" s="962"/>
    </row>
    <row r="1523">
      <c r="B1523" s="266"/>
      <c r="C1523" s="269"/>
      <c r="D1523" s="984">
        <v>7.0</v>
      </c>
      <c r="E1523" s="985">
        <v>13.0</v>
      </c>
      <c r="F1523" s="1012"/>
      <c r="G1523" s="1013"/>
      <c r="H1523" s="988">
        <v>18000.0</v>
      </c>
      <c r="I1523" s="486"/>
      <c r="J1523" s="519"/>
      <c r="K1523" s="475">
        <v>5.0</v>
      </c>
      <c r="L1523" s="989"/>
      <c r="M1523" s="486"/>
      <c r="N1523" s="487"/>
      <c r="O1523" s="486"/>
      <c r="P1523" s="487"/>
      <c r="Q1523" s="487"/>
      <c r="R1523" s="487"/>
      <c r="S1523" s="519"/>
      <c r="T1523" s="520"/>
      <c r="U1523" s="519"/>
      <c r="V1523" s="520"/>
      <c r="W1523" s="520"/>
      <c r="X1523" s="520"/>
      <c r="Y1523" s="475"/>
      <c r="Z1523" s="474"/>
      <c r="AA1523" s="474"/>
      <c r="AB1523" s="475"/>
      <c r="AC1523" s="475"/>
      <c r="AD1523" s="475">
        <v>4.0</v>
      </c>
      <c r="AE1523" s="989"/>
      <c r="AF1523" s="989"/>
      <c r="AG1523" s="989"/>
      <c r="AH1523" s="990"/>
      <c r="AI1523" s="990"/>
      <c r="AJ1523" s="989"/>
      <c r="AK1523" s="962"/>
      <c r="AL1523" s="962"/>
      <c r="AM1523" s="962"/>
      <c r="AN1523" s="961"/>
      <c r="AO1523" s="962"/>
      <c r="AP1523" s="962"/>
      <c r="AQ1523" s="961"/>
      <c r="AR1523" s="961"/>
      <c r="AS1523" s="962"/>
    </row>
    <row r="1524">
      <c r="B1524" s="266"/>
      <c r="C1524" s="269"/>
      <c r="D1524" s="984">
        <v>8.0</v>
      </c>
      <c r="E1524" s="985">
        <v>15.0</v>
      </c>
      <c r="F1524" s="1012"/>
      <c r="G1524" s="1013"/>
      <c r="H1524" s="988">
        <v>27000.0</v>
      </c>
      <c r="I1524" s="486"/>
      <c r="J1524" s="519"/>
      <c r="K1524" s="475">
        <v>8.0</v>
      </c>
      <c r="L1524" s="989"/>
      <c r="M1524" s="486"/>
      <c r="N1524" s="487"/>
      <c r="O1524" s="486"/>
      <c r="P1524" s="487"/>
      <c r="Q1524" s="487"/>
      <c r="R1524" s="487"/>
      <c r="S1524" s="519"/>
      <c r="T1524" s="520"/>
      <c r="U1524" s="519"/>
      <c r="V1524" s="520"/>
      <c r="W1524" s="520"/>
      <c r="X1524" s="520"/>
      <c r="Y1524" s="475">
        <v>2.0</v>
      </c>
      <c r="Z1524" s="474"/>
      <c r="AA1524" s="474"/>
      <c r="AB1524" s="475">
        <v>2.0</v>
      </c>
      <c r="AC1524" s="475"/>
      <c r="AD1524" s="475">
        <v>6.0</v>
      </c>
      <c r="AE1524" s="989"/>
      <c r="AF1524" s="989"/>
      <c r="AG1524" s="989"/>
      <c r="AH1524" s="990"/>
      <c r="AI1524" s="990"/>
      <c r="AJ1524" s="989"/>
      <c r="AK1524" s="962"/>
      <c r="AL1524" s="962"/>
      <c r="AM1524" s="962"/>
      <c r="AN1524" s="961"/>
      <c r="AO1524" s="962"/>
      <c r="AP1524" s="962"/>
      <c r="AQ1524" s="961"/>
      <c r="AR1524" s="961"/>
      <c r="AS1524" s="962"/>
    </row>
    <row r="1525">
      <c r="B1525" s="266"/>
      <c r="C1525" s="269"/>
      <c r="D1525" s="984">
        <v>9.0</v>
      </c>
      <c r="E1525" s="985">
        <v>17.0</v>
      </c>
      <c r="F1525" s="1012"/>
      <c r="G1525" s="1013"/>
      <c r="H1525" s="988">
        <v>41000.0</v>
      </c>
      <c r="I1525" s="486"/>
      <c r="J1525" s="519"/>
      <c r="K1525" s="475">
        <v>12.0</v>
      </c>
      <c r="L1525" s="989"/>
      <c r="M1525" s="486"/>
      <c r="N1525" s="487"/>
      <c r="O1525" s="486"/>
      <c r="P1525" s="487"/>
      <c r="Q1525" s="487"/>
      <c r="R1525" s="487"/>
      <c r="S1525" s="519"/>
      <c r="T1525" s="520"/>
      <c r="U1525" s="519"/>
      <c r="V1525" s="520"/>
      <c r="W1525" s="520"/>
      <c r="X1525" s="520"/>
      <c r="Y1525" s="475">
        <v>3.0</v>
      </c>
      <c r="Z1525" s="474"/>
      <c r="AA1525" s="474"/>
      <c r="AB1525" s="475">
        <v>3.0</v>
      </c>
      <c r="AC1525" s="475"/>
      <c r="AD1525" s="475">
        <v>8.0</v>
      </c>
      <c r="AE1525" s="989"/>
      <c r="AF1525" s="989"/>
      <c r="AG1525" s="989"/>
      <c r="AH1525" s="990"/>
      <c r="AI1525" s="990"/>
      <c r="AJ1525" s="989"/>
      <c r="AK1525" s="962"/>
      <c r="AL1525" s="962"/>
      <c r="AM1525" s="962"/>
      <c r="AN1525" s="961"/>
      <c r="AO1525" s="962"/>
      <c r="AP1525" s="962"/>
      <c r="AQ1525" s="961"/>
      <c r="AR1525" s="961"/>
      <c r="AS1525" s="962"/>
    </row>
    <row r="1526">
      <c r="B1526" s="266"/>
      <c r="C1526" s="269"/>
      <c r="D1526" s="984">
        <v>10.0</v>
      </c>
      <c r="E1526" s="985">
        <v>20.0</v>
      </c>
      <c r="F1526" s="1012"/>
      <c r="G1526" s="1013"/>
      <c r="H1526" s="988">
        <v>62000.0</v>
      </c>
      <c r="I1526" s="486"/>
      <c r="J1526" s="519"/>
      <c r="K1526" s="475">
        <v>16.0</v>
      </c>
      <c r="L1526" s="989"/>
      <c r="M1526" s="486"/>
      <c r="N1526" s="487"/>
      <c r="O1526" s="486"/>
      <c r="P1526" s="487"/>
      <c r="Q1526" s="487"/>
      <c r="R1526" s="487"/>
      <c r="S1526" s="519"/>
      <c r="T1526" s="520"/>
      <c r="U1526" s="519"/>
      <c r="V1526" s="520"/>
      <c r="W1526" s="520"/>
      <c r="X1526" s="520"/>
      <c r="Y1526" s="475">
        <v>4.0</v>
      </c>
      <c r="Z1526" s="474"/>
      <c r="AA1526" s="474"/>
      <c r="AB1526" s="475">
        <v>4.0</v>
      </c>
      <c r="AC1526" s="475"/>
      <c r="AD1526" s="475">
        <v>10.0</v>
      </c>
      <c r="AE1526" s="989"/>
      <c r="AF1526" s="989"/>
      <c r="AG1526" s="989"/>
      <c r="AH1526" s="990"/>
      <c r="AI1526" s="990"/>
      <c r="AJ1526" s="989"/>
      <c r="AK1526" s="962"/>
      <c r="AL1526" s="962"/>
      <c r="AM1526" s="962"/>
      <c r="AN1526" s="961"/>
      <c r="AO1526" s="962"/>
      <c r="AP1526" s="962"/>
      <c r="AQ1526" s="961"/>
      <c r="AR1526" s="961"/>
      <c r="AS1526" s="962"/>
    </row>
    <row r="1527">
      <c r="A1527" s="968" t="s">
        <v>2568</v>
      </c>
      <c r="B1527" s="1016" t="s">
        <v>2882</v>
      </c>
      <c r="C1527" s="14"/>
      <c r="D1527" s="970">
        <v>1.0</v>
      </c>
      <c r="E1527" s="971">
        <v>1.0</v>
      </c>
      <c r="F1527" s="972">
        <v>10.0</v>
      </c>
      <c r="G1527" s="1017"/>
      <c r="H1527" s="974">
        <v>1500.0</v>
      </c>
      <c r="I1527" s="979"/>
      <c r="J1527" s="980">
        <v>1.0</v>
      </c>
      <c r="K1527" s="977"/>
      <c r="L1527" s="978"/>
      <c r="M1527" s="979"/>
      <c r="N1527" s="975"/>
      <c r="O1527" s="979"/>
      <c r="P1527" s="975"/>
      <c r="Q1527" s="975"/>
      <c r="R1527" s="975"/>
      <c r="S1527" s="980"/>
      <c r="T1527" s="980"/>
      <c r="U1527" s="976"/>
      <c r="V1527" s="980"/>
      <c r="W1527" s="980"/>
      <c r="X1527" s="980">
        <v>2.0</v>
      </c>
      <c r="Y1527" s="977"/>
      <c r="Z1527" s="977"/>
      <c r="AA1527" s="977"/>
      <c r="AB1527" s="981"/>
      <c r="AC1527" s="981"/>
      <c r="AD1527" s="981"/>
      <c r="AE1527" s="978"/>
      <c r="AF1527" s="978"/>
      <c r="AG1527" s="978"/>
      <c r="AH1527" s="982"/>
      <c r="AI1527" s="982"/>
      <c r="AJ1527" s="978"/>
      <c r="AK1527" s="1024"/>
      <c r="AL1527" s="1024"/>
      <c r="AM1527" s="1024"/>
      <c r="AN1527" s="1025"/>
      <c r="AO1527" s="1024"/>
      <c r="AP1527" s="1024"/>
      <c r="AQ1527" s="1025"/>
      <c r="AR1527" s="1025"/>
      <c r="AS1527" s="1026"/>
    </row>
    <row r="1528">
      <c r="A1528" s="266"/>
      <c r="B1528" s="266"/>
      <c r="C1528" s="269"/>
      <c r="D1528" s="984">
        <v>2.0</v>
      </c>
      <c r="E1528" s="985">
        <v>2.0</v>
      </c>
      <c r="F1528" s="986">
        <v>12.0</v>
      </c>
      <c r="G1528" s="1013"/>
      <c r="H1528" s="988">
        <v>2300.0</v>
      </c>
      <c r="I1528" s="486"/>
      <c r="J1528" s="520">
        <v>2.0</v>
      </c>
      <c r="K1528" s="474"/>
      <c r="L1528" s="989"/>
      <c r="M1528" s="486"/>
      <c r="N1528" s="487"/>
      <c r="O1528" s="486"/>
      <c r="P1528" s="487"/>
      <c r="Q1528" s="487"/>
      <c r="R1528" s="487"/>
      <c r="S1528" s="520"/>
      <c r="T1528" s="520"/>
      <c r="U1528" s="519"/>
      <c r="V1528" s="520"/>
      <c r="W1528" s="520"/>
      <c r="X1528" s="520">
        <v>3.0</v>
      </c>
      <c r="Y1528" s="474"/>
      <c r="Z1528" s="474"/>
      <c r="AA1528" s="474"/>
      <c r="AB1528" s="475"/>
      <c r="AC1528" s="475"/>
      <c r="AD1528" s="475"/>
      <c r="AE1528" s="989"/>
      <c r="AF1528" s="989"/>
      <c r="AG1528" s="989"/>
      <c r="AH1528" s="990"/>
      <c r="AI1528" s="990"/>
      <c r="AJ1528" s="989"/>
      <c r="AK1528" s="962"/>
      <c r="AL1528" s="962"/>
      <c r="AM1528" s="962"/>
      <c r="AN1528" s="961"/>
      <c r="AO1528" s="962"/>
      <c r="AP1528" s="962"/>
      <c r="AQ1528" s="961"/>
      <c r="AR1528" s="961"/>
      <c r="AS1528" s="1027"/>
    </row>
    <row r="1529">
      <c r="A1529" s="266"/>
      <c r="B1529" s="266"/>
      <c r="C1529" s="269"/>
      <c r="D1529" s="984">
        <v>3.0</v>
      </c>
      <c r="E1529" s="985">
        <v>3.0</v>
      </c>
      <c r="F1529" s="986">
        <v>14.0</v>
      </c>
      <c r="G1529" s="1013"/>
      <c r="H1529" s="988">
        <v>3500.0</v>
      </c>
      <c r="I1529" s="486"/>
      <c r="J1529" s="520">
        <v>4.0</v>
      </c>
      <c r="K1529" s="474"/>
      <c r="L1529" s="989"/>
      <c r="M1529" s="486"/>
      <c r="N1529" s="487"/>
      <c r="O1529" s="486"/>
      <c r="P1529" s="487"/>
      <c r="Q1529" s="487"/>
      <c r="R1529" s="487"/>
      <c r="S1529" s="520"/>
      <c r="T1529" s="520"/>
      <c r="U1529" s="519"/>
      <c r="V1529" s="520"/>
      <c r="W1529" s="520"/>
      <c r="X1529" s="520">
        <v>4.0</v>
      </c>
      <c r="Y1529" s="474"/>
      <c r="Z1529" s="474"/>
      <c r="AA1529" s="474"/>
      <c r="AB1529" s="475"/>
      <c r="AC1529" s="475"/>
      <c r="AD1529" s="475"/>
      <c r="AE1529" s="989"/>
      <c r="AF1529" s="989"/>
      <c r="AG1529" s="989"/>
      <c r="AH1529" s="990"/>
      <c r="AI1529" s="990"/>
      <c r="AJ1529" s="989"/>
      <c r="AK1529" s="962"/>
      <c r="AL1529" s="962"/>
      <c r="AM1529" s="962"/>
      <c r="AN1529" s="961"/>
      <c r="AO1529" s="962"/>
      <c r="AP1529" s="962"/>
      <c r="AQ1529" s="961"/>
      <c r="AR1529" s="961"/>
      <c r="AS1529" s="1027"/>
    </row>
    <row r="1530">
      <c r="A1530" s="266"/>
      <c r="B1530" s="266"/>
      <c r="C1530" s="269"/>
      <c r="D1530" s="984">
        <v>4.0</v>
      </c>
      <c r="E1530" s="985">
        <v>4.0</v>
      </c>
      <c r="F1530" s="986">
        <v>17.0</v>
      </c>
      <c r="G1530" s="1013"/>
      <c r="H1530" s="988">
        <v>5300.0</v>
      </c>
      <c r="I1530" s="486"/>
      <c r="J1530" s="520">
        <v>6.0</v>
      </c>
      <c r="K1530" s="474"/>
      <c r="L1530" s="989"/>
      <c r="M1530" s="486"/>
      <c r="N1530" s="487"/>
      <c r="O1530" s="486"/>
      <c r="P1530" s="487"/>
      <c r="Q1530" s="487"/>
      <c r="R1530" s="487"/>
      <c r="S1530" s="520"/>
      <c r="T1530" s="520"/>
      <c r="U1530" s="519"/>
      <c r="V1530" s="520"/>
      <c r="W1530" s="520"/>
      <c r="X1530" s="520">
        <v>5.0</v>
      </c>
      <c r="Y1530" s="474"/>
      <c r="Z1530" s="474"/>
      <c r="AA1530" s="474"/>
      <c r="AB1530" s="475"/>
      <c r="AC1530" s="475"/>
      <c r="AD1530" s="475"/>
      <c r="AE1530" s="989"/>
      <c r="AF1530" s="989"/>
      <c r="AG1530" s="989"/>
      <c r="AH1530" s="990"/>
      <c r="AI1530" s="990"/>
      <c r="AJ1530" s="989"/>
      <c r="AK1530" s="962"/>
      <c r="AL1530" s="962"/>
      <c r="AM1530" s="962"/>
      <c r="AN1530" s="961"/>
      <c r="AO1530" s="962"/>
      <c r="AP1530" s="962"/>
      <c r="AQ1530" s="961"/>
      <c r="AR1530" s="961"/>
      <c r="AS1530" s="1027"/>
    </row>
    <row r="1531">
      <c r="A1531" s="275"/>
      <c r="B1531" s="275"/>
      <c r="C1531" s="917"/>
      <c r="D1531" s="992">
        <v>5.0</v>
      </c>
      <c r="E1531" s="993">
        <v>5.0</v>
      </c>
      <c r="F1531" s="994">
        <v>20.0</v>
      </c>
      <c r="G1531" s="1015"/>
      <c r="H1531" s="996">
        <v>8000.0</v>
      </c>
      <c r="I1531" s="1001"/>
      <c r="J1531" s="1002">
        <v>8.0</v>
      </c>
      <c r="K1531" s="999"/>
      <c r="L1531" s="1000"/>
      <c r="M1531" s="1001"/>
      <c r="N1531" s="997"/>
      <c r="O1531" s="1001"/>
      <c r="P1531" s="997"/>
      <c r="Q1531" s="997"/>
      <c r="R1531" s="997"/>
      <c r="S1531" s="1002"/>
      <c r="T1531" s="1002"/>
      <c r="U1531" s="998"/>
      <c r="V1531" s="1002"/>
      <c r="W1531" s="1002"/>
      <c r="X1531" s="1002">
        <v>6.0</v>
      </c>
      <c r="Y1531" s="999"/>
      <c r="Z1531" s="999"/>
      <c r="AA1531" s="999"/>
      <c r="AB1531" s="1003"/>
      <c r="AC1531" s="1003"/>
      <c r="AD1531" s="1003"/>
      <c r="AE1531" s="1000"/>
      <c r="AF1531" s="1000"/>
      <c r="AG1531" s="1000"/>
      <c r="AH1531" s="1004"/>
      <c r="AI1531" s="1004"/>
      <c r="AJ1531" s="1000"/>
      <c r="AK1531" s="1029"/>
      <c r="AL1531" s="1029"/>
      <c r="AM1531" s="1029"/>
      <c r="AN1531" s="1030"/>
      <c r="AO1531" s="1029"/>
      <c r="AP1531" s="1029"/>
      <c r="AQ1531" s="1030"/>
      <c r="AR1531" s="1030"/>
      <c r="AS1531" s="1031"/>
    </row>
    <row r="1532">
      <c r="A1532" s="387" t="s">
        <v>2579</v>
      </c>
      <c r="B1532" s="1018" t="s">
        <v>2883</v>
      </c>
      <c r="C1532" s="269"/>
      <c r="D1532" s="984">
        <v>1.0</v>
      </c>
      <c r="E1532" s="985">
        <v>2.0</v>
      </c>
      <c r="F1532" s="986">
        <v>10.0</v>
      </c>
      <c r="G1532" s="987"/>
      <c r="H1532" s="988">
        <v>10000.0</v>
      </c>
      <c r="I1532" s="486"/>
      <c r="J1532" s="519"/>
      <c r="K1532" s="474"/>
      <c r="L1532" s="990">
        <v>1.0</v>
      </c>
      <c r="M1532" s="486"/>
      <c r="N1532" s="487"/>
      <c r="O1532" s="486"/>
      <c r="P1532" s="487"/>
      <c r="Q1532" s="487"/>
      <c r="R1532" s="487"/>
      <c r="S1532" s="519"/>
      <c r="T1532" s="520"/>
      <c r="U1532" s="519"/>
      <c r="V1532" s="520"/>
      <c r="W1532" s="520"/>
      <c r="X1532" s="520"/>
      <c r="Y1532" s="474"/>
      <c r="Z1532" s="474"/>
      <c r="AA1532" s="474"/>
      <c r="AB1532" s="475"/>
      <c r="AC1532" s="475"/>
      <c r="AD1532" s="475"/>
      <c r="AE1532" s="989"/>
      <c r="AF1532" s="989"/>
      <c r="AG1532" s="989"/>
      <c r="AH1532" s="990"/>
      <c r="AI1532" s="990"/>
      <c r="AJ1532" s="989"/>
      <c r="AK1532" s="962"/>
      <c r="AL1532" s="962"/>
      <c r="AM1532" s="962"/>
      <c r="AN1532" s="961"/>
      <c r="AO1532" s="962"/>
      <c r="AP1532" s="962"/>
      <c r="AQ1532" s="961"/>
      <c r="AR1532" s="961"/>
      <c r="AS1532" s="962"/>
    </row>
    <row r="1533">
      <c r="B1533" s="266"/>
      <c r="C1533" s="269"/>
      <c r="D1533" s="984">
        <v>2.0</v>
      </c>
      <c r="E1533" s="985">
        <v>4.0</v>
      </c>
      <c r="F1533" s="986">
        <v>12.0</v>
      </c>
      <c r="G1533" s="987"/>
      <c r="H1533" s="988">
        <v>15000.0</v>
      </c>
      <c r="I1533" s="486"/>
      <c r="J1533" s="519"/>
      <c r="K1533" s="475">
        <v>5.0</v>
      </c>
      <c r="L1533" s="989"/>
      <c r="M1533" s="486"/>
      <c r="N1533" s="487"/>
      <c r="O1533" s="486"/>
      <c r="P1533" s="487"/>
      <c r="Q1533" s="487"/>
      <c r="R1533" s="487"/>
      <c r="S1533" s="519"/>
      <c r="T1533" s="520"/>
      <c r="U1533" s="519"/>
      <c r="V1533" s="520"/>
      <c r="W1533" s="520"/>
      <c r="X1533" s="520"/>
      <c r="Y1533" s="475"/>
      <c r="Z1533" s="474"/>
      <c r="AA1533" s="474"/>
      <c r="AB1533" s="475"/>
      <c r="AC1533" s="475">
        <v>6.0</v>
      </c>
      <c r="AD1533" s="475"/>
      <c r="AE1533" s="989"/>
      <c r="AF1533" s="989"/>
      <c r="AG1533" s="989"/>
      <c r="AH1533" s="990"/>
      <c r="AI1533" s="990"/>
      <c r="AJ1533" s="989"/>
      <c r="AK1533" s="962"/>
      <c r="AL1533" s="962"/>
      <c r="AM1533" s="962"/>
      <c r="AN1533" s="961"/>
      <c r="AO1533" s="962"/>
      <c r="AP1533" s="962"/>
      <c r="AQ1533" s="961"/>
      <c r="AR1533" s="961"/>
      <c r="AS1533" s="962"/>
    </row>
    <row r="1534">
      <c r="B1534" s="266"/>
      <c r="C1534" s="269"/>
      <c r="D1534" s="984">
        <v>3.0</v>
      </c>
      <c r="E1534" s="985">
        <v>6.0</v>
      </c>
      <c r="F1534" s="986">
        <v>14.0</v>
      </c>
      <c r="G1534" s="987"/>
      <c r="H1534" s="988">
        <v>23000.0</v>
      </c>
      <c r="I1534" s="486"/>
      <c r="J1534" s="519"/>
      <c r="K1534" s="475">
        <v>15.0</v>
      </c>
      <c r="L1534" s="989"/>
      <c r="M1534" s="486"/>
      <c r="N1534" s="487"/>
      <c r="O1534" s="486"/>
      <c r="P1534" s="487"/>
      <c r="Q1534" s="487"/>
      <c r="R1534" s="487"/>
      <c r="S1534" s="519"/>
      <c r="T1534" s="520"/>
      <c r="U1534" s="519"/>
      <c r="V1534" s="520"/>
      <c r="W1534" s="520"/>
      <c r="X1534" s="520"/>
      <c r="Y1534" s="475"/>
      <c r="Z1534" s="475">
        <v>6.0</v>
      </c>
      <c r="AA1534" s="474"/>
      <c r="AB1534" s="475"/>
      <c r="AC1534" s="475">
        <v>10.0</v>
      </c>
      <c r="AD1534" s="475"/>
      <c r="AE1534" s="989"/>
      <c r="AF1534" s="989"/>
      <c r="AG1534" s="989"/>
      <c r="AH1534" s="990"/>
      <c r="AI1534" s="990"/>
      <c r="AJ1534" s="989"/>
      <c r="AK1534" s="962"/>
      <c r="AL1534" s="962"/>
      <c r="AM1534" s="962"/>
      <c r="AN1534" s="961"/>
      <c r="AO1534" s="962"/>
      <c r="AP1534" s="962"/>
      <c r="AQ1534" s="961"/>
      <c r="AR1534" s="961"/>
      <c r="AS1534" s="962"/>
    </row>
    <row r="1535">
      <c r="B1535" s="266"/>
      <c r="C1535" s="269"/>
      <c r="D1535" s="984">
        <v>4.0</v>
      </c>
      <c r="E1535" s="985">
        <v>9.0</v>
      </c>
      <c r="F1535" s="986">
        <v>16.0</v>
      </c>
      <c r="G1535" s="987"/>
      <c r="H1535" s="988">
        <v>35000.0</v>
      </c>
      <c r="I1535" s="486"/>
      <c r="J1535" s="519"/>
      <c r="K1535" s="475">
        <v>25.0</v>
      </c>
      <c r="L1535" s="989"/>
      <c r="M1535" s="486"/>
      <c r="N1535" s="487"/>
      <c r="O1535" s="486"/>
      <c r="P1535" s="487"/>
      <c r="Q1535" s="487"/>
      <c r="R1535" s="487"/>
      <c r="S1535" s="519"/>
      <c r="T1535" s="520"/>
      <c r="U1535" s="519"/>
      <c r="V1535" s="520"/>
      <c r="W1535" s="520"/>
      <c r="X1535" s="520"/>
      <c r="Y1535" s="475"/>
      <c r="Z1535" s="475">
        <v>8.0</v>
      </c>
      <c r="AA1535" s="474"/>
      <c r="AB1535" s="475"/>
      <c r="AC1535" s="475">
        <v>12.0</v>
      </c>
      <c r="AD1535" s="475"/>
      <c r="AE1535" s="989"/>
      <c r="AF1535" s="989"/>
      <c r="AG1535" s="989"/>
      <c r="AH1535" s="990"/>
      <c r="AI1535" s="990"/>
      <c r="AJ1535" s="989"/>
      <c r="AK1535" s="962"/>
      <c r="AL1535" s="962"/>
      <c r="AM1535" s="962"/>
      <c r="AN1535" s="961"/>
      <c r="AO1535" s="962"/>
      <c r="AP1535" s="962"/>
      <c r="AQ1535" s="961"/>
      <c r="AR1535" s="961"/>
      <c r="AS1535" s="962"/>
    </row>
    <row r="1536">
      <c r="B1536" s="266"/>
      <c r="C1536" s="269"/>
      <c r="D1536" s="984">
        <v>5.0</v>
      </c>
      <c r="E1536" s="985">
        <v>12.0</v>
      </c>
      <c r="F1536" s="986">
        <v>18.0</v>
      </c>
      <c r="G1536" s="987"/>
      <c r="H1536" s="988">
        <v>53000.0</v>
      </c>
      <c r="I1536" s="486"/>
      <c r="J1536" s="519"/>
      <c r="K1536" s="474"/>
      <c r="L1536" s="990">
        <v>3.0</v>
      </c>
      <c r="M1536" s="486"/>
      <c r="N1536" s="487"/>
      <c r="O1536" s="486"/>
      <c r="P1536" s="487"/>
      <c r="Q1536" s="487"/>
      <c r="R1536" s="487"/>
      <c r="S1536" s="519"/>
      <c r="T1536" s="520"/>
      <c r="U1536" s="519"/>
      <c r="V1536" s="520"/>
      <c r="W1536" s="520"/>
      <c r="X1536" s="520"/>
      <c r="Y1536" s="475"/>
      <c r="Z1536" s="475">
        <v>10.0</v>
      </c>
      <c r="AA1536" s="474"/>
      <c r="AB1536" s="475"/>
      <c r="AC1536" s="475">
        <v>14.0</v>
      </c>
      <c r="AD1536" s="475"/>
      <c r="AE1536" s="989"/>
      <c r="AF1536" s="989"/>
      <c r="AG1536" s="989"/>
      <c r="AH1536" s="990"/>
      <c r="AI1536" s="990"/>
      <c r="AJ1536" s="989"/>
      <c r="AK1536" s="962"/>
      <c r="AL1536" s="962"/>
      <c r="AM1536" s="962"/>
      <c r="AN1536" s="961"/>
      <c r="AO1536" s="962"/>
      <c r="AP1536" s="962"/>
      <c r="AQ1536" s="961"/>
      <c r="AR1536" s="961"/>
      <c r="AS1536" s="962"/>
    </row>
    <row r="1537">
      <c r="B1537" s="266"/>
      <c r="C1537" s="269"/>
      <c r="D1537" s="984">
        <v>6.0</v>
      </c>
      <c r="E1537" s="985">
        <v>15.0</v>
      </c>
      <c r="F1537" s="986">
        <v>20.0</v>
      </c>
      <c r="G1537" s="987"/>
      <c r="H1537" s="988">
        <v>80000.0</v>
      </c>
      <c r="I1537" s="486"/>
      <c r="J1537" s="519"/>
      <c r="K1537" s="474"/>
      <c r="L1537" s="990">
        <v>5.0</v>
      </c>
      <c r="M1537" s="486"/>
      <c r="N1537" s="487"/>
      <c r="O1537" s="486"/>
      <c r="P1537" s="487"/>
      <c r="Q1537" s="487"/>
      <c r="R1537" s="487"/>
      <c r="S1537" s="519"/>
      <c r="T1537" s="520"/>
      <c r="U1537" s="519"/>
      <c r="V1537" s="520"/>
      <c r="W1537" s="520"/>
      <c r="X1537" s="520"/>
      <c r="Y1537" s="474"/>
      <c r="Z1537" s="474"/>
      <c r="AA1537" s="474"/>
      <c r="AB1537" s="475"/>
      <c r="AC1537" s="475"/>
      <c r="AD1537" s="475"/>
      <c r="AE1537" s="990"/>
      <c r="AF1537" s="990">
        <v>2.0</v>
      </c>
      <c r="AG1537" s="989"/>
      <c r="AH1537" s="990"/>
      <c r="AI1537" s="990">
        <v>2.0</v>
      </c>
      <c r="AJ1537" s="989"/>
      <c r="AK1537" s="962"/>
      <c r="AL1537" s="962"/>
      <c r="AM1537" s="962"/>
      <c r="AN1537" s="961"/>
      <c r="AO1537" s="962"/>
      <c r="AP1537" s="962"/>
      <c r="AQ1537" s="961"/>
      <c r="AR1537" s="961"/>
      <c r="AS1537" s="962"/>
    </row>
    <row r="1538">
      <c r="B1538" s="266"/>
      <c r="C1538" s="269"/>
      <c r="D1538" s="984">
        <v>7.0</v>
      </c>
      <c r="E1538" s="985">
        <v>18.0</v>
      </c>
      <c r="F1538" s="986">
        <v>22.0</v>
      </c>
      <c r="G1538" s="987"/>
      <c r="H1538" s="988">
        <v>120000.0</v>
      </c>
      <c r="I1538" s="486"/>
      <c r="J1538" s="519"/>
      <c r="K1538" s="474"/>
      <c r="L1538" s="990">
        <v>10.0</v>
      </c>
      <c r="M1538" s="486"/>
      <c r="N1538" s="487"/>
      <c r="O1538" s="486"/>
      <c r="P1538" s="487"/>
      <c r="Q1538" s="487"/>
      <c r="R1538" s="487"/>
      <c r="S1538" s="519"/>
      <c r="T1538" s="520"/>
      <c r="U1538" s="519"/>
      <c r="V1538" s="520"/>
      <c r="W1538" s="520"/>
      <c r="X1538" s="520"/>
      <c r="Y1538" s="474"/>
      <c r="Z1538" s="474"/>
      <c r="AA1538" s="474"/>
      <c r="AB1538" s="475"/>
      <c r="AC1538" s="475"/>
      <c r="AD1538" s="475"/>
      <c r="AE1538" s="990"/>
      <c r="AF1538" s="990">
        <v>3.0</v>
      </c>
      <c r="AG1538" s="989"/>
      <c r="AH1538" s="990"/>
      <c r="AI1538" s="990">
        <v>3.0</v>
      </c>
      <c r="AJ1538" s="989"/>
      <c r="AK1538" s="962"/>
      <c r="AL1538" s="962"/>
      <c r="AM1538" s="962"/>
      <c r="AN1538" s="961"/>
      <c r="AO1538" s="962"/>
      <c r="AP1538" s="962"/>
      <c r="AQ1538" s="961"/>
      <c r="AR1538" s="961"/>
      <c r="AS1538" s="962"/>
    </row>
    <row r="1539">
      <c r="B1539" s="266"/>
      <c r="C1539" s="269"/>
      <c r="D1539" s="984">
        <v>8.0</v>
      </c>
      <c r="E1539" s="985">
        <v>22.0</v>
      </c>
      <c r="F1539" s="986">
        <v>24.0</v>
      </c>
      <c r="G1539" s="987"/>
      <c r="H1539" s="988">
        <v>180000.0</v>
      </c>
      <c r="I1539" s="486"/>
      <c r="J1539" s="519"/>
      <c r="K1539" s="474"/>
      <c r="L1539" s="990">
        <v>20.0</v>
      </c>
      <c r="M1539" s="486"/>
      <c r="N1539" s="487"/>
      <c r="O1539" s="486"/>
      <c r="P1539" s="487"/>
      <c r="Q1539" s="487"/>
      <c r="R1539" s="487"/>
      <c r="S1539" s="519"/>
      <c r="T1539" s="520"/>
      <c r="U1539" s="519"/>
      <c r="V1539" s="520"/>
      <c r="W1539" s="520"/>
      <c r="X1539" s="520"/>
      <c r="Y1539" s="474"/>
      <c r="Z1539" s="474"/>
      <c r="AA1539" s="474"/>
      <c r="AB1539" s="475"/>
      <c r="AC1539" s="475"/>
      <c r="AD1539" s="475"/>
      <c r="AE1539" s="990"/>
      <c r="AF1539" s="990">
        <v>5.0</v>
      </c>
      <c r="AG1539" s="989"/>
      <c r="AH1539" s="990"/>
      <c r="AI1539" s="990">
        <v>5.0</v>
      </c>
      <c r="AJ1539" s="989"/>
      <c r="AK1539" s="962"/>
      <c r="AL1539" s="962"/>
      <c r="AM1539" s="962"/>
      <c r="AN1539" s="961"/>
      <c r="AO1539" s="962"/>
      <c r="AP1539" s="962"/>
      <c r="AQ1539" s="961"/>
      <c r="AR1539" s="961"/>
      <c r="AS1539" s="962"/>
    </row>
    <row r="1540">
      <c r="B1540" s="266"/>
      <c r="C1540" s="269"/>
      <c r="D1540" s="984">
        <v>9.0</v>
      </c>
      <c r="E1540" s="985">
        <v>26.0</v>
      </c>
      <c r="F1540" s="986">
        <v>27.0</v>
      </c>
      <c r="G1540" s="987"/>
      <c r="H1540" s="988">
        <v>270000.0</v>
      </c>
      <c r="I1540" s="486"/>
      <c r="J1540" s="519"/>
      <c r="K1540" s="474"/>
      <c r="L1540" s="990">
        <v>30.0</v>
      </c>
      <c r="M1540" s="486"/>
      <c r="N1540" s="487"/>
      <c r="O1540" s="486"/>
      <c r="P1540" s="487"/>
      <c r="Q1540" s="487"/>
      <c r="R1540" s="487"/>
      <c r="S1540" s="519"/>
      <c r="T1540" s="520"/>
      <c r="U1540" s="519"/>
      <c r="V1540" s="520"/>
      <c r="W1540" s="520"/>
      <c r="X1540" s="520"/>
      <c r="Y1540" s="474"/>
      <c r="Z1540" s="474"/>
      <c r="AA1540" s="474"/>
      <c r="AB1540" s="475"/>
      <c r="AC1540" s="475"/>
      <c r="AD1540" s="475"/>
      <c r="AE1540" s="990"/>
      <c r="AF1540" s="990">
        <v>7.0</v>
      </c>
      <c r="AG1540" s="989"/>
      <c r="AH1540" s="990"/>
      <c r="AI1540" s="990">
        <v>7.0</v>
      </c>
      <c r="AJ1540" s="989"/>
      <c r="AK1540" s="962"/>
      <c r="AL1540" s="962"/>
      <c r="AM1540" s="962"/>
      <c r="AN1540" s="961"/>
      <c r="AO1540" s="962"/>
      <c r="AP1540" s="962"/>
      <c r="AQ1540" s="961"/>
      <c r="AR1540" s="961"/>
      <c r="AS1540" s="962"/>
    </row>
    <row r="1541">
      <c r="B1541" s="266"/>
      <c r="C1541" s="269"/>
      <c r="D1541" s="984">
        <v>10.0</v>
      </c>
      <c r="E1541" s="985">
        <v>30.0</v>
      </c>
      <c r="F1541" s="986">
        <v>30.0</v>
      </c>
      <c r="G1541" s="987"/>
      <c r="H1541" s="988">
        <v>410000.0</v>
      </c>
      <c r="I1541" s="486"/>
      <c r="J1541" s="519"/>
      <c r="K1541" s="474"/>
      <c r="L1541" s="990">
        <v>40.0</v>
      </c>
      <c r="M1541" s="486"/>
      <c r="N1541" s="487"/>
      <c r="O1541" s="486"/>
      <c r="P1541" s="487"/>
      <c r="Q1541" s="487"/>
      <c r="R1541" s="487"/>
      <c r="S1541" s="519"/>
      <c r="T1541" s="520"/>
      <c r="U1541" s="519"/>
      <c r="V1541" s="520"/>
      <c r="W1541" s="520"/>
      <c r="X1541" s="520"/>
      <c r="Y1541" s="474"/>
      <c r="Z1541" s="474"/>
      <c r="AA1541" s="474"/>
      <c r="AB1541" s="475"/>
      <c r="AC1541" s="475"/>
      <c r="AD1541" s="475"/>
      <c r="AE1541" s="990"/>
      <c r="AF1541" s="990">
        <v>9.0</v>
      </c>
      <c r="AG1541" s="989"/>
      <c r="AH1541" s="990"/>
      <c r="AI1541" s="990">
        <v>9.0</v>
      </c>
      <c r="AJ1541" s="989"/>
      <c r="AK1541" s="962"/>
      <c r="AL1541" s="962"/>
      <c r="AM1541" s="962"/>
      <c r="AN1541" s="961"/>
      <c r="AO1541" s="962"/>
      <c r="AP1541" s="962"/>
      <c r="AQ1541" s="961"/>
      <c r="AR1541" s="961"/>
      <c r="AS1541" s="962"/>
    </row>
    <row r="1542">
      <c r="A1542" s="968" t="s">
        <v>199</v>
      </c>
      <c r="B1542" s="1016" t="s">
        <v>2884</v>
      </c>
      <c r="C1542" s="14"/>
      <c r="D1542" s="970">
        <v>1.0</v>
      </c>
      <c r="E1542" s="971">
        <v>2.0</v>
      </c>
      <c r="F1542" s="972">
        <v>10.0</v>
      </c>
      <c r="G1542" s="973"/>
      <c r="H1542" s="974">
        <v>8000.0</v>
      </c>
      <c r="I1542" s="979"/>
      <c r="J1542" s="976"/>
      <c r="K1542" s="981">
        <v>3.0</v>
      </c>
      <c r="L1542" s="978"/>
      <c r="M1542" s="979"/>
      <c r="N1542" s="975"/>
      <c r="O1542" s="979"/>
      <c r="P1542" s="975"/>
      <c r="Q1542" s="975"/>
      <c r="R1542" s="975"/>
      <c r="S1542" s="976"/>
      <c r="T1542" s="980"/>
      <c r="U1542" s="976"/>
      <c r="V1542" s="980"/>
      <c r="W1542" s="980"/>
      <c r="X1542" s="980"/>
      <c r="Y1542" s="977"/>
      <c r="Z1542" s="981"/>
      <c r="AA1542" s="977"/>
      <c r="AB1542" s="981"/>
      <c r="AC1542" s="981"/>
      <c r="AD1542" s="981">
        <v>3.0</v>
      </c>
      <c r="AE1542" s="978"/>
      <c r="AF1542" s="978"/>
      <c r="AG1542" s="978"/>
      <c r="AH1542" s="982"/>
      <c r="AI1542" s="982"/>
      <c r="AJ1542" s="978"/>
      <c r="AK1542" s="1024"/>
      <c r="AL1542" s="1024"/>
      <c r="AM1542" s="1024"/>
      <c r="AN1542" s="1025"/>
      <c r="AO1542" s="1024"/>
      <c r="AP1542" s="1024"/>
      <c r="AQ1542" s="1025"/>
      <c r="AR1542" s="1025"/>
      <c r="AS1542" s="1026"/>
    </row>
    <row r="1543">
      <c r="A1543" s="266"/>
      <c r="B1543" s="266"/>
      <c r="C1543" s="269"/>
      <c r="D1543" s="984">
        <v>2.0</v>
      </c>
      <c r="E1543" s="985">
        <v>4.0</v>
      </c>
      <c r="F1543" s="986">
        <v>12.0</v>
      </c>
      <c r="G1543" s="987"/>
      <c r="H1543" s="988">
        <v>12000.0</v>
      </c>
      <c r="I1543" s="486"/>
      <c r="J1543" s="519"/>
      <c r="K1543" s="475">
        <v>5.0</v>
      </c>
      <c r="L1543" s="989"/>
      <c r="M1543" s="486"/>
      <c r="N1543" s="487"/>
      <c r="O1543" s="486"/>
      <c r="P1543" s="487"/>
      <c r="Q1543" s="487"/>
      <c r="R1543" s="487"/>
      <c r="S1543" s="519"/>
      <c r="T1543" s="520"/>
      <c r="U1543" s="519"/>
      <c r="V1543" s="520"/>
      <c r="W1543" s="520"/>
      <c r="X1543" s="520"/>
      <c r="Y1543" s="474"/>
      <c r="Z1543" s="475"/>
      <c r="AA1543" s="474"/>
      <c r="AB1543" s="475"/>
      <c r="AC1543" s="475"/>
      <c r="AD1543" s="475">
        <v>4.0</v>
      </c>
      <c r="AE1543" s="989"/>
      <c r="AF1543" s="989"/>
      <c r="AG1543" s="989"/>
      <c r="AH1543" s="990"/>
      <c r="AI1543" s="990"/>
      <c r="AJ1543" s="989"/>
      <c r="AK1543" s="962"/>
      <c r="AL1543" s="962"/>
      <c r="AM1543" s="962"/>
      <c r="AN1543" s="961"/>
      <c r="AO1543" s="962"/>
      <c r="AP1543" s="962"/>
      <c r="AQ1543" s="961"/>
      <c r="AR1543" s="961"/>
      <c r="AS1543" s="1027"/>
    </row>
    <row r="1544">
      <c r="A1544" s="266"/>
      <c r="B1544" s="266"/>
      <c r="C1544" s="269"/>
      <c r="D1544" s="984">
        <v>3.0</v>
      </c>
      <c r="E1544" s="985">
        <v>6.0</v>
      </c>
      <c r="F1544" s="986">
        <v>14.0</v>
      </c>
      <c r="G1544" s="987"/>
      <c r="H1544" s="988">
        <v>18000.0</v>
      </c>
      <c r="I1544" s="486"/>
      <c r="J1544" s="519"/>
      <c r="K1544" s="475">
        <v>8.0</v>
      </c>
      <c r="L1544" s="989"/>
      <c r="M1544" s="486"/>
      <c r="N1544" s="487"/>
      <c r="O1544" s="486"/>
      <c r="P1544" s="487"/>
      <c r="Q1544" s="487"/>
      <c r="R1544" s="487"/>
      <c r="S1544" s="519"/>
      <c r="T1544" s="520"/>
      <c r="U1544" s="519"/>
      <c r="V1544" s="520"/>
      <c r="W1544" s="520"/>
      <c r="X1544" s="520"/>
      <c r="Y1544" s="475">
        <v>2.0</v>
      </c>
      <c r="Z1544" s="475"/>
      <c r="AA1544" s="474"/>
      <c r="AB1544" s="475"/>
      <c r="AC1544" s="475"/>
      <c r="AD1544" s="475">
        <v>6.0</v>
      </c>
      <c r="AE1544" s="989"/>
      <c r="AF1544" s="989"/>
      <c r="AG1544" s="989"/>
      <c r="AH1544" s="990"/>
      <c r="AI1544" s="990"/>
      <c r="AJ1544" s="989"/>
      <c r="AK1544" s="962"/>
      <c r="AL1544" s="962"/>
      <c r="AM1544" s="962"/>
      <c r="AN1544" s="961"/>
      <c r="AO1544" s="962"/>
      <c r="AP1544" s="962"/>
      <c r="AQ1544" s="961"/>
      <c r="AR1544" s="961"/>
      <c r="AS1544" s="1027"/>
    </row>
    <row r="1545">
      <c r="A1545" s="266"/>
      <c r="B1545" s="266"/>
      <c r="C1545" s="269"/>
      <c r="D1545" s="984">
        <v>4.0</v>
      </c>
      <c r="E1545" s="985">
        <v>9.0</v>
      </c>
      <c r="F1545" s="986">
        <v>16.0</v>
      </c>
      <c r="G1545" s="987"/>
      <c r="H1545" s="988">
        <v>27000.0</v>
      </c>
      <c r="I1545" s="486"/>
      <c r="J1545" s="519"/>
      <c r="K1545" s="475">
        <v>12.0</v>
      </c>
      <c r="L1545" s="989"/>
      <c r="M1545" s="486"/>
      <c r="N1545" s="487"/>
      <c r="O1545" s="486"/>
      <c r="P1545" s="487"/>
      <c r="Q1545" s="487"/>
      <c r="R1545" s="487"/>
      <c r="S1545" s="519"/>
      <c r="T1545" s="520"/>
      <c r="U1545" s="519"/>
      <c r="V1545" s="520"/>
      <c r="W1545" s="520"/>
      <c r="X1545" s="520"/>
      <c r="Y1545" s="475">
        <v>4.0</v>
      </c>
      <c r="Z1545" s="475"/>
      <c r="AA1545" s="474"/>
      <c r="AB1545" s="475"/>
      <c r="AC1545" s="475"/>
      <c r="AD1545" s="475">
        <v>8.0</v>
      </c>
      <c r="AE1545" s="989"/>
      <c r="AF1545" s="989"/>
      <c r="AG1545" s="989"/>
      <c r="AH1545" s="990"/>
      <c r="AI1545" s="990"/>
      <c r="AJ1545" s="989"/>
      <c r="AK1545" s="962"/>
      <c r="AL1545" s="962"/>
      <c r="AM1545" s="962"/>
      <c r="AN1545" s="961"/>
      <c r="AO1545" s="962"/>
      <c r="AP1545" s="962"/>
      <c r="AQ1545" s="961"/>
      <c r="AR1545" s="961"/>
      <c r="AS1545" s="1027"/>
    </row>
    <row r="1546">
      <c r="A1546" s="266"/>
      <c r="B1546" s="266"/>
      <c r="C1546" s="269"/>
      <c r="D1546" s="984">
        <v>5.0</v>
      </c>
      <c r="E1546" s="985">
        <v>12.0</v>
      </c>
      <c r="F1546" s="986">
        <v>18.0</v>
      </c>
      <c r="G1546" s="987"/>
      <c r="H1546" s="988">
        <v>41000.0</v>
      </c>
      <c r="I1546" s="486"/>
      <c r="J1546" s="519"/>
      <c r="K1546" s="475">
        <v>15.0</v>
      </c>
      <c r="L1546" s="989"/>
      <c r="M1546" s="486"/>
      <c r="N1546" s="487"/>
      <c r="O1546" s="486"/>
      <c r="P1546" s="487"/>
      <c r="Q1546" s="487"/>
      <c r="R1546" s="487"/>
      <c r="S1546" s="519"/>
      <c r="T1546" s="520"/>
      <c r="U1546" s="519"/>
      <c r="V1546" s="520"/>
      <c r="W1546" s="520"/>
      <c r="X1546" s="520"/>
      <c r="Y1546" s="475">
        <v>6.0</v>
      </c>
      <c r="Z1546" s="475"/>
      <c r="AA1546" s="474"/>
      <c r="AB1546" s="475"/>
      <c r="AC1546" s="475"/>
      <c r="AD1546" s="475">
        <v>10.0</v>
      </c>
      <c r="AE1546" s="989"/>
      <c r="AF1546" s="989"/>
      <c r="AG1546" s="989"/>
      <c r="AH1546" s="990"/>
      <c r="AI1546" s="990"/>
      <c r="AJ1546" s="989"/>
      <c r="AK1546" s="962"/>
      <c r="AL1546" s="962"/>
      <c r="AM1546" s="962"/>
      <c r="AN1546" s="961"/>
      <c r="AO1546" s="962"/>
      <c r="AP1546" s="962"/>
      <c r="AQ1546" s="961"/>
      <c r="AR1546" s="961"/>
      <c r="AS1546" s="1027"/>
    </row>
    <row r="1547">
      <c r="A1547" s="266"/>
      <c r="B1547" s="266"/>
      <c r="C1547" s="269"/>
      <c r="D1547" s="984">
        <v>6.0</v>
      </c>
      <c r="E1547" s="985">
        <v>15.0</v>
      </c>
      <c r="F1547" s="986">
        <v>20.0</v>
      </c>
      <c r="G1547" s="987"/>
      <c r="H1547" s="988">
        <v>62000.0</v>
      </c>
      <c r="I1547" s="486"/>
      <c r="J1547" s="519"/>
      <c r="K1547" s="474"/>
      <c r="L1547" s="990">
        <v>5.0</v>
      </c>
      <c r="M1547" s="486"/>
      <c r="N1547" s="487"/>
      <c r="O1547" s="486"/>
      <c r="P1547" s="487"/>
      <c r="Q1547" s="487"/>
      <c r="R1547" s="487"/>
      <c r="S1547" s="519"/>
      <c r="T1547" s="520"/>
      <c r="U1547" s="519"/>
      <c r="V1547" s="520"/>
      <c r="W1547" s="520"/>
      <c r="X1547" s="520"/>
      <c r="Y1547" s="474"/>
      <c r="Z1547" s="474"/>
      <c r="AA1547" s="474"/>
      <c r="AB1547" s="475"/>
      <c r="AC1547" s="475"/>
      <c r="AD1547" s="475"/>
      <c r="AE1547" s="990">
        <v>2.0</v>
      </c>
      <c r="AF1547" s="990"/>
      <c r="AG1547" s="989"/>
      <c r="AH1547" s="990"/>
      <c r="AI1547" s="990"/>
      <c r="AJ1547" s="990">
        <v>2.0</v>
      </c>
      <c r="AK1547" s="962"/>
      <c r="AL1547" s="962"/>
      <c r="AM1547" s="962"/>
      <c r="AN1547" s="961"/>
      <c r="AO1547" s="962"/>
      <c r="AP1547" s="962"/>
      <c r="AQ1547" s="961"/>
      <c r="AR1547" s="961"/>
      <c r="AS1547" s="1027"/>
    </row>
    <row r="1548">
      <c r="A1548" s="266"/>
      <c r="B1548" s="266"/>
      <c r="C1548" s="269"/>
      <c r="D1548" s="984">
        <v>7.0</v>
      </c>
      <c r="E1548" s="985">
        <v>18.0</v>
      </c>
      <c r="F1548" s="986">
        <v>22.0</v>
      </c>
      <c r="G1548" s="987"/>
      <c r="H1548" s="988">
        <v>93000.0</v>
      </c>
      <c r="I1548" s="486"/>
      <c r="J1548" s="519"/>
      <c r="K1548" s="474"/>
      <c r="L1548" s="990">
        <v>10.0</v>
      </c>
      <c r="M1548" s="486"/>
      <c r="N1548" s="487"/>
      <c r="O1548" s="486"/>
      <c r="P1548" s="487"/>
      <c r="Q1548" s="487"/>
      <c r="R1548" s="487"/>
      <c r="S1548" s="519"/>
      <c r="T1548" s="520"/>
      <c r="U1548" s="519"/>
      <c r="V1548" s="520"/>
      <c r="W1548" s="520"/>
      <c r="X1548" s="520"/>
      <c r="Y1548" s="474"/>
      <c r="Z1548" s="474"/>
      <c r="AA1548" s="474"/>
      <c r="AB1548" s="475"/>
      <c r="AC1548" s="475"/>
      <c r="AD1548" s="475"/>
      <c r="AE1548" s="990">
        <v>3.0</v>
      </c>
      <c r="AF1548" s="990"/>
      <c r="AG1548" s="989"/>
      <c r="AH1548" s="990"/>
      <c r="AI1548" s="990"/>
      <c r="AJ1548" s="990">
        <v>3.0</v>
      </c>
      <c r="AK1548" s="962"/>
      <c r="AL1548" s="962"/>
      <c r="AM1548" s="962"/>
      <c r="AN1548" s="961"/>
      <c r="AO1548" s="962"/>
      <c r="AP1548" s="962"/>
      <c r="AQ1548" s="961"/>
      <c r="AR1548" s="961"/>
      <c r="AS1548" s="1027"/>
    </row>
    <row r="1549">
      <c r="A1549" s="266"/>
      <c r="B1549" s="266"/>
      <c r="C1549" s="269"/>
      <c r="D1549" s="984">
        <v>8.0</v>
      </c>
      <c r="E1549" s="985">
        <v>22.0</v>
      </c>
      <c r="F1549" s="986">
        <v>24.0</v>
      </c>
      <c r="G1549" s="987"/>
      <c r="H1549" s="988">
        <v>140000.0</v>
      </c>
      <c r="I1549" s="486"/>
      <c r="J1549" s="519"/>
      <c r="K1549" s="474"/>
      <c r="L1549" s="990">
        <v>20.0</v>
      </c>
      <c r="M1549" s="486"/>
      <c r="N1549" s="487"/>
      <c r="O1549" s="486"/>
      <c r="P1549" s="487"/>
      <c r="Q1549" s="487"/>
      <c r="R1549" s="487"/>
      <c r="S1549" s="519"/>
      <c r="T1549" s="520"/>
      <c r="U1549" s="519"/>
      <c r="V1549" s="520"/>
      <c r="W1549" s="520"/>
      <c r="X1549" s="520"/>
      <c r="Y1549" s="474"/>
      <c r="Z1549" s="474"/>
      <c r="AA1549" s="474"/>
      <c r="AB1549" s="475"/>
      <c r="AC1549" s="475"/>
      <c r="AD1549" s="475"/>
      <c r="AE1549" s="990">
        <v>5.0</v>
      </c>
      <c r="AF1549" s="990"/>
      <c r="AG1549" s="989"/>
      <c r="AH1549" s="990"/>
      <c r="AI1549" s="990"/>
      <c r="AJ1549" s="990">
        <v>5.0</v>
      </c>
      <c r="AK1549" s="962"/>
      <c r="AL1549" s="962"/>
      <c r="AM1549" s="962"/>
      <c r="AN1549" s="961"/>
      <c r="AO1549" s="962"/>
      <c r="AP1549" s="962"/>
      <c r="AQ1549" s="961"/>
      <c r="AR1549" s="961"/>
      <c r="AS1549" s="1027"/>
    </row>
    <row r="1550">
      <c r="A1550" s="266"/>
      <c r="B1550" s="266"/>
      <c r="C1550" s="269"/>
      <c r="D1550" s="984">
        <v>9.0</v>
      </c>
      <c r="E1550" s="985">
        <v>26.0</v>
      </c>
      <c r="F1550" s="986">
        <v>27.0</v>
      </c>
      <c r="G1550" s="987"/>
      <c r="H1550" s="988">
        <v>210000.0</v>
      </c>
      <c r="I1550" s="486"/>
      <c r="J1550" s="519"/>
      <c r="K1550" s="474"/>
      <c r="L1550" s="990">
        <v>30.0</v>
      </c>
      <c r="M1550" s="486"/>
      <c r="N1550" s="487"/>
      <c r="O1550" s="486"/>
      <c r="P1550" s="487"/>
      <c r="Q1550" s="487"/>
      <c r="R1550" s="487"/>
      <c r="S1550" s="519"/>
      <c r="T1550" s="520"/>
      <c r="U1550" s="519"/>
      <c r="V1550" s="520"/>
      <c r="W1550" s="520"/>
      <c r="X1550" s="520"/>
      <c r="Y1550" s="474"/>
      <c r="Z1550" s="474"/>
      <c r="AA1550" s="474"/>
      <c r="AB1550" s="475"/>
      <c r="AC1550" s="475"/>
      <c r="AD1550" s="475"/>
      <c r="AE1550" s="990">
        <v>7.0</v>
      </c>
      <c r="AF1550" s="990"/>
      <c r="AG1550" s="989"/>
      <c r="AH1550" s="990"/>
      <c r="AI1550" s="990"/>
      <c r="AJ1550" s="990">
        <v>7.0</v>
      </c>
      <c r="AK1550" s="962"/>
      <c r="AL1550" s="962"/>
      <c r="AM1550" s="962"/>
      <c r="AN1550" s="961"/>
      <c r="AO1550" s="962"/>
      <c r="AP1550" s="962"/>
      <c r="AQ1550" s="961"/>
      <c r="AR1550" s="961"/>
      <c r="AS1550" s="1027"/>
    </row>
    <row r="1551">
      <c r="A1551" s="275"/>
      <c r="B1551" s="275"/>
      <c r="C1551" s="917"/>
      <c r="D1551" s="992">
        <v>10.0</v>
      </c>
      <c r="E1551" s="993">
        <v>30.0</v>
      </c>
      <c r="F1551" s="994">
        <v>30.0</v>
      </c>
      <c r="G1551" s="995"/>
      <c r="H1551" s="996">
        <v>320000.0</v>
      </c>
      <c r="I1551" s="1001"/>
      <c r="J1551" s="998"/>
      <c r="K1551" s="999"/>
      <c r="L1551" s="1004">
        <v>40.0</v>
      </c>
      <c r="M1551" s="1001"/>
      <c r="N1551" s="997"/>
      <c r="O1551" s="1001"/>
      <c r="P1551" s="997"/>
      <c r="Q1551" s="997"/>
      <c r="R1551" s="997"/>
      <c r="S1551" s="998"/>
      <c r="T1551" s="1002"/>
      <c r="U1551" s="998"/>
      <c r="V1551" s="1002"/>
      <c r="W1551" s="1002"/>
      <c r="X1551" s="1002"/>
      <c r="Y1551" s="999"/>
      <c r="Z1551" s="999"/>
      <c r="AA1551" s="999"/>
      <c r="AB1551" s="1003"/>
      <c r="AC1551" s="1003"/>
      <c r="AD1551" s="1003"/>
      <c r="AE1551" s="1004">
        <v>9.0</v>
      </c>
      <c r="AF1551" s="1004"/>
      <c r="AG1551" s="1000"/>
      <c r="AH1551" s="1004"/>
      <c r="AI1551" s="1004"/>
      <c r="AJ1551" s="1004">
        <v>9.0</v>
      </c>
      <c r="AK1551" s="1029"/>
      <c r="AL1551" s="1029"/>
      <c r="AM1551" s="1029"/>
      <c r="AN1551" s="1030"/>
      <c r="AO1551" s="1029"/>
      <c r="AP1551" s="1029"/>
      <c r="AQ1551" s="1030"/>
      <c r="AR1551" s="1030"/>
      <c r="AS1551" s="1031"/>
    </row>
    <row r="1552">
      <c r="A1552" s="1206" t="s">
        <v>2717</v>
      </c>
      <c r="B1552" s="1206"/>
      <c r="AK1552" s="962"/>
      <c r="AL1552" s="962"/>
      <c r="AM1552" s="962"/>
      <c r="AN1552" s="961"/>
      <c r="AO1552" s="962"/>
      <c r="AP1552" s="962"/>
      <c r="AQ1552" s="961"/>
      <c r="AR1552" s="961"/>
      <c r="AS1552" s="962"/>
    </row>
    <row r="1553">
      <c r="A1553" s="968" t="s">
        <v>2691</v>
      </c>
      <c r="B1553" s="1016" t="s">
        <v>2885</v>
      </c>
      <c r="C1553" s="14"/>
      <c r="D1553" s="970">
        <v>1.0</v>
      </c>
      <c r="E1553" s="971">
        <v>1.0</v>
      </c>
      <c r="F1553" s="972"/>
      <c r="G1553" s="973"/>
      <c r="H1553" s="1023">
        <v>800.0</v>
      </c>
      <c r="I1553" s="975">
        <v>3.0</v>
      </c>
      <c r="J1553" s="976"/>
      <c r="K1553" s="977"/>
      <c r="L1553" s="978"/>
      <c r="M1553" s="979"/>
      <c r="N1553" s="975"/>
      <c r="O1553" s="979"/>
      <c r="P1553" s="975"/>
      <c r="Q1553" s="975"/>
      <c r="R1553" s="975"/>
      <c r="S1553" s="976"/>
      <c r="T1553" s="980"/>
      <c r="U1553" s="976"/>
      <c r="V1553" s="980"/>
      <c r="W1553" s="980"/>
      <c r="X1553" s="980"/>
      <c r="Y1553" s="977"/>
      <c r="Z1553" s="977"/>
      <c r="AA1553" s="977"/>
      <c r="AB1553" s="981"/>
      <c r="AC1553" s="981"/>
      <c r="AD1553" s="981"/>
      <c r="AE1553" s="978"/>
      <c r="AF1553" s="978"/>
      <c r="AG1553" s="978"/>
      <c r="AH1553" s="982"/>
      <c r="AI1553" s="982"/>
      <c r="AJ1553" s="978"/>
      <c r="AK1553" s="1024"/>
      <c r="AL1553" s="1024"/>
      <c r="AM1553" s="1024"/>
      <c r="AN1553" s="1025"/>
      <c r="AO1553" s="1024"/>
      <c r="AP1553" s="1024"/>
      <c r="AQ1553" s="1025"/>
      <c r="AR1553" s="1025"/>
      <c r="AS1553" s="1026"/>
    </row>
    <row r="1554">
      <c r="A1554" s="266"/>
      <c r="B1554" s="266"/>
      <c r="C1554" s="269"/>
      <c r="D1554" s="984">
        <v>2.0</v>
      </c>
      <c r="E1554" s="985">
        <v>2.0</v>
      </c>
      <c r="F1554" s="986"/>
      <c r="G1554" s="987"/>
      <c r="H1554" s="1021">
        <v>1200.0</v>
      </c>
      <c r="I1554" s="487">
        <v>3.0</v>
      </c>
      <c r="J1554" s="519"/>
      <c r="K1554" s="474"/>
      <c r="L1554" s="989"/>
      <c r="M1554" s="487"/>
      <c r="N1554" s="487"/>
      <c r="O1554" s="486"/>
      <c r="P1554" s="487"/>
      <c r="Q1554" s="487"/>
      <c r="R1554" s="487">
        <v>3.0</v>
      </c>
      <c r="S1554" s="519"/>
      <c r="T1554" s="520"/>
      <c r="U1554" s="519"/>
      <c r="V1554" s="520"/>
      <c r="W1554" s="520"/>
      <c r="X1554" s="520"/>
      <c r="Y1554" s="474"/>
      <c r="Z1554" s="474"/>
      <c r="AA1554" s="474"/>
      <c r="AB1554" s="475"/>
      <c r="AC1554" s="475"/>
      <c r="AD1554" s="475"/>
      <c r="AE1554" s="989"/>
      <c r="AF1554" s="989"/>
      <c r="AG1554" s="989"/>
      <c r="AH1554" s="990"/>
      <c r="AI1554" s="990"/>
      <c r="AJ1554" s="989"/>
      <c r="AK1554" s="962"/>
      <c r="AL1554" s="962"/>
      <c r="AM1554" s="962"/>
      <c r="AN1554" s="961"/>
      <c r="AO1554" s="962"/>
      <c r="AP1554" s="962"/>
      <c r="AQ1554" s="961"/>
      <c r="AR1554" s="961"/>
      <c r="AS1554" s="1027"/>
    </row>
    <row r="1555">
      <c r="A1555" s="266"/>
      <c r="B1555" s="266"/>
      <c r="C1555" s="269"/>
      <c r="D1555" s="984">
        <v>3.0</v>
      </c>
      <c r="E1555" s="985">
        <v>3.0</v>
      </c>
      <c r="F1555" s="986"/>
      <c r="G1555" s="987"/>
      <c r="H1555" s="1021">
        <v>1800.0</v>
      </c>
      <c r="I1555" s="487">
        <v>4.0</v>
      </c>
      <c r="J1555" s="519"/>
      <c r="K1555" s="474"/>
      <c r="L1555" s="989"/>
      <c r="M1555" s="487"/>
      <c r="N1555" s="487"/>
      <c r="O1555" s="486"/>
      <c r="P1555" s="487"/>
      <c r="Q1555" s="487"/>
      <c r="R1555" s="487">
        <v>3.0</v>
      </c>
      <c r="S1555" s="519"/>
      <c r="T1555" s="520"/>
      <c r="U1555" s="519"/>
      <c r="V1555" s="520"/>
      <c r="W1555" s="520"/>
      <c r="X1555" s="520"/>
      <c r="Y1555" s="474"/>
      <c r="Z1555" s="474"/>
      <c r="AA1555" s="474"/>
      <c r="AB1555" s="475"/>
      <c r="AC1555" s="475"/>
      <c r="AD1555" s="475"/>
      <c r="AE1555" s="989"/>
      <c r="AF1555" s="989"/>
      <c r="AG1555" s="989"/>
      <c r="AH1555" s="990"/>
      <c r="AI1555" s="990"/>
      <c r="AJ1555" s="989"/>
      <c r="AK1555" s="962"/>
      <c r="AL1555" s="962"/>
      <c r="AM1555" s="962"/>
      <c r="AN1555" s="961"/>
      <c r="AO1555" s="962"/>
      <c r="AP1555" s="962"/>
      <c r="AQ1555" s="961"/>
      <c r="AR1555" s="961"/>
      <c r="AS1555" s="1027"/>
    </row>
    <row r="1556">
      <c r="A1556" s="266"/>
      <c r="B1556" s="266"/>
      <c r="C1556" s="269"/>
      <c r="D1556" s="984">
        <v>4.0</v>
      </c>
      <c r="E1556" s="985">
        <v>4.0</v>
      </c>
      <c r="F1556" s="986"/>
      <c r="G1556" s="987"/>
      <c r="H1556" s="1021">
        <v>2700.0</v>
      </c>
      <c r="I1556" s="487">
        <v>5.0</v>
      </c>
      <c r="J1556" s="519"/>
      <c r="K1556" s="474"/>
      <c r="L1556" s="989"/>
      <c r="M1556" s="487"/>
      <c r="N1556" s="487"/>
      <c r="O1556" s="486"/>
      <c r="P1556" s="487"/>
      <c r="Q1556" s="487"/>
      <c r="R1556" s="487">
        <v>4.0</v>
      </c>
      <c r="S1556" s="519"/>
      <c r="T1556" s="520"/>
      <c r="U1556" s="519"/>
      <c r="V1556" s="520"/>
      <c r="W1556" s="520"/>
      <c r="X1556" s="520"/>
      <c r="Y1556" s="474"/>
      <c r="Z1556" s="474"/>
      <c r="AA1556" s="474"/>
      <c r="AB1556" s="475"/>
      <c r="AC1556" s="475"/>
      <c r="AD1556" s="475"/>
      <c r="AE1556" s="989"/>
      <c r="AF1556" s="989"/>
      <c r="AG1556" s="989"/>
      <c r="AH1556" s="990"/>
      <c r="AI1556" s="990"/>
      <c r="AJ1556" s="989"/>
      <c r="AK1556" s="962"/>
      <c r="AL1556" s="962"/>
      <c r="AM1556" s="962"/>
      <c r="AN1556" s="961"/>
      <c r="AO1556" s="962"/>
      <c r="AP1556" s="962"/>
      <c r="AQ1556" s="961"/>
      <c r="AR1556" s="961"/>
      <c r="AS1556" s="1027"/>
    </row>
    <row r="1557">
      <c r="A1557" s="266"/>
      <c r="B1557" s="266"/>
      <c r="C1557" s="269"/>
      <c r="D1557" s="984">
        <v>5.0</v>
      </c>
      <c r="E1557" s="985">
        <v>5.0</v>
      </c>
      <c r="F1557" s="986"/>
      <c r="G1557" s="987"/>
      <c r="H1557" s="1021">
        <v>4100.0</v>
      </c>
      <c r="I1557" s="487">
        <v>5.0</v>
      </c>
      <c r="J1557" s="519"/>
      <c r="K1557" s="474"/>
      <c r="L1557" s="989"/>
      <c r="M1557" s="487"/>
      <c r="N1557" s="487"/>
      <c r="O1557" s="486"/>
      <c r="P1557" s="487"/>
      <c r="Q1557" s="487"/>
      <c r="R1557" s="487">
        <v>5.0</v>
      </c>
      <c r="S1557" s="519"/>
      <c r="T1557" s="520"/>
      <c r="U1557" s="519"/>
      <c r="V1557" s="520"/>
      <c r="W1557" s="520"/>
      <c r="X1557" s="520"/>
      <c r="Y1557" s="474"/>
      <c r="Z1557" s="474"/>
      <c r="AA1557" s="474"/>
      <c r="AB1557" s="475"/>
      <c r="AC1557" s="475"/>
      <c r="AD1557" s="475"/>
      <c r="AE1557" s="989"/>
      <c r="AF1557" s="989"/>
      <c r="AG1557" s="989"/>
      <c r="AH1557" s="990"/>
      <c r="AI1557" s="990"/>
      <c r="AJ1557" s="989"/>
      <c r="AK1557" s="962"/>
      <c r="AL1557" s="962"/>
      <c r="AM1557" s="962"/>
      <c r="AN1557" s="961"/>
      <c r="AO1557" s="962"/>
      <c r="AP1557" s="962"/>
      <c r="AQ1557" s="961"/>
      <c r="AR1557" s="961"/>
      <c r="AS1557" s="1027"/>
    </row>
    <row r="1558">
      <c r="A1558" s="266"/>
      <c r="B1558" s="266"/>
      <c r="C1558" s="269"/>
      <c r="D1558" s="984">
        <v>6.0</v>
      </c>
      <c r="E1558" s="985">
        <v>6.0</v>
      </c>
      <c r="F1558" s="986"/>
      <c r="G1558" s="987"/>
      <c r="H1558" s="1021">
        <v>6200.0</v>
      </c>
      <c r="I1558" s="486"/>
      <c r="J1558" s="520">
        <v>3.0</v>
      </c>
      <c r="K1558" s="474"/>
      <c r="L1558" s="989"/>
      <c r="M1558" s="487"/>
      <c r="N1558" s="487"/>
      <c r="O1558" s="486"/>
      <c r="P1558" s="487"/>
      <c r="Q1558" s="487"/>
      <c r="R1558" s="487">
        <v>5.0</v>
      </c>
      <c r="S1558" s="519"/>
      <c r="T1558" s="520"/>
      <c r="U1558" s="519"/>
      <c r="V1558" s="520"/>
      <c r="W1558" s="520"/>
      <c r="X1558" s="520"/>
      <c r="Y1558" s="474"/>
      <c r="Z1558" s="474"/>
      <c r="AA1558" s="474"/>
      <c r="AB1558" s="475"/>
      <c r="AC1558" s="475"/>
      <c r="AD1558" s="475"/>
      <c r="AE1558" s="989"/>
      <c r="AF1558" s="989"/>
      <c r="AG1558" s="989"/>
      <c r="AH1558" s="990"/>
      <c r="AI1558" s="990"/>
      <c r="AJ1558" s="989"/>
      <c r="AK1558" s="962"/>
      <c r="AL1558" s="962"/>
      <c r="AM1558" s="962"/>
      <c r="AN1558" s="961"/>
      <c r="AO1558" s="962"/>
      <c r="AP1558" s="962"/>
      <c r="AQ1558" s="961"/>
      <c r="AR1558" s="961"/>
      <c r="AS1558" s="1027"/>
    </row>
    <row r="1559">
      <c r="A1559" s="266"/>
      <c r="B1559" s="266"/>
      <c r="C1559" s="269"/>
      <c r="D1559" s="984">
        <v>7.0</v>
      </c>
      <c r="E1559" s="985">
        <v>7.0</v>
      </c>
      <c r="F1559" s="986"/>
      <c r="G1559" s="987"/>
      <c r="H1559" s="1021">
        <v>9300.0</v>
      </c>
      <c r="I1559" s="486"/>
      <c r="J1559" s="520">
        <v>4.0</v>
      </c>
      <c r="K1559" s="474"/>
      <c r="L1559" s="989"/>
      <c r="M1559" s="486"/>
      <c r="N1559" s="487"/>
      <c r="O1559" s="486"/>
      <c r="P1559" s="487"/>
      <c r="Q1559" s="487"/>
      <c r="R1559" s="487"/>
      <c r="S1559" s="520"/>
      <c r="T1559" s="520"/>
      <c r="U1559" s="519"/>
      <c r="V1559" s="520"/>
      <c r="W1559" s="520"/>
      <c r="X1559" s="520">
        <v>3.0</v>
      </c>
      <c r="Y1559" s="474"/>
      <c r="Z1559" s="474"/>
      <c r="AA1559" s="474"/>
      <c r="AB1559" s="475"/>
      <c r="AC1559" s="475"/>
      <c r="AD1559" s="475"/>
      <c r="AE1559" s="989"/>
      <c r="AF1559" s="989"/>
      <c r="AG1559" s="989"/>
      <c r="AH1559" s="990"/>
      <c r="AI1559" s="990"/>
      <c r="AJ1559" s="989"/>
      <c r="AK1559" s="962"/>
      <c r="AL1559" s="962"/>
      <c r="AM1559" s="962"/>
      <c r="AN1559" s="961"/>
      <c r="AO1559" s="962"/>
      <c r="AP1559" s="962"/>
      <c r="AQ1559" s="961"/>
      <c r="AR1559" s="961"/>
      <c r="AS1559" s="1027"/>
    </row>
    <row r="1560">
      <c r="A1560" s="266"/>
      <c r="B1560" s="266"/>
      <c r="C1560" s="269"/>
      <c r="D1560" s="984">
        <v>8.0</v>
      </c>
      <c r="E1560" s="985">
        <v>8.0</v>
      </c>
      <c r="F1560" s="986"/>
      <c r="G1560" s="987"/>
      <c r="H1560" s="1021">
        <v>14000.0</v>
      </c>
      <c r="I1560" s="486"/>
      <c r="J1560" s="520">
        <v>5.0</v>
      </c>
      <c r="K1560" s="474"/>
      <c r="L1560" s="989"/>
      <c r="M1560" s="486"/>
      <c r="N1560" s="487"/>
      <c r="O1560" s="486"/>
      <c r="P1560" s="487"/>
      <c r="Q1560" s="487"/>
      <c r="R1560" s="487"/>
      <c r="S1560" s="520"/>
      <c r="T1560" s="520"/>
      <c r="U1560" s="519"/>
      <c r="V1560" s="520"/>
      <c r="W1560" s="520"/>
      <c r="X1560" s="520">
        <v>5.0</v>
      </c>
      <c r="Y1560" s="474"/>
      <c r="Z1560" s="474"/>
      <c r="AA1560" s="474"/>
      <c r="AB1560" s="475"/>
      <c r="AC1560" s="475"/>
      <c r="AD1560" s="475"/>
      <c r="AE1560" s="989"/>
      <c r="AF1560" s="989"/>
      <c r="AG1560" s="989"/>
      <c r="AH1560" s="990"/>
      <c r="AI1560" s="990"/>
      <c r="AJ1560" s="989"/>
      <c r="AK1560" s="962"/>
      <c r="AL1560" s="962"/>
      <c r="AM1560" s="962"/>
      <c r="AN1560" s="961"/>
      <c r="AO1560" s="962"/>
      <c r="AP1560" s="962"/>
      <c r="AQ1560" s="961"/>
      <c r="AR1560" s="961"/>
      <c r="AS1560" s="1027"/>
    </row>
    <row r="1561">
      <c r="A1561" s="266"/>
      <c r="B1561" s="266"/>
      <c r="C1561" s="269"/>
      <c r="D1561" s="984">
        <v>9.0</v>
      </c>
      <c r="E1561" s="985">
        <v>9.0</v>
      </c>
      <c r="F1561" s="986"/>
      <c r="G1561" s="987"/>
      <c r="H1561" s="1021">
        <v>21000.0</v>
      </c>
      <c r="I1561" s="486"/>
      <c r="J1561" s="520">
        <v>6.0</v>
      </c>
      <c r="K1561" s="474"/>
      <c r="L1561" s="989"/>
      <c r="M1561" s="486"/>
      <c r="N1561" s="487"/>
      <c r="O1561" s="486"/>
      <c r="P1561" s="487"/>
      <c r="Q1561" s="487"/>
      <c r="R1561" s="487"/>
      <c r="S1561" s="520"/>
      <c r="T1561" s="520"/>
      <c r="U1561" s="519"/>
      <c r="V1561" s="520"/>
      <c r="W1561" s="520"/>
      <c r="X1561" s="520">
        <v>6.0</v>
      </c>
      <c r="Y1561" s="474"/>
      <c r="Z1561" s="474"/>
      <c r="AA1561" s="474"/>
      <c r="AB1561" s="475"/>
      <c r="AC1561" s="475"/>
      <c r="AD1561" s="475"/>
      <c r="AE1561" s="989"/>
      <c r="AF1561" s="989"/>
      <c r="AG1561" s="989"/>
      <c r="AH1561" s="990"/>
      <c r="AI1561" s="990"/>
      <c r="AJ1561" s="989"/>
      <c r="AK1561" s="962"/>
      <c r="AL1561" s="962"/>
      <c r="AM1561" s="962"/>
      <c r="AN1561" s="961"/>
      <c r="AO1561" s="962"/>
      <c r="AP1561" s="962"/>
      <c r="AQ1561" s="961"/>
      <c r="AR1561" s="961"/>
      <c r="AS1561" s="1027"/>
    </row>
    <row r="1562">
      <c r="A1562" s="275"/>
      <c r="B1562" s="275"/>
      <c r="C1562" s="917"/>
      <c r="D1562" s="992">
        <v>10.0</v>
      </c>
      <c r="E1562" s="993">
        <v>10.0</v>
      </c>
      <c r="F1562" s="994"/>
      <c r="G1562" s="995"/>
      <c r="H1562" s="1028">
        <v>32000.0</v>
      </c>
      <c r="I1562" s="1001"/>
      <c r="J1562" s="1002">
        <v>8.0</v>
      </c>
      <c r="K1562" s="999"/>
      <c r="L1562" s="1000"/>
      <c r="M1562" s="1001"/>
      <c r="N1562" s="997"/>
      <c r="O1562" s="1001"/>
      <c r="P1562" s="997"/>
      <c r="Q1562" s="997"/>
      <c r="R1562" s="997"/>
      <c r="S1562" s="1002"/>
      <c r="T1562" s="1002"/>
      <c r="U1562" s="998"/>
      <c r="V1562" s="1002"/>
      <c r="W1562" s="1002"/>
      <c r="X1562" s="1002">
        <v>8.0</v>
      </c>
      <c r="Y1562" s="999"/>
      <c r="Z1562" s="999"/>
      <c r="AA1562" s="999"/>
      <c r="AB1562" s="1003"/>
      <c r="AC1562" s="1003"/>
      <c r="AD1562" s="1003"/>
      <c r="AE1562" s="1000"/>
      <c r="AF1562" s="1000"/>
      <c r="AG1562" s="1000"/>
      <c r="AH1562" s="1004"/>
      <c r="AI1562" s="1004"/>
      <c r="AJ1562" s="1000"/>
      <c r="AK1562" s="1029"/>
      <c r="AL1562" s="1029"/>
      <c r="AM1562" s="1029"/>
      <c r="AN1562" s="1030"/>
      <c r="AO1562" s="1029"/>
      <c r="AP1562" s="1029"/>
      <c r="AQ1562" s="1030"/>
      <c r="AR1562" s="1030"/>
      <c r="AS1562" s="1031"/>
    </row>
    <row r="1563">
      <c r="A1563" s="387" t="s">
        <v>2567</v>
      </c>
      <c r="B1563" s="1018" t="s">
        <v>2886</v>
      </c>
      <c r="C1563" s="269"/>
      <c r="D1563" s="984">
        <v>1.0</v>
      </c>
      <c r="E1563" s="985">
        <v>1.0</v>
      </c>
      <c r="F1563" s="986">
        <v>10.0</v>
      </c>
      <c r="G1563" s="1013"/>
      <c r="H1563" s="1021">
        <v>1500.0</v>
      </c>
      <c r="I1563" s="486"/>
      <c r="J1563" s="520">
        <v>1.0</v>
      </c>
      <c r="K1563" s="474"/>
      <c r="L1563" s="989"/>
      <c r="M1563" s="486"/>
      <c r="N1563" s="487"/>
      <c r="O1563" s="486"/>
      <c r="P1563" s="487"/>
      <c r="Q1563" s="487"/>
      <c r="R1563" s="487"/>
      <c r="S1563" s="520"/>
      <c r="T1563" s="520"/>
      <c r="U1563" s="519"/>
      <c r="V1563" s="520"/>
      <c r="W1563" s="520"/>
      <c r="X1563" s="520">
        <v>2.0</v>
      </c>
      <c r="Y1563" s="474"/>
      <c r="Z1563" s="474"/>
      <c r="AA1563" s="474"/>
      <c r="AB1563" s="475"/>
      <c r="AC1563" s="475"/>
      <c r="AD1563" s="475"/>
      <c r="AE1563" s="989"/>
      <c r="AF1563" s="989"/>
      <c r="AG1563" s="989"/>
      <c r="AH1563" s="990"/>
      <c r="AI1563" s="990"/>
      <c r="AJ1563" s="989"/>
      <c r="AK1563" s="962"/>
      <c r="AL1563" s="962"/>
      <c r="AM1563" s="962"/>
      <c r="AN1563" s="961"/>
      <c r="AO1563" s="962"/>
      <c r="AP1563" s="962"/>
      <c r="AQ1563" s="961"/>
      <c r="AR1563" s="961"/>
      <c r="AS1563" s="962"/>
    </row>
    <row r="1564">
      <c r="B1564" s="266"/>
      <c r="C1564" s="269"/>
      <c r="D1564" s="984">
        <v>2.0</v>
      </c>
      <c r="E1564" s="985">
        <v>2.0</v>
      </c>
      <c r="F1564" s="986">
        <v>12.0</v>
      </c>
      <c r="G1564" s="1013"/>
      <c r="H1564" s="1021">
        <v>2300.0</v>
      </c>
      <c r="I1564" s="486"/>
      <c r="J1564" s="520">
        <v>2.0</v>
      </c>
      <c r="K1564" s="474"/>
      <c r="L1564" s="989"/>
      <c r="M1564" s="486"/>
      <c r="N1564" s="487"/>
      <c r="O1564" s="486"/>
      <c r="P1564" s="487"/>
      <c r="Q1564" s="487"/>
      <c r="R1564" s="487"/>
      <c r="S1564" s="520"/>
      <c r="T1564" s="520"/>
      <c r="U1564" s="519"/>
      <c r="V1564" s="520"/>
      <c r="W1564" s="520"/>
      <c r="X1564" s="520">
        <v>3.0</v>
      </c>
      <c r="Y1564" s="474"/>
      <c r="Z1564" s="474"/>
      <c r="AA1564" s="474"/>
      <c r="AB1564" s="475"/>
      <c r="AC1564" s="475"/>
      <c r="AD1564" s="475"/>
      <c r="AE1564" s="989"/>
      <c r="AF1564" s="989"/>
      <c r="AG1564" s="989"/>
      <c r="AH1564" s="990"/>
      <c r="AI1564" s="990"/>
      <c r="AJ1564" s="989"/>
      <c r="AK1564" s="962"/>
      <c r="AL1564" s="962"/>
      <c r="AM1564" s="962"/>
      <c r="AN1564" s="961"/>
      <c r="AO1564" s="962"/>
      <c r="AP1564" s="962"/>
      <c r="AQ1564" s="961"/>
      <c r="AR1564" s="961"/>
      <c r="AS1564" s="962"/>
    </row>
    <row r="1565">
      <c r="B1565" s="266"/>
      <c r="C1565" s="269"/>
      <c r="D1565" s="984">
        <v>3.0</v>
      </c>
      <c r="E1565" s="985">
        <v>3.0</v>
      </c>
      <c r="F1565" s="986">
        <v>14.0</v>
      </c>
      <c r="G1565" s="1013"/>
      <c r="H1565" s="1021">
        <v>3500.0</v>
      </c>
      <c r="I1565" s="486"/>
      <c r="J1565" s="520">
        <v>4.0</v>
      </c>
      <c r="K1565" s="474"/>
      <c r="L1565" s="989"/>
      <c r="M1565" s="486"/>
      <c r="N1565" s="487"/>
      <c r="O1565" s="486"/>
      <c r="P1565" s="487"/>
      <c r="Q1565" s="487"/>
      <c r="R1565" s="487"/>
      <c r="S1565" s="520"/>
      <c r="T1565" s="520"/>
      <c r="U1565" s="519"/>
      <c r="V1565" s="520"/>
      <c r="W1565" s="520"/>
      <c r="X1565" s="520">
        <v>4.0</v>
      </c>
      <c r="Y1565" s="474"/>
      <c r="Z1565" s="474"/>
      <c r="AA1565" s="474"/>
      <c r="AB1565" s="475"/>
      <c r="AC1565" s="475"/>
      <c r="AD1565" s="475"/>
      <c r="AE1565" s="989"/>
      <c r="AF1565" s="989"/>
      <c r="AG1565" s="989"/>
      <c r="AH1565" s="990"/>
      <c r="AI1565" s="990"/>
      <c r="AJ1565" s="989"/>
      <c r="AK1565" s="962"/>
      <c r="AL1565" s="962"/>
      <c r="AM1565" s="962"/>
      <c r="AN1565" s="961"/>
      <c r="AO1565" s="962"/>
      <c r="AP1565" s="962"/>
      <c r="AQ1565" s="961"/>
      <c r="AR1565" s="961"/>
      <c r="AS1565" s="962"/>
    </row>
    <row r="1566">
      <c r="B1566" s="266"/>
      <c r="C1566" s="269"/>
      <c r="D1566" s="984">
        <v>4.0</v>
      </c>
      <c r="E1566" s="985">
        <v>4.0</v>
      </c>
      <c r="F1566" s="986">
        <v>17.0</v>
      </c>
      <c r="G1566" s="1013"/>
      <c r="H1566" s="1021">
        <v>5300.0</v>
      </c>
      <c r="I1566" s="486"/>
      <c r="J1566" s="520">
        <v>6.0</v>
      </c>
      <c r="K1566" s="474"/>
      <c r="L1566" s="989"/>
      <c r="M1566" s="486"/>
      <c r="N1566" s="487"/>
      <c r="O1566" s="486"/>
      <c r="P1566" s="487"/>
      <c r="Q1566" s="487"/>
      <c r="R1566" s="487"/>
      <c r="S1566" s="520"/>
      <c r="T1566" s="520"/>
      <c r="U1566" s="519"/>
      <c r="V1566" s="520"/>
      <c r="W1566" s="520"/>
      <c r="X1566" s="520">
        <v>5.0</v>
      </c>
      <c r="Y1566" s="474"/>
      <c r="Z1566" s="474"/>
      <c r="AA1566" s="474"/>
      <c r="AB1566" s="475"/>
      <c r="AC1566" s="475"/>
      <c r="AD1566" s="475"/>
      <c r="AE1566" s="989"/>
      <c r="AF1566" s="989"/>
      <c r="AG1566" s="989"/>
      <c r="AH1566" s="990"/>
      <c r="AI1566" s="990"/>
      <c r="AJ1566" s="989"/>
      <c r="AK1566" s="962"/>
      <c r="AL1566" s="962"/>
      <c r="AM1566" s="962"/>
      <c r="AN1566" s="961"/>
      <c r="AO1566" s="962"/>
      <c r="AP1566" s="962"/>
      <c r="AQ1566" s="961"/>
      <c r="AR1566" s="961"/>
      <c r="AS1566" s="962"/>
    </row>
    <row r="1567">
      <c r="B1567" s="266"/>
      <c r="C1567" s="269"/>
      <c r="D1567" s="984">
        <v>5.0</v>
      </c>
      <c r="E1567" s="985">
        <v>5.0</v>
      </c>
      <c r="F1567" s="986">
        <v>20.0</v>
      </c>
      <c r="G1567" s="1013"/>
      <c r="H1567" s="1021">
        <v>8000.0</v>
      </c>
      <c r="I1567" s="486"/>
      <c r="J1567" s="520">
        <v>8.0</v>
      </c>
      <c r="K1567" s="474"/>
      <c r="L1567" s="989"/>
      <c r="M1567" s="486"/>
      <c r="N1567" s="487"/>
      <c r="O1567" s="486"/>
      <c r="P1567" s="487"/>
      <c r="Q1567" s="487"/>
      <c r="R1567" s="487"/>
      <c r="S1567" s="520"/>
      <c r="T1567" s="520"/>
      <c r="U1567" s="519"/>
      <c r="V1567" s="520"/>
      <c r="W1567" s="520"/>
      <c r="X1567" s="520">
        <v>6.0</v>
      </c>
      <c r="Y1567" s="474"/>
      <c r="Z1567" s="474"/>
      <c r="AA1567" s="474"/>
      <c r="AB1567" s="475"/>
      <c r="AC1567" s="475"/>
      <c r="AD1567" s="475"/>
      <c r="AE1567" s="989"/>
      <c r="AF1567" s="989"/>
      <c r="AG1567" s="989"/>
      <c r="AH1567" s="990"/>
      <c r="AI1567" s="990"/>
      <c r="AJ1567" s="989"/>
      <c r="AK1567" s="962"/>
      <c r="AL1567" s="962"/>
      <c r="AM1567" s="962"/>
      <c r="AN1567" s="961"/>
      <c r="AO1567" s="962"/>
      <c r="AP1567" s="962"/>
      <c r="AQ1567" s="961"/>
      <c r="AR1567" s="961"/>
      <c r="AS1567" s="962"/>
    </row>
    <row r="1568">
      <c r="A1568" s="1022" t="s">
        <v>2693</v>
      </c>
      <c r="B1568" s="1016" t="s">
        <v>2887</v>
      </c>
      <c r="C1568" s="14"/>
      <c r="D1568" s="970">
        <v>1.0</v>
      </c>
      <c r="E1568" s="971">
        <v>3.0</v>
      </c>
      <c r="F1568" s="972"/>
      <c r="G1568" s="1017"/>
      <c r="H1568" s="1023">
        <v>1500.0</v>
      </c>
      <c r="I1568" s="979"/>
      <c r="J1568" s="980">
        <v>1.0</v>
      </c>
      <c r="K1568" s="977"/>
      <c r="L1568" s="978"/>
      <c r="M1568" s="979"/>
      <c r="N1568" s="975"/>
      <c r="O1568" s="979"/>
      <c r="P1568" s="975"/>
      <c r="Q1568" s="975"/>
      <c r="R1568" s="975"/>
      <c r="S1568" s="976"/>
      <c r="T1568" s="980"/>
      <c r="U1568" s="976"/>
      <c r="V1568" s="980"/>
      <c r="W1568" s="980">
        <v>2.0</v>
      </c>
      <c r="X1568" s="980"/>
      <c r="Y1568" s="977"/>
      <c r="Z1568" s="977"/>
      <c r="AA1568" s="977"/>
      <c r="AB1568" s="981"/>
      <c r="AC1568" s="981"/>
      <c r="AD1568" s="981"/>
      <c r="AE1568" s="978"/>
      <c r="AF1568" s="978"/>
      <c r="AG1568" s="978"/>
      <c r="AH1568" s="982"/>
      <c r="AI1568" s="982"/>
      <c r="AJ1568" s="978"/>
      <c r="AK1568" s="1024"/>
      <c r="AL1568" s="1024"/>
      <c r="AM1568" s="1024"/>
      <c r="AN1568" s="1025"/>
      <c r="AO1568" s="1024"/>
      <c r="AP1568" s="1024"/>
      <c r="AQ1568" s="1025"/>
      <c r="AR1568" s="1025"/>
      <c r="AS1568" s="1026"/>
    </row>
    <row r="1569">
      <c r="A1569" s="266"/>
      <c r="B1569" s="266"/>
      <c r="C1569" s="269"/>
      <c r="D1569" s="984">
        <v>2.0</v>
      </c>
      <c r="E1569" s="985">
        <v>6.0</v>
      </c>
      <c r="F1569" s="986"/>
      <c r="G1569" s="1013"/>
      <c r="H1569" s="1021">
        <v>2300.0</v>
      </c>
      <c r="I1569" s="486"/>
      <c r="J1569" s="520">
        <v>2.0</v>
      </c>
      <c r="K1569" s="474"/>
      <c r="L1569" s="989"/>
      <c r="M1569" s="486"/>
      <c r="N1569" s="487"/>
      <c r="O1569" s="486"/>
      <c r="P1569" s="487"/>
      <c r="Q1569" s="487"/>
      <c r="R1569" s="487"/>
      <c r="S1569" s="519"/>
      <c r="T1569" s="520"/>
      <c r="U1569" s="519"/>
      <c r="V1569" s="520"/>
      <c r="W1569" s="520">
        <v>3.0</v>
      </c>
      <c r="X1569" s="520"/>
      <c r="Y1569" s="474"/>
      <c r="Z1569" s="474"/>
      <c r="AA1569" s="474"/>
      <c r="AB1569" s="475"/>
      <c r="AC1569" s="475"/>
      <c r="AD1569" s="475"/>
      <c r="AE1569" s="989"/>
      <c r="AF1569" s="989"/>
      <c r="AG1569" s="989"/>
      <c r="AH1569" s="990"/>
      <c r="AI1569" s="990"/>
      <c r="AJ1569" s="989"/>
      <c r="AK1569" s="962"/>
      <c r="AL1569" s="962"/>
      <c r="AM1569" s="962"/>
      <c r="AN1569" s="961"/>
      <c r="AO1569" s="962"/>
      <c r="AP1569" s="962"/>
      <c r="AQ1569" s="961"/>
      <c r="AR1569" s="961"/>
      <c r="AS1569" s="1027"/>
    </row>
    <row r="1570">
      <c r="A1570" s="266"/>
      <c r="B1570" s="266"/>
      <c r="C1570" s="269"/>
      <c r="D1570" s="984">
        <v>3.0</v>
      </c>
      <c r="E1570" s="985">
        <v>9.0</v>
      </c>
      <c r="F1570" s="986"/>
      <c r="G1570" s="1013"/>
      <c r="H1570" s="1021">
        <v>3500.0</v>
      </c>
      <c r="I1570" s="486"/>
      <c r="J1570" s="520">
        <v>4.0</v>
      </c>
      <c r="K1570" s="474"/>
      <c r="L1570" s="989"/>
      <c r="M1570" s="486"/>
      <c r="N1570" s="487"/>
      <c r="O1570" s="486"/>
      <c r="P1570" s="487"/>
      <c r="Q1570" s="487"/>
      <c r="R1570" s="487"/>
      <c r="S1570" s="519"/>
      <c r="T1570" s="520"/>
      <c r="U1570" s="519"/>
      <c r="V1570" s="520"/>
      <c r="W1570" s="520">
        <v>4.0</v>
      </c>
      <c r="X1570" s="520"/>
      <c r="Y1570" s="474"/>
      <c r="Z1570" s="474"/>
      <c r="AA1570" s="474"/>
      <c r="AB1570" s="475"/>
      <c r="AC1570" s="475"/>
      <c r="AD1570" s="475"/>
      <c r="AE1570" s="989"/>
      <c r="AF1570" s="989"/>
      <c r="AG1570" s="989"/>
      <c r="AH1570" s="990"/>
      <c r="AI1570" s="990"/>
      <c r="AJ1570" s="989"/>
      <c r="AK1570" s="962"/>
      <c r="AL1570" s="962"/>
      <c r="AM1570" s="962"/>
      <c r="AN1570" s="961"/>
      <c r="AO1570" s="962"/>
      <c r="AP1570" s="962"/>
      <c r="AQ1570" s="961"/>
      <c r="AR1570" s="961"/>
      <c r="AS1570" s="1027"/>
    </row>
    <row r="1571">
      <c r="A1571" s="266"/>
      <c r="B1571" s="266"/>
      <c r="C1571" s="269"/>
      <c r="D1571" s="984">
        <v>4.0</v>
      </c>
      <c r="E1571" s="985">
        <v>12.0</v>
      </c>
      <c r="F1571" s="986"/>
      <c r="G1571" s="1013"/>
      <c r="H1571" s="1021">
        <v>5300.0</v>
      </c>
      <c r="I1571" s="486"/>
      <c r="J1571" s="520">
        <v>6.0</v>
      </c>
      <c r="K1571" s="474"/>
      <c r="L1571" s="989"/>
      <c r="M1571" s="486"/>
      <c r="N1571" s="487"/>
      <c r="O1571" s="486"/>
      <c r="P1571" s="487"/>
      <c r="Q1571" s="487"/>
      <c r="R1571" s="487"/>
      <c r="S1571" s="519"/>
      <c r="T1571" s="520"/>
      <c r="U1571" s="519"/>
      <c r="V1571" s="520"/>
      <c r="W1571" s="520">
        <v>5.0</v>
      </c>
      <c r="X1571" s="520"/>
      <c r="Y1571" s="474"/>
      <c r="Z1571" s="474"/>
      <c r="AA1571" s="474"/>
      <c r="AB1571" s="475"/>
      <c r="AC1571" s="475"/>
      <c r="AD1571" s="475"/>
      <c r="AE1571" s="989"/>
      <c r="AF1571" s="989"/>
      <c r="AG1571" s="989"/>
      <c r="AH1571" s="990"/>
      <c r="AI1571" s="990"/>
      <c r="AJ1571" s="989"/>
      <c r="AK1571" s="962"/>
      <c r="AL1571" s="962"/>
      <c r="AM1571" s="962"/>
      <c r="AN1571" s="961"/>
      <c r="AO1571" s="962"/>
      <c r="AP1571" s="962"/>
      <c r="AQ1571" s="961"/>
      <c r="AR1571" s="961"/>
      <c r="AS1571" s="1027"/>
    </row>
    <row r="1572">
      <c r="A1572" s="266"/>
      <c r="B1572" s="266"/>
      <c r="C1572" s="269"/>
      <c r="D1572" s="984">
        <v>5.0</v>
      </c>
      <c r="E1572" s="985">
        <v>15.0</v>
      </c>
      <c r="F1572" s="986"/>
      <c r="G1572" s="1013"/>
      <c r="H1572" s="1021">
        <v>8000.0</v>
      </c>
      <c r="I1572" s="486"/>
      <c r="J1572" s="520">
        <v>8.0</v>
      </c>
      <c r="K1572" s="474"/>
      <c r="L1572" s="989"/>
      <c r="M1572" s="486"/>
      <c r="N1572" s="487"/>
      <c r="O1572" s="486"/>
      <c r="P1572" s="487"/>
      <c r="Q1572" s="487"/>
      <c r="R1572" s="487"/>
      <c r="S1572" s="519"/>
      <c r="T1572" s="520"/>
      <c r="U1572" s="519"/>
      <c r="V1572" s="520"/>
      <c r="W1572" s="520">
        <v>6.0</v>
      </c>
      <c r="X1572" s="520"/>
      <c r="Y1572" s="474"/>
      <c r="Z1572" s="474"/>
      <c r="AA1572" s="474"/>
      <c r="AB1572" s="475"/>
      <c r="AC1572" s="475"/>
      <c r="AD1572" s="475"/>
      <c r="AE1572" s="989"/>
      <c r="AF1572" s="989"/>
      <c r="AG1572" s="989"/>
      <c r="AH1572" s="990"/>
      <c r="AI1572" s="990"/>
      <c r="AJ1572" s="989"/>
      <c r="AK1572" s="962"/>
      <c r="AL1572" s="962"/>
      <c r="AM1572" s="962"/>
      <c r="AN1572" s="961"/>
      <c r="AO1572" s="962"/>
      <c r="AP1572" s="962"/>
      <c r="AQ1572" s="961"/>
      <c r="AR1572" s="961"/>
      <c r="AS1572" s="1027"/>
    </row>
    <row r="1573">
      <c r="A1573" s="266"/>
      <c r="B1573" s="266"/>
      <c r="C1573" s="269"/>
      <c r="D1573" s="984">
        <v>6.0</v>
      </c>
      <c r="E1573" s="985">
        <v>18.0</v>
      </c>
      <c r="F1573" s="986"/>
      <c r="G1573" s="1013"/>
      <c r="H1573" s="1021">
        <v>12000.0</v>
      </c>
      <c r="I1573" s="486"/>
      <c r="J1573" s="519"/>
      <c r="K1573" s="475">
        <v>3.0</v>
      </c>
      <c r="L1573" s="989"/>
      <c r="M1573" s="486"/>
      <c r="N1573" s="487"/>
      <c r="O1573" s="486"/>
      <c r="P1573" s="487"/>
      <c r="Q1573" s="487"/>
      <c r="R1573" s="487"/>
      <c r="S1573" s="519"/>
      <c r="T1573" s="520"/>
      <c r="U1573" s="519"/>
      <c r="V1573" s="520"/>
      <c r="W1573" s="520"/>
      <c r="X1573" s="520"/>
      <c r="Y1573" s="474"/>
      <c r="Z1573" s="475"/>
      <c r="AA1573" s="474"/>
      <c r="AB1573" s="475"/>
      <c r="AC1573" s="475">
        <v>2.0</v>
      </c>
      <c r="AD1573" s="475"/>
      <c r="AE1573" s="989"/>
      <c r="AF1573" s="989"/>
      <c r="AG1573" s="989"/>
      <c r="AH1573" s="990"/>
      <c r="AI1573" s="990"/>
      <c r="AJ1573" s="989"/>
      <c r="AK1573" s="962"/>
      <c r="AL1573" s="962"/>
      <c r="AM1573" s="962"/>
      <c r="AN1573" s="961"/>
      <c r="AO1573" s="962"/>
      <c r="AP1573" s="962"/>
      <c r="AQ1573" s="961"/>
      <c r="AR1573" s="961"/>
      <c r="AS1573" s="1027"/>
    </row>
    <row r="1574">
      <c r="A1574" s="266"/>
      <c r="B1574" s="266"/>
      <c r="C1574" s="269"/>
      <c r="D1574" s="984">
        <v>7.0</v>
      </c>
      <c r="E1574" s="985">
        <v>21.0</v>
      </c>
      <c r="F1574" s="986"/>
      <c r="G1574" s="1013"/>
      <c r="H1574" s="1021">
        <v>18000.0</v>
      </c>
      <c r="I1574" s="486"/>
      <c r="J1574" s="519"/>
      <c r="K1574" s="475">
        <v>5.0</v>
      </c>
      <c r="L1574" s="989"/>
      <c r="M1574" s="486"/>
      <c r="N1574" s="487"/>
      <c r="O1574" s="486"/>
      <c r="P1574" s="487"/>
      <c r="Q1574" s="487"/>
      <c r="R1574" s="487"/>
      <c r="S1574" s="519"/>
      <c r="T1574" s="520"/>
      <c r="U1574" s="519"/>
      <c r="V1574" s="520"/>
      <c r="W1574" s="520"/>
      <c r="X1574" s="520"/>
      <c r="Y1574" s="474"/>
      <c r="Z1574" s="475"/>
      <c r="AA1574" s="474"/>
      <c r="AB1574" s="475"/>
      <c r="AC1574" s="475">
        <v>4.0</v>
      </c>
      <c r="AD1574" s="475"/>
      <c r="AE1574" s="989"/>
      <c r="AF1574" s="989"/>
      <c r="AG1574" s="989"/>
      <c r="AH1574" s="990"/>
      <c r="AI1574" s="990"/>
      <c r="AJ1574" s="989"/>
      <c r="AK1574" s="962"/>
      <c r="AL1574" s="962"/>
      <c r="AM1574" s="962"/>
      <c r="AN1574" s="961"/>
      <c r="AO1574" s="962"/>
      <c r="AP1574" s="962"/>
      <c r="AQ1574" s="961"/>
      <c r="AR1574" s="961"/>
      <c r="AS1574" s="1027"/>
    </row>
    <row r="1575">
      <c r="A1575" s="266"/>
      <c r="B1575" s="266"/>
      <c r="C1575" s="269"/>
      <c r="D1575" s="984">
        <v>8.0</v>
      </c>
      <c r="E1575" s="985">
        <v>24.0</v>
      </c>
      <c r="F1575" s="986"/>
      <c r="G1575" s="1013"/>
      <c r="H1575" s="1021">
        <v>27000.0</v>
      </c>
      <c r="I1575" s="486"/>
      <c r="J1575" s="519"/>
      <c r="K1575" s="475">
        <v>8.0</v>
      </c>
      <c r="L1575" s="989"/>
      <c r="M1575" s="486"/>
      <c r="N1575" s="487"/>
      <c r="O1575" s="486"/>
      <c r="P1575" s="487"/>
      <c r="Q1575" s="487"/>
      <c r="R1575" s="487"/>
      <c r="S1575" s="519"/>
      <c r="T1575" s="520"/>
      <c r="U1575" s="519"/>
      <c r="V1575" s="520"/>
      <c r="W1575" s="520"/>
      <c r="X1575" s="520"/>
      <c r="Y1575" s="474"/>
      <c r="Z1575" s="475"/>
      <c r="AA1575" s="474"/>
      <c r="AB1575" s="475"/>
      <c r="AC1575" s="475">
        <v>6.0</v>
      </c>
      <c r="AD1575" s="475"/>
      <c r="AE1575" s="989"/>
      <c r="AF1575" s="989"/>
      <c r="AG1575" s="989"/>
      <c r="AH1575" s="990"/>
      <c r="AI1575" s="990"/>
      <c r="AJ1575" s="989"/>
      <c r="AK1575" s="962"/>
      <c r="AL1575" s="962"/>
      <c r="AM1575" s="962"/>
      <c r="AN1575" s="961"/>
      <c r="AO1575" s="962"/>
      <c r="AP1575" s="962"/>
      <c r="AQ1575" s="961"/>
      <c r="AR1575" s="961"/>
      <c r="AS1575" s="1027"/>
    </row>
    <row r="1576">
      <c r="A1576" s="266"/>
      <c r="B1576" s="266"/>
      <c r="C1576" s="269"/>
      <c r="D1576" s="984">
        <v>9.0</v>
      </c>
      <c r="E1576" s="985">
        <v>27.0</v>
      </c>
      <c r="F1576" s="986"/>
      <c r="G1576" s="1013"/>
      <c r="H1576" s="1021">
        <v>41000.0</v>
      </c>
      <c r="I1576" s="486"/>
      <c r="J1576" s="519"/>
      <c r="K1576" s="475">
        <v>12.0</v>
      </c>
      <c r="L1576" s="989"/>
      <c r="M1576" s="486"/>
      <c r="N1576" s="487"/>
      <c r="O1576" s="486"/>
      <c r="P1576" s="487"/>
      <c r="Q1576" s="487"/>
      <c r="R1576" s="487"/>
      <c r="S1576" s="519"/>
      <c r="T1576" s="520"/>
      <c r="U1576" s="519"/>
      <c r="V1576" s="520"/>
      <c r="W1576" s="520"/>
      <c r="X1576" s="520"/>
      <c r="Y1576" s="475">
        <v>3.0</v>
      </c>
      <c r="Z1576" s="475"/>
      <c r="AA1576" s="474"/>
      <c r="AB1576" s="475"/>
      <c r="AC1576" s="475">
        <v>8.0</v>
      </c>
      <c r="AD1576" s="475"/>
      <c r="AE1576" s="989"/>
      <c r="AF1576" s="989"/>
      <c r="AG1576" s="989"/>
      <c r="AH1576" s="990"/>
      <c r="AI1576" s="990"/>
      <c r="AJ1576" s="989"/>
      <c r="AK1576" s="962"/>
      <c r="AL1576" s="962"/>
      <c r="AM1576" s="962"/>
      <c r="AN1576" s="961"/>
      <c r="AO1576" s="962"/>
      <c r="AP1576" s="962"/>
      <c r="AQ1576" s="961"/>
      <c r="AR1576" s="961"/>
      <c r="AS1576" s="1027"/>
    </row>
    <row r="1577">
      <c r="A1577" s="266"/>
      <c r="B1577" s="266"/>
      <c r="C1577" s="269"/>
      <c r="D1577" s="984">
        <v>10.0</v>
      </c>
      <c r="E1577" s="985">
        <v>30.0</v>
      </c>
      <c r="F1577" s="986"/>
      <c r="G1577" s="1013"/>
      <c r="H1577" s="1021">
        <v>62000.0</v>
      </c>
      <c r="I1577" s="486"/>
      <c r="J1577" s="519"/>
      <c r="K1577" s="475">
        <v>16.0</v>
      </c>
      <c r="L1577" s="989"/>
      <c r="M1577" s="486"/>
      <c r="N1577" s="487"/>
      <c r="O1577" s="486"/>
      <c r="P1577" s="487"/>
      <c r="Q1577" s="487"/>
      <c r="R1577" s="487"/>
      <c r="S1577" s="519"/>
      <c r="T1577" s="520"/>
      <c r="U1577" s="519"/>
      <c r="V1577" s="520"/>
      <c r="W1577" s="520"/>
      <c r="X1577" s="520"/>
      <c r="Y1577" s="475">
        <v>4.0</v>
      </c>
      <c r="Z1577" s="475"/>
      <c r="AA1577" s="474"/>
      <c r="AB1577" s="475"/>
      <c r="AC1577" s="475">
        <v>10.0</v>
      </c>
      <c r="AD1577" s="475"/>
      <c r="AE1577" s="989"/>
      <c r="AF1577" s="989"/>
      <c r="AG1577" s="989"/>
      <c r="AH1577" s="990"/>
      <c r="AI1577" s="990"/>
      <c r="AJ1577" s="989"/>
      <c r="AK1577" s="962"/>
      <c r="AL1577" s="962"/>
      <c r="AM1577" s="962"/>
      <c r="AN1577" s="961"/>
      <c r="AO1577" s="962"/>
      <c r="AP1577" s="962"/>
      <c r="AQ1577" s="961"/>
      <c r="AR1577" s="961"/>
      <c r="AS1577" s="1027"/>
    </row>
    <row r="1578">
      <c r="A1578" s="266"/>
      <c r="B1578" s="266"/>
      <c r="C1578" s="269"/>
      <c r="D1578" s="984">
        <v>11.0</v>
      </c>
      <c r="E1578" s="985">
        <v>33.0</v>
      </c>
      <c r="F1578" s="986"/>
      <c r="G1578" s="1013"/>
      <c r="H1578" s="1021">
        <v>74000.0</v>
      </c>
      <c r="I1578" s="486"/>
      <c r="J1578" s="519"/>
      <c r="K1578" s="475">
        <v>20.0</v>
      </c>
      <c r="L1578" s="989"/>
      <c r="M1578" s="486"/>
      <c r="N1578" s="487"/>
      <c r="O1578" s="486"/>
      <c r="P1578" s="487"/>
      <c r="Q1578" s="487"/>
      <c r="R1578" s="487"/>
      <c r="S1578" s="519"/>
      <c r="T1578" s="520"/>
      <c r="U1578" s="519"/>
      <c r="V1578" s="520"/>
      <c r="W1578" s="520"/>
      <c r="X1578" s="520"/>
      <c r="Y1578" s="475">
        <v>5.0</v>
      </c>
      <c r="Z1578" s="475"/>
      <c r="AA1578" s="474"/>
      <c r="AB1578" s="475"/>
      <c r="AC1578" s="475">
        <v>12.0</v>
      </c>
      <c r="AD1578" s="475"/>
      <c r="AE1578" s="989"/>
      <c r="AF1578" s="989"/>
      <c r="AG1578" s="989"/>
      <c r="AH1578" s="990"/>
      <c r="AI1578" s="990"/>
      <c r="AJ1578" s="989"/>
      <c r="AK1578" s="962"/>
      <c r="AL1578" s="962"/>
      <c r="AM1578" s="962"/>
      <c r="AN1578" s="961"/>
      <c r="AO1578" s="962"/>
      <c r="AP1578" s="962"/>
      <c r="AQ1578" s="961"/>
      <c r="AR1578" s="961"/>
      <c r="AS1578" s="1027"/>
    </row>
    <row r="1579">
      <c r="A1579" s="266"/>
      <c r="B1579" s="266"/>
      <c r="C1579" s="269"/>
      <c r="D1579" s="984">
        <v>12.0</v>
      </c>
      <c r="E1579" s="985">
        <v>36.0</v>
      </c>
      <c r="F1579" s="986"/>
      <c r="G1579" s="1013"/>
      <c r="H1579" s="1021">
        <v>90000.0</v>
      </c>
      <c r="I1579" s="486"/>
      <c r="J1579" s="519"/>
      <c r="K1579" s="475">
        <v>25.0</v>
      </c>
      <c r="L1579" s="989"/>
      <c r="M1579" s="486"/>
      <c r="N1579" s="487"/>
      <c r="O1579" s="486"/>
      <c r="P1579" s="487"/>
      <c r="Q1579" s="487"/>
      <c r="R1579" s="487"/>
      <c r="S1579" s="519"/>
      <c r="T1579" s="520"/>
      <c r="U1579" s="519"/>
      <c r="V1579" s="520"/>
      <c r="W1579" s="520"/>
      <c r="X1579" s="520"/>
      <c r="Y1579" s="475">
        <v>6.0</v>
      </c>
      <c r="Z1579" s="475"/>
      <c r="AA1579" s="474"/>
      <c r="AB1579" s="475"/>
      <c r="AC1579" s="475">
        <v>15.0</v>
      </c>
      <c r="AD1579" s="475"/>
      <c r="AE1579" s="989"/>
      <c r="AF1579" s="989"/>
      <c r="AG1579" s="989"/>
      <c r="AH1579" s="990"/>
      <c r="AI1579" s="990"/>
      <c r="AJ1579" s="989"/>
      <c r="AK1579" s="962"/>
      <c r="AL1579" s="962"/>
      <c r="AM1579" s="962"/>
      <c r="AN1579" s="961"/>
      <c r="AO1579" s="962"/>
      <c r="AP1579" s="962"/>
      <c r="AQ1579" s="961"/>
      <c r="AR1579" s="961"/>
      <c r="AS1579" s="1027"/>
    </row>
    <row r="1580">
      <c r="A1580" s="266"/>
      <c r="B1580" s="266"/>
      <c r="C1580" s="269"/>
      <c r="D1580" s="984">
        <v>13.0</v>
      </c>
      <c r="E1580" s="985">
        <v>39.0</v>
      </c>
      <c r="F1580" s="986"/>
      <c r="G1580" s="1013"/>
      <c r="H1580" s="1021">
        <v>110000.0</v>
      </c>
      <c r="I1580" s="486"/>
      <c r="J1580" s="519"/>
      <c r="K1580" s="475">
        <v>30.0</v>
      </c>
      <c r="L1580" s="989"/>
      <c r="M1580" s="486"/>
      <c r="N1580" s="487"/>
      <c r="O1580" s="486"/>
      <c r="P1580" s="487"/>
      <c r="Q1580" s="487"/>
      <c r="R1580" s="487"/>
      <c r="S1580" s="519"/>
      <c r="T1580" s="520"/>
      <c r="U1580" s="519"/>
      <c r="V1580" s="520"/>
      <c r="W1580" s="520"/>
      <c r="X1580" s="520"/>
      <c r="Y1580" s="475">
        <v>8.0</v>
      </c>
      <c r="Z1580" s="475"/>
      <c r="AA1580" s="474"/>
      <c r="AB1580" s="475"/>
      <c r="AC1580" s="475">
        <v>18.0</v>
      </c>
      <c r="AD1580" s="475"/>
      <c r="AE1580" s="989"/>
      <c r="AF1580" s="989"/>
      <c r="AG1580" s="989"/>
      <c r="AH1580" s="990"/>
      <c r="AI1580" s="990"/>
      <c r="AJ1580" s="989"/>
      <c r="AK1580" s="962"/>
      <c r="AL1580" s="962"/>
      <c r="AM1580" s="962"/>
      <c r="AN1580" s="961"/>
      <c r="AO1580" s="962"/>
      <c r="AP1580" s="962"/>
      <c r="AQ1580" s="961"/>
      <c r="AR1580" s="961"/>
      <c r="AS1580" s="1027"/>
    </row>
    <row r="1581">
      <c r="A1581" s="266"/>
      <c r="B1581" s="266"/>
      <c r="C1581" s="269"/>
      <c r="D1581" s="984">
        <v>14.0</v>
      </c>
      <c r="E1581" s="985">
        <v>42.0</v>
      </c>
      <c r="F1581" s="986"/>
      <c r="G1581" s="1013"/>
      <c r="H1581" s="1021">
        <v>130000.0</v>
      </c>
      <c r="I1581" s="486"/>
      <c r="J1581" s="519"/>
      <c r="K1581" s="475">
        <v>40.0</v>
      </c>
      <c r="L1581" s="989"/>
      <c r="M1581" s="486"/>
      <c r="N1581" s="487"/>
      <c r="O1581" s="486"/>
      <c r="P1581" s="487"/>
      <c r="Q1581" s="487"/>
      <c r="R1581" s="487"/>
      <c r="S1581" s="519"/>
      <c r="T1581" s="520"/>
      <c r="U1581" s="519"/>
      <c r="V1581" s="520"/>
      <c r="W1581" s="520"/>
      <c r="X1581" s="520"/>
      <c r="Y1581" s="475">
        <v>10.0</v>
      </c>
      <c r="Z1581" s="475"/>
      <c r="AA1581" s="474"/>
      <c r="AB1581" s="475"/>
      <c r="AC1581" s="475">
        <v>22.0</v>
      </c>
      <c r="AD1581" s="475"/>
      <c r="AE1581" s="989"/>
      <c r="AF1581" s="989"/>
      <c r="AG1581" s="989"/>
      <c r="AH1581" s="990"/>
      <c r="AI1581" s="990"/>
      <c r="AJ1581" s="989"/>
      <c r="AK1581" s="962"/>
      <c r="AL1581" s="962"/>
      <c r="AM1581" s="962"/>
      <c r="AN1581" s="961"/>
      <c r="AO1581" s="962"/>
      <c r="AP1581" s="962"/>
      <c r="AQ1581" s="961"/>
      <c r="AR1581" s="961"/>
      <c r="AS1581" s="1027"/>
    </row>
    <row r="1582">
      <c r="A1582" s="275"/>
      <c r="B1582" s="275"/>
      <c r="C1582" s="917"/>
      <c r="D1582" s="992">
        <v>15.0</v>
      </c>
      <c r="E1582" s="993">
        <v>45.0</v>
      </c>
      <c r="F1582" s="994"/>
      <c r="G1582" s="1015"/>
      <c r="H1582" s="1028">
        <v>160000.0</v>
      </c>
      <c r="I1582" s="1001"/>
      <c r="J1582" s="998"/>
      <c r="K1582" s="1003">
        <v>50.0</v>
      </c>
      <c r="L1582" s="1000"/>
      <c r="M1582" s="1001"/>
      <c r="N1582" s="997"/>
      <c r="O1582" s="1001"/>
      <c r="P1582" s="997"/>
      <c r="Q1582" s="997"/>
      <c r="R1582" s="997"/>
      <c r="S1582" s="998"/>
      <c r="T1582" s="1002"/>
      <c r="U1582" s="998"/>
      <c r="V1582" s="1002"/>
      <c r="W1582" s="1002"/>
      <c r="X1582" s="1002"/>
      <c r="Y1582" s="1003">
        <v>12.0</v>
      </c>
      <c r="Z1582" s="1003"/>
      <c r="AA1582" s="999"/>
      <c r="AB1582" s="1003"/>
      <c r="AC1582" s="1003">
        <v>26.0</v>
      </c>
      <c r="AD1582" s="1003"/>
      <c r="AE1582" s="1000"/>
      <c r="AF1582" s="1000"/>
      <c r="AG1582" s="1000"/>
      <c r="AH1582" s="1004"/>
      <c r="AI1582" s="1004"/>
      <c r="AJ1582" s="1000"/>
      <c r="AK1582" s="1029"/>
      <c r="AL1582" s="1029"/>
      <c r="AM1582" s="1029"/>
      <c r="AN1582" s="1030"/>
      <c r="AO1582" s="1029"/>
      <c r="AP1582" s="1029"/>
      <c r="AQ1582" s="1030"/>
      <c r="AR1582" s="1030"/>
      <c r="AS1582" s="1031"/>
    </row>
    <row r="1583">
      <c r="A1583" s="387" t="s">
        <v>280</v>
      </c>
      <c r="B1583" s="1018" t="s">
        <v>2888</v>
      </c>
      <c r="C1583" s="269"/>
      <c r="D1583" s="984">
        <v>1.0</v>
      </c>
      <c r="E1583" s="985">
        <v>2.0</v>
      </c>
      <c r="F1583" s="986">
        <v>15.0</v>
      </c>
      <c r="G1583" s="987"/>
      <c r="H1583" s="1021">
        <v>8000.0</v>
      </c>
      <c r="I1583" s="486"/>
      <c r="J1583" s="519"/>
      <c r="K1583" s="475">
        <v>3.0</v>
      </c>
      <c r="L1583" s="989"/>
      <c r="M1583" s="486"/>
      <c r="N1583" s="487"/>
      <c r="O1583" s="486"/>
      <c r="P1583" s="487"/>
      <c r="Q1583" s="487"/>
      <c r="R1583" s="487"/>
      <c r="S1583" s="519"/>
      <c r="T1583" s="520"/>
      <c r="U1583" s="519"/>
      <c r="V1583" s="520"/>
      <c r="W1583" s="520"/>
      <c r="X1583" s="520"/>
      <c r="Y1583" s="474"/>
      <c r="Z1583" s="474"/>
      <c r="AA1583" s="474"/>
      <c r="AB1583" s="475"/>
      <c r="AC1583" s="475"/>
      <c r="AD1583" s="475"/>
      <c r="AE1583" s="989"/>
      <c r="AF1583" s="989"/>
      <c r="AG1583" s="989"/>
      <c r="AH1583" s="990"/>
      <c r="AI1583" s="990"/>
      <c r="AJ1583" s="989"/>
      <c r="AK1583" s="962"/>
      <c r="AL1583" s="962"/>
      <c r="AM1583" s="962"/>
      <c r="AN1583" s="961"/>
      <c r="AO1583" s="962"/>
      <c r="AP1583" s="962"/>
      <c r="AQ1583" s="961"/>
      <c r="AR1583" s="961"/>
      <c r="AS1583" s="962"/>
    </row>
    <row r="1584">
      <c r="B1584" s="266"/>
      <c r="C1584" s="269"/>
      <c r="D1584" s="984">
        <v>2.0</v>
      </c>
      <c r="E1584" s="985">
        <v>4.0</v>
      </c>
      <c r="F1584" s="986">
        <v>18.0</v>
      </c>
      <c r="G1584" s="987"/>
      <c r="H1584" s="1021">
        <v>12000.0</v>
      </c>
      <c r="I1584" s="486"/>
      <c r="J1584" s="519"/>
      <c r="K1584" s="475">
        <v>5.0</v>
      </c>
      <c r="L1584" s="989"/>
      <c r="M1584" s="486"/>
      <c r="N1584" s="487"/>
      <c r="O1584" s="486"/>
      <c r="P1584" s="487"/>
      <c r="Q1584" s="487"/>
      <c r="R1584" s="487"/>
      <c r="S1584" s="519"/>
      <c r="T1584" s="520"/>
      <c r="U1584" s="519"/>
      <c r="V1584" s="520"/>
      <c r="W1584" s="520"/>
      <c r="X1584" s="520"/>
      <c r="Y1584" s="475"/>
      <c r="Z1584" s="474"/>
      <c r="AA1584" s="474"/>
      <c r="AB1584" s="475"/>
      <c r="AC1584" s="475"/>
      <c r="AD1584" s="475">
        <v>6.0</v>
      </c>
      <c r="AE1584" s="989"/>
      <c r="AF1584" s="989"/>
      <c r="AG1584" s="989"/>
      <c r="AH1584" s="990"/>
      <c r="AI1584" s="990"/>
      <c r="AJ1584" s="989"/>
      <c r="AK1584" s="962"/>
      <c r="AL1584" s="962"/>
      <c r="AM1584" s="962"/>
      <c r="AN1584" s="961"/>
      <c r="AO1584" s="962"/>
      <c r="AP1584" s="962"/>
      <c r="AQ1584" s="961"/>
      <c r="AR1584" s="961"/>
      <c r="AS1584" s="962"/>
    </row>
    <row r="1585">
      <c r="B1585" s="266"/>
      <c r="C1585" s="269"/>
      <c r="D1585" s="984">
        <v>3.0</v>
      </c>
      <c r="E1585" s="985">
        <v>6.0</v>
      </c>
      <c r="F1585" s="986">
        <v>21.0</v>
      </c>
      <c r="G1585" s="987"/>
      <c r="H1585" s="1021">
        <v>18000.0</v>
      </c>
      <c r="I1585" s="486"/>
      <c r="J1585" s="519"/>
      <c r="K1585" s="475">
        <v>8.0</v>
      </c>
      <c r="L1585" s="989"/>
      <c r="M1585" s="486"/>
      <c r="N1585" s="487"/>
      <c r="O1585" s="486"/>
      <c r="P1585" s="487"/>
      <c r="Q1585" s="487"/>
      <c r="R1585" s="487"/>
      <c r="S1585" s="519"/>
      <c r="T1585" s="520"/>
      <c r="U1585" s="519"/>
      <c r="V1585" s="520"/>
      <c r="W1585" s="520"/>
      <c r="X1585" s="520"/>
      <c r="Y1585" s="475"/>
      <c r="Z1585" s="475">
        <v>6.0</v>
      </c>
      <c r="AA1585" s="474"/>
      <c r="AB1585" s="475"/>
      <c r="AC1585" s="475"/>
      <c r="AD1585" s="475">
        <v>10.0</v>
      </c>
      <c r="AE1585" s="989"/>
      <c r="AF1585" s="989"/>
      <c r="AG1585" s="989"/>
      <c r="AH1585" s="990"/>
      <c r="AI1585" s="990"/>
      <c r="AJ1585" s="989"/>
      <c r="AK1585" s="962"/>
      <c r="AL1585" s="962"/>
      <c r="AM1585" s="962"/>
      <c r="AN1585" s="961"/>
      <c r="AO1585" s="962"/>
      <c r="AP1585" s="962"/>
      <c r="AQ1585" s="961"/>
      <c r="AR1585" s="961"/>
      <c r="AS1585" s="962"/>
    </row>
    <row r="1586">
      <c r="B1586" s="266"/>
      <c r="C1586" s="269"/>
      <c r="D1586" s="984">
        <v>4.0</v>
      </c>
      <c r="E1586" s="985">
        <v>9.0</v>
      </c>
      <c r="F1586" s="986">
        <v>24.0</v>
      </c>
      <c r="G1586" s="987"/>
      <c r="H1586" s="1021">
        <v>27000.0</v>
      </c>
      <c r="I1586" s="486"/>
      <c r="J1586" s="519"/>
      <c r="K1586" s="475">
        <v>12.0</v>
      </c>
      <c r="L1586" s="989"/>
      <c r="M1586" s="486"/>
      <c r="N1586" s="487"/>
      <c r="O1586" s="486"/>
      <c r="P1586" s="487"/>
      <c r="Q1586" s="487"/>
      <c r="R1586" s="487"/>
      <c r="S1586" s="519"/>
      <c r="T1586" s="520"/>
      <c r="U1586" s="519"/>
      <c r="V1586" s="520"/>
      <c r="W1586" s="520"/>
      <c r="X1586" s="520"/>
      <c r="Y1586" s="475"/>
      <c r="Z1586" s="475">
        <v>8.0</v>
      </c>
      <c r="AA1586" s="474"/>
      <c r="AB1586" s="475"/>
      <c r="AC1586" s="475"/>
      <c r="AD1586" s="475">
        <v>12.0</v>
      </c>
      <c r="AE1586" s="989"/>
      <c r="AF1586" s="989"/>
      <c r="AG1586" s="989"/>
      <c r="AH1586" s="990"/>
      <c r="AI1586" s="990"/>
      <c r="AJ1586" s="989"/>
      <c r="AK1586" s="962"/>
      <c r="AL1586" s="962"/>
      <c r="AM1586" s="962"/>
      <c r="AN1586" s="961"/>
      <c r="AO1586" s="962"/>
      <c r="AP1586" s="962"/>
      <c r="AQ1586" s="961"/>
      <c r="AR1586" s="961"/>
      <c r="AS1586" s="962"/>
    </row>
    <row r="1587">
      <c r="B1587" s="266"/>
      <c r="C1587" s="269"/>
      <c r="D1587" s="984">
        <v>5.0</v>
      </c>
      <c r="E1587" s="985">
        <v>12.0</v>
      </c>
      <c r="F1587" s="986">
        <v>27.0</v>
      </c>
      <c r="G1587" s="987"/>
      <c r="H1587" s="1021">
        <v>41000.0</v>
      </c>
      <c r="I1587" s="486"/>
      <c r="J1587" s="519"/>
      <c r="K1587" s="475">
        <v>15.0</v>
      </c>
      <c r="L1587" s="989"/>
      <c r="M1587" s="486"/>
      <c r="N1587" s="487"/>
      <c r="O1587" s="486"/>
      <c r="P1587" s="487"/>
      <c r="Q1587" s="487"/>
      <c r="R1587" s="487"/>
      <c r="S1587" s="519"/>
      <c r="T1587" s="520"/>
      <c r="U1587" s="519"/>
      <c r="V1587" s="520"/>
      <c r="W1587" s="520"/>
      <c r="X1587" s="520"/>
      <c r="Y1587" s="475"/>
      <c r="Z1587" s="475">
        <v>10.0</v>
      </c>
      <c r="AA1587" s="474"/>
      <c r="AB1587" s="475"/>
      <c r="AC1587" s="475"/>
      <c r="AD1587" s="475">
        <v>14.0</v>
      </c>
      <c r="AE1587" s="989"/>
      <c r="AF1587" s="989"/>
      <c r="AG1587" s="989"/>
      <c r="AH1587" s="990"/>
      <c r="AI1587" s="990"/>
      <c r="AJ1587" s="989"/>
      <c r="AK1587" s="962"/>
      <c r="AL1587" s="962"/>
      <c r="AM1587" s="962"/>
      <c r="AN1587" s="961"/>
      <c r="AO1587" s="962"/>
      <c r="AP1587" s="962"/>
      <c r="AQ1587" s="961"/>
      <c r="AR1587" s="961"/>
      <c r="AS1587" s="962"/>
    </row>
    <row r="1588">
      <c r="B1588" s="266"/>
      <c r="C1588" s="269"/>
      <c r="D1588" s="984">
        <v>6.0</v>
      </c>
      <c r="E1588" s="985">
        <v>15.0</v>
      </c>
      <c r="F1588" s="986">
        <v>30.0</v>
      </c>
      <c r="G1588" s="987"/>
      <c r="H1588" s="1021">
        <v>62000.0</v>
      </c>
      <c r="I1588" s="486"/>
      <c r="J1588" s="519"/>
      <c r="K1588" s="474"/>
      <c r="L1588" s="990">
        <v>5.0</v>
      </c>
      <c r="M1588" s="486"/>
      <c r="N1588" s="487"/>
      <c r="O1588" s="486"/>
      <c r="P1588" s="487"/>
      <c r="Q1588" s="487"/>
      <c r="R1588" s="487"/>
      <c r="S1588" s="519"/>
      <c r="T1588" s="520"/>
      <c r="U1588" s="519"/>
      <c r="V1588" s="520"/>
      <c r="W1588" s="520"/>
      <c r="X1588" s="520"/>
      <c r="Y1588" s="474"/>
      <c r="Z1588" s="474"/>
      <c r="AA1588" s="474"/>
      <c r="AB1588" s="475"/>
      <c r="AC1588" s="475"/>
      <c r="AD1588" s="475"/>
      <c r="AE1588" s="990"/>
      <c r="AF1588" s="990">
        <v>2.0</v>
      </c>
      <c r="AG1588" s="989"/>
      <c r="AH1588" s="990"/>
      <c r="AI1588" s="990"/>
      <c r="AJ1588" s="990">
        <v>2.0</v>
      </c>
      <c r="AK1588" s="962"/>
      <c r="AL1588" s="962"/>
      <c r="AM1588" s="962"/>
      <c r="AN1588" s="961"/>
      <c r="AO1588" s="962"/>
      <c r="AP1588" s="962"/>
      <c r="AQ1588" s="961"/>
      <c r="AR1588" s="961"/>
      <c r="AS1588" s="962"/>
    </row>
    <row r="1589">
      <c r="B1589" s="266"/>
      <c r="C1589" s="269"/>
      <c r="D1589" s="984">
        <v>7.0</v>
      </c>
      <c r="E1589" s="985">
        <v>18.0</v>
      </c>
      <c r="F1589" s="986">
        <v>33.0</v>
      </c>
      <c r="G1589" s="987"/>
      <c r="H1589" s="1021">
        <v>93000.0</v>
      </c>
      <c r="I1589" s="486"/>
      <c r="J1589" s="519"/>
      <c r="K1589" s="474"/>
      <c r="L1589" s="990">
        <v>10.0</v>
      </c>
      <c r="M1589" s="486"/>
      <c r="N1589" s="487"/>
      <c r="O1589" s="486"/>
      <c r="P1589" s="487"/>
      <c r="Q1589" s="487"/>
      <c r="R1589" s="487"/>
      <c r="S1589" s="519"/>
      <c r="T1589" s="520"/>
      <c r="U1589" s="519"/>
      <c r="V1589" s="520"/>
      <c r="W1589" s="520"/>
      <c r="X1589" s="520"/>
      <c r="Y1589" s="474"/>
      <c r="Z1589" s="474"/>
      <c r="AA1589" s="474"/>
      <c r="AB1589" s="475"/>
      <c r="AC1589" s="475"/>
      <c r="AD1589" s="475"/>
      <c r="AE1589" s="990"/>
      <c r="AF1589" s="990">
        <v>3.0</v>
      </c>
      <c r="AG1589" s="989"/>
      <c r="AH1589" s="990"/>
      <c r="AI1589" s="990"/>
      <c r="AJ1589" s="990">
        <v>3.0</v>
      </c>
      <c r="AK1589" s="962"/>
      <c r="AL1589" s="962"/>
      <c r="AM1589" s="962"/>
      <c r="AN1589" s="961"/>
      <c r="AO1589" s="962"/>
      <c r="AP1589" s="962"/>
      <c r="AQ1589" s="961"/>
      <c r="AR1589" s="961"/>
      <c r="AS1589" s="962"/>
    </row>
    <row r="1590">
      <c r="B1590" s="266"/>
      <c r="C1590" s="269"/>
      <c r="D1590" s="984">
        <v>8.0</v>
      </c>
      <c r="E1590" s="985">
        <v>22.0</v>
      </c>
      <c r="F1590" s="986">
        <v>36.0</v>
      </c>
      <c r="G1590" s="987"/>
      <c r="H1590" s="1021">
        <v>140000.0</v>
      </c>
      <c r="I1590" s="486"/>
      <c r="J1590" s="519"/>
      <c r="K1590" s="474"/>
      <c r="L1590" s="990">
        <v>20.0</v>
      </c>
      <c r="M1590" s="486"/>
      <c r="N1590" s="487"/>
      <c r="O1590" s="486"/>
      <c r="P1590" s="487"/>
      <c r="Q1590" s="487"/>
      <c r="R1590" s="487"/>
      <c r="S1590" s="519"/>
      <c r="T1590" s="520"/>
      <c r="U1590" s="519"/>
      <c r="V1590" s="520"/>
      <c r="W1590" s="520"/>
      <c r="X1590" s="520"/>
      <c r="Y1590" s="474"/>
      <c r="Z1590" s="474"/>
      <c r="AA1590" s="474"/>
      <c r="AB1590" s="475"/>
      <c r="AC1590" s="475"/>
      <c r="AD1590" s="475"/>
      <c r="AE1590" s="990"/>
      <c r="AF1590" s="990">
        <v>5.0</v>
      </c>
      <c r="AG1590" s="989"/>
      <c r="AH1590" s="990"/>
      <c r="AI1590" s="990"/>
      <c r="AJ1590" s="990">
        <v>5.0</v>
      </c>
      <c r="AK1590" s="962"/>
      <c r="AL1590" s="962"/>
      <c r="AM1590" s="962"/>
      <c r="AN1590" s="961"/>
      <c r="AO1590" s="962"/>
      <c r="AP1590" s="962"/>
      <c r="AQ1590" s="961"/>
      <c r="AR1590" s="961"/>
      <c r="AS1590" s="962"/>
    </row>
    <row r="1591">
      <c r="B1591" s="266"/>
      <c r="C1591" s="269"/>
      <c r="D1591" s="984">
        <v>9.0</v>
      </c>
      <c r="E1591" s="985">
        <v>26.0</v>
      </c>
      <c r="F1591" s="986">
        <v>40.0</v>
      </c>
      <c r="G1591" s="987"/>
      <c r="H1591" s="1021">
        <v>210000.0</v>
      </c>
      <c r="I1591" s="486"/>
      <c r="J1591" s="519"/>
      <c r="K1591" s="474"/>
      <c r="L1591" s="990">
        <v>30.0</v>
      </c>
      <c r="M1591" s="486"/>
      <c r="N1591" s="487"/>
      <c r="O1591" s="486"/>
      <c r="P1591" s="487"/>
      <c r="Q1591" s="487"/>
      <c r="R1591" s="487"/>
      <c r="S1591" s="519"/>
      <c r="T1591" s="520"/>
      <c r="U1591" s="519"/>
      <c r="V1591" s="520"/>
      <c r="W1591" s="520"/>
      <c r="X1591" s="520"/>
      <c r="Y1591" s="474"/>
      <c r="Z1591" s="474"/>
      <c r="AA1591" s="474"/>
      <c r="AB1591" s="475"/>
      <c r="AC1591" s="475"/>
      <c r="AD1591" s="475"/>
      <c r="AE1591" s="990"/>
      <c r="AF1591" s="990">
        <v>7.0</v>
      </c>
      <c r="AG1591" s="989"/>
      <c r="AH1591" s="990"/>
      <c r="AI1591" s="990"/>
      <c r="AJ1591" s="990">
        <v>7.0</v>
      </c>
      <c r="AK1591" s="962"/>
      <c r="AL1591" s="962"/>
      <c r="AM1591" s="962"/>
      <c r="AN1591" s="961"/>
      <c r="AO1591" s="962"/>
      <c r="AP1591" s="962"/>
      <c r="AQ1591" s="961"/>
      <c r="AR1591" s="961"/>
      <c r="AS1591" s="962"/>
    </row>
    <row r="1592">
      <c r="B1592" s="266"/>
      <c r="C1592" s="269"/>
      <c r="D1592" s="984">
        <v>10.0</v>
      </c>
      <c r="E1592" s="985">
        <v>30.0</v>
      </c>
      <c r="F1592" s="986">
        <v>45.0</v>
      </c>
      <c r="G1592" s="987"/>
      <c r="H1592" s="1021">
        <v>320000.0</v>
      </c>
      <c r="I1592" s="486"/>
      <c r="J1592" s="519"/>
      <c r="K1592" s="474"/>
      <c r="L1592" s="990">
        <v>40.0</v>
      </c>
      <c r="M1592" s="486"/>
      <c r="N1592" s="487"/>
      <c r="O1592" s="486"/>
      <c r="P1592" s="487"/>
      <c r="Q1592" s="487"/>
      <c r="R1592" s="487"/>
      <c r="S1592" s="519"/>
      <c r="T1592" s="520"/>
      <c r="U1592" s="519"/>
      <c r="V1592" s="520"/>
      <c r="W1592" s="520"/>
      <c r="X1592" s="520"/>
      <c r="Y1592" s="474"/>
      <c r="Z1592" s="474"/>
      <c r="AA1592" s="474"/>
      <c r="AB1592" s="475"/>
      <c r="AC1592" s="475"/>
      <c r="AD1592" s="475"/>
      <c r="AE1592" s="990"/>
      <c r="AF1592" s="990">
        <v>9.0</v>
      </c>
      <c r="AG1592" s="989"/>
      <c r="AH1592" s="990"/>
      <c r="AI1592" s="990"/>
      <c r="AJ1592" s="990">
        <v>9.0</v>
      </c>
      <c r="AK1592" s="962"/>
      <c r="AL1592" s="962"/>
      <c r="AM1592" s="962"/>
      <c r="AN1592" s="961"/>
      <c r="AO1592" s="962"/>
      <c r="AP1592" s="962"/>
      <c r="AQ1592" s="961"/>
      <c r="AR1592" s="961"/>
      <c r="AS1592" s="962"/>
    </row>
    <row r="1593">
      <c r="A1593" s="968" t="s">
        <v>2565</v>
      </c>
      <c r="B1593" s="1016" t="s">
        <v>2889</v>
      </c>
      <c r="C1593" s="14"/>
      <c r="D1593" s="970">
        <v>1.0</v>
      </c>
      <c r="E1593" s="971">
        <v>1.0</v>
      </c>
      <c r="F1593" s="972">
        <v>20.0</v>
      </c>
      <c r="G1593" s="1017"/>
      <c r="H1593" s="1023">
        <v>1500.0</v>
      </c>
      <c r="I1593" s="979"/>
      <c r="J1593" s="980">
        <v>1.0</v>
      </c>
      <c r="K1593" s="977"/>
      <c r="L1593" s="978"/>
      <c r="M1593" s="979"/>
      <c r="N1593" s="975"/>
      <c r="O1593" s="979"/>
      <c r="P1593" s="975"/>
      <c r="Q1593" s="975"/>
      <c r="R1593" s="975"/>
      <c r="S1593" s="980"/>
      <c r="T1593" s="980"/>
      <c r="U1593" s="976"/>
      <c r="V1593" s="980"/>
      <c r="W1593" s="980"/>
      <c r="X1593" s="980">
        <v>2.0</v>
      </c>
      <c r="Y1593" s="977"/>
      <c r="Z1593" s="977"/>
      <c r="AA1593" s="977"/>
      <c r="AB1593" s="981"/>
      <c r="AC1593" s="981"/>
      <c r="AD1593" s="981"/>
      <c r="AE1593" s="978"/>
      <c r="AF1593" s="978"/>
      <c r="AG1593" s="978"/>
      <c r="AH1593" s="982"/>
      <c r="AI1593" s="982"/>
      <c r="AJ1593" s="978"/>
      <c r="AK1593" s="1024"/>
      <c r="AL1593" s="1024"/>
      <c r="AM1593" s="1024"/>
      <c r="AN1593" s="1025"/>
      <c r="AO1593" s="1024"/>
      <c r="AP1593" s="1024"/>
      <c r="AQ1593" s="1025"/>
      <c r="AR1593" s="1025"/>
      <c r="AS1593" s="1026"/>
    </row>
    <row r="1594">
      <c r="A1594" s="266"/>
      <c r="B1594" s="266"/>
      <c r="C1594" s="269"/>
      <c r="D1594" s="984">
        <v>2.0</v>
      </c>
      <c r="E1594" s="985">
        <v>2.0</v>
      </c>
      <c r="F1594" s="986">
        <v>17.0</v>
      </c>
      <c r="G1594" s="1013"/>
      <c r="H1594" s="1021">
        <v>2300.0</v>
      </c>
      <c r="I1594" s="486"/>
      <c r="J1594" s="520">
        <v>2.0</v>
      </c>
      <c r="K1594" s="474"/>
      <c r="L1594" s="989"/>
      <c r="M1594" s="486"/>
      <c r="N1594" s="487"/>
      <c r="O1594" s="486"/>
      <c r="P1594" s="487"/>
      <c r="Q1594" s="487"/>
      <c r="R1594" s="487"/>
      <c r="S1594" s="520"/>
      <c r="T1594" s="520"/>
      <c r="U1594" s="519"/>
      <c r="V1594" s="520"/>
      <c r="W1594" s="520"/>
      <c r="X1594" s="520">
        <v>3.0</v>
      </c>
      <c r="Y1594" s="474"/>
      <c r="Z1594" s="474"/>
      <c r="AA1594" s="474"/>
      <c r="AB1594" s="475"/>
      <c r="AC1594" s="475"/>
      <c r="AD1594" s="475"/>
      <c r="AE1594" s="989"/>
      <c r="AF1594" s="989"/>
      <c r="AG1594" s="989"/>
      <c r="AH1594" s="990"/>
      <c r="AI1594" s="990"/>
      <c r="AJ1594" s="989"/>
      <c r="AK1594" s="962"/>
      <c r="AL1594" s="962"/>
      <c r="AM1594" s="962"/>
      <c r="AN1594" s="961"/>
      <c r="AO1594" s="962"/>
      <c r="AP1594" s="962"/>
      <c r="AQ1594" s="961"/>
      <c r="AR1594" s="961"/>
      <c r="AS1594" s="1027"/>
    </row>
    <row r="1595">
      <c r="A1595" s="266"/>
      <c r="B1595" s="266"/>
      <c r="C1595" s="269"/>
      <c r="D1595" s="984">
        <v>3.0</v>
      </c>
      <c r="E1595" s="985">
        <v>3.0</v>
      </c>
      <c r="F1595" s="986">
        <v>14.0</v>
      </c>
      <c r="G1595" s="1013"/>
      <c r="H1595" s="1021">
        <v>3500.0</v>
      </c>
      <c r="I1595" s="486"/>
      <c r="J1595" s="520">
        <v>4.0</v>
      </c>
      <c r="K1595" s="474"/>
      <c r="L1595" s="989"/>
      <c r="M1595" s="486"/>
      <c r="N1595" s="487"/>
      <c r="O1595" s="486"/>
      <c r="P1595" s="487"/>
      <c r="Q1595" s="487"/>
      <c r="R1595" s="487"/>
      <c r="S1595" s="520"/>
      <c r="T1595" s="520"/>
      <c r="U1595" s="519"/>
      <c r="V1595" s="520"/>
      <c r="W1595" s="520"/>
      <c r="X1595" s="520">
        <v>4.0</v>
      </c>
      <c r="Y1595" s="474"/>
      <c r="Z1595" s="474"/>
      <c r="AA1595" s="474"/>
      <c r="AB1595" s="475"/>
      <c r="AC1595" s="475"/>
      <c r="AD1595" s="475"/>
      <c r="AE1595" s="989"/>
      <c r="AF1595" s="989"/>
      <c r="AG1595" s="989"/>
      <c r="AH1595" s="990"/>
      <c r="AI1595" s="990"/>
      <c r="AJ1595" s="989"/>
      <c r="AK1595" s="962"/>
      <c r="AL1595" s="962"/>
      <c r="AM1595" s="962"/>
      <c r="AN1595" s="961"/>
      <c r="AO1595" s="962"/>
      <c r="AP1595" s="962"/>
      <c r="AQ1595" s="961"/>
      <c r="AR1595" s="961"/>
      <c r="AS1595" s="1027"/>
    </row>
    <row r="1596">
      <c r="A1596" s="266"/>
      <c r="B1596" s="266"/>
      <c r="C1596" s="269"/>
      <c r="D1596" s="984">
        <v>4.0</v>
      </c>
      <c r="E1596" s="985">
        <v>4.0</v>
      </c>
      <c r="F1596" s="986">
        <v>12.0</v>
      </c>
      <c r="G1596" s="1013"/>
      <c r="H1596" s="1021">
        <v>5300.0</v>
      </c>
      <c r="I1596" s="486"/>
      <c r="J1596" s="520">
        <v>6.0</v>
      </c>
      <c r="K1596" s="474"/>
      <c r="L1596" s="989"/>
      <c r="M1596" s="486"/>
      <c r="N1596" s="487"/>
      <c r="O1596" s="486"/>
      <c r="P1596" s="487"/>
      <c r="Q1596" s="487"/>
      <c r="R1596" s="487"/>
      <c r="S1596" s="520"/>
      <c r="T1596" s="520"/>
      <c r="U1596" s="519"/>
      <c r="V1596" s="520"/>
      <c r="W1596" s="520"/>
      <c r="X1596" s="520">
        <v>5.0</v>
      </c>
      <c r="Y1596" s="474"/>
      <c r="Z1596" s="474"/>
      <c r="AA1596" s="474"/>
      <c r="AB1596" s="475"/>
      <c r="AC1596" s="475"/>
      <c r="AD1596" s="475"/>
      <c r="AE1596" s="989"/>
      <c r="AF1596" s="989"/>
      <c r="AG1596" s="989"/>
      <c r="AH1596" s="990"/>
      <c r="AI1596" s="990"/>
      <c r="AJ1596" s="989"/>
      <c r="AK1596" s="962"/>
      <c r="AL1596" s="962"/>
      <c r="AM1596" s="962"/>
      <c r="AN1596" s="961"/>
      <c r="AO1596" s="962"/>
      <c r="AP1596" s="962"/>
      <c r="AQ1596" s="961"/>
      <c r="AR1596" s="961"/>
      <c r="AS1596" s="1027"/>
    </row>
    <row r="1597">
      <c r="A1597" s="275"/>
      <c r="B1597" s="275"/>
      <c r="C1597" s="917"/>
      <c r="D1597" s="992">
        <v>5.0</v>
      </c>
      <c r="E1597" s="993">
        <v>5.0</v>
      </c>
      <c r="F1597" s="994">
        <v>10.0</v>
      </c>
      <c r="G1597" s="1015"/>
      <c r="H1597" s="1028">
        <v>8000.0</v>
      </c>
      <c r="I1597" s="1001"/>
      <c r="J1597" s="1002">
        <v>8.0</v>
      </c>
      <c r="K1597" s="999"/>
      <c r="L1597" s="1000"/>
      <c r="M1597" s="1001"/>
      <c r="N1597" s="997"/>
      <c r="O1597" s="1001"/>
      <c r="P1597" s="997"/>
      <c r="Q1597" s="997"/>
      <c r="R1597" s="997"/>
      <c r="S1597" s="1002"/>
      <c r="T1597" s="1002"/>
      <c r="U1597" s="998"/>
      <c r="V1597" s="1002"/>
      <c r="W1597" s="1002"/>
      <c r="X1597" s="1002">
        <v>6.0</v>
      </c>
      <c r="Y1597" s="999"/>
      <c r="Z1597" s="999"/>
      <c r="AA1597" s="999"/>
      <c r="AB1597" s="1003"/>
      <c r="AC1597" s="1003"/>
      <c r="AD1597" s="1003"/>
      <c r="AE1597" s="1000"/>
      <c r="AF1597" s="1000"/>
      <c r="AG1597" s="1000"/>
      <c r="AH1597" s="1004"/>
      <c r="AI1597" s="1004"/>
      <c r="AJ1597" s="1000"/>
      <c r="AK1597" s="1029"/>
      <c r="AL1597" s="1029"/>
      <c r="AM1597" s="1029"/>
      <c r="AN1597" s="1030"/>
      <c r="AO1597" s="1029"/>
      <c r="AP1597" s="1029"/>
      <c r="AQ1597" s="1030"/>
      <c r="AR1597" s="1030"/>
      <c r="AS1597" s="1031"/>
    </row>
    <row r="1598">
      <c r="A1598" s="387" t="s">
        <v>2584</v>
      </c>
      <c r="B1598" s="1018" t="s">
        <v>2890</v>
      </c>
      <c r="C1598" s="269"/>
      <c r="D1598" s="984">
        <v>1.0</v>
      </c>
      <c r="E1598" s="985">
        <v>1.0</v>
      </c>
      <c r="F1598" s="986">
        <v>10.0</v>
      </c>
      <c r="G1598" s="1013"/>
      <c r="H1598" s="1021">
        <v>1500.0</v>
      </c>
      <c r="I1598" s="486"/>
      <c r="J1598" s="520">
        <v>1.0</v>
      </c>
      <c r="K1598" s="474"/>
      <c r="L1598" s="989"/>
      <c r="M1598" s="486"/>
      <c r="N1598" s="487"/>
      <c r="O1598" s="486"/>
      <c r="P1598" s="487"/>
      <c r="Q1598" s="487"/>
      <c r="R1598" s="487"/>
      <c r="S1598" s="519"/>
      <c r="T1598" s="520"/>
      <c r="U1598" s="519"/>
      <c r="V1598" s="520"/>
      <c r="W1598" s="520">
        <v>2.0</v>
      </c>
      <c r="X1598" s="520"/>
      <c r="Y1598" s="474"/>
      <c r="Z1598" s="474"/>
      <c r="AA1598" s="474"/>
      <c r="AB1598" s="475"/>
      <c r="AC1598" s="475"/>
      <c r="AD1598" s="475"/>
      <c r="AE1598" s="989"/>
      <c r="AF1598" s="989"/>
      <c r="AG1598" s="989"/>
      <c r="AH1598" s="990"/>
      <c r="AI1598" s="990"/>
      <c r="AJ1598" s="989"/>
      <c r="AK1598" s="962"/>
      <c r="AL1598" s="962"/>
      <c r="AM1598" s="962"/>
      <c r="AN1598" s="961"/>
      <c r="AO1598" s="962"/>
      <c r="AP1598" s="962"/>
      <c r="AQ1598" s="961"/>
      <c r="AR1598" s="961"/>
      <c r="AS1598" s="962"/>
    </row>
    <row r="1599">
      <c r="B1599" s="266"/>
      <c r="C1599" s="269"/>
      <c r="D1599" s="984">
        <v>2.0</v>
      </c>
      <c r="E1599" s="985">
        <v>2.0</v>
      </c>
      <c r="F1599" s="986">
        <v>12.0</v>
      </c>
      <c r="G1599" s="1013"/>
      <c r="H1599" s="1021">
        <v>2300.0</v>
      </c>
      <c r="I1599" s="486"/>
      <c r="J1599" s="520">
        <v>2.0</v>
      </c>
      <c r="K1599" s="474"/>
      <c r="L1599" s="989"/>
      <c r="M1599" s="486"/>
      <c r="N1599" s="487"/>
      <c r="O1599" s="486"/>
      <c r="P1599" s="487"/>
      <c r="Q1599" s="487"/>
      <c r="R1599" s="487"/>
      <c r="S1599" s="519"/>
      <c r="T1599" s="520"/>
      <c r="U1599" s="519"/>
      <c r="V1599" s="520"/>
      <c r="W1599" s="520">
        <v>3.0</v>
      </c>
      <c r="X1599" s="520"/>
      <c r="Y1599" s="474"/>
      <c r="Z1599" s="474"/>
      <c r="AA1599" s="474"/>
      <c r="AB1599" s="475"/>
      <c r="AC1599" s="475"/>
      <c r="AD1599" s="475"/>
      <c r="AE1599" s="989"/>
      <c r="AF1599" s="989"/>
      <c r="AG1599" s="989"/>
      <c r="AH1599" s="990"/>
      <c r="AI1599" s="990"/>
      <c r="AJ1599" s="989"/>
      <c r="AK1599" s="962"/>
      <c r="AL1599" s="962"/>
      <c r="AM1599" s="962"/>
      <c r="AN1599" s="961"/>
      <c r="AO1599" s="962"/>
      <c r="AP1599" s="962"/>
      <c r="AQ1599" s="961"/>
      <c r="AR1599" s="961"/>
      <c r="AS1599" s="962"/>
    </row>
    <row r="1600">
      <c r="B1600" s="266"/>
      <c r="C1600" s="269"/>
      <c r="D1600" s="984">
        <v>3.0</v>
      </c>
      <c r="E1600" s="985">
        <v>3.0</v>
      </c>
      <c r="F1600" s="986">
        <v>14.0</v>
      </c>
      <c r="G1600" s="1013"/>
      <c r="H1600" s="1021">
        <v>3500.0</v>
      </c>
      <c r="I1600" s="486"/>
      <c r="J1600" s="520">
        <v>4.0</v>
      </c>
      <c r="K1600" s="474"/>
      <c r="L1600" s="989"/>
      <c r="M1600" s="486"/>
      <c r="N1600" s="487"/>
      <c r="O1600" s="486"/>
      <c r="P1600" s="487"/>
      <c r="Q1600" s="487"/>
      <c r="R1600" s="487"/>
      <c r="S1600" s="519"/>
      <c r="T1600" s="520"/>
      <c r="U1600" s="519"/>
      <c r="V1600" s="520"/>
      <c r="W1600" s="520">
        <v>4.0</v>
      </c>
      <c r="X1600" s="520"/>
      <c r="Y1600" s="474"/>
      <c r="Z1600" s="474"/>
      <c r="AA1600" s="474"/>
      <c r="AB1600" s="475"/>
      <c r="AC1600" s="475"/>
      <c r="AD1600" s="475"/>
      <c r="AE1600" s="989"/>
      <c r="AF1600" s="989"/>
      <c r="AG1600" s="989"/>
      <c r="AH1600" s="990"/>
      <c r="AI1600" s="990"/>
      <c r="AJ1600" s="989"/>
      <c r="AK1600" s="962"/>
      <c r="AL1600" s="962"/>
      <c r="AM1600" s="962"/>
      <c r="AN1600" s="961"/>
      <c r="AO1600" s="962"/>
      <c r="AP1600" s="962"/>
      <c r="AQ1600" s="961"/>
      <c r="AR1600" s="961"/>
      <c r="AS1600" s="962"/>
    </row>
    <row r="1601">
      <c r="B1601" s="266"/>
      <c r="C1601" s="269"/>
      <c r="D1601" s="984">
        <v>4.0</v>
      </c>
      <c r="E1601" s="985">
        <v>4.0</v>
      </c>
      <c r="F1601" s="986">
        <v>17.0</v>
      </c>
      <c r="G1601" s="1013"/>
      <c r="H1601" s="1021">
        <v>5300.0</v>
      </c>
      <c r="I1601" s="486"/>
      <c r="J1601" s="520">
        <v>6.0</v>
      </c>
      <c r="K1601" s="474"/>
      <c r="L1601" s="989"/>
      <c r="M1601" s="486"/>
      <c r="N1601" s="487"/>
      <c r="O1601" s="486"/>
      <c r="P1601" s="487"/>
      <c r="Q1601" s="487"/>
      <c r="R1601" s="487"/>
      <c r="S1601" s="519"/>
      <c r="T1601" s="520"/>
      <c r="U1601" s="519"/>
      <c r="V1601" s="520"/>
      <c r="W1601" s="520">
        <v>5.0</v>
      </c>
      <c r="X1601" s="520"/>
      <c r="Y1601" s="474"/>
      <c r="Z1601" s="474"/>
      <c r="AA1601" s="474"/>
      <c r="AB1601" s="475"/>
      <c r="AC1601" s="475"/>
      <c r="AD1601" s="475"/>
      <c r="AE1601" s="989"/>
      <c r="AF1601" s="989"/>
      <c r="AG1601" s="989"/>
      <c r="AH1601" s="990"/>
      <c r="AI1601" s="990"/>
      <c r="AJ1601" s="989"/>
      <c r="AK1601" s="962"/>
      <c r="AL1601" s="962"/>
      <c r="AM1601" s="962"/>
      <c r="AN1601" s="961"/>
      <c r="AO1601" s="962"/>
      <c r="AP1601" s="962"/>
      <c r="AQ1601" s="961"/>
      <c r="AR1601" s="961"/>
      <c r="AS1601" s="962"/>
    </row>
    <row r="1602">
      <c r="B1602" s="266"/>
      <c r="C1602" s="269"/>
      <c r="D1602" s="984">
        <v>5.0</v>
      </c>
      <c r="E1602" s="985">
        <v>5.0</v>
      </c>
      <c r="F1602" s="986">
        <v>20.0</v>
      </c>
      <c r="G1602" s="1013"/>
      <c r="H1602" s="1021">
        <v>8000.0</v>
      </c>
      <c r="I1602" s="486"/>
      <c r="J1602" s="520">
        <v>8.0</v>
      </c>
      <c r="K1602" s="474"/>
      <c r="L1602" s="989"/>
      <c r="M1602" s="486"/>
      <c r="N1602" s="487"/>
      <c r="O1602" s="486"/>
      <c r="P1602" s="487"/>
      <c r="Q1602" s="487"/>
      <c r="R1602" s="487"/>
      <c r="S1602" s="519"/>
      <c r="T1602" s="520"/>
      <c r="U1602" s="519"/>
      <c r="V1602" s="520"/>
      <c r="W1602" s="520">
        <v>6.0</v>
      </c>
      <c r="X1602" s="520"/>
      <c r="Y1602" s="474"/>
      <c r="Z1602" s="474"/>
      <c r="AA1602" s="474"/>
      <c r="AB1602" s="475"/>
      <c r="AC1602" s="475"/>
      <c r="AD1602" s="475"/>
      <c r="AE1602" s="989"/>
      <c r="AF1602" s="989"/>
      <c r="AG1602" s="989"/>
      <c r="AH1602" s="990"/>
      <c r="AI1602" s="990"/>
      <c r="AJ1602" s="989"/>
      <c r="AK1602" s="962"/>
      <c r="AL1602" s="962"/>
      <c r="AM1602" s="962"/>
      <c r="AN1602" s="961"/>
      <c r="AO1602" s="962"/>
      <c r="AP1602" s="962"/>
      <c r="AQ1602" s="961"/>
      <c r="AR1602" s="961"/>
      <c r="AS1602" s="962"/>
    </row>
    <row r="1603">
      <c r="A1603" s="968" t="s">
        <v>1792</v>
      </c>
      <c r="B1603" s="1016" t="s">
        <v>2891</v>
      </c>
      <c r="C1603" s="14"/>
      <c r="D1603" s="970">
        <v>1.0</v>
      </c>
      <c r="E1603" s="971">
        <v>2.0</v>
      </c>
      <c r="F1603" s="972">
        <v>30.0</v>
      </c>
      <c r="G1603" s="973">
        <v>7.0</v>
      </c>
      <c r="H1603" s="1023">
        <v>10000.0</v>
      </c>
      <c r="I1603" s="979"/>
      <c r="J1603" s="976"/>
      <c r="K1603" s="977"/>
      <c r="L1603" s="982">
        <v>1.0</v>
      </c>
      <c r="M1603" s="979"/>
      <c r="N1603" s="975"/>
      <c r="O1603" s="979"/>
      <c r="P1603" s="975"/>
      <c r="Q1603" s="975"/>
      <c r="R1603" s="975"/>
      <c r="S1603" s="976"/>
      <c r="T1603" s="980"/>
      <c r="U1603" s="976"/>
      <c r="V1603" s="980"/>
      <c r="W1603" s="980"/>
      <c r="X1603" s="980"/>
      <c r="Y1603" s="977"/>
      <c r="Z1603" s="977"/>
      <c r="AA1603" s="977"/>
      <c r="AB1603" s="981"/>
      <c r="AC1603" s="981"/>
      <c r="AD1603" s="981"/>
      <c r="AE1603" s="978"/>
      <c r="AF1603" s="978"/>
      <c r="AG1603" s="978"/>
      <c r="AH1603" s="982"/>
      <c r="AI1603" s="982"/>
      <c r="AJ1603" s="978"/>
      <c r="AK1603" s="1024"/>
      <c r="AL1603" s="1024"/>
      <c r="AM1603" s="1024"/>
      <c r="AN1603" s="1025"/>
      <c r="AO1603" s="1024"/>
      <c r="AP1603" s="1024"/>
      <c r="AQ1603" s="1025"/>
      <c r="AR1603" s="1025"/>
      <c r="AS1603" s="1026"/>
    </row>
    <row r="1604">
      <c r="A1604" s="266"/>
      <c r="B1604" s="266"/>
      <c r="C1604" s="269"/>
      <c r="D1604" s="984">
        <v>2.0</v>
      </c>
      <c r="E1604" s="985">
        <v>4.0</v>
      </c>
      <c r="F1604" s="986">
        <v>28.0</v>
      </c>
      <c r="G1604" s="987">
        <v>8.0</v>
      </c>
      <c r="H1604" s="1021">
        <v>15000.0</v>
      </c>
      <c r="I1604" s="486"/>
      <c r="J1604" s="519"/>
      <c r="K1604" s="475">
        <v>5.0</v>
      </c>
      <c r="L1604" s="989"/>
      <c r="M1604" s="486"/>
      <c r="N1604" s="487"/>
      <c r="O1604" s="486"/>
      <c r="P1604" s="487"/>
      <c r="Q1604" s="487"/>
      <c r="R1604" s="487"/>
      <c r="S1604" s="519"/>
      <c r="T1604" s="520"/>
      <c r="U1604" s="519"/>
      <c r="V1604" s="520"/>
      <c r="W1604" s="520"/>
      <c r="X1604" s="520"/>
      <c r="Y1604" s="475"/>
      <c r="Z1604" s="474"/>
      <c r="AA1604" s="474"/>
      <c r="AB1604" s="475"/>
      <c r="AC1604" s="475"/>
      <c r="AD1604" s="475">
        <v>6.0</v>
      </c>
      <c r="AE1604" s="989"/>
      <c r="AF1604" s="989"/>
      <c r="AG1604" s="989"/>
      <c r="AH1604" s="990"/>
      <c r="AI1604" s="990"/>
      <c r="AJ1604" s="989"/>
      <c r="AK1604" s="962"/>
      <c r="AL1604" s="962"/>
      <c r="AM1604" s="962"/>
      <c r="AN1604" s="961"/>
      <c r="AO1604" s="962"/>
      <c r="AP1604" s="962"/>
      <c r="AQ1604" s="961"/>
      <c r="AR1604" s="961"/>
      <c r="AS1604" s="1027"/>
    </row>
    <row r="1605">
      <c r="A1605" s="266"/>
      <c r="B1605" s="266"/>
      <c r="C1605" s="269"/>
      <c r="D1605" s="984">
        <v>3.0</v>
      </c>
      <c r="E1605" s="985">
        <v>6.0</v>
      </c>
      <c r="F1605" s="986">
        <v>26.0</v>
      </c>
      <c r="G1605" s="987">
        <v>9.0</v>
      </c>
      <c r="H1605" s="1021">
        <v>23000.0</v>
      </c>
      <c r="I1605" s="486"/>
      <c r="J1605" s="519"/>
      <c r="K1605" s="475">
        <v>15.0</v>
      </c>
      <c r="L1605" s="989"/>
      <c r="M1605" s="486"/>
      <c r="N1605" s="487"/>
      <c r="O1605" s="486"/>
      <c r="P1605" s="487"/>
      <c r="Q1605" s="487"/>
      <c r="R1605" s="487"/>
      <c r="S1605" s="519"/>
      <c r="T1605" s="520"/>
      <c r="U1605" s="519"/>
      <c r="V1605" s="520"/>
      <c r="W1605" s="520"/>
      <c r="X1605" s="520"/>
      <c r="Y1605" s="475"/>
      <c r="Z1605" s="475">
        <v>6.0</v>
      </c>
      <c r="AA1605" s="474"/>
      <c r="AB1605" s="475"/>
      <c r="AC1605" s="475"/>
      <c r="AD1605" s="475">
        <v>10.0</v>
      </c>
      <c r="AE1605" s="989"/>
      <c r="AF1605" s="989"/>
      <c r="AG1605" s="989"/>
      <c r="AH1605" s="990"/>
      <c r="AI1605" s="990"/>
      <c r="AJ1605" s="989"/>
      <c r="AK1605" s="962"/>
      <c r="AL1605" s="962"/>
      <c r="AM1605" s="962"/>
      <c r="AN1605" s="961"/>
      <c r="AO1605" s="962"/>
      <c r="AP1605" s="962"/>
      <c r="AQ1605" s="961"/>
      <c r="AR1605" s="961"/>
      <c r="AS1605" s="1027"/>
    </row>
    <row r="1606">
      <c r="A1606" s="266"/>
      <c r="B1606" s="266"/>
      <c r="C1606" s="269"/>
      <c r="D1606" s="984">
        <v>4.0</v>
      </c>
      <c r="E1606" s="985">
        <v>9.0</v>
      </c>
      <c r="F1606" s="986">
        <v>24.0</v>
      </c>
      <c r="G1606" s="987">
        <v>10.0</v>
      </c>
      <c r="H1606" s="1021">
        <v>35000.0</v>
      </c>
      <c r="I1606" s="486"/>
      <c r="J1606" s="519"/>
      <c r="K1606" s="475">
        <v>25.0</v>
      </c>
      <c r="L1606" s="989"/>
      <c r="M1606" s="486"/>
      <c r="N1606" s="487"/>
      <c r="O1606" s="486"/>
      <c r="P1606" s="487"/>
      <c r="Q1606" s="487"/>
      <c r="R1606" s="487"/>
      <c r="S1606" s="519"/>
      <c r="T1606" s="520"/>
      <c r="U1606" s="519"/>
      <c r="V1606" s="520"/>
      <c r="W1606" s="520"/>
      <c r="X1606" s="520"/>
      <c r="Y1606" s="475"/>
      <c r="Z1606" s="475">
        <v>8.0</v>
      </c>
      <c r="AA1606" s="474"/>
      <c r="AB1606" s="475"/>
      <c r="AC1606" s="475"/>
      <c r="AD1606" s="475">
        <v>12.0</v>
      </c>
      <c r="AE1606" s="989"/>
      <c r="AF1606" s="989"/>
      <c r="AG1606" s="989"/>
      <c r="AH1606" s="990"/>
      <c r="AI1606" s="990"/>
      <c r="AJ1606" s="989"/>
      <c r="AK1606" s="962"/>
      <c r="AL1606" s="962"/>
      <c r="AM1606" s="962"/>
      <c r="AN1606" s="961"/>
      <c r="AO1606" s="962"/>
      <c r="AP1606" s="962"/>
      <c r="AQ1606" s="961"/>
      <c r="AR1606" s="961"/>
      <c r="AS1606" s="1027"/>
    </row>
    <row r="1607">
      <c r="A1607" s="266"/>
      <c r="B1607" s="266"/>
      <c r="C1607" s="269"/>
      <c r="D1607" s="984">
        <v>5.0</v>
      </c>
      <c r="E1607" s="985">
        <v>12.0</v>
      </c>
      <c r="F1607" s="986">
        <v>22.0</v>
      </c>
      <c r="G1607" s="987">
        <v>11.0</v>
      </c>
      <c r="H1607" s="1021">
        <v>53000.0</v>
      </c>
      <c r="I1607" s="486"/>
      <c r="J1607" s="519"/>
      <c r="K1607" s="474"/>
      <c r="L1607" s="990">
        <v>3.0</v>
      </c>
      <c r="M1607" s="486"/>
      <c r="N1607" s="487"/>
      <c r="O1607" s="486"/>
      <c r="P1607" s="487"/>
      <c r="Q1607" s="487"/>
      <c r="R1607" s="487"/>
      <c r="S1607" s="519"/>
      <c r="T1607" s="520"/>
      <c r="U1607" s="519"/>
      <c r="V1607" s="520"/>
      <c r="W1607" s="520"/>
      <c r="X1607" s="520"/>
      <c r="Y1607" s="475"/>
      <c r="Z1607" s="475">
        <v>10.0</v>
      </c>
      <c r="AA1607" s="474"/>
      <c r="AB1607" s="475"/>
      <c r="AC1607" s="475"/>
      <c r="AD1607" s="475">
        <v>14.0</v>
      </c>
      <c r="AE1607" s="989"/>
      <c r="AF1607" s="989"/>
      <c r="AG1607" s="989"/>
      <c r="AH1607" s="990"/>
      <c r="AI1607" s="990"/>
      <c r="AJ1607" s="989"/>
      <c r="AK1607" s="962"/>
      <c r="AL1607" s="962"/>
      <c r="AM1607" s="962"/>
      <c r="AN1607" s="961"/>
      <c r="AO1607" s="962"/>
      <c r="AP1607" s="962"/>
      <c r="AQ1607" s="961"/>
      <c r="AR1607" s="961"/>
      <c r="AS1607" s="1027"/>
    </row>
    <row r="1608">
      <c r="A1608" s="266"/>
      <c r="B1608" s="266"/>
      <c r="C1608" s="269"/>
      <c r="D1608" s="984">
        <v>6.0</v>
      </c>
      <c r="E1608" s="985">
        <v>15.0</v>
      </c>
      <c r="F1608" s="986">
        <v>20.0</v>
      </c>
      <c r="G1608" s="987">
        <v>12.0</v>
      </c>
      <c r="H1608" s="1021">
        <v>80000.0</v>
      </c>
      <c r="I1608" s="486"/>
      <c r="J1608" s="519"/>
      <c r="K1608" s="474"/>
      <c r="L1608" s="990">
        <v>5.0</v>
      </c>
      <c r="M1608" s="486"/>
      <c r="N1608" s="487"/>
      <c r="O1608" s="486"/>
      <c r="P1608" s="487"/>
      <c r="Q1608" s="487"/>
      <c r="R1608" s="487"/>
      <c r="S1608" s="519"/>
      <c r="T1608" s="520"/>
      <c r="U1608" s="519"/>
      <c r="V1608" s="520"/>
      <c r="W1608" s="520"/>
      <c r="X1608" s="520"/>
      <c r="Y1608" s="474"/>
      <c r="Z1608" s="474"/>
      <c r="AA1608" s="474"/>
      <c r="AB1608" s="475"/>
      <c r="AC1608" s="475"/>
      <c r="AD1608" s="475"/>
      <c r="AE1608" s="990"/>
      <c r="AF1608" s="990">
        <v>2.0</v>
      </c>
      <c r="AG1608" s="989"/>
      <c r="AH1608" s="990"/>
      <c r="AI1608" s="990"/>
      <c r="AJ1608" s="990">
        <v>2.0</v>
      </c>
      <c r="AK1608" s="962"/>
      <c r="AL1608" s="962"/>
      <c r="AM1608" s="962"/>
      <c r="AN1608" s="961"/>
      <c r="AO1608" s="962"/>
      <c r="AP1608" s="962"/>
      <c r="AQ1608" s="961"/>
      <c r="AR1608" s="961"/>
      <c r="AS1608" s="1027"/>
    </row>
    <row r="1609">
      <c r="A1609" s="266"/>
      <c r="B1609" s="266"/>
      <c r="C1609" s="269"/>
      <c r="D1609" s="984">
        <v>7.0</v>
      </c>
      <c r="E1609" s="985">
        <v>18.0</v>
      </c>
      <c r="F1609" s="986">
        <v>18.0</v>
      </c>
      <c r="G1609" s="987">
        <v>14.0</v>
      </c>
      <c r="H1609" s="1021">
        <v>120000.0</v>
      </c>
      <c r="I1609" s="486"/>
      <c r="J1609" s="519"/>
      <c r="K1609" s="474"/>
      <c r="L1609" s="990">
        <v>10.0</v>
      </c>
      <c r="M1609" s="486"/>
      <c r="N1609" s="487"/>
      <c r="O1609" s="486"/>
      <c r="P1609" s="487"/>
      <c r="Q1609" s="487"/>
      <c r="R1609" s="487"/>
      <c r="S1609" s="519"/>
      <c r="T1609" s="520"/>
      <c r="U1609" s="519"/>
      <c r="V1609" s="520"/>
      <c r="W1609" s="520"/>
      <c r="X1609" s="520"/>
      <c r="Y1609" s="474"/>
      <c r="Z1609" s="474"/>
      <c r="AA1609" s="474"/>
      <c r="AB1609" s="475"/>
      <c r="AC1609" s="475"/>
      <c r="AD1609" s="475"/>
      <c r="AE1609" s="990"/>
      <c r="AF1609" s="990">
        <v>3.0</v>
      </c>
      <c r="AG1609" s="989"/>
      <c r="AH1609" s="990"/>
      <c r="AI1609" s="990"/>
      <c r="AJ1609" s="990">
        <v>3.0</v>
      </c>
      <c r="AK1609" s="962"/>
      <c r="AL1609" s="962"/>
      <c r="AM1609" s="962"/>
      <c r="AN1609" s="961"/>
      <c r="AO1609" s="962"/>
      <c r="AP1609" s="962"/>
      <c r="AQ1609" s="961"/>
      <c r="AR1609" s="961"/>
      <c r="AS1609" s="1027"/>
    </row>
    <row r="1610">
      <c r="A1610" s="266"/>
      <c r="B1610" s="266"/>
      <c r="C1610" s="269"/>
      <c r="D1610" s="984">
        <v>8.0</v>
      </c>
      <c r="E1610" s="985">
        <v>22.0</v>
      </c>
      <c r="F1610" s="986">
        <v>16.0</v>
      </c>
      <c r="G1610" s="987">
        <v>16.0</v>
      </c>
      <c r="H1610" s="1021">
        <v>180000.0</v>
      </c>
      <c r="I1610" s="486"/>
      <c r="J1610" s="519"/>
      <c r="K1610" s="474"/>
      <c r="L1610" s="990">
        <v>20.0</v>
      </c>
      <c r="M1610" s="486"/>
      <c r="N1610" s="487"/>
      <c r="O1610" s="486"/>
      <c r="P1610" s="487"/>
      <c r="Q1610" s="487"/>
      <c r="R1610" s="487"/>
      <c r="S1610" s="519"/>
      <c r="T1610" s="520"/>
      <c r="U1610" s="519"/>
      <c r="V1610" s="520"/>
      <c r="W1610" s="520"/>
      <c r="X1610" s="520"/>
      <c r="Y1610" s="474"/>
      <c r="Z1610" s="474"/>
      <c r="AA1610" s="474"/>
      <c r="AB1610" s="475"/>
      <c r="AC1610" s="475"/>
      <c r="AD1610" s="475"/>
      <c r="AE1610" s="990"/>
      <c r="AF1610" s="990">
        <v>5.0</v>
      </c>
      <c r="AG1610" s="989"/>
      <c r="AH1610" s="990"/>
      <c r="AI1610" s="990"/>
      <c r="AJ1610" s="990">
        <v>5.0</v>
      </c>
      <c r="AK1610" s="962"/>
      <c r="AL1610" s="962"/>
      <c r="AM1610" s="962"/>
      <c r="AN1610" s="961"/>
      <c r="AO1610" s="962"/>
      <c r="AP1610" s="962"/>
      <c r="AQ1610" s="961"/>
      <c r="AR1610" s="961"/>
      <c r="AS1610" s="1027"/>
    </row>
    <row r="1611">
      <c r="A1611" s="266"/>
      <c r="B1611" s="266"/>
      <c r="C1611" s="269"/>
      <c r="D1611" s="984">
        <v>9.0</v>
      </c>
      <c r="E1611" s="985">
        <v>26.0</v>
      </c>
      <c r="F1611" s="986">
        <v>13.0</v>
      </c>
      <c r="G1611" s="987">
        <v>18.0</v>
      </c>
      <c r="H1611" s="1021">
        <v>270000.0</v>
      </c>
      <c r="I1611" s="486"/>
      <c r="J1611" s="519"/>
      <c r="K1611" s="474"/>
      <c r="L1611" s="990">
        <v>30.0</v>
      </c>
      <c r="M1611" s="486"/>
      <c r="N1611" s="487"/>
      <c r="O1611" s="486"/>
      <c r="P1611" s="487"/>
      <c r="Q1611" s="487"/>
      <c r="R1611" s="487"/>
      <c r="S1611" s="519"/>
      <c r="T1611" s="520"/>
      <c r="U1611" s="519"/>
      <c r="V1611" s="520"/>
      <c r="W1611" s="520"/>
      <c r="X1611" s="520"/>
      <c r="Y1611" s="474"/>
      <c r="Z1611" s="474"/>
      <c r="AA1611" s="474"/>
      <c r="AB1611" s="475"/>
      <c r="AC1611" s="475"/>
      <c r="AD1611" s="475"/>
      <c r="AE1611" s="990"/>
      <c r="AF1611" s="990">
        <v>7.0</v>
      </c>
      <c r="AG1611" s="989"/>
      <c r="AH1611" s="990"/>
      <c r="AI1611" s="990"/>
      <c r="AJ1611" s="990">
        <v>7.0</v>
      </c>
      <c r="AK1611" s="962"/>
      <c r="AL1611" s="962"/>
      <c r="AM1611" s="962"/>
      <c r="AN1611" s="961"/>
      <c r="AO1611" s="962"/>
      <c r="AP1611" s="962"/>
      <c r="AQ1611" s="961"/>
      <c r="AR1611" s="961"/>
      <c r="AS1611" s="1027"/>
    </row>
    <row r="1612">
      <c r="A1612" s="275"/>
      <c r="B1612" s="275"/>
      <c r="C1612" s="917"/>
      <c r="D1612" s="992">
        <v>10.0</v>
      </c>
      <c r="E1612" s="993">
        <v>30.0</v>
      </c>
      <c r="F1612" s="994">
        <v>10.0</v>
      </c>
      <c r="G1612" s="995">
        <v>20.0</v>
      </c>
      <c r="H1612" s="1028">
        <v>410000.0</v>
      </c>
      <c r="I1612" s="1001"/>
      <c r="J1612" s="998"/>
      <c r="K1612" s="999"/>
      <c r="L1612" s="1004">
        <v>40.0</v>
      </c>
      <c r="M1612" s="1001"/>
      <c r="N1612" s="997"/>
      <c r="O1612" s="1001"/>
      <c r="P1612" s="997"/>
      <c r="Q1612" s="997"/>
      <c r="R1612" s="997"/>
      <c r="S1612" s="998"/>
      <c r="T1612" s="1002"/>
      <c r="U1612" s="998"/>
      <c r="V1612" s="1002"/>
      <c r="W1612" s="1002"/>
      <c r="X1612" s="1002"/>
      <c r="Y1612" s="999"/>
      <c r="Z1612" s="999"/>
      <c r="AA1612" s="999"/>
      <c r="AB1612" s="1003"/>
      <c r="AC1612" s="1003"/>
      <c r="AD1612" s="1003"/>
      <c r="AE1612" s="1004"/>
      <c r="AF1612" s="1004">
        <v>9.0</v>
      </c>
      <c r="AG1612" s="1000"/>
      <c r="AH1612" s="1004"/>
      <c r="AI1612" s="1004"/>
      <c r="AJ1612" s="1004">
        <v>9.0</v>
      </c>
      <c r="AK1612" s="1029"/>
      <c r="AL1612" s="1029"/>
      <c r="AM1612" s="1029"/>
      <c r="AN1612" s="1030"/>
      <c r="AO1612" s="1029"/>
      <c r="AP1612" s="1029"/>
      <c r="AQ1612" s="1030"/>
      <c r="AR1612" s="1030"/>
      <c r="AS1612" s="1031"/>
    </row>
    <row r="1613">
      <c r="A1613" s="387" t="s">
        <v>530</v>
      </c>
      <c r="B1613" s="1018" t="s">
        <v>2892</v>
      </c>
      <c r="C1613" s="269"/>
      <c r="D1613" s="984">
        <v>1.0</v>
      </c>
      <c r="E1613" s="985">
        <v>2.0</v>
      </c>
      <c r="F1613" s="986">
        <v>10.0</v>
      </c>
      <c r="G1613" s="987">
        <v>5.0</v>
      </c>
      <c r="H1613" s="1021">
        <v>8000.0</v>
      </c>
      <c r="I1613" s="486"/>
      <c r="J1613" s="519"/>
      <c r="K1613" s="475">
        <v>3.0</v>
      </c>
      <c r="L1613" s="989"/>
      <c r="M1613" s="486"/>
      <c r="N1613" s="487"/>
      <c r="O1613" s="486"/>
      <c r="P1613" s="487"/>
      <c r="Q1613" s="487"/>
      <c r="R1613" s="487"/>
      <c r="S1613" s="519"/>
      <c r="T1613" s="520"/>
      <c r="U1613" s="519"/>
      <c r="V1613" s="520"/>
      <c r="W1613" s="520"/>
      <c r="X1613" s="520"/>
      <c r="Y1613" s="474"/>
      <c r="Z1613" s="475"/>
      <c r="AA1613" s="474"/>
      <c r="AB1613" s="475"/>
      <c r="AC1613" s="475">
        <v>3.0</v>
      </c>
      <c r="AD1613" s="475"/>
      <c r="AE1613" s="989"/>
      <c r="AF1613" s="989"/>
      <c r="AG1613" s="989"/>
      <c r="AH1613" s="990"/>
      <c r="AI1613" s="990"/>
      <c r="AJ1613" s="989"/>
      <c r="AK1613" s="962"/>
      <c r="AL1613" s="962"/>
      <c r="AM1613" s="962"/>
      <c r="AN1613" s="961"/>
      <c r="AO1613" s="962"/>
      <c r="AP1613" s="962"/>
      <c r="AQ1613" s="961"/>
      <c r="AR1613" s="961"/>
      <c r="AS1613" s="962"/>
    </row>
    <row r="1614">
      <c r="B1614" s="266"/>
      <c r="C1614" s="269"/>
      <c r="D1614" s="984">
        <v>2.0</v>
      </c>
      <c r="E1614" s="985">
        <v>4.0</v>
      </c>
      <c r="F1614" s="986">
        <v>12.0</v>
      </c>
      <c r="G1614" s="987">
        <v>6.0</v>
      </c>
      <c r="H1614" s="1021">
        <v>12000.0</v>
      </c>
      <c r="I1614" s="486"/>
      <c r="J1614" s="519"/>
      <c r="K1614" s="475">
        <v>5.0</v>
      </c>
      <c r="L1614" s="989"/>
      <c r="M1614" s="486"/>
      <c r="N1614" s="487"/>
      <c r="O1614" s="486"/>
      <c r="P1614" s="487"/>
      <c r="Q1614" s="487"/>
      <c r="R1614" s="487"/>
      <c r="S1614" s="519"/>
      <c r="T1614" s="520"/>
      <c r="U1614" s="519"/>
      <c r="V1614" s="520"/>
      <c r="W1614" s="520"/>
      <c r="X1614" s="520"/>
      <c r="Y1614" s="474"/>
      <c r="Z1614" s="475"/>
      <c r="AA1614" s="474"/>
      <c r="AB1614" s="475"/>
      <c r="AC1614" s="475">
        <v>4.0</v>
      </c>
      <c r="AD1614" s="475"/>
      <c r="AE1614" s="989"/>
      <c r="AF1614" s="989"/>
      <c r="AG1614" s="989"/>
      <c r="AH1614" s="990"/>
      <c r="AI1614" s="990"/>
      <c r="AJ1614" s="989"/>
      <c r="AK1614" s="962"/>
      <c r="AL1614" s="962"/>
      <c r="AM1614" s="962"/>
      <c r="AN1614" s="961"/>
      <c r="AO1614" s="962"/>
      <c r="AP1614" s="962"/>
      <c r="AQ1614" s="961"/>
      <c r="AR1614" s="961"/>
      <c r="AS1614" s="962"/>
    </row>
    <row r="1615">
      <c r="B1615" s="266"/>
      <c r="C1615" s="269"/>
      <c r="D1615" s="984">
        <v>3.0</v>
      </c>
      <c r="E1615" s="985">
        <v>6.0</v>
      </c>
      <c r="F1615" s="986">
        <v>14.0</v>
      </c>
      <c r="G1615" s="987">
        <v>7.0</v>
      </c>
      <c r="H1615" s="1021">
        <v>18000.0</v>
      </c>
      <c r="I1615" s="486"/>
      <c r="J1615" s="519"/>
      <c r="K1615" s="475">
        <v>8.0</v>
      </c>
      <c r="L1615" s="989"/>
      <c r="M1615" s="486"/>
      <c r="N1615" s="487"/>
      <c r="O1615" s="486"/>
      <c r="P1615" s="487"/>
      <c r="Q1615" s="487"/>
      <c r="R1615" s="487"/>
      <c r="S1615" s="519"/>
      <c r="T1615" s="520"/>
      <c r="U1615" s="519"/>
      <c r="V1615" s="520"/>
      <c r="W1615" s="520"/>
      <c r="X1615" s="520"/>
      <c r="Y1615" s="474"/>
      <c r="Z1615" s="475"/>
      <c r="AA1615" s="475">
        <v>2.0</v>
      </c>
      <c r="AB1615" s="475"/>
      <c r="AC1615" s="475">
        <v>6.0</v>
      </c>
      <c r="AD1615" s="475"/>
      <c r="AE1615" s="989"/>
      <c r="AF1615" s="989"/>
      <c r="AG1615" s="989"/>
      <c r="AH1615" s="990"/>
      <c r="AI1615" s="990"/>
      <c r="AJ1615" s="989"/>
      <c r="AK1615" s="962"/>
      <c r="AL1615" s="962"/>
      <c r="AM1615" s="962"/>
      <c r="AN1615" s="961"/>
      <c r="AO1615" s="962"/>
      <c r="AP1615" s="962"/>
      <c r="AQ1615" s="961"/>
      <c r="AR1615" s="961"/>
      <c r="AS1615" s="962"/>
    </row>
    <row r="1616">
      <c r="B1616" s="266"/>
      <c r="C1616" s="269"/>
      <c r="D1616" s="984">
        <v>4.0</v>
      </c>
      <c r="E1616" s="985">
        <v>9.0</v>
      </c>
      <c r="F1616" s="986">
        <v>16.0</v>
      </c>
      <c r="G1616" s="987">
        <v>8.0</v>
      </c>
      <c r="H1616" s="1021">
        <v>27000.0</v>
      </c>
      <c r="I1616" s="486"/>
      <c r="J1616" s="519"/>
      <c r="K1616" s="475">
        <v>12.0</v>
      </c>
      <c r="L1616" s="989"/>
      <c r="M1616" s="486"/>
      <c r="N1616" s="487"/>
      <c r="O1616" s="486"/>
      <c r="P1616" s="487"/>
      <c r="Q1616" s="487"/>
      <c r="R1616" s="487"/>
      <c r="S1616" s="519"/>
      <c r="T1616" s="520"/>
      <c r="U1616" s="519"/>
      <c r="V1616" s="520"/>
      <c r="W1616" s="520"/>
      <c r="X1616" s="520"/>
      <c r="Y1616" s="474"/>
      <c r="Z1616" s="475"/>
      <c r="AA1616" s="475">
        <v>4.0</v>
      </c>
      <c r="AB1616" s="475"/>
      <c r="AC1616" s="475">
        <v>8.0</v>
      </c>
      <c r="AD1616" s="475"/>
      <c r="AE1616" s="989"/>
      <c r="AF1616" s="989"/>
      <c r="AG1616" s="989"/>
      <c r="AH1616" s="990"/>
      <c r="AI1616" s="990"/>
      <c r="AJ1616" s="989"/>
      <c r="AK1616" s="962"/>
      <c r="AL1616" s="962"/>
      <c r="AM1616" s="962"/>
      <c r="AN1616" s="961"/>
      <c r="AO1616" s="962"/>
      <c r="AP1616" s="962"/>
      <c r="AQ1616" s="961"/>
      <c r="AR1616" s="961"/>
      <c r="AS1616" s="962"/>
    </row>
    <row r="1617">
      <c r="B1617" s="266"/>
      <c r="C1617" s="269"/>
      <c r="D1617" s="984">
        <v>5.0</v>
      </c>
      <c r="E1617" s="985">
        <v>12.0</v>
      </c>
      <c r="F1617" s="986">
        <v>18.0</v>
      </c>
      <c r="G1617" s="987">
        <v>9.0</v>
      </c>
      <c r="H1617" s="1021">
        <v>41000.0</v>
      </c>
      <c r="I1617" s="486"/>
      <c r="J1617" s="519"/>
      <c r="K1617" s="475">
        <v>15.0</v>
      </c>
      <c r="L1617" s="989"/>
      <c r="M1617" s="486"/>
      <c r="N1617" s="487"/>
      <c r="O1617" s="486"/>
      <c r="P1617" s="487"/>
      <c r="Q1617" s="487"/>
      <c r="R1617" s="487"/>
      <c r="S1617" s="519"/>
      <c r="T1617" s="520"/>
      <c r="U1617" s="519"/>
      <c r="V1617" s="520"/>
      <c r="W1617" s="520"/>
      <c r="X1617" s="520"/>
      <c r="Y1617" s="474"/>
      <c r="Z1617" s="475"/>
      <c r="AA1617" s="475">
        <v>6.0</v>
      </c>
      <c r="AB1617" s="475"/>
      <c r="AC1617" s="475">
        <v>10.0</v>
      </c>
      <c r="AD1617" s="475"/>
      <c r="AE1617" s="989"/>
      <c r="AF1617" s="989"/>
      <c r="AG1617" s="989"/>
      <c r="AH1617" s="990"/>
      <c r="AI1617" s="990"/>
      <c r="AJ1617" s="989"/>
      <c r="AK1617" s="962"/>
      <c r="AL1617" s="962"/>
      <c r="AM1617" s="962"/>
      <c r="AN1617" s="961"/>
      <c r="AO1617" s="962"/>
      <c r="AP1617" s="962"/>
      <c r="AQ1617" s="961"/>
      <c r="AR1617" s="961"/>
      <c r="AS1617" s="962"/>
    </row>
    <row r="1618">
      <c r="B1618" s="266"/>
      <c r="C1618" s="269"/>
      <c r="D1618" s="984">
        <v>6.0</v>
      </c>
      <c r="E1618" s="985">
        <v>15.0</v>
      </c>
      <c r="F1618" s="986">
        <v>20.0</v>
      </c>
      <c r="G1618" s="987">
        <v>10.0</v>
      </c>
      <c r="H1618" s="1021">
        <v>62000.0</v>
      </c>
      <c r="I1618" s="486"/>
      <c r="J1618" s="519"/>
      <c r="K1618" s="474"/>
      <c r="L1618" s="990">
        <v>5.0</v>
      </c>
      <c r="M1618" s="486"/>
      <c r="N1618" s="487"/>
      <c r="O1618" s="486"/>
      <c r="P1618" s="487"/>
      <c r="Q1618" s="487"/>
      <c r="R1618" s="487"/>
      <c r="S1618" s="519"/>
      <c r="T1618" s="520"/>
      <c r="U1618" s="519"/>
      <c r="V1618" s="520"/>
      <c r="W1618" s="520"/>
      <c r="X1618" s="520"/>
      <c r="Y1618" s="474"/>
      <c r="Z1618" s="474"/>
      <c r="AA1618" s="474"/>
      <c r="AB1618" s="475"/>
      <c r="AC1618" s="475"/>
      <c r="AD1618" s="475"/>
      <c r="AE1618" s="989"/>
      <c r="AF1618" s="990"/>
      <c r="AG1618" s="990">
        <v>2.0</v>
      </c>
      <c r="AH1618" s="990"/>
      <c r="AI1618" s="990">
        <v>2.0</v>
      </c>
      <c r="AJ1618" s="989"/>
      <c r="AK1618" s="962"/>
      <c r="AL1618" s="962"/>
      <c r="AM1618" s="962"/>
      <c r="AN1618" s="961"/>
      <c r="AO1618" s="962"/>
      <c r="AP1618" s="962"/>
      <c r="AQ1618" s="961"/>
      <c r="AR1618" s="961"/>
      <c r="AS1618" s="962"/>
    </row>
    <row r="1619">
      <c r="B1619" s="266"/>
      <c r="C1619" s="269"/>
      <c r="D1619" s="984">
        <v>7.0</v>
      </c>
      <c r="E1619" s="985">
        <v>18.0</v>
      </c>
      <c r="F1619" s="986">
        <v>22.0</v>
      </c>
      <c r="G1619" s="987">
        <v>11.0</v>
      </c>
      <c r="H1619" s="1021">
        <v>93000.0</v>
      </c>
      <c r="I1619" s="486"/>
      <c r="J1619" s="519"/>
      <c r="K1619" s="474"/>
      <c r="L1619" s="990">
        <v>10.0</v>
      </c>
      <c r="M1619" s="486"/>
      <c r="N1619" s="487"/>
      <c r="O1619" s="486"/>
      <c r="P1619" s="487"/>
      <c r="Q1619" s="487"/>
      <c r="R1619" s="487"/>
      <c r="S1619" s="519"/>
      <c r="T1619" s="520"/>
      <c r="U1619" s="519"/>
      <c r="V1619" s="520"/>
      <c r="W1619" s="520"/>
      <c r="X1619" s="520"/>
      <c r="Y1619" s="474"/>
      <c r="Z1619" s="474"/>
      <c r="AA1619" s="474"/>
      <c r="AB1619" s="475"/>
      <c r="AC1619" s="475"/>
      <c r="AD1619" s="475"/>
      <c r="AE1619" s="989"/>
      <c r="AF1619" s="990"/>
      <c r="AG1619" s="990">
        <v>3.0</v>
      </c>
      <c r="AH1619" s="990"/>
      <c r="AI1619" s="990">
        <v>3.0</v>
      </c>
      <c r="AJ1619" s="989"/>
      <c r="AK1619" s="962"/>
      <c r="AL1619" s="962"/>
      <c r="AM1619" s="962"/>
      <c r="AN1619" s="961"/>
      <c r="AO1619" s="962"/>
      <c r="AP1619" s="962"/>
      <c r="AQ1619" s="961"/>
      <c r="AR1619" s="961"/>
      <c r="AS1619" s="962"/>
    </row>
    <row r="1620">
      <c r="B1620" s="266"/>
      <c r="C1620" s="269"/>
      <c r="D1620" s="984">
        <v>8.0</v>
      </c>
      <c r="E1620" s="985">
        <v>22.0</v>
      </c>
      <c r="F1620" s="986">
        <v>24.0</v>
      </c>
      <c r="G1620" s="987">
        <v>12.0</v>
      </c>
      <c r="H1620" s="1021">
        <v>140000.0</v>
      </c>
      <c r="I1620" s="486"/>
      <c r="J1620" s="519"/>
      <c r="K1620" s="474"/>
      <c r="L1620" s="990">
        <v>20.0</v>
      </c>
      <c r="M1620" s="486"/>
      <c r="N1620" s="487"/>
      <c r="O1620" s="486"/>
      <c r="P1620" s="487"/>
      <c r="Q1620" s="487"/>
      <c r="R1620" s="487"/>
      <c r="S1620" s="519"/>
      <c r="T1620" s="520"/>
      <c r="U1620" s="519"/>
      <c r="V1620" s="520"/>
      <c r="W1620" s="520"/>
      <c r="X1620" s="520"/>
      <c r="Y1620" s="474"/>
      <c r="Z1620" s="474"/>
      <c r="AA1620" s="474"/>
      <c r="AB1620" s="475"/>
      <c r="AC1620" s="475"/>
      <c r="AD1620" s="475"/>
      <c r="AE1620" s="989"/>
      <c r="AF1620" s="990"/>
      <c r="AG1620" s="990">
        <v>5.0</v>
      </c>
      <c r="AH1620" s="990"/>
      <c r="AI1620" s="990">
        <v>5.0</v>
      </c>
      <c r="AJ1620" s="989"/>
      <c r="AK1620" s="962"/>
      <c r="AL1620" s="962"/>
      <c r="AM1620" s="962"/>
      <c r="AN1620" s="961"/>
      <c r="AO1620" s="962"/>
      <c r="AP1620" s="962"/>
      <c r="AQ1620" s="961"/>
      <c r="AR1620" s="961"/>
      <c r="AS1620" s="962"/>
    </row>
    <row r="1621">
      <c r="B1621" s="266"/>
      <c r="C1621" s="269"/>
      <c r="D1621" s="984">
        <v>9.0</v>
      </c>
      <c r="E1621" s="985">
        <v>26.0</v>
      </c>
      <c r="F1621" s="986">
        <v>27.0</v>
      </c>
      <c r="G1621" s="987">
        <v>13.0</v>
      </c>
      <c r="H1621" s="1021">
        <v>210000.0</v>
      </c>
      <c r="I1621" s="486"/>
      <c r="J1621" s="519"/>
      <c r="K1621" s="474"/>
      <c r="L1621" s="990">
        <v>30.0</v>
      </c>
      <c r="M1621" s="486"/>
      <c r="N1621" s="487"/>
      <c r="O1621" s="486"/>
      <c r="P1621" s="487"/>
      <c r="Q1621" s="487"/>
      <c r="R1621" s="487"/>
      <c r="S1621" s="519"/>
      <c r="T1621" s="520"/>
      <c r="U1621" s="519"/>
      <c r="V1621" s="520"/>
      <c r="W1621" s="520"/>
      <c r="X1621" s="520"/>
      <c r="Y1621" s="474"/>
      <c r="Z1621" s="474"/>
      <c r="AA1621" s="474"/>
      <c r="AB1621" s="475"/>
      <c r="AC1621" s="475"/>
      <c r="AD1621" s="475"/>
      <c r="AE1621" s="989"/>
      <c r="AF1621" s="990"/>
      <c r="AG1621" s="990">
        <v>7.0</v>
      </c>
      <c r="AH1621" s="990"/>
      <c r="AI1621" s="990">
        <v>7.0</v>
      </c>
      <c r="AJ1621" s="989"/>
      <c r="AK1621" s="962"/>
      <c r="AL1621" s="962"/>
      <c r="AM1621" s="962"/>
      <c r="AN1621" s="961"/>
      <c r="AO1621" s="962"/>
      <c r="AP1621" s="962"/>
      <c r="AQ1621" s="961"/>
      <c r="AR1621" s="961"/>
      <c r="AS1621" s="962"/>
    </row>
    <row r="1622">
      <c r="B1622" s="275"/>
      <c r="C1622" s="917"/>
      <c r="D1622" s="984">
        <v>10.0</v>
      </c>
      <c r="E1622" s="993">
        <v>30.0</v>
      </c>
      <c r="F1622" s="994">
        <v>30.0</v>
      </c>
      <c r="G1622" s="995">
        <v>15.0</v>
      </c>
      <c r="H1622" s="1021">
        <v>320000.0</v>
      </c>
      <c r="I1622" s="486"/>
      <c r="J1622" s="519"/>
      <c r="K1622" s="474"/>
      <c r="L1622" s="990">
        <v>40.0</v>
      </c>
      <c r="M1622" s="486"/>
      <c r="N1622" s="487"/>
      <c r="O1622" s="486"/>
      <c r="P1622" s="487"/>
      <c r="Q1622" s="487"/>
      <c r="R1622" s="487"/>
      <c r="S1622" s="519"/>
      <c r="T1622" s="520"/>
      <c r="U1622" s="519"/>
      <c r="V1622" s="520"/>
      <c r="W1622" s="520"/>
      <c r="X1622" s="520"/>
      <c r="Y1622" s="474"/>
      <c r="Z1622" s="474"/>
      <c r="AA1622" s="474"/>
      <c r="AB1622" s="475"/>
      <c r="AC1622" s="475"/>
      <c r="AD1622" s="475"/>
      <c r="AE1622" s="989"/>
      <c r="AF1622" s="990"/>
      <c r="AG1622" s="990">
        <v>9.0</v>
      </c>
      <c r="AH1622" s="990"/>
      <c r="AI1622" s="990">
        <v>9.0</v>
      </c>
      <c r="AJ1622" s="989"/>
      <c r="AK1622" s="962"/>
      <c r="AL1622" s="962"/>
      <c r="AM1622" s="962"/>
      <c r="AN1622" s="961"/>
      <c r="AO1622" s="962"/>
      <c r="AP1622" s="962"/>
      <c r="AQ1622" s="961"/>
      <c r="AR1622" s="961"/>
      <c r="AS1622" s="962"/>
    </row>
    <row r="1623">
      <c r="A1623" s="1207" t="s">
        <v>2893</v>
      </c>
      <c r="B1623" s="1208"/>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033"/>
      <c r="AL1623" s="1033"/>
      <c r="AM1623" s="1033"/>
      <c r="AN1623" s="1034"/>
      <c r="AO1623" s="1033"/>
      <c r="AP1623" s="1033"/>
      <c r="AQ1623" s="1034"/>
      <c r="AR1623" s="1034"/>
      <c r="AS1623" s="941"/>
    </row>
    <row r="1624">
      <c r="A1624" s="1032" t="s">
        <v>2695</v>
      </c>
      <c r="B1624" s="1016" t="s">
        <v>2894</v>
      </c>
      <c r="C1624" s="14"/>
      <c r="D1624" s="984">
        <v>1.0</v>
      </c>
      <c r="E1624" s="971">
        <v>3.0</v>
      </c>
      <c r="F1624" s="972"/>
      <c r="G1624" s="1017"/>
      <c r="H1624" s="1021">
        <v>1500.0</v>
      </c>
      <c r="I1624" s="486"/>
      <c r="J1624" s="520">
        <v>1.0</v>
      </c>
      <c r="K1624" s="474"/>
      <c r="L1624" s="989"/>
      <c r="M1624" s="486"/>
      <c r="N1624" s="487"/>
      <c r="O1624" s="486"/>
      <c r="P1624" s="487"/>
      <c r="Q1624" s="487"/>
      <c r="R1624" s="487"/>
      <c r="S1624" s="520"/>
      <c r="T1624" s="520"/>
      <c r="U1624" s="519"/>
      <c r="V1624" s="520"/>
      <c r="W1624" s="520"/>
      <c r="X1624" s="520">
        <v>2.0</v>
      </c>
      <c r="Y1624" s="474"/>
      <c r="Z1624" s="474"/>
      <c r="AA1624" s="474"/>
      <c r="AB1624" s="475"/>
      <c r="AC1624" s="475"/>
      <c r="AD1624" s="475"/>
      <c r="AE1624" s="989"/>
      <c r="AF1624" s="989"/>
      <c r="AG1624" s="989"/>
      <c r="AH1624" s="990"/>
      <c r="AI1624" s="990"/>
      <c r="AJ1624" s="989"/>
      <c r="AK1624" s="962"/>
      <c r="AL1624" s="962"/>
      <c r="AM1624" s="962"/>
      <c r="AN1624" s="961"/>
      <c r="AO1624" s="962"/>
      <c r="AP1624" s="962"/>
      <c r="AQ1624" s="961"/>
      <c r="AR1624" s="961"/>
      <c r="AS1624" s="962"/>
    </row>
    <row r="1625">
      <c r="B1625" s="266"/>
      <c r="C1625" s="269"/>
      <c r="D1625" s="984">
        <v>2.0</v>
      </c>
      <c r="E1625" s="985">
        <v>6.0</v>
      </c>
      <c r="F1625" s="986"/>
      <c r="G1625" s="1013"/>
      <c r="H1625" s="1021">
        <v>2300.0</v>
      </c>
      <c r="I1625" s="486"/>
      <c r="J1625" s="520">
        <v>2.0</v>
      </c>
      <c r="K1625" s="474"/>
      <c r="L1625" s="989"/>
      <c r="M1625" s="486"/>
      <c r="N1625" s="487"/>
      <c r="O1625" s="486"/>
      <c r="P1625" s="487"/>
      <c r="Q1625" s="487"/>
      <c r="R1625" s="487"/>
      <c r="S1625" s="520"/>
      <c r="T1625" s="520"/>
      <c r="U1625" s="519"/>
      <c r="V1625" s="520"/>
      <c r="W1625" s="520"/>
      <c r="X1625" s="520">
        <v>3.0</v>
      </c>
      <c r="Y1625" s="474"/>
      <c r="Z1625" s="474"/>
      <c r="AA1625" s="474"/>
      <c r="AB1625" s="475"/>
      <c r="AC1625" s="475"/>
      <c r="AD1625" s="475"/>
      <c r="AE1625" s="989"/>
      <c r="AF1625" s="989"/>
      <c r="AG1625" s="989"/>
      <c r="AH1625" s="990"/>
      <c r="AI1625" s="990"/>
      <c r="AJ1625" s="989"/>
      <c r="AK1625" s="962"/>
      <c r="AL1625" s="962"/>
      <c r="AM1625" s="962"/>
      <c r="AN1625" s="961"/>
      <c r="AO1625" s="962"/>
      <c r="AP1625" s="962"/>
      <c r="AQ1625" s="961"/>
      <c r="AR1625" s="961"/>
      <c r="AS1625" s="962"/>
    </row>
    <row r="1626">
      <c r="B1626" s="266"/>
      <c r="C1626" s="269"/>
      <c r="D1626" s="984">
        <v>3.0</v>
      </c>
      <c r="E1626" s="985">
        <v>9.0</v>
      </c>
      <c r="F1626" s="986"/>
      <c r="G1626" s="1013"/>
      <c r="H1626" s="1021">
        <v>3500.0</v>
      </c>
      <c r="I1626" s="486"/>
      <c r="J1626" s="520">
        <v>4.0</v>
      </c>
      <c r="K1626" s="474"/>
      <c r="L1626" s="989"/>
      <c r="M1626" s="486"/>
      <c r="N1626" s="487"/>
      <c r="O1626" s="486"/>
      <c r="P1626" s="487"/>
      <c r="Q1626" s="487"/>
      <c r="R1626" s="487"/>
      <c r="S1626" s="520"/>
      <c r="T1626" s="520"/>
      <c r="U1626" s="519"/>
      <c r="V1626" s="520"/>
      <c r="W1626" s="520"/>
      <c r="X1626" s="520">
        <v>4.0</v>
      </c>
      <c r="Y1626" s="474"/>
      <c r="Z1626" s="474"/>
      <c r="AA1626" s="474"/>
      <c r="AB1626" s="475"/>
      <c r="AC1626" s="475"/>
      <c r="AD1626" s="475"/>
      <c r="AE1626" s="989"/>
      <c r="AF1626" s="989"/>
      <c r="AG1626" s="989"/>
      <c r="AH1626" s="990"/>
      <c r="AI1626" s="990"/>
      <c r="AJ1626" s="989"/>
      <c r="AK1626" s="962"/>
      <c r="AL1626" s="962"/>
      <c r="AM1626" s="962"/>
      <c r="AN1626" s="961"/>
      <c r="AO1626" s="962"/>
      <c r="AP1626" s="962"/>
      <c r="AQ1626" s="961"/>
      <c r="AR1626" s="961"/>
      <c r="AS1626" s="962"/>
    </row>
    <row r="1627">
      <c r="B1627" s="266"/>
      <c r="C1627" s="269"/>
      <c r="D1627" s="984">
        <v>4.0</v>
      </c>
      <c r="E1627" s="985">
        <v>12.0</v>
      </c>
      <c r="F1627" s="986"/>
      <c r="G1627" s="1013"/>
      <c r="H1627" s="1021">
        <v>5300.0</v>
      </c>
      <c r="I1627" s="486"/>
      <c r="J1627" s="520">
        <v>6.0</v>
      </c>
      <c r="K1627" s="474"/>
      <c r="L1627" s="989"/>
      <c r="M1627" s="486"/>
      <c r="N1627" s="487"/>
      <c r="O1627" s="486"/>
      <c r="P1627" s="487"/>
      <c r="Q1627" s="487"/>
      <c r="R1627" s="487"/>
      <c r="S1627" s="520"/>
      <c r="T1627" s="520"/>
      <c r="U1627" s="519"/>
      <c r="V1627" s="520"/>
      <c r="W1627" s="520"/>
      <c r="X1627" s="520">
        <v>5.0</v>
      </c>
      <c r="Y1627" s="474"/>
      <c r="Z1627" s="474"/>
      <c r="AA1627" s="474"/>
      <c r="AB1627" s="475"/>
      <c r="AC1627" s="475"/>
      <c r="AD1627" s="475"/>
      <c r="AE1627" s="989"/>
      <c r="AF1627" s="989"/>
      <c r="AG1627" s="989"/>
      <c r="AH1627" s="990"/>
      <c r="AI1627" s="990"/>
      <c r="AJ1627" s="989"/>
      <c r="AK1627" s="962"/>
      <c r="AL1627" s="962"/>
      <c r="AM1627" s="962"/>
      <c r="AN1627" s="961"/>
      <c r="AO1627" s="962"/>
      <c r="AP1627" s="962"/>
      <c r="AQ1627" s="961"/>
      <c r="AR1627" s="961"/>
      <c r="AS1627" s="962"/>
    </row>
    <row r="1628">
      <c r="B1628" s="266"/>
      <c r="C1628" s="269"/>
      <c r="D1628" s="984">
        <v>5.0</v>
      </c>
      <c r="E1628" s="985">
        <v>15.0</v>
      </c>
      <c r="F1628" s="986"/>
      <c r="G1628" s="1013"/>
      <c r="H1628" s="1021">
        <v>8000.0</v>
      </c>
      <c r="I1628" s="486"/>
      <c r="J1628" s="520">
        <v>8.0</v>
      </c>
      <c r="K1628" s="474"/>
      <c r="L1628" s="989"/>
      <c r="M1628" s="486"/>
      <c r="N1628" s="487"/>
      <c r="O1628" s="486"/>
      <c r="P1628" s="487"/>
      <c r="Q1628" s="487"/>
      <c r="R1628" s="487"/>
      <c r="S1628" s="520"/>
      <c r="T1628" s="520"/>
      <c r="U1628" s="519"/>
      <c r="V1628" s="520"/>
      <c r="W1628" s="520"/>
      <c r="X1628" s="520">
        <v>6.0</v>
      </c>
      <c r="Y1628" s="474"/>
      <c r="Z1628" s="474"/>
      <c r="AA1628" s="474"/>
      <c r="AB1628" s="475"/>
      <c r="AC1628" s="475"/>
      <c r="AD1628" s="475"/>
      <c r="AE1628" s="989"/>
      <c r="AF1628" s="989"/>
      <c r="AG1628" s="989"/>
      <c r="AH1628" s="990"/>
      <c r="AI1628" s="990"/>
      <c r="AJ1628" s="989"/>
      <c r="AK1628" s="962"/>
      <c r="AL1628" s="962"/>
      <c r="AM1628" s="962"/>
      <c r="AN1628" s="961"/>
      <c r="AO1628" s="962"/>
      <c r="AP1628" s="962"/>
      <c r="AQ1628" s="961"/>
      <c r="AR1628" s="961"/>
      <c r="AS1628" s="962"/>
    </row>
    <row r="1629">
      <c r="B1629" s="266"/>
      <c r="C1629" s="269"/>
      <c r="D1629" s="984">
        <v>6.0</v>
      </c>
      <c r="E1629" s="985">
        <v>18.0</v>
      </c>
      <c r="F1629" s="986"/>
      <c r="G1629" s="1013"/>
      <c r="H1629" s="1021">
        <v>12000.0</v>
      </c>
      <c r="I1629" s="486"/>
      <c r="J1629" s="519"/>
      <c r="K1629" s="475">
        <v>3.0</v>
      </c>
      <c r="L1629" s="989"/>
      <c r="M1629" s="486"/>
      <c r="N1629" s="487"/>
      <c r="O1629" s="486"/>
      <c r="P1629" s="487"/>
      <c r="Q1629" s="487"/>
      <c r="R1629" s="487"/>
      <c r="S1629" s="519"/>
      <c r="T1629" s="520"/>
      <c r="U1629" s="519"/>
      <c r="V1629" s="520"/>
      <c r="W1629" s="520"/>
      <c r="X1629" s="520"/>
      <c r="Y1629" s="475"/>
      <c r="Z1629" s="475"/>
      <c r="AA1629" s="474"/>
      <c r="AB1629" s="475"/>
      <c r="AC1629" s="475"/>
      <c r="AD1629" s="475">
        <v>2.0</v>
      </c>
      <c r="AE1629" s="989"/>
      <c r="AF1629" s="989"/>
      <c r="AG1629" s="989"/>
      <c r="AH1629" s="990"/>
      <c r="AI1629" s="990"/>
      <c r="AJ1629" s="989"/>
      <c r="AK1629" s="962"/>
      <c r="AL1629" s="962"/>
      <c r="AM1629" s="962"/>
      <c r="AN1629" s="961"/>
      <c r="AO1629" s="962"/>
      <c r="AP1629" s="962"/>
      <c r="AQ1629" s="961"/>
      <c r="AR1629" s="961"/>
      <c r="AS1629" s="962"/>
    </row>
    <row r="1630">
      <c r="B1630" s="266"/>
      <c r="C1630" s="269"/>
      <c r="D1630" s="984">
        <v>7.0</v>
      </c>
      <c r="E1630" s="985">
        <v>21.0</v>
      </c>
      <c r="F1630" s="986"/>
      <c r="G1630" s="1013"/>
      <c r="H1630" s="1021">
        <v>18000.0</v>
      </c>
      <c r="I1630" s="486"/>
      <c r="J1630" s="519"/>
      <c r="K1630" s="475">
        <v>5.0</v>
      </c>
      <c r="L1630" s="989"/>
      <c r="M1630" s="486"/>
      <c r="N1630" s="487"/>
      <c r="O1630" s="486"/>
      <c r="P1630" s="487"/>
      <c r="Q1630" s="487"/>
      <c r="R1630" s="487"/>
      <c r="S1630" s="519"/>
      <c r="T1630" s="520"/>
      <c r="U1630" s="519"/>
      <c r="V1630" s="520"/>
      <c r="W1630" s="520"/>
      <c r="X1630" s="520"/>
      <c r="Y1630" s="475"/>
      <c r="Z1630" s="475"/>
      <c r="AA1630" s="474"/>
      <c r="AB1630" s="475"/>
      <c r="AC1630" s="475"/>
      <c r="AD1630" s="475">
        <v>4.0</v>
      </c>
      <c r="AE1630" s="989"/>
      <c r="AF1630" s="989"/>
      <c r="AG1630" s="989"/>
      <c r="AH1630" s="990"/>
      <c r="AI1630" s="990"/>
      <c r="AJ1630" s="989"/>
      <c r="AK1630" s="962"/>
      <c r="AL1630" s="962"/>
      <c r="AM1630" s="962"/>
      <c r="AN1630" s="961"/>
      <c r="AO1630" s="962"/>
      <c r="AP1630" s="962"/>
      <c r="AQ1630" s="961"/>
      <c r="AR1630" s="961"/>
      <c r="AS1630" s="962"/>
    </row>
    <row r="1631">
      <c r="B1631" s="266"/>
      <c r="C1631" s="269"/>
      <c r="D1631" s="984">
        <v>8.0</v>
      </c>
      <c r="E1631" s="985">
        <v>24.0</v>
      </c>
      <c r="F1631" s="986"/>
      <c r="G1631" s="1013"/>
      <c r="H1631" s="1021">
        <v>27000.0</v>
      </c>
      <c r="I1631" s="486"/>
      <c r="J1631" s="519"/>
      <c r="K1631" s="475">
        <v>8.0</v>
      </c>
      <c r="L1631" s="989"/>
      <c r="M1631" s="486"/>
      <c r="N1631" s="487"/>
      <c r="O1631" s="486"/>
      <c r="P1631" s="487"/>
      <c r="Q1631" s="487"/>
      <c r="R1631" s="487"/>
      <c r="S1631" s="519"/>
      <c r="T1631" s="520"/>
      <c r="U1631" s="519"/>
      <c r="V1631" s="520"/>
      <c r="W1631" s="520"/>
      <c r="X1631" s="520"/>
      <c r="Y1631" s="475"/>
      <c r="Z1631" s="475"/>
      <c r="AA1631" s="474"/>
      <c r="AB1631" s="475"/>
      <c r="AC1631" s="475"/>
      <c r="AD1631" s="475">
        <v>6.0</v>
      </c>
      <c r="AE1631" s="989"/>
      <c r="AF1631" s="989"/>
      <c r="AG1631" s="989"/>
      <c r="AH1631" s="990"/>
      <c r="AI1631" s="990"/>
      <c r="AJ1631" s="989"/>
      <c r="AK1631" s="962"/>
      <c r="AL1631" s="962"/>
      <c r="AM1631" s="962"/>
      <c r="AN1631" s="961"/>
      <c r="AO1631" s="962"/>
      <c r="AP1631" s="962"/>
      <c r="AQ1631" s="961"/>
      <c r="AR1631" s="961"/>
      <c r="AS1631" s="962"/>
    </row>
    <row r="1632">
      <c r="B1632" s="266"/>
      <c r="C1632" s="269"/>
      <c r="D1632" s="984">
        <v>9.0</v>
      </c>
      <c r="E1632" s="985">
        <v>27.0</v>
      </c>
      <c r="F1632" s="986"/>
      <c r="G1632" s="1013"/>
      <c r="H1632" s="1021">
        <v>41000.0</v>
      </c>
      <c r="I1632" s="486"/>
      <c r="J1632" s="519"/>
      <c r="K1632" s="475">
        <v>12.0</v>
      </c>
      <c r="L1632" s="989"/>
      <c r="M1632" s="486"/>
      <c r="N1632" s="487"/>
      <c r="O1632" s="486"/>
      <c r="P1632" s="487"/>
      <c r="Q1632" s="487"/>
      <c r="R1632" s="487"/>
      <c r="S1632" s="519"/>
      <c r="T1632" s="520"/>
      <c r="U1632" s="519"/>
      <c r="V1632" s="520"/>
      <c r="W1632" s="520"/>
      <c r="X1632" s="520"/>
      <c r="Y1632" s="475">
        <v>3.0</v>
      </c>
      <c r="Z1632" s="475"/>
      <c r="AA1632" s="474"/>
      <c r="AB1632" s="475"/>
      <c r="AC1632" s="475"/>
      <c r="AD1632" s="475">
        <v>8.0</v>
      </c>
      <c r="AE1632" s="989"/>
      <c r="AF1632" s="989"/>
      <c r="AG1632" s="989"/>
      <c r="AH1632" s="990"/>
      <c r="AI1632" s="990"/>
      <c r="AJ1632" s="989"/>
      <c r="AK1632" s="962"/>
      <c r="AL1632" s="962"/>
      <c r="AM1632" s="962"/>
      <c r="AN1632" s="961"/>
      <c r="AO1632" s="962"/>
      <c r="AP1632" s="962"/>
      <c r="AQ1632" s="961"/>
      <c r="AR1632" s="961"/>
      <c r="AS1632" s="962"/>
    </row>
    <row r="1633">
      <c r="B1633" s="266"/>
      <c r="C1633" s="269"/>
      <c r="D1633" s="984">
        <v>10.0</v>
      </c>
      <c r="E1633" s="985">
        <v>30.0</v>
      </c>
      <c r="F1633" s="986"/>
      <c r="G1633" s="1013"/>
      <c r="H1633" s="1021">
        <v>62000.0</v>
      </c>
      <c r="I1633" s="486"/>
      <c r="J1633" s="519"/>
      <c r="K1633" s="475">
        <v>16.0</v>
      </c>
      <c r="L1633" s="989"/>
      <c r="M1633" s="486"/>
      <c r="N1633" s="487"/>
      <c r="O1633" s="486"/>
      <c r="P1633" s="487"/>
      <c r="Q1633" s="487"/>
      <c r="R1633" s="487"/>
      <c r="S1633" s="519"/>
      <c r="T1633" s="520"/>
      <c r="U1633" s="519"/>
      <c r="V1633" s="520"/>
      <c r="W1633" s="520"/>
      <c r="X1633" s="520"/>
      <c r="Y1633" s="475">
        <v>4.0</v>
      </c>
      <c r="Z1633" s="475"/>
      <c r="AA1633" s="474"/>
      <c r="AB1633" s="475"/>
      <c r="AC1633" s="475"/>
      <c r="AD1633" s="475">
        <v>10.0</v>
      </c>
      <c r="AE1633" s="989"/>
      <c r="AF1633" s="989"/>
      <c r="AG1633" s="989"/>
      <c r="AH1633" s="990"/>
      <c r="AI1633" s="990"/>
      <c r="AJ1633" s="989"/>
      <c r="AK1633" s="962"/>
      <c r="AL1633" s="962"/>
      <c r="AM1633" s="962"/>
      <c r="AN1633" s="961"/>
      <c r="AO1633" s="962"/>
      <c r="AP1633" s="962"/>
      <c r="AQ1633" s="961"/>
      <c r="AR1633" s="961"/>
      <c r="AS1633" s="962"/>
    </row>
    <row r="1634">
      <c r="B1634" s="266"/>
      <c r="C1634" s="269"/>
      <c r="D1634" s="984">
        <v>11.0</v>
      </c>
      <c r="E1634" s="985">
        <v>33.0</v>
      </c>
      <c r="F1634" s="986"/>
      <c r="G1634" s="1013"/>
      <c r="H1634" s="1021">
        <v>74000.0</v>
      </c>
      <c r="I1634" s="486"/>
      <c r="J1634" s="519"/>
      <c r="K1634" s="475">
        <v>20.0</v>
      </c>
      <c r="L1634" s="989"/>
      <c r="M1634" s="486"/>
      <c r="N1634" s="487"/>
      <c r="O1634" s="486"/>
      <c r="P1634" s="487"/>
      <c r="Q1634" s="487"/>
      <c r="R1634" s="487"/>
      <c r="S1634" s="519"/>
      <c r="T1634" s="520"/>
      <c r="U1634" s="519"/>
      <c r="V1634" s="520"/>
      <c r="W1634" s="520"/>
      <c r="X1634" s="520"/>
      <c r="Y1634" s="475">
        <v>5.0</v>
      </c>
      <c r="Z1634" s="475"/>
      <c r="AA1634" s="474"/>
      <c r="AB1634" s="475"/>
      <c r="AC1634" s="475"/>
      <c r="AD1634" s="475">
        <v>12.0</v>
      </c>
      <c r="AE1634" s="989"/>
      <c r="AF1634" s="989"/>
      <c r="AG1634" s="989"/>
      <c r="AH1634" s="990"/>
      <c r="AI1634" s="990"/>
      <c r="AJ1634" s="989"/>
      <c r="AK1634" s="962"/>
      <c r="AL1634" s="962"/>
      <c r="AM1634" s="962"/>
      <c r="AN1634" s="961"/>
      <c r="AO1634" s="962"/>
      <c r="AP1634" s="962"/>
      <c r="AQ1634" s="961"/>
      <c r="AR1634" s="961"/>
      <c r="AS1634" s="962"/>
    </row>
    <row r="1635">
      <c r="B1635" s="266"/>
      <c r="C1635" s="269"/>
      <c r="D1635" s="984">
        <v>12.0</v>
      </c>
      <c r="E1635" s="985">
        <v>36.0</v>
      </c>
      <c r="F1635" s="986"/>
      <c r="G1635" s="1013"/>
      <c r="H1635" s="1021">
        <v>90000.0</v>
      </c>
      <c r="I1635" s="486"/>
      <c r="J1635" s="519"/>
      <c r="K1635" s="475">
        <v>25.0</v>
      </c>
      <c r="L1635" s="989"/>
      <c r="M1635" s="486"/>
      <c r="N1635" s="487"/>
      <c r="O1635" s="486"/>
      <c r="P1635" s="487"/>
      <c r="Q1635" s="487"/>
      <c r="R1635" s="487"/>
      <c r="S1635" s="519"/>
      <c r="T1635" s="520"/>
      <c r="U1635" s="519"/>
      <c r="V1635" s="520"/>
      <c r="W1635" s="520"/>
      <c r="X1635" s="520"/>
      <c r="Y1635" s="475">
        <v>6.0</v>
      </c>
      <c r="Z1635" s="475"/>
      <c r="AA1635" s="474"/>
      <c r="AB1635" s="475"/>
      <c r="AC1635" s="475"/>
      <c r="AD1635" s="475">
        <v>15.0</v>
      </c>
      <c r="AE1635" s="989"/>
      <c r="AF1635" s="989"/>
      <c r="AG1635" s="989"/>
      <c r="AH1635" s="990"/>
      <c r="AI1635" s="990"/>
      <c r="AJ1635" s="989"/>
      <c r="AK1635" s="962"/>
      <c r="AL1635" s="962"/>
      <c r="AM1635" s="962"/>
      <c r="AN1635" s="961"/>
      <c r="AO1635" s="962"/>
      <c r="AP1635" s="962"/>
      <c r="AQ1635" s="961"/>
      <c r="AR1635" s="961"/>
      <c r="AS1635" s="962"/>
    </row>
    <row r="1636">
      <c r="B1636" s="266"/>
      <c r="C1636" s="269"/>
      <c r="D1636" s="984">
        <v>13.0</v>
      </c>
      <c r="E1636" s="985">
        <v>39.0</v>
      </c>
      <c r="F1636" s="986"/>
      <c r="G1636" s="1013"/>
      <c r="H1636" s="1021">
        <v>110000.0</v>
      </c>
      <c r="I1636" s="486"/>
      <c r="J1636" s="519"/>
      <c r="K1636" s="475">
        <v>30.0</v>
      </c>
      <c r="L1636" s="989"/>
      <c r="M1636" s="486"/>
      <c r="N1636" s="487"/>
      <c r="O1636" s="486"/>
      <c r="P1636" s="487"/>
      <c r="Q1636" s="487"/>
      <c r="R1636" s="487"/>
      <c r="S1636" s="519"/>
      <c r="T1636" s="520"/>
      <c r="U1636" s="519"/>
      <c r="V1636" s="520"/>
      <c r="W1636" s="520"/>
      <c r="X1636" s="520"/>
      <c r="Y1636" s="475">
        <v>8.0</v>
      </c>
      <c r="Z1636" s="475"/>
      <c r="AA1636" s="474"/>
      <c r="AB1636" s="475"/>
      <c r="AC1636" s="475"/>
      <c r="AD1636" s="475">
        <v>18.0</v>
      </c>
      <c r="AE1636" s="989"/>
      <c r="AF1636" s="989"/>
      <c r="AG1636" s="989"/>
      <c r="AH1636" s="990"/>
      <c r="AI1636" s="990"/>
      <c r="AJ1636" s="989"/>
      <c r="AK1636" s="962"/>
      <c r="AL1636" s="962"/>
      <c r="AM1636" s="962"/>
      <c r="AN1636" s="961"/>
      <c r="AO1636" s="962"/>
      <c r="AP1636" s="962"/>
      <c r="AQ1636" s="961"/>
      <c r="AR1636" s="961"/>
      <c r="AS1636" s="962"/>
    </row>
    <row r="1637">
      <c r="B1637" s="266"/>
      <c r="C1637" s="269"/>
      <c r="D1637" s="984">
        <v>14.0</v>
      </c>
      <c r="E1637" s="985">
        <v>42.0</v>
      </c>
      <c r="F1637" s="986"/>
      <c r="G1637" s="1013"/>
      <c r="H1637" s="1021">
        <v>130000.0</v>
      </c>
      <c r="I1637" s="486"/>
      <c r="J1637" s="519"/>
      <c r="K1637" s="475">
        <v>40.0</v>
      </c>
      <c r="L1637" s="989"/>
      <c r="M1637" s="486"/>
      <c r="N1637" s="487"/>
      <c r="O1637" s="486"/>
      <c r="P1637" s="487"/>
      <c r="Q1637" s="487"/>
      <c r="R1637" s="487"/>
      <c r="S1637" s="519"/>
      <c r="T1637" s="520"/>
      <c r="U1637" s="519"/>
      <c r="V1637" s="520"/>
      <c r="W1637" s="520"/>
      <c r="X1637" s="520"/>
      <c r="Y1637" s="475">
        <v>10.0</v>
      </c>
      <c r="Z1637" s="475"/>
      <c r="AA1637" s="474"/>
      <c r="AB1637" s="475"/>
      <c r="AC1637" s="475"/>
      <c r="AD1637" s="475">
        <v>22.0</v>
      </c>
      <c r="AE1637" s="989"/>
      <c r="AF1637" s="989"/>
      <c r="AG1637" s="989"/>
      <c r="AH1637" s="990"/>
      <c r="AI1637" s="990"/>
      <c r="AJ1637" s="989"/>
      <c r="AK1637" s="962"/>
      <c r="AL1637" s="962"/>
      <c r="AM1637" s="962"/>
      <c r="AN1637" s="961"/>
      <c r="AO1637" s="962"/>
      <c r="AP1637" s="962"/>
      <c r="AQ1637" s="961"/>
      <c r="AR1637" s="961"/>
      <c r="AS1637" s="962"/>
    </row>
    <row r="1638">
      <c r="B1638" s="266"/>
      <c r="C1638" s="269"/>
      <c r="D1638" s="984">
        <v>15.0</v>
      </c>
      <c r="E1638" s="985">
        <v>45.0</v>
      </c>
      <c r="F1638" s="986"/>
      <c r="G1638" s="1013"/>
      <c r="H1638" s="1021">
        <v>160000.0</v>
      </c>
      <c r="I1638" s="486"/>
      <c r="J1638" s="519"/>
      <c r="K1638" s="475">
        <v>50.0</v>
      </c>
      <c r="L1638" s="989"/>
      <c r="M1638" s="486"/>
      <c r="N1638" s="487"/>
      <c r="O1638" s="486"/>
      <c r="P1638" s="487"/>
      <c r="Q1638" s="487"/>
      <c r="R1638" s="487"/>
      <c r="S1638" s="519"/>
      <c r="T1638" s="520"/>
      <c r="U1638" s="519"/>
      <c r="V1638" s="520"/>
      <c r="W1638" s="520"/>
      <c r="X1638" s="520"/>
      <c r="Y1638" s="475">
        <v>12.0</v>
      </c>
      <c r="Z1638" s="475"/>
      <c r="AA1638" s="474"/>
      <c r="AB1638" s="475"/>
      <c r="AC1638" s="475"/>
      <c r="AD1638" s="475">
        <v>26.0</v>
      </c>
      <c r="AE1638" s="989"/>
      <c r="AF1638" s="989"/>
      <c r="AG1638" s="989"/>
      <c r="AH1638" s="990"/>
      <c r="AI1638" s="990"/>
      <c r="AJ1638" s="989"/>
      <c r="AK1638" s="962"/>
      <c r="AL1638" s="962"/>
      <c r="AM1638" s="962"/>
      <c r="AN1638" s="961"/>
      <c r="AO1638" s="962"/>
      <c r="AP1638" s="962"/>
      <c r="AQ1638" s="961"/>
      <c r="AR1638" s="961"/>
      <c r="AS1638" s="962"/>
    </row>
    <row r="1639">
      <c r="A1639" s="1022" t="s">
        <v>2692</v>
      </c>
      <c r="B1639" s="1016" t="s">
        <v>2895</v>
      </c>
      <c r="C1639" s="14"/>
      <c r="D1639" s="970">
        <v>1.0</v>
      </c>
      <c r="E1639" s="971">
        <v>2.0</v>
      </c>
      <c r="F1639" s="972">
        <v>2.0</v>
      </c>
      <c r="G1639" s="1017"/>
      <c r="H1639" s="1023">
        <v>1500.0</v>
      </c>
      <c r="I1639" s="979"/>
      <c r="J1639" s="980">
        <v>1.0</v>
      </c>
      <c r="K1639" s="977"/>
      <c r="L1639" s="978"/>
      <c r="M1639" s="979"/>
      <c r="N1639" s="975"/>
      <c r="O1639" s="979"/>
      <c r="P1639" s="975"/>
      <c r="Q1639" s="975"/>
      <c r="R1639" s="975"/>
      <c r="S1639" s="976"/>
      <c r="T1639" s="980"/>
      <c r="U1639" s="976"/>
      <c r="V1639" s="980"/>
      <c r="W1639" s="980">
        <v>2.0</v>
      </c>
      <c r="X1639" s="980"/>
      <c r="Y1639" s="977"/>
      <c r="Z1639" s="977"/>
      <c r="AA1639" s="977"/>
      <c r="AB1639" s="981"/>
      <c r="AC1639" s="981"/>
      <c r="AD1639" s="981"/>
      <c r="AE1639" s="978"/>
      <c r="AF1639" s="978"/>
      <c r="AG1639" s="978"/>
      <c r="AH1639" s="982"/>
      <c r="AI1639" s="982"/>
      <c r="AJ1639" s="978"/>
      <c r="AK1639" s="1024"/>
      <c r="AL1639" s="1024"/>
      <c r="AM1639" s="1024"/>
      <c r="AN1639" s="1025"/>
      <c r="AO1639" s="1024"/>
      <c r="AP1639" s="1024"/>
      <c r="AQ1639" s="1025"/>
      <c r="AR1639" s="1025"/>
      <c r="AS1639" s="1026"/>
    </row>
    <row r="1640">
      <c r="A1640" s="266"/>
      <c r="B1640" s="266"/>
      <c r="C1640" s="269"/>
      <c r="D1640" s="984">
        <v>2.0</v>
      </c>
      <c r="E1640" s="985">
        <v>3.0</v>
      </c>
      <c r="F1640" s="986">
        <v>3.0</v>
      </c>
      <c r="G1640" s="1013"/>
      <c r="H1640" s="1021">
        <v>2300.0</v>
      </c>
      <c r="I1640" s="486"/>
      <c r="J1640" s="520">
        <v>2.0</v>
      </c>
      <c r="K1640" s="474"/>
      <c r="L1640" s="989"/>
      <c r="M1640" s="486"/>
      <c r="N1640" s="487"/>
      <c r="O1640" s="486"/>
      <c r="P1640" s="487"/>
      <c r="Q1640" s="487"/>
      <c r="R1640" s="487"/>
      <c r="S1640" s="519"/>
      <c r="T1640" s="520"/>
      <c r="U1640" s="519"/>
      <c r="V1640" s="520"/>
      <c r="W1640" s="520">
        <v>3.0</v>
      </c>
      <c r="X1640" s="520"/>
      <c r="Y1640" s="474"/>
      <c r="Z1640" s="474"/>
      <c r="AA1640" s="474"/>
      <c r="AB1640" s="475"/>
      <c r="AC1640" s="475"/>
      <c r="AD1640" s="475"/>
      <c r="AE1640" s="989"/>
      <c r="AF1640" s="989"/>
      <c r="AG1640" s="989"/>
      <c r="AH1640" s="990"/>
      <c r="AI1640" s="990"/>
      <c r="AJ1640" s="989"/>
      <c r="AK1640" s="962"/>
      <c r="AL1640" s="962"/>
      <c r="AM1640" s="962"/>
      <c r="AN1640" s="961"/>
      <c r="AO1640" s="962"/>
      <c r="AP1640" s="962"/>
      <c r="AQ1640" s="961"/>
      <c r="AR1640" s="961"/>
      <c r="AS1640" s="1027"/>
    </row>
    <row r="1641">
      <c r="A1641" s="266"/>
      <c r="B1641" s="266"/>
      <c r="C1641" s="269"/>
      <c r="D1641" s="984">
        <v>3.0</v>
      </c>
      <c r="E1641" s="985">
        <v>4.0</v>
      </c>
      <c r="F1641" s="986">
        <v>4.0</v>
      </c>
      <c r="G1641" s="1013"/>
      <c r="H1641" s="1021">
        <v>3500.0</v>
      </c>
      <c r="I1641" s="486"/>
      <c r="J1641" s="520">
        <v>4.0</v>
      </c>
      <c r="K1641" s="474"/>
      <c r="L1641" s="989"/>
      <c r="M1641" s="486"/>
      <c r="N1641" s="487"/>
      <c r="O1641" s="486"/>
      <c r="P1641" s="487"/>
      <c r="Q1641" s="487"/>
      <c r="R1641" s="487"/>
      <c r="S1641" s="519"/>
      <c r="T1641" s="520"/>
      <c r="U1641" s="519"/>
      <c r="V1641" s="520"/>
      <c r="W1641" s="520">
        <v>4.0</v>
      </c>
      <c r="X1641" s="520"/>
      <c r="Y1641" s="474"/>
      <c r="Z1641" s="474"/>
      <c r="AA1641" s="474"/>
      <c r="AB1641" s="475"/>
      <c r="AC1641" s="475"/>
      <c r="AD1641" s="475"/>
      <c r="AE1641" s="989"/>
      <c r="AF1641" s="989"/>
      <c r="AG1641" s="989"/>
      <c r="AH1641" s="990"/>
      <c r="AI1641" s="990"/>
      <c r="AJ1641" s="989"/>
      <c r="AK1641" s="962"/>
      <c r="AL1641" s="962"/>
      <c r="AM1641" s="962"/>
      <c r="AN1641" s="961"/>
      <c r="AO1641" s="962"/>
      <c r="AP1641" s="962"/>
      <c r="AQ1641" s="961"/>
      <c r="AR1641" s="961"/>
      <c r="AS1641" s="1027"/>
    </row>
    <row r="1642">
      <c r="A1642" s="266"/>
      <c r="B1642" s="266"/>
      <c r="C1642" s="269"/>
      <c r="D1642" s="984">
        <v>4.0</v>
      </c>
      <c r="E1642" s="985">
        <v>5.0</v>
      </c>
      <c r="F1642" s="986">
        <v>5.0</v>
      </c>
      <c r="G1642" s="1013"/>
      <c r="H1642" s="1021">
        <v>5300.0</v>
      </c>
      <c r="I1642" s="486"/>
      <c r="J1642" s="520">
        <v>6.0</v>
      </c>
      <c r="K1642" s="474"/>
      <c r="L1642" s="989"/>
      <c r="M1642" s="486"/>
      <c r="N1642" s="487"/>
      <c r="O1642" s="486"/>
      <c r="P1642" s="487"/>
      <c r="Q1642" s="487"/>
      <c r="R1642" s="487"/>
      <c r="S1642" s="519"/>
      <c r="T1642" s="520"/>
      <c r="U1642" s="519"/>
      <c r="V1642" s="520"/>
      <c r="W1642" s="520">
        <v>5.0</v>
      </c>
      <c r="X1642" s="520"/>
      <c r="Y1642" s="474"/>
      <c r="Z1642" s="474"/>
      <c r="AA1642" s="474"/>
      <c r="AB1642" s="475"/>
      <c r="AC1642" s="475"/>
      <c r="AD1642" s="475"/>
      <c r="AE1642" s="989"/>
      <c r="AF1642" s="989"/>
      <c r="AG1642" s="989"/>
      <c r="AH1642" s="990"/>
      <c r="AI1642" s="990"/>
      <c r="AJ1642" s="989"/>
      <c r="AK1642" s="962"/>
      <c r="AL1642" s="962"/>
      <c r="AM1642" s="962"/>
      <c r="AN1642" s="961"/>
      <c r="AO1642" s="962"/>
      <c r="AP1642" s="962"/>
      <c r="AQ1642" s="961"/>
      <c r="AR1642" s="961"/>
      <c r="AS1642" s="1027"/>
    </row>
    <row r="1643">
      <c r="A1643" s="266"/>
      <c r="B1643" s="266"/>
      <c r="C1643" s="269"/>
      <c r="D1643" s="984">
        <v>5.0</v>
      </c>
      <c r="E1643" s="985">
        <v>7.0</v>
      </c>
      <c r="F1643" s="986">
        <v>7.0</v>
      </c>
      <c r="G1643" s="1013"/>
      <c r="H1643" s="1021">
        <v>8000.0</v>
      </c>
      <c r="I1643" s="486"/>
      <c r="J1643" s="520">
        <v>8.0</v>
      </c>
      <c r="K1643" s="474"/>
      <c r="L1643" s="989"/>
      <c r="M1643" s="486"/>
      <c r="N1643" s="487"/>
      <c r="O1643" s="486"/>
      <c r="P1643" s="487"/>
      <c r="Q1643" s="487"/>
      <c r="R1643" s="487"/>
      <c r="S1643" s="519"/>
      <c r="T1643" s="520"/>
      <c r="U1643" s="519"/>
      <c r="V1643" s="520"/>
      <c r="W1643" s="520">
        <v>6.0</v>
      </c>
      <c r="X1643" s="520"/>
      <c r="Y1643" s="474"/>
      <c r="Z1643" s="474"/>
      <c r="AA1643" s="474"/>
      <c r="AB1643" s="475"/>
      <c r="AC1643" s="475"/>
      <c r="AD1643" s="475"/>
      <c r="AE1643" s="989"/>
      <c r="AF1643" s="989"/>
      <c r="AG1643" s="989"/>
      <c r="AH1643" s="990"/>
      <c r="AI1643" s="990"/>
      <c r="AJ1643" s="989"/>
      <c r="AK1643" s="962"/>
      <c r="AL1643" s="962"/>
      <c r="AM1643" s="962"/>
      <c r="AN1643" s="961"/>
      <c r="AO1643" s="962"/>
      <c r="AP1643" s="962"/>
      <c r="AQ1643" s="961"/>
      <c r="AR1643" s="961"/>
      <c r="AS1643" s="1027"/>
    </row>
    <row r="1644">
      <c r="A1644" s="266"/>
      <c r="B1644" s="266"/>
      <c r="C1644" s="269"/>
      <c r="D1644" s="984">
        <v>6.0</v>
      </c>
      <c r="E1644" s="985">
        <v>9.0</v>
      </c>
      <c r="F1644" s="986">
        <v>9.0</v>
      </c>
      <c r="G1644" s="1013"/>
      <c r="H1644" s="1021">
        <v>12000.0</v>
      </c>
      <c r="I1644" s="486"/>
      <c r="J1644" s="519"/>
      <c r="K1644" s="475">
        <v>3.0</v>
      </c>
      <c r="L1644" s="989"/>
      <c r="M1644" s="486"/>
      <c r="N1644" s="487"/>
      <c r="O1644" s="486"/>
      <c r="P1644" s="487"/>
      <c r="Q1644" s="487"/>
      <c r="R1644" s="487"/>
      <c r="S1644" s="519"/>
      <c r="T1644" s="520"/>
      <c r="U1644" s="519"/>
      <c r="V1644" s="520"/>
      <c r="W1644" s="520"/>
      <c r="X1644" s="520"/>
      <c r="Y1644" s="474"/>
      <c r="Z1644" s="475"/>
      <c r="AA1644" s="474"/>
      <c r="AB1644" s="475"/>
      <c r="AC1644" s="475">
        <v>2.0</v>
      </c>
      <c r="AD1644" s="475"/>
      <c r="AE1644" s="989"/>
      <c r="AF1644" s="989"/>
      <c r="AG1644" s="989"/>
      <c r="AH1644" s="990"/>
      <c r="AI1644" s="990"/>
      <c r="AJ1644" s="989"/>
      <c r="AK1644" s="962"/>
      <c r="AL1644" s="962"/>
      <c r="AM1644" s="962"/>
      <c r="AN1644" s="961"/>
      <c r="AO1644" s="962"/>
      <c r="AP1644" s="962"/>
      <c r="AQ1644" s="961"/>
      <c r="AR1644" s="961"/>
      <c r="AS1644" s="1027"/>
    </row>
    <row r="1645">
      <c r="A1645" s="266"/>
      <c r="B1645" s="266"/>
      <c r="C1645" s="269"/>
      <c r="D1645" s="984">
        <v>7.0</v>
      </c>
      <c r="E1645" s="985">
        <v>11.0</v>
      </c>
      <c r="F1645" s="986">
        <v>11.0</v>
      </c>
      <c r="G1645" s="1013"/>
      <c r="H1645" s="1021">
        <v>18000.0</v>
      </c>
      <c r="I1645" s="486"/>
      <c r="J1645" s="519"/>
      <c r="K1645" s="475">
        <v>5.0</v>
      </c>
      <c r="L1645" s="989"/>
      <c r="M1645" s="486"/>
      <c r="N1645" s="487"/>
      <c r="O1645" s="486"/>
      <c r="P1645" s="487"/>
      <c r="Q1645" s="487"/>
      <c r="R1645" s="487"/>
      <c r="S1645" s="519"/>
      <c r="T1645" s="520"/>
      <c r="U1645" s="519"/>
      <c r="V1645" s="520"/>
      <c r="W1645" s="520"/>
      <c r="X1645" s="520"/>
      <c r="Y1645" s="474"/>
      <c r="Z1645" s="475"/>
      <c r="AA1645" s="474"/>
      <c r="AB1645" s="475"/>
      <c r="AC1645" s="475">
        <v>4.0</v>
      </c>
      <c r="AD1645" s="475"/>
      <c r="AE1645" s="989"/>
      <c r="AF1645" s="989"/>
      <c r="AG1645" s="989"/>
      <c r="AH1645" s="990"/>
      <c r="AI1645" s="990"/>
      <c r="AJ1645" s="989"/>
      <c r="AK1645" s="962"/>
      <c r="AL1645" s="962"/>
      <c r="AM1645" s="962"/>
      <c r="AN1645" s="961"/>
      <c r="AO1645" s="962"/>
      <c r="AP1645" s="962"/>
      <c r="AQ1645" s="961"/>
      <c r="AR1645" s="961"/>
      <c r="AS1645" s="1027"/>
    </row>
    <row r="1646">
      <c r="A1646" s="266"/>
      <c r="B1646" s="266"/>
      <c r="C1646" s="269"/>
      <c r="D1646" s="984">
        <v>8.0</v>
      </c>
      <c r="E1646" s="985">
        <v>13.0</v>
      </c>
      <c r="F1646" s="986">
        <v>13.0</v>
      </c>
      <c r="G1646" s="1013"/>
      <c r="H1646" s="1021">
        <v>27000.0</v>
      </c>
      <c r="I1646" s="486"/>
      <c r="J1646" s="519"/>
      <c r="K1646" s="475">
        <v>8.0</v>
      </c>
      <c r="L1646" s="989"/>
      <c r="M1646" s="486"/>
      <c r="N1646" s="487"/>
      <c r="O1646" s="486"/>
      <c r="P1646" s="487"/>
      <c r="Q1646" s="487"/>
      <c r="R1646" s="487"/>
      <c r="S1646" s="519"/>
      <c r="T1646" s="520"/>
      <c r="U1646" s="519"/>
      <c r="V1646" s="520"/>
      <c r="W1646" s="520"/>
      <c r="X1646" s="520"/>
      <c r="Y1646" s="474"/>
      <c r="Z1646" s="475"/>
      <c r="AA1646" s="474"/>
      <c r="AB1646" s="475"/>
      <c r="AC1646" s="475">
        <v>6.0</v>
      </c>
      <c r="AD1646" s="475"/>
      <c r="AE1646" s="989"/>
      <c r="AF1646" s="989"/>
      <c r="AG1646" s="989"/>
      <c r="AH1646" s="990"/>
      <c r="AI1646" s="990"/>
      <c r="AJ1646" s="989"/>
      <c r="AK1646" s="962"/>
      <c r="AL1646" s="962"/>
      <c r="AM1646" s="962"/>
      <c r="AN1646" s="961"/>
      <c r="AO1646" s="962"/>
      <c r="AP1646" s="962"/>
      <c r="AQ1646" s="961"/>
      <c r="AR1646" s="961"/>
      <c r="AS1646" s="1027"/>
    </row>
    <row r="1647">
      <c r="A1647" s="266"/>
      <c r="B1647" s="266"/>
      <c r="C1647" s="269"/>
      <c r="D1647" s="984">
        <v>9.0</v>
      </c>
      <c r="E1647" s="985">
        <v>15.0</v>
      </c>
      <c r="F1647" s="986">
        <v>15.0</v>
      </c>
      <c r="G1647" s="1013"/>
      <c r="H1647" s="1021">
        <v>41000.0</v>
      </c>
      <c r="I1647" s="486"/>
      <c r="J1647" s="519"/>
      <c r="K1647" s="475">
        <v>12.0</v>
      </c>
      <c r="L1647" s="989"/>
      <c r="M1647" s="486"/>
      <c r="N1647" s="487"/>
      <c r="O1647" s="486"/>
      <c r="P1647" s="487"/>
      <c r="Q1647" s="487"/>
      <c r="R1647" s="487"/>
      <c r="S1647" s="519"/>
      <c r="T1647" s="520"/>
      <c r="U1647" s="519"/>
      <c r="V1647" s="520"/>
      <c r="W1647" s="520"/>
      <c r="X1647" s="520"/>
      <c r="Y1647" s="475">
        <v>3.0</v>
      </c>
      <c r="Z1647" s="475"/>
      <c r="AA1647" s="474"/>
      <c r="AB1647" s="475"/>
      <c r="AC1647" s="475">
        <v>8.0</v>
      </c>
      <c r="AD1647" s="475"/>
      <c r="AE1647" s="989"/>
      <c r="AF1647" s="989"/>
      <c r="AG1647" s="989"/>
      <c r="AH1647" s="990"/>
      <c r="AI1647" s="990"/>
      <c r="AJ1647" s="989"/>
      <c r="AK1647" s="962"/>
      <c r="AL1647" s="962"/>
      <c r="AM1647" s="962"/>
      <c r="AN1647" s="961"/>
      <c r="AO1647" s="962"/>
      <c r="AP1647" s="962"/>
      <c r="AQ1647" s="961"/>
      <c r="AR1647" s="961"/>
      <c r="AS1647" s="1027"/>
    </row>
    <row r="1648">
      <c r="A1648" s="266"/>
      <c r="B1648" s="266"/>
      <c r="C1648" s="269"/>
      <c r="D1648" s="984">
        <v>10.0</v>
      </c>
      <c r="E1648" s="985">
        <v>17.0</v>
      </c>
      <c r="F1648" s="986">
        <v>17.0</v>
      </c>
      <c r="G1648" s="1013"/>
      <c r="H1648" s="1021">
        <v>62000.0</v>
      </c>
      <c r="I1648" s="486"/>
      <c r="J1648" s="519"/>
      <c r="K1648" s="475">
        <v>16.0</v>
      </c>
      <c r="L1648" s="989"/>
      <c r="M1648" s="486"/>
      <c r="N1648" s="487"/>
      <c r="O1648" s="486"/>
      <c r="P1648" s="487"/>
      <c r="Q1648" s="487"/>
      <c r="R1648" s="487"/>
      <c r="S1648" s="519"/>
      <c r="T1648" s="520"/>
      <c r="U1648" s="519"/>
      <c r="V1648" s="520"/>
      <c r="W1648" s="520"/>
      <c r="X1648" s="520"/>
      <c r="Y1648" s="475">
        <v>4.0</v>
      </c>
      <c r="Z1648" s="475"/>
      <c r="AA1648" s="474"/>
      <c r="AB1648" s="475"/>
      <c r="AC1648" s="475">
        <v>10.0</v>
      </c>
      <c r="AD1648" s="475"/>
      <c r="AE1648" s="989"/>
      <c r="AF1648" s="989"/>
      <c r="AG1648" s="989"/>
      <c r="AH1648" s="990"/>
      <c r="AI1648" s="990"/>
      <c r="AJ1648" s="989"/>
      <c r="AK1648" s="962"/>
      <c r="AL1648" s="962"/>
      <c r="AM1648" s="962"/>
      <c r="AN1648" s="961"/>
      <c r="AO1648" s="962"/>
      <c r="AP1648" s="962"/>
      <c r="AQ1648" s="961"/>
      <c r="AR1648" s="961"/>
      <c r="AS1648" s="1027"/>
    </row>
    <row r="1649">
      <c r="A1649" s="266"/>
      <c r="B1649" s="266"/>
      <c r="C1649" s="269"/>
      <c r="D1649" s="984">
        <v>11.0</v>
      </c>
      <c r="E1649" s="985">
        <v>19.0</v>
      </c>
      <c r="F1649" s="986">
        <v>19.0</v>
      </c>
      <c r="G1649" s="1013"/>
      <c r="H1649" s="1021">
        <v>74000.0</v>
      </c>
      <c r="I1649" s="486"/>
      <c r="J1649" s="519"/>
      <c r="K1649" s="475">
        <v>20.0</v>
      </c>
      <c r="L1649" s="989"/>
      <c r="M1649" s="486"/>
      <c r="N1649" s="487"/>
      <c r="O1649" s="486"/>
      <c r="P1649" s="487"/>
      <c r="Q1649" s="487"/>
      <c r="R1649" s="487"/>
      <c r="S1649" s="519"/>
      <c r="T1649" s="520"/>
      <c r="U1649" s="519"/>
      <c r="V1649" s="520"/>
      <c r="W1649" s="520"/>
      <c r="X1649" s="520"/>
      <c r="Y1649" s="475">
        <v>5.0</v>
      </c>
      <c r="Z1649" s="475"/>
      <c r="AA1649" s="474"/>
      <c r="AB1649" s="475"/>
      <c r="AC1649" s="475">
        <v>12.0</v>
      </c>
      <c r="AD1649" s="475"/>
      <c r="AE1649" s="989"/>
      <c r="AF1649" s="989"/>
      <c r="AG1649" s="989"/>
      <c r="AH1649" s="990"/>
      <c r="AI1649" s="990"/>
      <c r="AJ1649" s="989"/>
      <c r="AK1649" s="962"/>
      <c r="AL1649" s="962"/>
      <c r="AM1649" s="962"/>
      <c r="AN1649" s="961"/>
      <c r="AO1649" s="962"/>
      <c r="AP1649" s="962"/>
      <c r="AQ1649" s="961"/>
      <c r="AR1649" s="961"/>
      <c r="AS1649" s="1027"/>
    </row>
    <row r="1650">
      <c r="A1650" s="266"/>
      <c r="B1650" s="266"/>
      <c r="C1650" s="269"/>
      <c r="D1650" s="984">
        <v>12.0</v>
      </c>
      <c r="E1650" s="985">
        <v>21.0</v>
      </c>
      <c r="F1650" s="986">
        <v>21.0</v>
      </c>
      <c r="G1650" s="1013"/>
      <c r="H1650" s="1021">
        <v>90000.0</v>
      </c>
      <c r="I1650" s="486"/>
      <c r="J1650" s="519"/>
      <c r="K1650" s="475">
        <v>25.0</v>
      </c>
      <c r="L1650" s="989"/>
      <c r="M1650" s="486"/>
      <c r="N1650" s="487"/>
      <c r="O1650" s="486"/>
      <c r="P1650" s="487"/>
      <c r="Q1650" s="487"/>
      <c r="R1650" s="487"/>
      <c r="S1650" s="519"/>
      <c r="T1650" s="520"/>
      <c r="U1650" s="519"/>
      <c r="V1650" s="520"/>
      <c r="W1650" s="520"/>
      <c r="X1650" s="520"/>
      <c r="Y1650" s="475">
        <v>6.0</v>
      </c>
      <c r="Z1650" s="475"/>
      <c r="AA1650" s="474"/>
      <c r="AB1650" s="475"/>
      <c r="AC1650" s="475">
        <v>15.0</v>
      </c>
      <c r="AD1650" s="475"/>
      <c r="AE1650" s="989"/>
      <c r="AF1650" s="989"/>
      <c r="AG1650" s="989"/>
      <c r="AH1650" s="990"/>
      <c r="AI1650" s="990"/>
      <c r="AJ1650" s="989"/>
      <c r="AK1650" s="962"/>
      <c r="AL1650" s="962"/>
      <c r="AM1650" s="962"/>
      <c r="AN1650" s="961"/>
      <c r="AO1650" s="962"/>
      <c r="AP1650" s="962"/>
      <c r="AQ1650" s="961"/>
      <c r="AR1650" s="961"/>
      <c r="AS1650" s="1027"/>
    </row>
    <row r="1651">
      <c r="A1651" s="266"/>
      <c r="B1651" s="266"/>
      <c r="C1651" s="269"/>
      <c r="D1651" s="984">
        <v>13.0</v>
      </c>
      <c r="E1651" s="985">
        <v>23.0</v>
      </c>
      <c r="F1651" s="986">
        <v>23.0</v>
      </c>
      <c r="G1651" s="1013"/>
      <c r="H1651" s="1021">
        <v>110000.0</v>
      </c>
      <c r="I1651" s="486"/>
      <c r="J1651" s="519"/>
      <c r="K1651" s="475">
        <v>30.0</v>
      </c>
      <c r="L1651" s="989"/>
      <c r="M1651" s="486"/>
      <c r="N1651" s="487"/>
      <c r="O1651" s="486"/>
      <c r="P1651" s="487"/>
      <c r="Q1651" s="487"/>
      <c r="R1651" s="487"/>
      <c r="S1651" s="519"/>
      <c r="T1651" s="520"/>
      <c r="U1651" s="519"/>
      <c r="V1651" s="520"/>
      <c r="W1651" s="520"/>
      <c r="X1651" s="520"/>
      <c r="Y1651" s="475">
        <v>8.0</v>
      </c>
      <c r="Z1651" s="475"/>
      <c r="AA1651" s="474"/>
      <c r="AB1651" s="475"/>
      <c r="AC1651" s="475">
        <v>18.0</v>
      </c>
      <c r="AD1651" s="475"/>
      <c r="AE1651" s="989"/>
      <c r="AF1651" s="989"/>
      <c r="AG1651" s="989"/>
      <c r="AH1651" s="990"/>
      <c r="AI1651" s="990"/>
      <c r="AJ1651" s="989"/>
      <c r="AK1651" s="962"/>
      <c r="AL1651" s="962"/>
      <c r="AM1651" s="962"/>
      <c r="AN1651" s="961"/>
      <c r="AO1651" s="962"/>
      <c r="AP1651" s="962"/>
      <c r="AQ1651" s="961"/>
      <c r="AR1651" s="961"/>
      <c r="AS1651" s="1027"/>
    </row>
    <row r="1652">
      <c r="A1652" s="266"/>
      <c r="B1652" s="266"/>
      <c r="C1652" s="269"/>
      <c r="D1652" s="984">
        <v>14.0</v>
      </c>
      <c r="E1652" s="985">
        <v>25.0</v>
      </c>
      <c r="F1652" s="986">
        <v>25.0</v>
      </c>
      <c r="G1652" s="1013"/>
      <c r="H1652" s="1021">
        <v>130000.0</v>
      </c>
      <c r="I1652" s="486"/>
      <c r="J1652" s="519"/>
      <c r="K1652" s="475">
        <v>40.0</v>
      </c>
      <c r="L1652" s="989"/>
      <c r="M1652" s="486"/>
      <c r="N1652" s="487"/>
      <c r="O1652" s="486"/>
      <c r="P1652" s="487"/>
      <c r="Q1652" s="487"/>
      <c r="R1652" s="487"/>
      <c r="S1652" s="519"/>
      <c r="T1652" s="520"/>
      <c r="U1652" s="519"/>
      <c r="V1652" s="520"/>
      <c r="W1652" s="520"/>
      <c r="X1652" s="520"/>
      <c r="Y1652" s="475">
        <v>10.0</v>
      </c>
      <c r="Z1652" s="475"/>
      <c r="AA1652" s="474"/>
      <c r="AB1652" s="475"/>
      <c r="AC1652" s="475">
        <v>22.0</v>
      </c>
      <c r="AD1652" s="475"/>
      <c r="AE1652" s="989"/>
      <c r="AF1652" s="989"/>
      <c r="AG1652" s="989"/>
      <c r="AH1652" s="990"/>
      <c r="AI1652" s="990"/>
      <c r="AJ1652" s="989"/>
      <c r="AK1652" s="962"/>
      <c r="AL1652" s="962"/>
      <c r="AM1652" s="962"/>
      <c r="AN1652" s="961"/>
      <c r="AO1652" s="962"/>
      <c r="AP1652" s="962"/>
      <c r="AQ1652" s="961"/>
      <c r="AR1652" s="961"/>
      <c r="AS1652" s="1027"/>
    </row>
    <row r="1653">
      <c r="A1653" s="275"/>
      <c r="B1653" s="275"/>
      <c r="C1653" s="917"/>
      <c r="D1653" s="992">
        <v>15.0</v>
      </c>
      <c r="E1653" s="993">
        <v>27.0</v>
      </c>
      <c r="F1653" s="994">
        <v>27.0</v>
      </c>
      <c r="G1653" s="1015"/>
      <c r="H1653" s="1028">
        <v>160000.0</v>
      </c>
      <c r="I1653" s="1001"/>
      <c r="J1653" s="998"/>
      <c r="K1653" s="1003">
        <v>50.0</v>
      </c>
      <c r="L1653" s="1000"/>
      <c r="M1653" s="1001"/>
      <c r="N1653" s="997"/>
      <c r="O1653" s="1001"/>
      <c r="P1653" s="997"/>
      <c r="Q1653" s="997"/>
      <c r="R1653" s="997"/>
      <c r="S1653" s="998"/>
      <c r="T1653" s="1002"/>
      <c r="U1653" s="998"/>
      <c r="V1653" s="1002"/>
      <c r="W1653" s="1002"/>
      <c r="X1653" s="1002"/>
      <c r="Y1653" s="1003">
        <v>12.0</v>
      </c>
      <c r="Z1653" s="1003"/>
      <c r="AA1653" s="999"/>
      <c r="AB1653" s="1003"/>
      <c r="AC1653" s="1003">
        <v>26.0</v>
      </c>
      <c r="AD1653" s="1003"/>
      <c r="AE1653" s="1000"/>
      <c r="AF1653" s="1000"/>
      <c r="AG1653" s="1000"/>
      <c r="AH1653" s="1004"/>
      <c r="AI1653" s="1004"/>
      <c r="AJ1653" s="1000"/>
      <c r="AK1653" s="1029"/>
      <c r="AL1653" s="1029"/>
      <c r="AM1653" s="1029"/>
      <c r="AN1653" s="1030"/>
      <c r="AO1653" s="1029"/>
      <c r="AP1653" s="1029"/>
      <c r="AQ1653" s="1030"/>
      <c r="AR1653" s="1030"/>
      <c r="AS1653" s="1031"/>
    </row>
    <row r="1654">
      <c r="A1654" s="387" t="s">
        <v>2872</v>
      </c>
      <c r="B1654" s="1035" t="s">
        <v>2896</v>
      </c>
      <c r="C1654" s="269"/>
      <c r="D1654" s="984">
        <v>1.0</v>
      </c>
      <c r="E1654" s="1075">
        <v>5.0</v>
      </c>
      <c r="F1654" s="1036"/>
      <c r="G1654" s="1037"/>
      <c r="H1654" s="1038">
        <v>1500.0</v>
      </c>
      <c r="I1654" s="486"/>
      <c r="J1654" s="520">
        <v>1.0</v>
      </c>
      <c r="K1654" s="474"/>
      <c r="L1654" s="989"/>
      <c r="M1654" s="486"/>
      <c r="N1654" s="487"/>
      <c r="O1654" s="486"/>
      <c r="P1654" s="487"/>
      <c r="Q1654" s="487"/>
      <c r="R1654" s="487"/>
      <c r="S1654" s="520"/>
      <c r="T1654" s="520"/>
      <c r="U1654" s="519"/>
      <c r="V1654" s="520"/>
      <c r="W1654" s="520">
        <v>2.0</v>
      </c>
      <c r="X1654" s="520"/>
      <c r="Y1654" s="474"/>
      <c r="Z1654" s="474"/>
      <c r="AA1654" s="474"/>
      <c r="AB1654" s="475"/>
      <c r="AC1654" s="475"/>
      <c r="AD1654" s="475"/>
      <c r="AE1654" s="989"/>
      <c r="AF1654" s="989"/>
      <c r="AG1654" s="989"/>
      <c r="AH1654" s="990"/>
      <c r="AI1654" s="990"/>
      <c r="AJ1654" s="989"/>
      <c r="AK1654" s="962"/>
      <c r="AL1654" s="962"/>
      <c r="AM1654" s="962"/>
      <c r="AN1654" s="961"/>
      <c r="AO1654" s="962"/>
      <c r="AP1654" s="962"/>
      <c r="AQ1654" s="961"/>
      <c r="AR1654" s="961"/>
      <c r="AS1654" s="962"/>
    </row>
    <row r="1655">
      <c r="B1655" s="266"/>
      <c r="C1655" s="269"/>
      <c r="D1655" s="984">
        <v>2.0</v>
      </c>
      <c r="E1655" s="985">
        <v>6.0</v>
      </c>
      <c r="F1655" s="1012"/>
      <c r="G1655" s="1013"/>
      <c r="H1655" s="988">
        <v>2300.0</v>
      </c>
      <c r="I1655" s="486"/>
      <c r="J1655" s="520">
        <v>2.0</v>
      </c>
      <c r="K1655" s="474"/>
      <c r="L1655" s="989"/>
      <c r="M1655" s="486"/>
      <c r="N1655" s="487"/>
      <c r="O1655" s="486"/>
      <c r="P1655" s="487"/>
      <c r="Q1655" s="487"/>
      <c r="R1655" s="487"/>
      <c r="S1655" s="520"/>
      <c r="T1655" s="520"/>
      <c r="U1655" s="519"/>
      <c r="V1655" s="520"/>
      <c r="W1655" s="520">
        <v>3.0</v>
      </c>
      <c r="X1655" s="520"/>
      <c r="Y1655" s="474"/>
      <c r="Z1655" s="474"/>
      <c r="AA1655" s="474"/>
      <c r="AB1655" s="475"/>
      <c r="AC1655" s="475"/>
      <c r="AD1655" s="475"/>
      <c r="AE1655" s="989"/>
      <c r="AF1655" s="989"/>
      <c r="AG1655" s="989"/>
      <c r="AH1655" s="990"/>
      <c r="AI1655" s="990"/>
      <c r="AJ1655" s="989"/>
      <c r="AK1655" s="962"/>
      <c r="AL1655" s="962"/>
      <c r="AM1655" s="962"/>
      <c r="AN1655" s="961"/>
      <c r="AO1655" s="962"/>
      <c r="AP1655" s="962"/>
      <c r="AQ1655" s="961"/>
      <c r="AR1655" s="961"/>
      <c r="AS1655" s="962"/>
    </row>
    <row r="1656">
      <c r="B1656" s="266"/>
      <c r="C1656" s="269"/>
      <c r="D1656" s="984">
        <v>3.0</v>
      </c>
      <c r="E1656" s="985">
        <v>7.0</v>
      </c>
      <c r="F1656" s="1012"/>
      <c r="G1656" s="1013"/>
      <c r="H1656" s="988">
        <v>3500.0</v>
      </c>
      <c r="I1656" s="486"/>
      <c r="J1656" s="520">
        <v>4.0</v>
      </c>
      <c r="K1656" s="474"/>
      <c r="L1656" s="989"/>
      <c r="M1656" s="486"/>
      <c r="N1656" s="487"/>
      <c r="O1656" s="486"/>
      <c r="P1656" s="487"/>
      <c r="Q1656" s="487"/>
      <c r="R1656" s="487"/>
      <c r="S1656" s="520"/>
      <c r="T1656" s="520"/>
      <c r="U1656" s="519"/>
      <c r="V1656" s="520"/>
      <c r="W1656" s="520">
        <v>4.0</v>
      </c>
      <c r="X1656" s="520"/>
      <c r="Y1656" s="474"/>
      <c r="Z1656" s="474"/>
      <c r="AA1656" s="474"/>
      <c r="AB1656" s="475"/>
      <c r="AC1656" s="475"/>
      <c r="AD1656" s="475"/>
      <c r="AE1656" s="989"/>
      <c r="AF1656" s="989"/>
      <c r="AG1656" s="989"/>
      <c r="AH1656" s="990"/>
      <c r="AI1656" s="990"/>
      <c r="AJ1656" s="989"/>
      <c r="AK1656" s="962"/>
      <c r="AL1656" s="962"/>
      <c r="AM1656" s="962"/>
      <c r="AN1656" s="961"/>
      <c r="AO1656" s="962"/>
      <c r="AP1656" s="962"/>
      <c r="AQ1656" s="961"/>
      <c r="AR1656" s="961"/>
      <c r="AS1656" s="962"/>
    </row>
    <row r="1657">
      <c r="B1657" s="266"/>
      <c r="C1657" s="269"/>
      <c r="D1657" s="984">
        <v>4.0</v>
      </c>
      <c r="E1657" s="985">
        <v>8.0</v>
      </c>
      <c r="F1657" s="1012"/>
      <c r="G1657" s="1013"/>
      <c r="H1657" s="988">
        <v>5300.0</v>
      </c>
      <c r="I1657" s="486"/>
      <c r="J1657" s="520">
        <v>6.0</v>
      </c>
      <c r="K1657" s="474"/>
      <c r="L1657" s="989"/>
      <c r="M1657" s="486"/>
      <c r="N1657" s="487"/>
      <c r="O1657" s="486"/>
      <c r="P1657" s="487"/>
      <c r="Q1657" s="487"/>
      <c r="R1657" s="487"/>
      <c r="S1657" s="520"/>
      <c r="T1657" s="520"/>
      <c r="U1657" s="519"/>
      <c r="V1657" s="520"/>
      <c r="W1657" s="520">
        <v>5.0</v>
      </c>
      <c r="X1657" s="520"/>
      <c r="Y1657" s="474"/>
      <c r="Z1657" s="474"/>
      <c r="AA1657" s="474"/>
      <c r="AB1657" s="475"/>
      <c r="AC1657" s="475"/>
      <c r="AD1657" s="475"/>
      <c r="AE1657" s="989"/>
      <c r="AF1657" s="989"/>
      <c r="AG1657" s="989"/>
      <c r="AH1657" s="990"/>
      <c r="AI1657" s="990"/>
      <c r="AJ1657" s="989"/>
      <c r="AK1657" s="962"/>
      <c r="AL1657" s="962"/>
      <c r="AM1657" s="962"/>
      <c r="AN1657" s="961"/>
      <c r="AO1657" s="962"/>
      <c r="AP1657" s="962"/>
      <c r="AQ1657" s="961"/>
      <c r="AR1657" s="961"/>
      <c r="AS1657" s="962"/>
    </row>
    <row r="1658">
      <c r="B1658" s="266"/>
      <c r="C1658" s="269"/>
      <c r="D1658" s="984">
        <v>5.0</v>
      </c>
      <c r="E1658" s="985">
        <v>9.0</v>
      </c>
      <c r="F1658" s="1012"/>
      <c r="G1658" s="1013"/>
      <c r="H1658" s="988">
        <v>8000.0</v>
      </c>
      <c r="I1658" s="486"/>
      <c r="J1658" s="520">
        <v>8.0</v>
      </c>
      <c r="K1658" s="474"/>
      <c r="L1658" s="989"/>
      <c r="M1658" s="486"/>
      <c r="N1658" s="487"/>
      <c r="O1658" s="486"/>
      <c r="P1658" s="487"/>
      <c r="Q1658" s="487"/>
      <c r="R1658" s="487"/>
      <c r="S1658" s="520"/>
      <c r="T1658" s="520"/>
      <c r="U1658" s="519"/>
      <c r="V1658" s="520"/>
      <c r="W1658" s="520">
        <v>6.0</v>
      </c>
      <c r="X1658" s="520"/>
      <c r="Y1658" s="474"/>
      <c r="Z1658" s="474"/>
      <c r="AA1658" s="474"/>
      <c r="AB1658" s="475"/>
      <c r="AC1658" s="475"/>
      <c r="AD1658" s="475"/>
      <c r="AE1658" s="989"/>
      <c r="AF1658" s="989"/>
      <c r="AG1658" s="989"/>
      <c r="AH1658" s="990"/>
      <c r="AI1658" s="990"/>
      <c r="AJ1658" s="989"/>
      <c r="AK1658" s="962"/>
      <c r="AL1658" s="962"/>
      <c r="AM1658" s="962"/>
      <c r="AN1658" s="961"/>
      <c r="AO1658" s="962"/>
      <c r="AP1658" s="962"/>
      <c r="AQ1658" s="961"/>
      <c r="AR1658" s="961"/>
      <c r="AS1658" s="962"/>
    </row>
    <row r="1659">
      <c r="B1659" s="266"/>
      <c r="C1659" s="269"/>
      <c r="D1659" s="984">
        <v>6.0</v>
      </c>
      <c r="E1659" s="985">
        <v>11.0</v>
      </c>
      <c r="F1659" s="1012"/>
      <c r="G1659" s="1013"/>
      <c r="H1659" s="988">
        <v>12000.0</v>
      </c>
      <c r="I1659" s="486"/>
      <c r="J1659" s="519"/>
      <c r="K1659" s="475">
        <v>3.0</v>
      </c>
      <c r="L1659" s="989"/>
      <c r="M1659" s="486"/>
      <c r="N1659" s="487"/>
      <c r="O1659" s="486"/>
      <c r="P1659" s="487"/>
      <c r="Q1659" s="487"/>
      <c r="R1659" s="487"/>
      <c r="S1659" s="519"/>
      <c r="T1659" s="520"/>
      <c r="U1659" s="519"/>
      <c r="V1659" s="520"/>
      <c r="W1659" s="520"/>
      <c r="X1659" s="520"/>
      <c r="Y1659" s="475"/>
      <c r="Z1659" s="474"/>
      <c r="AA1659" s="474"/>
      <c r="AB1659" s="475"/>
      <c r="AC1659" s="475">
        <v>2.0</v>
      </c>
      <c r="AD1659" s="475"/>
      <c r="AE1659" s="989"/>
      <c r="AF1659" s="989"/>
      <c r="AG1659" s="989"/>
      <c r="AH1659" s="990"/>
      <c r="AI1659" s="990"/>
      <c r="AJ1659" s="989"/>
      <c r="AK1659" s="962"/>
      <c r="AL1659" s="962"/>
      <c r="AM1659" s="962"/>
      <c r="AN1659" s="961"/>
      <c r="AO1659" s="962"/>
      <c r="AP1659" s="962"/>
      <c r="AQ1659" s="961"/>
      <c r="AR1659" s="961"/>
      <c r="AS1659" s="962"/>
    </row>
    <row r="1660">
      <c r="B1660" s="266"/>
      <c r="C1660" s="269"/>
      <c r="D1660" s="984">
        <v>7.0</v>
      </c>
      <c r="E1660" s="985">
        <v>13.0</v>
      </c>
      <c r="F1660" s="1012"/>
      <c r="G1660" s="1013"/>
      <c r="H1660" s="988">
        <v>18000.0</v>
      </c>
      <c r="I1660" s="486"/>
      <c r="J1660" s="519"/>
      <c r="K1660" s="475">
        <v>5.0</v>
      </c>
      <c r="L1660" s="989"/>
      <c r="M1660" s="486"/>
      <c r="N1660" s="487"/>
      <c r="O1660" s="486"/>
      <c r="P1660" s="487"/>
      <c r="Q1660" s="487"/>
      <c r="R1660" s="487"/>
      <c r="S1660" s="519"/>
      <c r="T1660" s="520"/>
      <c r="U1660" s="519"/>
      <c r="V1660" s="520"/>
      <c r="W1660" s="520"/>
      <c r="X1660" s="520"/>
      <c r="Y1660" s="475"/>
      <c r="Z1660" s="474"/>
      <c r="AA1660" s="474"/>
      <c r="AB1660" s="475"/>
      <c r="AC1660" s="475">
        <v>4.0</v>
      </c>
      <c r="AD1660" s="475"/>
      <c r="AE1660" s="989"/>
      <c r="AF1660" s="989"/>
      <c r="AG1660" s="989"/>
      <c r="AH1660" s="990"/>
      <c r="AI1660" s="990"/>
      <c r="AJ1660" s="989"/>
      <c r="AK1660" s="962"/>
      <c r="AL1660" s="962"/>
      <c r="AM1660" s="962"/>
      <c r="AN1660" s="961"/>
      <c r="AO1660" s="962"/>
      <c r="AP1660" s="962"/>
      <c r="AQ1660" s="961"/>
      <c r="AR1660" s="961"/>
      <c r="AS1660" s="962"/>
    </row>
    <row r="1661">
      <c r="B1661" s="266"/>
      <c r="C1661" s="269"/>
      <c r="D1661" s="984">
        <v>8.0</v>
      </c>
      <c r="E1661" s="985">
        <v>15.0</v>
      </c>
      <c r="F1661" s="1012"/>
      <c r="G1661" s="1013"/>
      <c r="H1661" s="988">
        <v>27000.0</v>
      </c>
      <c r="I1661" s="486"/>
      <c r="J1661" s="519"/>
      <c r="K1661" s="475">
        <v>8.0</v>
      </c>
      <c r="L1661" s="989"/>
      <c r="M1661" s="486"/>
      <c r="N1661" s="487"/>
      <c r="O1661" s="486"/>
      <c r="P1661" s="487"/>
      <c r="Q1661" s="487"/>
      <c r="R1661" s="487"/>
      <c r="S1661" s="519"/>
      <c r="T1661" s="520"/>
      <c r="U1661" s="519"/>
      <c r="V1661" s="520"/>
      <c r="W1661" s="520"/>
      <c r="X1661" s="520"/>
      <c r="Y1661" s="475"/>
      <c r="Z1661" s="475">
        <v>2.0</v>
      </c>
      <c r="AA1661" s="474"/>
      <c r="AB1661" s="475"/>
      <c r="AC1661" s="475">
        <v>6.0</v>
      </c>
      <c r="AD1661" s="475"/>
      <c r="AE1661" s="989"/>
      <c r="AF1661" s="989"/>
      <c r="AG1661" s="989"/>
      <c r="AH1661" s="990"/>
      <c r="AI1661" s="990"/>
      <c r="AJ1661" s="989"/>
      <c r="AK1661" s="962"/>
      <c r="AL1661" s="962"/>
      <c r="AM1661" s="962"/>
      <c r="AN1661" s="961"/>
      <c r="AO1661" s="962"/>
      <c r="AP1661" s="962"/>
      <c r="AQ1661" s="961"/>
      <c r="AR1661" s="961"/>
      <c r="AS1661" s="962"/>
    </row>
    <row r="1662">
      <c r="B1662" s="266"/>
      <c r="C1662" s="269"/>
      <c r="D1662" s="984">
        <v>9.0</v>
      </c>
      <c r="E1662" s="985">
        <v>17.0</v>
      </c>
      <c r="F1662" s="1012"/>
      <c r="G1662" s="1013"/>
      <c r="H1662" s="988">
        <v>41000.0</v>
      </c>
      <c r="I1662" s="486"/>
      <c r="J1662" s="519"/>
      <c r="K1662" s="475">
        <v>12.0</v>
      </c>
      <c r="L1662" s="989"/>
      <c r="M1662" s="486"/>
      <c r="N1662" s="487"/>
      <c r="O1662" s="486"/>
      <c r="P1662" s="487"/>
      <c r="Q1662" s="487"/>
      <c r="R1662" s="487"/>
      <c r="S1662" s="519"/>
      <c r="T1662" s="520"/>
      <c r="U1662" s="519"/>
      <c r="V1662" s="520"/>
      <c r="W1662" s="520"/>
      <c r="X1662" s="520"/>
      <c r="Y1662" s="475"/>
      <c r="Z1662" s="475">
        <v>3.0</v>
      </c>
      <c r="AA1662" s="474"/>
      <c r="AB1662" s="475"/>
      <c r="AC1662" s="475">
        <v>8.0</v>
      </c>
      <c r="AD1662" s="475"/>
      <c r="AE1662" s="989"/>
      <c r="AF1662" s="989"/>
      <c r="AG1662" s="989"/>
      <c r="AH1662" s="990"/>
      <c r="AI1662" s="990"/>
      <c r="AJ1662" s="989"/>
      <c r="AK1662" s="962"/>
      <c r="AL1662" s="962"/>
      <c r="AM1662" s="962"/>
      <c r="AN1662" s="961"/>
      <c r="AO1662" s="962"/>
      <c r="AP1662" s="962"/>
      <c r="AQ1662" s="961"/>
      <c r="AR1662" s="961"/>
      <c r="AS1662" s="962"/>
    </row>
    <row r="1663">
      <c r="B1663" s="266"/>
      <c r="C1663" s="269"/>
      <c r="D1663" s="984">
        <v>10.0</v>
      </c>
      <c r="E1663" s="985">
        <v>20.0</v>
      </c>
      <c r="F1663" s="1012"/>
      <c r="G1663" s="1013"/>
      <c r="H1663" s="988">
        <v>62000.0</v>
      </c>
      <c r="I1663" s="486"/>
      <c r="J1663" s="519"/>
      <c r="K1663" s="475">
        <v>16.0</v>
      </c>
      <c r="L1663" s="989"/>
      <c r="M1663" s="486"/>
      <c r="N1663" s="487"/>
      <c r="O1663" s="486"/>
      <c r="P1663" s="487"/>
      <c r="Q1663" s="487"/>
      <c r="R1663" s="487"/>
      <c r="S1663" s="519"/>
      <c r="T1663" s="520"/>
      <c r="U1663" s="519"/>
      <c r="V1663" s="520"/>
      <c r="W1663" s="520"/>
      <c r="X1663" s="520"/>
      <c r="Y1663" s="475"/>
      <c r="Z1663" s="475">
        <v>4.0</v>
      </c>
      <c r="AA1663" s="474"/>
      <c r="AB1663" s="475"/>
      <c r="AC1663" s="475">
        <v>10.0</v>
      </c>
      <c r="AD1663" s="475"/>
      <c r="AE1663" s="989"/>
      <c r="AF1663" s="989"/>
      <c r="AG1663" s="989"/>
      <c r="AH1663" s="990"/>
      <c r="AI1663" s="990"/>
      <c r="AJ1663" s="989"/>
      <c r="AK1663" s="962"/>
      <c r="AL1663" s="962"/>
      <c r="AM1663" s="962"/>
      <c r="AN1663" s="961"/>
      <c r="AO1663" s="962"/>
      <c r="AP1663" s="962"/>
      <c r="AQ1663" s="961"/>
      <c r="AR1663" s="961"/>
      <c r="AS1663" s="962"/>
    </row>
    <row r="1664">
      <c r="A1664" s="968" t="s">
        <v>2586</v>
      </c>
      <c r="B1664" s="1016" t="s">
        <v>2897</v>
      </c>
      <c r="C1664" s="14"/>
      <c r="D1664" s="970">
        <v>1.0</v>
      </c>
      <c r="E1664" s="971">
        <v>1.0</v>
      </c>
      <c r="F1664" s="972">
        <v>20.0</v>
      </c>
      <c r="G1664" s="1017"/>
      <c r="H1664" s="1023">
        <v>1500.0</v>
      </c>
      <c r="I1664" s="979"/>
      <c r="J1664" s="980">
        <v>1.0</v>
      </c>
      <c r="K1664" s="977"/>
      <c r="L1664" s="978"/>
      <c r="M1664" s="979"/>
      <c r="N1664" s="975"/>
      <c r="O1664" s="979"/>
      <c r="P1664" s="975"/>
      <c r="Q1664" s="975"/>
      <c r="R1664" s="975"/>
      <c r="S1664" s="980"/>
      <c r="T1664" s="980"/>
      <c r="U1664" s="976"/>
      <c r="V1664" s="980"/>
      <c r="W1664" s="980">
        <v>2.0</v>
      </c>
      <c r="X1664" s="980"/>
      <c r="Y1664" s="977"/>
      <c r="Z1664" s="977"/>
      <c r="AA1664" s="977"/>
      <c r="AB1664" s="981"/>
      <c r="AC1664" s="981"/>
      <c r="AD1664" s="981"/>
      <c r="AE1664" s="978"/>
      <c r="AF1664" s="978"/>
      <c r="AG1664" s="978"/>
      <c r="AH1664" s="982"/>
      <c r="AI1664" s="982"/>
      <c r="AJ1664" s="978"/>
      <c r="AK1664" s="1024"/>
      <c r="AL1664" s="1024"/>
      <c r="AM1664" s="1024"/>
      <c r="AN1664" s="1025"/>
      <c r="AO1664" s="1024"/>
      <c r="AP1664" s="1024"/>
      <c r="AQ1664" s="1025"/>
      <c r="AR1664" s="1025"/>
      <c r="AS1664" s="1026"/>
    </row>
    <row r="1665">
      <c r="A1665" s="266"/>
      <c r="B1665" s="266"/>
      <c r="C1665" s="269"/>
      <c r="D1665" s="984">
        <v>2.0</v>
      </c>
      <c r="E1665" s="985">
        <v>2.0</v>
      </c>
      <c r="F1665" s="986">
        <v>22.0</v>
      </c>
      <c r="G1665" s="1013"/>
      <c r="H1665" s="1021">
        <v>2300.0</v>
      </c>
      <c r="I1665" s="486"/>
      <c r="J1665" s="520">
        <v>2.0</v>
      </c>
      <c r="K1665" s="474"/>
      <c r="L1665" s="989"/>
      <c r="M1665" s="486"/>
      <c r="N1665" s="487"/>
      <c r="O1665" s="486"/>
      <c r="P1665" s="487"/>
      <c r="Q1665" s="487"/>
      <c r="R1665" s="487"/>
      <c r="S1665" s="520"/>
      <c r="T1665" s="520"/>
      <c r="U1665" s="519"/>
      <c r="V1665" s="520"/>
      <c r="W1665" s="520">
        <v>3.0</v>
      </c>
      <c r="X1665" s="520"/>
      <c r="Y1665" s="474"/>
      <c r="Z1665" s="474"/>
      <c r="AA1665" s="474"/>
      <c r="AB1665" s="475"/>
      <c r="AC1665" s="475"/>
      <c r="AD1665" s="475"/>
      <c r="AE1665" s="989"/>
      <c r="AF1665" s="989"/>
      <c r="AG1665" s="989"/>
      <c r="AH1665" s="990"/>
      <c r="AI1665" s="990"/>
      <c r="AJ1665" s="989"/>
      <c r="AK1665" s="962"/>
      <c r="AL1665" s="962"/>
      <c r="AM1665" s="962"/>
      <c r="AN1665" s="961"/>
      <c r="AO1665" s="962"/>
      <c r="AP1665" s="962"/>
      <c r="AQ1665" s="961"/>
      <c r="AR1665" s="961"/>
      <c r="AS1665" s="1027"/>
    </row>
    <row r="1666">
      <c r="A1666" s="266"/>
      <c r="B1666" s="266"/>
      <c r="C1666" s="269"/>
      <c r="D1666" s="984">
        <v>3.0</v>
      </c>
      <c r="E1666" s="985">
        <v>3.0</v>
      </c>
      <c r="F1666" s="986">
        <v>24.0</v>
      </c>
      <c r="G1666" s="1013"/>
      <c r="H1666" s="1021">
        <v>3500.0</v>
      </c>
      <c r="I1666" s="486"/>
      <c r="J1666" s="520">
        <v>4.0</v>
      </c>
      <c r="K1666" s="474"/>
      <c r="L1666" s="989"/>
      <c r="M1666" s="486"/>
      <c r="N1666" s="487"/>
      <c r="O1666" s="486"/>
      <c r="P1666" s="487"/>
      <c r="Q1666" s="487"/>
      <c r="R1666" s="487"/>
      <c r="S1666" s="520"/>
      <c r="T1666" s="520"/>
      <c r="U1666" s="519"/>
      <c r="V1666" s="520"/>
      <c r="W1666" s="520">
        <v>4.0</v>
      </c>
      <c r="X1666" s="520"/>
      <c r="Y1666" s="474"/>
      <c r="Z1666" s="474"/>
      <c r="AA1666" s="474"/>
      <c r="AB1666" s="475"/>
      <c r="AC1666" s="475"/>
      <c r="AD1666" s="475"/>
      <c r="AE1666" s="989"/>
      <c r="AF1666" s="989"/>
      <c r="AG1666" s="989"/>
      <c r="AH1666" s="990"/>
      <c r="AI1666" s="990"/>
      <c r="AJ1666" s="989"/>
      <c r="AK1666" s="962"/>
      <c r="AL1666" s="962"/>
      <c r="AM1666" s="962"/>
      <c r="AN1666" s="961"/>
      <c r="AO1666" s="962"/>
      <c r="AP1666" s="962"/>
      <c r="AQ1666" s="961"/>
      <c r="AR1666" s="961"/>
      <c r="AS1666" s="1027"/>
    </row>
    <row r="1667">
      <c r="A1667" s="266"/>
      <c r="B1667" s="266"/>
      <c r="C1667" s="269"/>
      <c r="D1667" s="984">
        <v>4.0</v>
      </c>
      <c r="E1667" s="985">
        <v>4.0</v>
      </c>
      <c r="F1667" s="986">
        <v>27.0</v>
      </c>
      <c r="G1667" s="1013"/>
      <c r="H1667" s="1021">
        <v>5300.0</v>
      </c>
      <c r="I1667" s="486"/>
      <c r="J1667" s="520">
        <v>6.0</v>
      </c>
      <c r="K1667" s="474"/>
      <c r="L1667" s="989"/>
      <c r="M1667" s="486"/>
      <c r="N1667" s="487"/>
      <c r="O1667" s="486"/>
      <c r="P1667" s="487"/>
      <c r="Q1667" s="487"/>
      <c r="R1667" s="487"/>
      <c r="S1667" s="520"/>
      <c r="T1667" s="520"/>
      <c r="U1667" s="519"/>
      <c r="V1667" s="520"/>
      <c r="W1667" s="520">
        <v>5.0</v>
      </c>
      <c r="X1667" s="520"/>
      <c r="Y1667" s="474"/>
      <c r="Z1667" s="474"/>
      <c r="AA1667" s="474"/>
      <c r="AB1667" s="475"/>
      <c r="AC1667" s="475"/>
      <c r="AD1667" s="475"/>
      <c r="AE1667" s="989"/>
      <c r="AF1667" s="989"/>
      <c r="AG1667" s="989"/>
      <c r="AH1667" s="990"/>
      <c r="AI1667" s="990"/>
      <c r="AJ1667" s="989"/>
      <c r="AK1667" s="962"/>
      <c r="AL1667" s="962"/>
      <c r="AM1667" s="962"/>
      <c r="AN1667" s="961"/>
      <c r="AO1667" s="962"/>
      <c r="AP1667" s="962"/>
      <c r="AQ1667" s="961"/>
      <c r="AR1667" s="961"/>
      <c r="AS1667" s="1027"/>
    </row>
    <row r="1668">
      <c r="A1668" s="275"/>
      <c r="B1668" s="275"/>
      <c r="C1668" s="917"/>
      <c r="D1668" s="992">
        <v>5.0</v>
      </c>
      <c r="E1668" s="993">
        <v>5.0</v>
      </c>
      <c r="F1668" s="994">
        <v>30.0</v>
      </c>
      <c r="G1668" s="1015"/>
      <c r="H1668" s="1028">
        <v>8000.0</v>
      </c>
      <c r="I1668" s="1001"/>
      <c r="J1668" s="1002">
        <v>8.0</v>
      </c>
      <c r="K1668" s="999"/>
      <c r="L1668" s="1000"/>
      <c r="M1668" s="1001"/>
      <c r="N1668" s="997"/>
      <c r="O1668" s="1001"/>
      <c r="P1668" s="997"/>
      <c r="Q1668" s="997"/>
      <c r="R1668" s="997"/>
      <c r="S1668" s="1002"/>
      <c r="T1668" s="1002"/>
      <c r="U1668" s="998"/>
      <c r="V1668" s="1002"/>
      <c r="W1668" s="1002">
        <v>6.0</v>
      </c>
      <c r="X1668" s="1002"/>
      <c r="Y1668" s="999"/>
      <c r="Z1668" s="999"/>
      <c r="AA1668" s="999"/>
      <c r="AB1668" s="1003"/>
      <c r="AC1668" s="1003"/>
      <c r="AD1668" s="1003"/>
      <c r="AE1668" s="1000"/>
      <c r="AF1668" s="1000"/>
      <c r="AG1668" s="1000"/>
      <c r="AH1668" s="1004"/>
      <c r="AI1668" s="1004"/>
      <c r="AJ1668" s="1000"/>
      <c r="AK1668" s="1029"/>
      <c r="AL1668" s="1029"/>
      <c r="AM1668" s="1029"/>
      <c r="AN1668" s="1030"/>
      <c r="AO1668" s="1029"/>
      <c r="AP1668" s="1029"/>
      <c r="AQ1668" s="1030"/>
      <c r="AR1668" s="1030"/>
      <c r="AS1668" s="1031"/>
    </row>
    <row r="1669">
      <c r="A1669" s="387" t="s">
        <v>632</v>
      </c>
      <c r="B1669" s="1018" t="s">
        <v>2898</v>
      </c>
      <c r="C1669" s="269"/>
      <c r="D1669" s="984">
        <v>1.0</v>
      </c>
      <c r="E1669" s="985">
        <v>1.0</v>
      </c>
      <c r="F1669" s="986">
        <v>20.0</v>
      </c>
      <c r="G1669" s="1013"/>
      <c r="H1669" s="1021">
        <v>1500.0</v>
      </c>
      <c r="I1669" s="486"/>
      <c r="J1669" s="520">
        <v>1.0</v>
      </c>
      <c r="K1669" s="474"/>
      <c r="L1669" s="989"/>
      <c r="M1669" s="486"/>
      <c r="N1669" s="487"/>
      <c r="O1669" s="486"/>
      <c r="P1669" s="487"/>
      <c r="Q1669" s="487"/>
      <c r="R1669" s="487"/>
      <c r="S1669" s="519"/>
      <c r="T1669" s="520"/>
      <c r="U1669" s="519"/>
      <c r="V1669" s="520"/>
      <c r="W1669" s="520"/>
      <c r="X1669" s="520">
        <v>2.0</v>
      </c>
      <c r="Y1669" s="474"/>
      <c r="Z1669" s="474"/>
      <c r="AA1669" s="474"/>
      <c r="AB1669" s="475"/>
      <c r="AC1669" s="475"/>
      <c r="AD1669" s="475"/>
      <c r="AE1669" s="989"/>
      <c r="AF1669" s="989"/>
      <c r="AG1669" s="989"/>
      <c r="AH1669" s="990"/>
      <c r="AI1669" s="990"/>
      <c r="AJ1669" s="989"/>
      <c r="AK1669" s="962"/>
      <c r="AL1669" s="962"/>
      <c r="AM1669" s="962"/>
      <c r="AN1669" s="961"/>
      <c r="AO1669" s="962"/>
      <c r="AP1669" s="962"/>
      <c r="AQ1669" s="961"/>
      <c r="AR1669" s="961"/>
      <c r="AS1669" s="962"/>
    </row>
    <row r="1670">
      <c r="B1670" s="266"/>
      <c r="C1670" s="269"/>
      <c r="D1670" s="984">
        <v>2.0</v>
      </c>
      <c r="E1670" s="985">
        <v>2.0</v>
      </c>
      <c r="F1670" s="986">
        <v>22.0</v>
      </c>
      <c r="G1670" s="1013"/>
      <c r="H1670" s="1021">
        <v>2300.0</v>
      </c>
      <c r="I1670" s="486"/>
      <c r="J1670" s="520">
        <v>2.0</v>
      </c>
      <c r="K1670" s="474"/>
      <c r="L1670" s="989"/>
      <c r="M1670" s="486"/>
      <c r="N1670" s="487"/>
      <c r="O1670" s="486"/>
      <c r="P1670" s="487"/>
      <c r="Q1670" s="487"/>
      <c r="R1670" s="487"/>
      <c r="S1670" s="519"/>
      <c r="T1670" s="520"/>
      <c r="U1670" s="519"/>
      <c r="V1670" s="520"/>
      <c r="W1670" s="520"/>
      <c r="X1670" s="520">
        <v>3.0</v>
      </c>
      <c r="Y1670" s="474"/>
      <c r="Z1670" s="474"/>
      <c r="AA1670" s="474"/>
      <c r="AB1670" s="475"/>
      <c r="AC1670" s="475"/>
      <c r="AD1670" s="475"/>
      <c r="AE1670" s="989"/>
      <c r="AF1670" s="989"/>
      <c r="AG1670" s="989"/>
      <c r="AH1670" s="990"/>
      <c r="AI1670" s="990"/>
      <c r="AJ1670" s="989"/>
      <c r="AK1670" s="962"/>
      <c r="AL1670" s="962"/>
      <c r="AM1670" s="962"/>
      <c r="AN1670" s="961"/>
      <c r="AO1670" s="962"/>
      <c r="AP1670" s="962"/>
      <c r="AQ1670" s="961"/>
      <c r="AR1670" s="961"/>
      <c r="AS1670" s="962"/>
    </row>
    <row r="1671">
      <c r="B1671" s="266"/>
      <c r="C1671" s="269"/>
      <c r="D1671" s="984">
        <v>3.0</v>
      </c>
      <c r="E1671" s="985">
        <v>3.0</v>
      </c>
      <c r="F1671" s="986">
        <v>24.0</v>
      </c>
      <c r="G1671" s="1013"/>
      <c r="H1671" s="1021">
        <v>3500.0</v>
      </c>
      <c r="I1671" s="486"/>
      <c r="J1671" s="520">
        <v>4.0</v>
      </c>
      <c r="K1671" s="474"/>
      <c r="L1671" s="989"/>
      <c r="M1671" s="486"/>
      <c r="N1671" s="487"/>
      <c r="O1671" s="486"/>
      <c r="P1671" s="487"/>
      <c r="Q1671" s="487"/>
      <c r="R1671" s="487"/>
      <c r="S1671" s="519"/>
      <c r="T1671" s="520"/>
      <c r="U1671" s="519"/>
      <c r="V1671" s="520"/>
      <c r="W1671" s="520"/>
      <c r="X1671" s="520">
        <v>4.0</v>
      </c>
      <c r="Y1671" s="474"/>
      <c r="Z1671" s="474"/>
      <c r="AA1671" s="474"/>
      <c r="AB1671" s="475"/>
      <c r="AC1671" s="475"/>
      <c r="AD1671" s="475"/>
      <c r="AE1671" s="989"/>
      <c r="AF1671" s="989"/>
      <c r="AG1671" s="989"/>
      <c r="AH1671" s="990"/>
      <c r="AI1671" s="990"/>
      <c r="AJ1671" s="989"/>
      <c r="AK1671" s="962"/>
      <c r="AL1671" s="962"/>
      <c r="AM1671" s="962"/>
      <c r="AN1671" s="961"/>
      <c r="AO1671" s="962"/>
      <c r="AP1671" s="962"/>
      <c r="AQ1671" s="961"/>
      <c r="AR1671" s="961"/>
      <c r="AS1671" s="962"/>
    </row>
    <row r="1672">
      <c r="B1672" s="266"/>
      <c r="C1672" s="269"/>
      <c r="D1672" s="984">
        <v>4.0</v>
      </c>
      <c r="E1672" s="985">
        <v>4.0</v>
      </c>
      <c r="F1672" s="986">
        <v>27.0</v>
      </c>
      <c r="G1672" s="1013"/>
      <c r="H1672" s="1021">
        <v>5300.0</v>
      </c>
      <c r="I1672" s="486"/>
      <c r="J1672" s="520">
        <v>6.0</v>
      </c>
      <c r="K1672" s="474"/>
      <c r="L1672" s="989"/>
      <c r="M1672" s="486"/>
      <c r="N1672" s="487"/>
      <c r="O1672" s="486"/>
      <c r="P1672" s="487"/>
      <c r="Q1672" s="487"/>
      <c r="R1672" s="487"/>
      <c r="S1672" s="519"/>
      <c r="T1672" s="520"/>
      <c r="U1672" s="519"/>
      <c r="V1672" s="520"/>
      <c r="W1672" s="520"/>
      <c r="X1672" s="520">
        <v>5.0</v>
      </c>
      <c r="Y1672" s="474"/>
      <c r="Z1672" s="474"/>
      <c r="AA1672" s="474"/>
      <c r="AB1672" s="475"/>
      <c r="AC1672" s="475"/>
      <c r="AD1672" s="475"/>
      <c r="AE1672" s="989"/>
      <c r="AF1672" s="989"/>
      <c r="AG1672" s="989"/>
      <c r="AH1672" s="990"/>
      <c r="AI1672" s="990"/>
      <c r="AJ1672" s="989"/>
      <c r="AK1672" s="962"/>
      <c r="AL1672" s="962"/>
      <c r="AM1672" s="962"/>
      <c r="AN1672" s="961"/>
      <c r="AO1672" s="962"/>
      <c r="AP1672" s="962"/>
      <c r="AQ1672" s="961"/>
      <c r="AR1672" s="961"/>
      <c r="AS1672" s="962"/>
    </row>
    <row r="1673">
      <c r="B1673" s="266"/>
      <c r="C1673" s="269"/>
      <c r="D1673" s="984">
        <v>5.0</v>
      </c>
      <c r="E1673" s="985">
        <v>5.0</v>
      </c>
      <c r="F1673" s="986">
        <v>30.0</v>
      </c>
      <c r="G1673" s="1013"/>
      <c r="H1673" s="1021">
        <v>8000.0</v>
      </c>
      <c r="I1673" s="486"/>
      <c r="J1673" s="520">
        <v>8.0</v>
      </c>
      <c r="K1673" s="474"/>
      <c r="L1673" s="989"/>
      <c r="M1673" s="486"/>
      <c r="N1673" s="487"/>
      <c r="O1673" s="486"/>
      <c r="P1673" s="487"/>
      <c r="Q1673" s="487"/>
      <c r="R1673" s="487"/>
      <c r="S1673" s="519"/>
      <c r="T1673" s="520"/>
      <c r="U1673" s="519"/>
      <c r="V1673" s="520"/>
      <c r="W1673" s="520"/>
      <c r="X1673" s="520">
        <v>6.0</v>
      </c>
      <c r="Y1673" s="474"/>
      <c r="Z1673" s="474"/>
      <c r="AA1673" s="474"/>
      <c r="AB1673" s="475"/>
      <c r="AC1673" s="475"/>
      <c r="AD1673" s="475"/>
      <c r="AE1673" s="989"/>
      <c r="AF1673" s="989"/>
      <c r="AG1673" s="989"/>
      <c r="AH1673" s="990"/>
      <c r="AI1673" s="990"/>
      <c r="AJ1673" s="989"/>
      <c r="AK1673" s="962"/>
      <c r="AL1673" s="962"/>
      <c r="AM1673" s="962"/>
      <c r="AN1673" s="961"/>
      <c r="AO1673" s="962"/>
      <c r="AP1673" s="962"/>
      <c r="AQ1673" s="961"/>
      <c r="AR1673" s="961"/>
      <c r="AS1673" s="962"/>
    </row>
    <row r="1674">
      <c r="A1674" s="968" t="s">
        <v>764</v>
      </c>
      <c r="B1674" s="1016" t="s">
        <v>2899</v>
      </c>
      <c r="C1674" s="14"/>
      <c r="D1674" s="970">
        <v>1.0</v>
      </c>
      <c r="E1674" s="971">
        <v>2.0</v>
      </c>
      <c r="F1674" s="972">
        <v>15.0</v>
      </c>
      <c r="G1674" s="973"/>
      <c r="H1674" s="1023">
        <v>10000.0</v>
      </c>
      <c r="I1674" s="979"/>
      <c r="J1674" s="976"/>
      <c r="K1674" s="977"/>
      <c r="L1674" s="982">
        <v>1.0</v>
      </c>
      <c r="M1674" s="979"/>
      <c r="N1674" s="975"/>
      <c r="O1674" s="979"/>
      <c r="P1674" s="975"/>
      <c r="Q1674" s="975"/>
      <c r="R1674" s="975"/>
      <c r="S1674" s="976"/>
      <c r="T1674" s="980"/>
      <c r="U1674" s="976"/>
      <c r="V1674" s="980"/>
      <c r="W1674" s="980"/>
      <c r="X1674" s="980"/>
      <c r="Y1674" s="977"/>
      <c r="Z1674" s="977"/>
      <c r="AA1674" s="977"/>
      <c r="AB1674" s="981"/>
      <c r="AC1674" s="981"/>
      <c r="AD1674" s="981"/>
      <c r="AE1674" s="978"/>
      <c r="AF1674" s="978"/>
      <c r="AG1674" s="978"/>
      <c r="AH1674" s="982"/>
      <c r="AI1674" s="982"/>
      <c r="AJ1674" s="978"/>
      <c r="AK1674" s="1024"/>
      <c r="AL1674" s="1024"/>
      <c r="AM1674" s="1024"/>
      <c r="AN1674" s="1025"/>
      <c r="AO1674" s="1024"/>
      <c r="AP1674" s="1024"/>
      <c r="AQ1674" s="1025"/>
      <c r="AR1674" s="1025"/>
      <c r="AS1674" s="1026"/>
    </row>
    <row r="1675">
      <c r="A1675" s="266"/>
      <c r="B1675" s="266"/>
      <c r="C1675" s="269"/>
      <c r="D1675" s="984">
        <v>2.0</v>
      </c>
      <c r="E1675" s="985">
        <v>4.0</v>
      </c>
      <c r="F1675" s="986">
        <v>18.0</v>
      </c>
      <c r="G1675" s="987"/>
      <c r="H1675" s="1021">
        <v>15000.0</v>
      </c>
      <c r="I1675" s="486"/>
      <c r="J1675" s="519"/>
      <c r="K1675" s="475">
        <v>5.0</v>
      </c>
      <c r="L1675" s="989"/>
      <c r="M1675" s="486"/>
      <c r="N1675" s="487"/>
      <c r="O1675" s="486"/>
      <c r="P1675" s="487"/>
      <c r="Q1675" s="487"/>
      <c r="R1675" s="487"/>
      <c r="S1675" s="519"/>
      <c r="T1675" s="520"/>
      <c r="U1675" s="519"/>
      <c r="V1675" s="520"/>
      <c r="W1675" s="520"/>
      <c r="X1675" s="520"/>
      <c r="Y1675" s="475"/>
      <c r="Z1675" s="474"/>
      <c r="AA1675" s="474"/>
      <c r="AB1675" s="475"/>
      <c r="AC1675" s="475">
        <v>6.0</v>
      </c>
      <c r="AD1675" s="475"/>
      <c r="AE1675" s="989"/>
      <c r="AF1675" s="989"/>
      <c r="AG1675" s="989"/>
      <c r="AH1675" s="990"/>
      <c r="AI1675" s="990"/>
      <c r="AJ1675" s="989"/>
      <c r="AK1675" s="962"/>
      <c r="AL1675" s="962"/>
      <c r="AM1675" s="962"/>
      <c r="AN1675" s="961"/>
      <c r="AO1675" s="962"/>
      <c r="AP1675" s="962"/>
      <c r="AQ1675" s="961"/>
      <c r="AR1675" s="961"/>
      <c r="AS1675" s="1027"/>
    </row>
    <row r="1676">
      <c r="A1676" s="266"/>
      <c r="B1676" s="266"/>
      <c r="C1676" s="269"/>
      <c r="D1676" s="984">
        <v>3.0</v>
      </c>
      <c r="E1676" s="985">
        <v>6.0</v>
      </c>
      <c r="F1676" s="986">
        <v>21.0</v>
      </c>
      <c r="G1676" s="987"/>
      <c r="H1676" s="1021">
        <v>23000.0</v>
      </c>
      <c r="I1676" s="486"/>
      <c r="J1676" s="519"/>
      <c r="K1676" s="475">
        <v>15.0</v>
      </c>
      <c r="L1676" s="989"/>
      <c r="M1676" s="486"/>
      <c r="N1676" s="487"/>
      <c r="O1676" s="486"/>
      <c r="P1676" s="487"/>
      <c r="Q1676" s="487"/>
      <c r="R1676" s="487"/>
      <c r="S1676" s="519"/>
      <c r="T1676" s="520"/>
      <c r="U1676" s="519"/>
      <c r="V1676" s="520"/>
      <c r="W1676" s="520"/>
      <c r="X1676" s="520"/>
      <c r="Y1676" s="475"/>
      <c r="Z1676" s="475">
        <v>6.0</v>
      </c>
      <c r="AA1676" s="474"/>
      <c r="AB1676" s="475"/>
      <c r="AC1676" s="475">
        <v>10.0</v>
      </c>
      <c r="AD1676" s="475"/>
      <c r="AE1676" s="989"/>
      <c r="AF1676" s="989"/>
      <c r="AG1676" s="989"/>
      <c r="AH1676" s="990"/>
      <c r="AI1676" s="990"/>
      <c r="AJ1676" s="989"/>
      <c r="AK1676" s="962"/>
      <c r="AL1676" s="962"/>
      <c r="AM1676" s="962"/>
      <c r="AN1676" s="961"/>
      <c r="AO1676" s="962"/>
      <c r="AP1676" s="962"/>
      <c r="AQ1676" s="961"/>
      <c r="AR1676" s="961"/>
      <c r="AS1676" s="1027"/>
    </row>
    <row r="1677">
      <c r="A1677" s="266"/>
      <c r="B1677" s="266"/>
      <c r="C1677" s="269"/>
      <c r="D1677" s="984">
        <v>4.0</v>
      </c>
      <c r="E1677" s="985">
        <v>9.0</v>
      </c>
      <c r="F1677" s="986">
        <v>24.0</v>
      </c>
      <c r="G1677" s="987"/>
      <c r="H1677" s="1021">
        <v>35000.0</v>
      </c>
      <c r="I1677" s="486"/>
      <c r="J1677" s="519"/>
      <c r="K1677" s="475">
        <v>25.0</v>
      </c>
      <c r="L1677" s="989"/>
      <c r="M1677" s="486"/>
      <c r="N1677" s="487"/>
      <c r="O1677" s="486"/>
      <c r="P1677" s="487"/>
      <c r="Q1677" s="487"/>
      <c r="R1677" s="487"/>
      <c r="S1677" s="519"/>
      <c r="T1677" s="520"/>
      <c r="U1677" s="519"/>
      <c r="V1677" s="520"/>
      <c r="W1677" s="520"/>
      <c r="X1677" s="520"/>
      <c r="Y1677" s="475"/>
      <c r="Z1677" s="475">
        <v>8.0</v>
      </c>
      <c r="AA1677" s="474"/>
      <c r="AB1677" s="475"/>
      <c r="AC1677" s="475">
        <v>12.0</v>
      </c>
      <c r="AD1677" s="475"/>
      <c r="AE1677" s="989"/>
      <c r="AF1677" s="989"/>
      <c r="AG1677" s="989"/>
      <c r="AH1677" s="990"/>
      <c r="AI1677" s="990"/>
      <c r="AJ1677" s="989"/>
      <c r="AK1677" s="962"/>
      <c r="AL1677" s="962"/>
      <c r="AM1677" s="962"/>
      <c r="AN1677" s="961"/>
      <c r="AO1677" s="962"/>
      <c r="AP1677" s="962"/>
      <c r="AQ1677" s="961"/>
      <c r="AR1677" s="961"/>
      <c r="AS1677" s="1027"/>
    </row>
    <row r="1678">
      <c r="A1678" s="266"/>
      <c r="B1678" s="266"/>
      <c r="C1678" s="269"/>
      <c r="D1678" s="984">
        <v>5.0</v>
      </c>
      <c r="E1678" s="985">
        <v>12.0</v>
      </c>
      <c r="F1678" s="986">
        <v>27.0</v>
      </c>
      <c r="G1678" s="987"/>
      <c r="H1678" s="1021">
        <v>53000.0</v>
      </c>
      <c r="I1678" s="486"/>
      <c r="J1678" s="519"/>
      <c r="K1678" s="474"/>
      <c r="L1678" s="990">
        <v>3.0</v>
      </c>
      <c r="M1678" s="486"/>
      <c r="N1678" s="487"/>
      <c r="O1678" s="486"/>
      <c r="P1678" s="487"/>
      <c r="Q1678" s="487"/>
      <c r="R1678" s="487"/>
      <c r="S1678" s="519"/>
      <c r="T1678" s="520"/>
      <c r="U1678" s="519"/>
      <c r="V1678" s="520"/>
      <c r="W1678" s="520"/>
      <c r="X1678" s="520"/>
      <c r="Y1678" s="475"/>
      <c r="Z1678" s="475">
        <v>10.0</v>
      </c>
      <c r="AA1678" s="474"/>
      <c r="AB1678" s="475"/>
      <c r="AC1678" s="475">
        <v>14.0</v>
      </c>
      <c r="AD1678" s="475"/>
      <c r="AE1678" s="989"/>
      <c r="AF1678" s="989"/>
      <c r="AG1678" s="989"/>
      <c r="AH1678" s="990"/>
      <c r="AI1678" s="990"/>
      <c r="AJ1678" s="989"/>
      <c r="AK1678" s="962"/>
      <c r="AL1678" s="962"/>
      <c r="AM1678" s="962"/>
      <c r="AN1678" s="961"/>
      <c r="AO1678" s="962"/>
      <c r="AP1678" s="962"/>
      <c r="AQ1678" s="961"/>
      <c r="AR1678" s="961"/>
      <c r="AS1678" s="1027"/>
    </row>
    <row r="1679">
      <c r="A1679" s="266"/>
      <c r="B1679" s="266"/>
      <c r="C1679" s="269"/>
      <c r="D1679" s="984">
        <v>6.0</v>
      </c>
      <c r="E1679" s="985">
        <v>15.0</v>
      </c>
      <c r="F1679" s="986">
        <v>30.0</v>
      </c>
      <c r="G1679" s="987"/>
      <c r="H1679" s="1021">
        <v>80000.0</v>
      </c>
      <c r="I1679" s="486"/>
      <c r="J1679" s="519"/>
      <c r="K1679" s="474"/>
      <c r="L1679" s="990">
        <v>5.0</v>
      </c>
      <c r="M1679" s="486"/>
      <c r="N1679" s="487"/>
      <c r="O1679" s="486"/>
      <c r="P1679" s="487"/>
      <c r="Q1679" s="487"/>
      <c r="R1679" s="487"/>
      <c r="S1679" s="519"/>
      <c r="T1679" s="520"/>
      <c r="U1679" s="519"/>
      <c r="V1679" s="520"/>
      <c r="W1679" s="520"/>
      <c r="X1679" s="520"/>
      <c r="Y1679" s="474"/>
      <c r="Z1679" s="474"/>
      <c r="AA1679" s="474"/>
      <c r="AB1679" s="475"/>
      <c r="AC1679" s="475"/>
      <c r="AD1679" s="475"/>
      <c r="AE1679" s="990"/>
      <c r="AF1679" s="990">
        <v>2.0</v>
      </c>
      <c r="AG1679" s="989"/>
      <c r="AH1679" s="990"/>
      <c r="AI1679" s="990">
        <v>2.0</v>
      </c>
      <c r="AJ1679" s="990"/>
      <c r="AK1679" s="962"/>
      <c r="AL1679" s="962"/>
      <c r="AM1679" s="962"/>
      <c r="AN1679" s="961"/>
      <c r="AO1679" s="962"/>
      <c r="AP1679" s="962"/>
      <c r="AQ1679" s="961"/>
      <c r="AR1679" s="961"/>
      <c r="AS1679" s="1027"/>
    </row>
    <row r="1680">
      <c r="A1680" s="266"/>
      <c r="B1680" s="266"/>
      <c r="C1680" s="269"/>
      <c r="D1680" s="984">
        <v>7.0</v>
      </c>
      <c r="E1680" s="985">
        <v>18.0</v>
      </c>
      <c r="F1680" s="986">
        <v>33.0</v>
      </c>
      <c r="G1680" s="987"/>
      <c r="H1680" s="1021">
        <v>120000.0</v>
      </c>
      <c r="I1680" s="486"/>
      <c r="J1680" s="519"/>
      <c r="K1680" s="474"/>
      <c r="L1680" s="990">
        <v>10.0</v>
      </c>
      <c r="M1680" s="486"/>
      <c r="N1680" s="487"/>
      <c r="O1680" s="486"/>
      <c r="P1680" s="487"/>
      <c r="Q1680" s="487"/>
      <c r="R1680" s="487"/>
      <c r="S1680" s="519"/>
      <c r="T1680" s="520"/>
      <c r="U1680" s="519"/>
      <c r="V1680" s="520"/>
      <c r="W1680" s="520"/>
      <c r="X1680" s="520"/>
      <c r="Y1680" s="474"/>
      <c r="Z1680" s="474"/>
      <c r="AA1680" s="474"/>
      <c r="AB1680" s="475"/>
      <c r="AC1680" s="475"/>
      <c r="AD1680" s="475"/>
      <c r="AE1680" s="990"/>
      <c r="AF1680" s="990">
        <v>3.0</v>
      </c>
      <c r="AG1680" s="989"/>
      <c r="AH1680" s="990"/>
      <c r="AI1680" s="990">
        <v>3.0</v>
      </c>
      <c r="AJ1680" s="990"/>
      <c r="AK1680" s="962"/>
      <c r="AL1680" s="962"/>
      <c r="AM1680" s="962"/>
      <c r="AN1680" s="961"/>
      <c r="AO1680" s="962"/>
      <c r="AP1680" s="962"/>
      <c r="AQ1680" s="961"/>
      <c r="AR1680" s="961"/>
      <c r="AS1680" s="1027"/>
    </row>
    <row r="1681">
      <c r="A1681" s="266"/>
      <c r="B1681" s="266"/>
      <c r="C1681" s="269"/>
      <c r="D1681" s="984">
        <v>8.0</v>
      </c>
      <c r="E1681" s="985">
        <v>22.0</v>
      </c>
      <c r="F1681" s="986">
        <v>36.0</v>
      </c>
      <c r="G1681" s="987"/>
      <c r="H1681" s="1021">
        <v>180000.0</v>
      </c>
      <c r="I1681" s="486"/>
      <c r="J1681" s="519"/>
      <c r="K1681" s="474"/>
      <c r="L1681" s="990">
        <v>20.0</v>
      </c>
      <c r="M1681" s="486"/>
      <c r="N1681" s="487"/>
      <c r="O1681" s="486"/>
      <c r="P1681" s="487"/>
      <c r="Q1681" s="487"/>
      <c r="R1681" s="487"/>
      <c r="S1681" s="519"/>
      <c r="T1681" s="520"/>
      <c r="U1681" s="519"/>
      <c r="V1681" s="520"/>
      <c r="W1681" s="520"/>
      <c r="X1681" s="520"/>
      <c r="Y1681" s="474"/>
      <c r="Z1681" s="474"/>
      <c r="AA1681" s="474"/>
      <c r="AB1681" s="475"/>
      <c r="AC1681" s="475"/>
      <c r="AD1681" s="475"/>
      <c r="AE1681" s="990"/>
      <c r="AF1681" s="990">
        <v>5.0</v>
      </c>
      <c r="AG1681" s="989"/>
      <c r="AH1681" s="990"/>
      <c r="AI1681" s="990">
        <v>5.0</v>
      </c>
      <c r="AJ1681" s="990"/>
      <c r="AK1681" s="962"/>
      <c r="AL1681" s="962"/>
      <c r="AM1681" s="962"/>
      <c r="AN1681" s="961"/>
      <c r="AO1681" s="962"/>
      <c r="AP1681" s="962"/>
      <c r="AQ1681" s="961"/>
      <c r="AR1681" s="961"/>
      <c r="AS1681" s="1027"/>
    </row>
    <row r="1682">
      <c r="A1682" s="266"/>
      <c r="B1682" s="266"/>
      <c r="C1682" s="269"/>
      <c r="D1682" s="984">
        <v>9.0</v>
      </c>
      <c r="E1682" s="985">
        <v>26.0</v>
      </c>
      <c r="F1682" s="986">
        <v>40.0</v>
      </c>
      <c r="G1682" s="987"/>
      <c r="H1682" s="1021">
        <v>270000.0</v>
      </c>
      <c r="I1682" s="486"/>
      <c r="J1682" s="519"/>
      <c r="K1682" s="474"/>
      <c r="L1682" s="990">
        <v>30.0</v>
      </c>
      <c r="M1682" s="486"/>
      <c r="N1682" s="487"/>
      <c r="O1682" s="486"/>
      <c r="P1682" s="487"/>
      <c r="Q1682" s="487"/>
      <c r="R1682" s="487"/>
      <c r="S1682" s="519"/>
      <c r="T1682" s="520"/>
      <c r="U1682" s="519"/>
      <c r="V1682" s="520"/>
      <c r="W1682" s="520"/>
      <c r="X1682" s="520"/>
      <c r="Y1682" s="474"/>
      <c r="Z1682" s="474"/>
      <c r="AA1682" s="474"/>
      <c r="AB1682" s="475"/>
      <c r="AC1682" s="475"/>
      <c r="AD1682" s="475"/>
      <c r="AE1682" s="990"/>
      <c r="AF1682" s="990">
        <v>7.0</v>
      </c>
      <c r="AG1682" s="989"/>
      <c r="AH1682" s="990"/>
      <c r="AI1682" s="990">
        <v>7.0</v>
      </c>
      <c r="AJ1682" s="990"/>
      <c r="AK1682" s="962"/>
      <c r="AL1682" s="962"/>
      <c r="AM1682" s="962"/>
      <c r="AN1682" s="961"/>
      <c r="AO1682" s="962"/>
      <c r="AP1682" s="962"/>
      <c r="AQ1682" s="961"/>
      <c r="AR1682" s="961"/>
      <c r="AS1682" s="1027"/>
    </row>
    <row r="1683">
      <c r="A1683" s="275"/>
      <c r="B1683" s="275"/>
      <c r="C1683" s="917"/>
      <c r="D1683" s="992">
        <v>10.0</v>
      </c>
      <c r="E1683" s="993">
        <v>30.0</v>
      </c>
      <c r="F1683" s="994">
        <v>45.0</v>
      </c>
      <c r="G1683" s="995"/>
      <c r="H1683" s="1028">
        <v>410000.0</v>
      </c>
      <c r="I1683" s="1001"/>
      <c r="J1683" s="998"/>
      <c r="K1683" s="999"/>
      <c r="L1683" s="1004">
        <v>40.0</v>
      </c>
      <c r="M1683" s="1001"/>
      <c r="N1683" s="997"/>
      <c r="O1683" s="1001"/>
      <c r="P1683" s="997"/>
      <c r="Q1683" s="997"/>
      <c r="R1683" s="997"/>
      <c r="S1683" s="998"/>
      <c r="T1683" s="1002"/>
      <c r="U1683" s="998"/>
      <c r="V1683" s="1002"/>
      <c r="W1683" s="1002"/>
      <c r="X1683" s="1002"/>
      <c r="Y1683" s="999"/>
      <c r="Z1683" s="999"/>
      <c r="AA1683" s="999"/>
      <c r="AB1683" s="1003"/>
      <c r="AC1683" s="1003"/>
      <c r="AD1683" s="1003"/>
      <c r="AE1683" s="1004"/>
      <c r="AF1683" s="1004">
        <v>9.0</v>
      </c>
      <c r="AG1683" s="1000"/>
      <c r="AH1683" s="1004"/>
      <c r="AI1683" s="1004">
        <v>9.0</v>
      </c>
      <c r="AJ1683" s="1004"/>
      <c r="AK1683" s="1029"/>
      <c r="AL1683" s="1029"/>
      <c r="AM1683" s="1029"/>
      <c r="AN1683" s="1030"/>
      <c r="AO1683" s="1029"/>
      <c r="AP1683" s="1029"/>
      <c r="AQ1683" s="1030"/>
      <c r="AR1683" s="1030"/>
      <c r="AS1683" s="1031"/>
    </row>
    <row r="1684">
      <c r="A1684" s="387" t="s">
        <v>274</v>
      </c>
      <c r="B1684" s="1018" t="s">
        <v>2900</v>
      </c>
      <c r="C1684" s="269"/>
      <c r="D1684" s="984">
        <v>1.0</v>
      </c>
      <c r="E1684" s="985">
        <v>2.0</v>
      </c>
      <c r="F1684" s="986">
        <v>30.0</v>
      </c>
      <c r="G1684" s="987"/>
      <c r="H1684" s="1021">
        <v>8000.0</v>
      </c>
      <c r="I1684" s="486"/>
      <c r="J1684" s="519"/>
      <c r="K1684" s="475">
        <v>3.0</v>
      </c>
      <c r="L1684" s="989"/>
      <c r="M1684" s="486"/>
      <c r="N1684" s="487"/>
      <c r="O1684" s="486"/>
      <c r="P1684" s="487"/>
      <c r="Q1684" s="487"/>
      <c r="R1684" s="487"/>
      <c r="S1684" s="519"/>
      <c r="T1684" s="520"/>
      <c r="U1684" s="519"/>
      <c r="V1684" s="520"/>
      <c r="W1684" s="520"/>
      <c r="X1684" s="520"/>
      <c r="Y1684" s="474"/>
      <c r="Z1684" s="475"/>
      <c r="AA1684" s="474"/>
      <c r="AB1684" s="475"/>
      <c r="AC1684" s="475"/>
      <c r="AD1684" s="475">
        <v>3.0</v>
      </c>
      <c r="AE1684" s="989"/>
      <c r="AF1684" s="989"/>
      <c r="AG1684" s="989"/>
      <c r="AH1684" s="990"/>
      <c r="AI1684" s="990"/>
      <c r="AJ1684" s="989"/>
      <c r="AK1684" s="962"/>
      <c r="AL1684" s="962"/>
      <c r="AM1684" s="962"/>
      <c r="AN1684" s="961"/>
      <c r="AO1684" s="962"/>
      <c r="AP1684" s="962"/>
      <c r="AQ1684" s="961"/>
      <c r="AR1684" s="961"/>
      <c r="AS1684" s="962"/>
    </row>
    <row r="1685">
      <c r="B1685" s="266"/>
      <c r="C1685" s="269"/>
      <c r="D1685" s="984">
        <v>2.0</v>
      </c>
      <c r="E1685" s="985">
        <v>4.0</v>
      </c>
      <c r="F1685" s="986">
        <v>35.0</v>
      </c>
      <c r="G1685" s="987"/>
      <c r="H1685" s="1021">
        <v>12000.0</v>
      </c>
      <c r="I1685" s="486"/>
      <c r="J1685" s="519"/>
      <c r="K1685" s="475">
        <v>5.0</v>
      </c>
      <c r="L1685" s="989"/>
      <c r="M1685" s="486"/>
      <c r="N1685" s="487"/>
      <c r="O1685" s="486"/>
      <c r="P1685" s="487"/>
      <c r="Q1685" s="487"/>
      <c r="R1685" s="487"/>
      <c r="S1685" s="519"/>
      <c r="T1685" s="520"/>
      <c r="U1685" s="519"/>
      <c r="V1685" s="520"/>
      <c r="W1685" s="520"/>
      <c r="X1685" s="520"/>
      <c r="Y1685" s="474"/>
      <c r="Z1685" s="475"/>
      <c r="AA1685" s="474"/>
      <c r="AB1685" s="475"/>
      <c r="AC1685" s="475"/>
      <c r="AD1685" s="475">
        <v>4.0</v>
      </c>
      <c r="AE1685" s="989"/>
      <c r="AF1685" s="989"/>
      <c r="AG1685" s="989"/>
      <c r="AH1685" s="990"/>
      <c r="AI1685" s="990"/>
      <c r="AJ1685" s="989"/>
      <c r="AK1685" s="962"/>
      <c r="AL1685" s="962"/>
      <c r="AM1685" s="962"/>
      <c r="AN1685" s="961"/>
      <c r="AO1685" s="962"/>
      <c r="AP1685" s="962"/>
      <c r="AQ1685" s="961"/>
      <c r="AR1685" s="961"/>
      <c r="AS1685" s="962"/>
    </row>
    <row r="1686">
      <c r="B1686" s="266"/>
      <c r="C1686" s="269"/>
      <c r="D1686" s="984">
        <v>3.0</v>
      </c>
      <c r="E1686" s="985">
        <v>6.0</v>
      </c>
      <c r="F1686" s="986">
        <v>40.0</v>
      </c>
      <c r="G1686" s="987"/>
      <c r="H1686" s="1021">
        <v>18000.0</v>
      </c>
      <c r="I1686" s="486"/>
      <c r="J1686" s="519"/>
      <c r="K1686" s="475">
        <v>8.0</v>
      </c>
      <c r="L1686" s="989"/>
      <c r="M1686" s="486"/>
      <c r="N1686" s="487"/>
      <c r="O1686" s="486"/>
      <c r="P1686" s="487"/>
      <c r="Q1686" s="487"/>
      <c r="R1686" s="487"/>
      <c r="S1686" s="519"/>
      <c r="T1686" s="520"/>
      <c r="U1686" s="519"/>
      <c r="V1686" s="520"/>
      <c r="W1686" s="520"/>
      <c r="X1686" s="520"/>
      <c r="Y1686" s="474"/>
      <c r="Z1686" s="475">
        <v>2.0</v>
      </c>
      <c r="AA1686" s="474"/>
      <c r="AB1686" s="475"/>
      <c r="AC1686" s="475"/>
      <c r="AD1686" s="475">
        <v>6.0</v>
      </c>
      <c r="AE1686" s="989"/>
      <c r="AF1686" s="989"/>
      <c r="AG1686" s="989"/>
      <c r="AH1686" s="990"/>
      <c r="AI1686" s="990"/>
      <c r="AJ1686" s="989"/>
      <c r="AK1686" s="962"/>
      <c r="AL1686" s="962"/>
      <c r="AM1686" s="962"/>
      <c r="AN1686" s="961"/>
      <c r="AO1686" s="962"/>
      <c r="AP1686" s="962"/>
      <c r="AQ1686" s="961"/>
      <c r="AR1686" s="961"/>
      <c r="AS1686" s="962"/>
    </row>
    <row r="1687">
      <c r="B1687" s="266"/>
      <c r="C1687" s="269"/>
      <c r="D1687" s="984">
        <v>4.0</v>
      </c>
      <c r="E1687" s="985">
        <v>9.0</v>
      </c>
      <c r="F1687" s="986">
        <v>45.0</v>
      </c>
      <c r="G1687" s="987"/>
      <c r="H1687" s="1021">
        <v>27000.0</v>
      </c>
      <c r="I1687" s="486"/>
      <c r="J1687" s="519"/>
      <c r="K1687" s="475">
        <v>12.0</v>
      </c>
      <c r="L1687" s="989"/>
      <c r="M1687" s="486"/>
      <c r="N1687" s="487"/>
      <c r="O1687" s="486"/>
      <c r="P1687" s="487"/>
      <c r="Q1687" s="487"/>
      <c r="R1687" s="487"/>
      <c r="S1687" s="519"/>
      <c r="T1687" s="520"/>
      <c r="U1687" s="519"/>
      <c r="V1687" s="520"/>
      <c r="W1687" s="520"/>
      <c r="X1687" s="520"/>
      <c r="Y1687" s="474"/>
      <c r="Z1687" s="475">
        <v>4.0</v>
      </c>
      <c r="AA1687" s="474"/>
      <c r="AB1687" s="475"/>
      <c r="AC1687" s="475"/>
      <c r="AD1687" s="475">
        <v>8.0</v>
      </c>
      <c r="AE1687" s="989"/>
      <c r="AF1687" s="989"/>
      <c r="AG1687" s="989"/>
      <c r="AH1687" s="990"/>
      <c r="AI1687" s="990"/>
      <c r="AJ1687" s="989"/>
      <c r="AK1687" s="962"/>
      <c r="AL1687" s="962"/>
      <c r="AM1687" s="962"/>
      <c r="AN1687" s="961"/>
      <c r="AO1687" s="962"/>
      <c r="AP1687" s="962"/>
      <c r="AQ1687" s="961"/>
      <c r="AR1687" s="961"/>
      <c r="AS1687" s="962"/>
    </row>
    <row r="1688">
      <c r="B1688" s="266"/>
      <c r="C1688" s="269"/>
      <c r="D1688" s="984">
        <v>5.0</v>
      </c>
      <c r="E1688" s="985">
        <v>12.0</v>
      </c>
      <c r="F1688" s="986">
        <v>50.0</v>
      </c>
      <c r="G1688" s="987"/>
      <c r="H1688" s="1021">
        <v>41000.0</v>
      </c>
      <c r="I1688" s="486"/>
      <c r="J1688" s="519"/>
      <c r="K1688" s="475">
        <v>15.0</v>
      </c>
      <c r="L1688" s="989"/>
      <c r="M1688" s="486"/>
      <c r="N1688" s="487"/>
      <c r="O1688" s="486"/>
      <c r="P1688" s="487"/>
      <c r="Q1688" s="487"/>
      <c r="R1688" s="487"/>
      <c r="S1688" s="519"/>
      <c r="T1688" s="520"/>
      <c r="U1688" s="519"/>
      <c r="V1688" s="520"/>
      <c r="W1688" s="520"/>
      <c r="X1688" s="520"/>
      <c r="Y1688" s="474"/>
      <c r="Z1688" s="475">
        <v>6.0</v>
      </c>
      <c r="AA1688" s="474"/>
      <c r="AB1688" s="475"/>
      <c r="AC1688" s="475"/>
      <c r="AD1688" s="475">
        <v>10.0</v>
      </c>
      <c r="AE1688" s="989"/>
      <c r="AF1688" s="989"/>
      <c r="AG1688" s="989"/>
      <c r="AH1688" s="990"/>
      <c r="AI1688" s="990"/>
      <c r="AJ1688" s="989"/>
      <c r="AK1688" s="962"/>
      <c r="AL1688" s="962"/>
      <c r="AM1688" s="962"/>
      <c r="AN1688" s="961"/>
      <c r="AO1688" s="962"/>
      <c r="AP1688" s="962"/>
      <c r="AQ1688" s="961"/>
      <c r="AR1688" s="961"/>
      <c r="AS1688" s="962"/>
    </row>
    <row r="1689">
      <c r="B1689" s="266"/>
      <c r="C1689" s="269"/>
      <c r="D1689" s="984">
        <v>6.0</v>
      </c>
      <c r="E1689" s="985">
        <v>15.0</v>
      </c>
      <c r="F1689" s="986">
        <v>55.0</v>
      </c>
      <c r="G1689" s="987"/>
      <c r="H1689" s="1021">
        <v>62000.0</v>
      </c>
      <c r="I1689" s="486"/>
      <c r="J1689" s="519"/>
      <c r="K1689" s="474"/>
      <c r="L1689" s="990">
        <v>5.0</v>
      </c>
      <c r="M1689" s="486"/>
      <c r="N1689" s="487"/>
      <c r="O1689" s="486"/>
      <c r="P1689" s="487"/>
      <c r="Q1689" s="487"/>
      <c r="R1689" s="487"/>
      <c r="S1689" s="519"/>
      <c r="T1689" s="520"/>
      <c r="U1689" s="519"/>
      <c r="V1689" s="520"/>
      <c r="W1689" s="520"/>
      <c r="X1689" s="520"/>
      <c r="Y1689" s="474"/>
      <c r="Z1689" s="474"/>
      <c r="AA1689" s="474"/>
      <c r="AB1689" s="475"/>
      <c r="AC1689" s="475"/>
      <c r="AD1689" s="475"/>
      <c r="AE1689" s="989"/>
      <c r="AF1689" s="990">
        <v>2.0</v>
      </c>
      <c r="AG1689" s="989"/>
      <c r="AH1689" s="990"/>
      <c r="AI1689" s="990"/>
      <c r="AJ1689" s="990">
        <v>2.0</v>
      </c>
      <c r="AK1689" s="962"/>
      <c r="AL1689" s="962"/>
      <c r="AM1689" s="962"/>
      <c r="AN1689" s="961"/>
      <c r="AO1689" s="962"/>
      <c r="AP1689" s="962"/>
      <c r="AQ1689" s="961"/>
      <c r="AR1689" s="961"/>
      <c r="AS1689" s="962"/>
    </row>
    <row r="1690">
      <c r="B1690" s="266"/>
      <c r="C1690" s="269"/>
      <c r="D1690" s="984">
        <v>7.0</v>
      </c>
      <c r="E1690" s="985">
        <v>18.0</v>
      </c>
      <c r="F1690" s="986">
        <v>60.0</v>
      </c>
      <c r="G1690" s="987"/>
      <c r="H1690" s="1021">
        <v>93000.0</v>
      </c>
      <c r="I1690" s="486"/>
      <c r="J1690" s="519"/>
      <c r="K1690" s="474"/>
      <c r="L1690" s="990">
        <v>10.0</v>
      </c>
      <c r="M1690" s="486"/>
      <c r="N1690" s="487"/>
      <c r="O1690" s="486"/>
      <c r="P1690" s="487"/>
      <c r="Q1690" s="487"/>
      <c r="R1690" s="487"/>
      <c r="S1690" s="519"/>
      <c r="T1690" s="520"/>
      <c r="U1690" s="519"/>
      <c r="V1690" s="520"/>
      <c r="W1690" s="520"/>
      <c r="X1690" s="520"/>
      <c r="Y1690" s="474"/>
      <c r="Z1690" s="474"/>
      <c r="AA1690" s="474"/>
      <c r="AB1690" s="475"/>
      <c r="AC1690" s="475"/>
      <c r="AD1690" s="475"/>
      <c r="AE1690" s="989"/>
      <c r="AF1690" s="990">
        <v>3.0</v>
      </c>
      <c r="AG1690" s="989"/>
      <c r="AH1690" s="990"/>
      <c r="AI1690" s="990"/>
      <c r="AJ1690" s="990">
        <v>3.0</v>
      </c>
      <c r="AK1690" s="962"/>
      <c r="AL1690" s="962"/>
      <c r="AM1690" s="962"/>
      <c r="AN1690" s="961"/>
      <c r="AO1690" s="962"/>
      <c r="AP1690" s="962"/>
      <c r="AQ1690" s="961"/>
      <c r="AR1690" s="961"/>
      <c r="AS1690" s="962"/>
    </row>
    <row r="1691">
      <c r="B1691" s="266"/>
      <c r="C1691" s="269"/>
      <c r="D1691" s="984">
        <v>8.0</v>
      </c>
      <c r="E1691" s="985">
        <v>22.0</v>
      </c>
      <c r="F1691" s="986">
        <v>65.0</v>
      </c>
      <c r="G1691" s="987"/>
      <c r="H1691" s="1021">
        <v>140000.0</v>
      </c>
      <c r="I1691" s="486"/>
      <c r="J1691" s="519"/>
      <c r="K1691" s="474"/>
      <c r="L1691" s="990">
        <v>20.0</v>
      </c>
      <c r="M1691" s="486"/>
      <c r="N1691" s="487"/>
      <c r="O1691" s="486"/>
      <c r="P1691" s="487"/>
      <c r="Q1691" s="487"/>
      <c r="R1691" s="487"/>
      <c r="S1691" s="519"/>
      <c r="T1691" s="520"/>
      <c r="U1691" s="519"/>
      <c r="V1691" s="520"/>
      <c r="W1691" s="520"/>
      <c r="X1691" s="520"/>
      <c r="Y1691" s="474"/>
      <c r="Z1691" s="474"/>
      <c r="AA1691" s="474"/>
      <c r="AB1691" s="475"/>
      <c r="AC1691" s="475"/>
      <c r="AD1691" s="475"/>
      <c r="AE1691" s="989"/>
      <c r="AF1691" s="990">
        <v>5.0</v>
      </c>
      <c r="AG1691" s="989"/>
      <c r="AH1691" s="990"/>
      <c r="AI1691" s="990"/>
      <c r="AJ1691" s="990">
        <v>5.0</v>
      </c>
      <c r="AK1691" s="962"/>
      <c r="AL1691" s="962"/>
      <c r="AM1691" s="962"/>
      <c r="AN1691" s="961"/>
      <c r="AO1691" s="962"/>
      <c r="AP1691" s="962"/>
      <c r="AQ1691" s="961"/>
      <c r="AR1691" s="961"/>
      <c r="AS1691" s="962"/>
    </row>
    <row r="1692">
      <c r="B1692" s="266"/>
      <c r="C1692" s="269"/>
      <c r="D1692" s="984">
        <v>9.0</v>
      </c>
      <c r="E1692" s="985">
        <v>26.0</v>
      </c>
      <c r="F1692" s="986">
        <v>70.0</v>
      </c>
      <c r="G1692" s="987"/>
      <c r="H1692" s="1021">
        <v>210000.0</v>
      </c>
      <c r="I1692" s="486"/>
      <c r="J1692" s="519"/>
      <c r="K1692" s="474"/>
      <c r="L1692" s="990">
        <v>30.0</v>
      </c>
      <c r="M1692" s="486"/>
      <c r="N1692" s="487"/>
      <c r="O1692" s="486"/>
      <c r="P1692" s="487"/>
      <c r="Q1692" s="487"/>
      <c r="R1692" s="487"/>
      <c r="S1692" s="519"/>
      <c r="T1692" s="520"/>
      <c r="U1692" s="519"/>
      <c r="V1692" s="520"/>
      <c r="W1692" s="520"/>
      <c r="X1692" s="520"/>
      <c r="Y1692" s="474"/>
      <c r="Z1692" s="474"/>
      <c r="AA1692" s="474"/>
      <c r="AB1692" s="475"/>
      <c r="AC1692" s="475"/>
      <c r="AD1692" s="475"/>
      <c r="AE1692" s="989"/>
      <c r="AF1692" s="990">
        <v>7.0</v>
      </c>
      <c r="AG1692" s="989"/>
      <c r="AH1692" s="990"/>
      <c r="AI1692" s="990"/>
      <c r="AJ1692" s="990">
        <v>7.0</v>
      </c>
      <c r="AK1692" s="962"/>
      <c r="AL1692" s="962"/>
      <c r="AM1692" s="962"/>
      <c r="AN1692" s="961"/>
      <c r="AO1692" s="962"/>
      <c r="AP1692" s="962"/>
      <c r="AQ1692" s="961"/>
      <c r="AR1692" s="961"/>
      <c r="AS1692" s="962"/>
    </row>
    <row r="1693">
      <c r="B1693" s="266"/>
      <c r="C1693" s="269"/>
      <c r="D1693" s="984">
        <v>10.0</v>
      </c>
      <c r="E1693" s="985">
        <v>30.0</v>
      </c>
      <c r="F1693" s="986">
        <v>75.0</v>
      </c>
      <c r="G1693" s="987"/>
      <c r="H1693" s="1021">
        <v>320000.0</v>
      </c>
      <c r="I1693" s="486"/>
      <c r="J1693" s="519"/>
      <c r="K1693" s="474"/>
      <c r="L1693" s="990">
        <v>40.0</v>
      </c>
      <c r="M1693" s="486"/>
      <c r="N1693" s="487"/>
      <c r="O1693" s="486"/>
      <c r="P1693" s="487"/>
      <c r="Q1693" s="487"/>
      <c r="R1693" s="487"/>
      <c r="S1693" s="519"/>
      <c r="T1693" s="520"/>
      <c r="U1693" s="519"/>
      <c r="V1693" s="520"/>
      <c r="W1693" s="520"/>
      <c r="X1693" s="520"/>
      <c r="Y1693" s="474"/>
      <c r="Z1693" s="474"/>
      <c r="AA1693" s="474"/>
      <c r="AB1693" s="475"/>
      <c r="AC1693" s="475"/>
      <c r="AD1693" s="475"/>
      <c r="AE1693" s="989"/>
      <c r="AF1693" s="990">
        <v>9.0</v>
      </c>
      <c r="AG1693" s="989"/>
      <c r="AH1693" s="990"/>
      <c r="AI1693" s="990"/>
      <c r="AJ1693" s="990">
        <v>9.0</v>
      </c>
      <c r="AK1693" s="962"/>
      <c r="AL1693" s="962"/>
      <c r="AM1693" s="962"/>
      <c r="AN1693" s="961"/>
      <c r="AO1693" s="962"/>
      <c r="AP1693" s="962"/>
      <c r="AQ1693" s="961"/>
      <c r="AR1693" s="961"/>
      <c r="AS1693" s="962"/>
    </row>
    <row r="1694">
      <c r="A1694" s="968" t="s">
        <v>864</v>
      </c>
      <c r="B1694" s="1016" t="s">
        <v>2901</v>
      </c>
      <c r="C1694" s="14"/>
      <c r="D1694" s="970">
        <v>1.0</v>
      </c>
      <c r="E1694" s="971">
        <v>2.0</v>
      </c>
      <c r="F1694" s="972">
        <v>30.0</v>
      </c>
      <c r="G1694" s="973"/>
      <c r="H1694" s="1023">
        <v>10000.0</v>
      </c>
      <c r="I1694" s="979"/>
      <c r="J1694" s="976"/>
      <c r="K1694" s="977"/>
      <c r="L1694" s="982">
        <v>1.0</v>
      </c>
      <c r="M1694" s="979"/>
      <c r="N1694" s="975"/>
      <c r="O1694" s="979"/>
      <c r="P1694" s="975"/>
      <c r="Q1694" s="975"/>
      <c r="R1694" s="975"/>
      <c r="S1694" s="976"/>
      <c r="T1694" s="980"/>
      <c r="U1694" s="976"/>
      <c r="V1694" s="980"/>
      <c r="W1694" s="980"/>
      <c r="X1694" s="980"/>
      <c r="Y1694" s="977"/>
      <c r="Z1694" s="977"/>
      <c r="AA1694" s="977"/>
      <c r="AB1694" s="981"/>
      <c r="AC1694" s="981"/>
      <c r="AD1694" s="981"/>
      <c r="AE1694" s="978"/>
      <c r="AF1694" s="978"/>
      <c r="AG1694" s="978"/>
      <c r="AH1694" s="982"/>
      <c r="AI1694" s="982"/>
      <c r="AJ1694" s="978"/>
      <c r="AK1694" s="1024"/>
      <c r="AL1694" s="1024"/>
      <c r="AM1694" s="1024"/>
      <c r="AN1694" s="1025"/>
      <c r="AO1694" s="1024"/>
      <c r="AP1694" s="1024"/>
      <c r="AQ1694" s="1025"/>
      <c r="AR1694" s="1025"/>
      <c r="AS1694" s="1026"/>
    </row>
    <row r="1695">
      <c r="A1695" s="266"/>
      <c r="B1695" s="266"/>
      <c r="C1695" s="269"/>
      <c r="D1695" s="984">
        <v>2.0</v>
      </c>
      <c r="E1695" s="985">
        <v>4.0</v>
      </c>
      <c r="F1695" s="986">
        <v>36.0</v>
      </c>
      <c r="G1695" s="987"/>
      <c r="H1695" s="1021">
        <v>15000.0</v>
      </c>
      <c r="I1695" s="486"/>
      <c r="J1695" s="519"/>
      <c r="K1695" s="475">
        <v>5.0</v>
      </c>
      <c r="L1695" s="989"/>
      <c r="M1695" s="486"/>
      <c r="N1695" s="487"/>
      <c r="O1695" s="486"/>
      <c r="P1695" s="487"/>
      <c r="Q1695" s="487"/>
      <c r="R1695" s="487"/>
      <c r="S1695" s="519"/>
      <c r="T1695" s="520"/>
      <c r="U1695" s="519"/>
      <c r="V1695" s="520"/>
      <c r="W1695" s="520"/>
      <c r="X1695" s="520"/>
      <c r="Y1695" s="475"/>
      <c r="Z1695" s="474"/>
      <c r="AA1695" s="474"/>
      <c r="AB1695" s="475"/>
      <c r="AC1695" s="475"/>
      <c r="AD1695" s="475">
        <v>6.0</v>
      </c>
      <c r="AE1695" s="989"/>
      <c r="AF1695" s="989"/>
      <c r="AG1695" s="989"/>
      <c r="AH1695" s="990"/>
      <c r="AI1695" s="990"/>
      <c r="AJ1695" s="989"/>
      <c r="AK1695" s="962"/>
      <c r="AL1695" s="962"/>
      <c r="AM1695" s="962"/>
      <c r="AN1695" s="961"/>
      <c r="AO1695" s="962"/>
      <c r="AP1695" s="962"/>
      <c r="AQ1695" s="961"/>
      <c r="AR1695" s="961"/>
      <c r="AS1695" s="1027"/>
    </row>
    <row r="1696">
      <c r="A1696" s="266"/>
      <c r="B1696" s="266"/>
      <c r="C1696" s="269"/>
      <c r="D1696" s="984">
        <v>3.0</v>
      </c>
      <c r="E1696" s="985">
        <v>6.0</v>
      </c>
      <c r="F1696" s="986">
        <v>44.0</v>
      </c>
      <c r="G1696" s="987"/>
      <c r="H1696" s="1021">
        <v>23000.0</v>
      </c>
      <c r="I1696" s="486"/>
      <c r="J1696" s="519"/>
      <c r="K1696" s="475">
        <v>15.0</v>
      </c>
      <c r="L1696" s="989"/>
      <c r="M1696" s="486"/>
      <c r="N1696" s="487"/>
      <c r="O1696" s="486"/>
      <c r="P1696" s="487"/>
      <c r="Q1696" s="487"/>
      <c r="R1696" s="487"/>
      <c r="S1696" s="519"/>
      <c r="T1696" s="520"/>
      <c r="U1696" s="519"/>
      <c r="V1696" s="520"/>
      <c r="W1696" s="520"/>
      <c r="X1696" s="520"/>
      <c r="Y1696" s="475"/>
      <c r="Z1696" s="474"/>
      <c r="AA1696" s="475">
        <v>6.0</v>
      </c>
      <c r="AB1696" s="475"/>
      <c r="AC1696" s="475"/>
      <c r="AD1696" s="475">
        <v>10.0</v>
      </c>
      <c r="AE1696" s="989"/>
      <c r="AF1696" s="989"/>
      <c r="AG1696" s="989"/>
      <c r="AH1696" s="990"/>
      <c r="AI1696" s="990"/>
      <c r="AJ1696" s="989"/>
      <c r="AK1696" s="962"/>
      <c r="AL1696" s="962"/>
      <c r="AM1696" s="962"/>
      <c r="AN1696" s="961"/>
      <c r="AO1696" s="962"/>
      <c r="AP1696" s="962"/>
      <c r="AQ1696" s="961"/>
      <c r="AR1696" s="961"/>
      <c r="AS1696" s="1027"/>
    </row>
    <row r="1697">
      <c r="A1697" s="266"/>
      <c r="B1697" s="266"/>
      <c r="C1697" s="269"/>
      <c r="D1697" s="984">
        <v>4.0</v>
      </c>
      <c r="E1697" s="985">
        <v>9.0</v>
      </c>
      <c r="F1697" s="986">
        <v>52.0</v>
      </c>
      <c r="G1697" s="987"/>
      <c r="H1697" s="1021">
        <v>35000.0</v>
      </c>
      <c r="I1697" s="486"/>
      <c r="J1697" s="519"/>
      <c r="K1697" s="475">
        <v>25.0</v>
      </c>
      <c r="L1697" s="989"/>
      <c r="M1697" s="486"/>
      <c r="N1697" s="487"/>
      <c r="O1697" s="486"/>
      <c r="P1697" s="487"/>
      <c r="Q1697" s="487"/>
      <c r="R1697" s="487"/>
      <c r="S1697" s="519"/>
      <c r="T1697" s="520"/>
      <c r="U1697" s="519"/>
      <c r="V1697" s="520"/>
      <c r="W1697" s="520"/>
      <c r="X1697" s="520"/>
      <c r="Y1697" s="475"/>
      <c r="Z1697" s="474"/>
      <c r="AA1697" s="475">
        <v>8.0</v>
      </c>
      <c r="AB1697" s="475"/>
      <c r="AC1697" s="475"/>
      <c r="AD1697" s="475">
        <v>12.0</v>
      </c>
      <c r="AE1697" s="989"/>
      <c r="AF1697" s="989"/>
      <c r="AG1697" s="989"/>
      <c r="AH1697" s="990"/>
      <c r="AI1697" s="990"/>
      <c r="AJ1697" s="989"/>
      <c r="AK1697" s="962"/>
      <c r="AL1697" s="962"/>
      <c r="AM1697" s="962"/>
      <c r="AN1697" s="961"/>
      <c r="AO1697" s="962"/>
      <c r="AP1697" s="962"/>
      <c r="AQ1697" s="961"/>
      <c r="AR1697" s="961"/>
      <c r="AS1697" s="1027"/>
    </row>
    <row r="1698">
      <c r="A1698" s="266"/>
      <c r="B1698" s="266"/>
      <c r="C1698" s="269"/>
      <c r="D1698" s="984">
        <v>5.0</v>
      </c>
      <c r="E1698" s="985">
        <v>12.0</v>
      </c>
      <c r="F1698" s="986">
        <v>60.0</v>
      </c>
      <c r="G1698" s="987"/>
      <c r="H1698" s="1021">
        <v>53000.0</v>
      </c>
      <c r="I1698" s="486"/>
      <c r="J1698" s="519"/>
      <c r="K1698" s="474"/>
      <c r="L1698" s="990">
        <v>3.0</v>
      </c>
      <c r="M1698" s="486"/>
      <c r="N1698" s="487"/>
      <c r="O1698" s="486"/>
      <c r="P1698" s="487"/>
      <c r="Q1698" s="487"/>
      <c r="R1698" s="487"/>
      <c r="S1698" s="519"/>
      <c r="T1698" s="520"/>
      <c r="U1698" s="519"/>
      <c r="V1698" s="520"/>
      <c r="W1698" s="520"/>
      <c r="X1698" s="520"/>
      <c r="Y1698" s="475"/>
      <c r="Z1698" s="474"/>
      <c r="AA1698" s="475">
        <v>10.0</v>
      </c>
      <c r="AB1698" s="475"/>
      <c r="AC1698" s="475"/>
      <c r="AD1698" s="475">
        <v>14.0</v>
      </c>
      <c r="AE1698" s="989"/>
      <c r="AF1698" s="989"/>
      <c r="AG1698" s="989"/>
      <c r="AH1698" s="990"/>
      <c r="AI1698" s="990"/>
      <c r="AJ1698" s="989"/>
      <c r="AK1698" s="962"/>
      <c r="AL1698" s="962"/>
      <c r="AM1698" s="962"/>
      <c r="AN1698" s="961"/>
      <c r="AO1698" s="962"/>
      <c r="AP1698" s="962"/>
      <c r="AQ1698" s="961"/>
      <c r="AR1698" s="961"/>
      <c r="AS1698" s="1027"/>
    </row>
    <row r="1699">
      <c r="A1699" s="266"/>
      <c r="B1699" s="266"/>
      <c r="C1699" s="269"/>
      <c r="D1699" s="984">
        <v>6.0</v>
      </c>
      <c r="E1699" s="985">
        <v>15.0</v>
      </c>
      <c r="F1699" s="986">
        <v>68.0</v>
      </c>
      <c r="G1699" s="987"/>
      <c r="H1699" s="1021">
        <v>80000.0</v>
      </c>
      <c r="I1699" s="486"/>
      <c r="J1699" s="519"/>
      <c r="K1699" s="474"/>
      <c r="L1699" s="990">
        <v>5.0</v>
      </c>
      <c r="M1699" s="486"/>
      <c r="N1699" s="487"/>
      <c r="O1699" s="486"/>
      <c r="P1699" s="487"/>
      <c r="Q1699" s="487"/>
      <c r="R1699" s="487"/>
      <c r="S1699" s="519"/>
      <c r="T1699" s="520"/>
      <c r="U1699" s="519"/>
      <c r="V1699" s="520"/>
      <c r="W1699" s="520"/>
      <c r="X1699" s="520"/>
      <c r="Y1699" s="474"/>
      <c r="Z1699" s="474"/>
      <c r="AA1699" s="474"/>
      <c r="AB1699" s="475"/>
      <c r="AC1699" s="475"/>
      <c r="AD1699" s="475"/>
      <c r="AE1699" s="990"/>
      <c r="AF1699" s="989"/>
      <c r="AG1699" s="990">
        <v>2.0</v>
      </c>
      <c r="AH1699" s="990"/>
      <c r="AI1699" s="990"/>
      <c r="AJ1699" s="990">
        <v>2.0</v>
      </c>
      <c r="AK1699" s="962"/>
      <c r="AL1699" s="962"/>
      <c r="AM1699" s="962"/>
      <c r="AN1699" s="961"/>
      <c r="AO1699" s="962"/>
      <c r="AP1699" s="962"/>
      <c r="AQ1699" s="961"/>
      <c r="AR1699" s="961"/>
      <c r="AS1699" s="1027"/>
    </row>
    <row r="1700">
      <c r="A1700" s="266"/>
      <c r="B1700" s="266"/>
      <c r="C1700" s="269"/>
      <c r="D1700" s="984">
        <v>7.0</v>
      </c>
      <c r="E1700" s="985">
        <v>18.0</v>
      </c>
      <c r="F1700" s="986">
        <v>76.0</v>
      </c>
      <c r="G1700" s="987"/>
      <c r="H1700" s="1021">
        <v>120000.0</v>
      </c>
      <c r="I1700" s="486"/>
      <c r="J1700" s="519"/>
      <c r="K1700" s="474"/>
      <c r="L1700" s="990">
        <v>10.0</v>
      </c>
      <c r="M1700" s="486"/>
      <c r="N1700" s="487"/>
      <c r="O1700" s="486"/>
      <c r="P1700" s="487"/>
      <c r="Q1700" s="487"/>
      <c r="R1700" s="487"/>
      <c r="S1700" s="519"/>
      <c r="T1700" s="520"/>
      <c r="U1700" s="519"/>
      <c r="V1700" s="520"/>
      <c r="W1700" s="520"/>
      <c r="X1700" s="520"/>
      <c r="Y1700" s="474"/>
      <c r="Z1700" s="474"/>
      <c r="AA1700" s="474"/>
      <c r="AB1700" s="475"/>
      <c r="AC1700" s="475"/>
      <c r="AD1700" s="475"/>
      <c r="AE1700" s="990"/>
      <c r="AF1700" s="989"/>
      <c r="AG1700" s="990">
        <v>3.0</v>
      </c>
      <c r="AH1700" s="990"/>
      <c r="AI1700" s="990"/>
      <c r="AJ1700" s="990">
        <v>3.0</v>
      </c>
      <c r="AK1700" s="962"/>
      <c r="AL1700" s="962"/>
      <c r="AM1700" s="962"/>
      <c r="AN1700" s="961"/>
      <c r="AO1700" s="962"/>
      <c r="AP1700" s="962"/>
      <c r="AQ1700" s="961"/>
      <c r="AR1700" s="961"/>
      <c r="AS1700" s="1027"/>
    </row>
    <row r="1701">
      <c r="A1701" s="266"/>
      <c r="B1701" s="266"/>
      <c r="C1701" s="269"/>
      <c r="D1701" s="984">
        <v>8.0</v>
      </c>
      <c r="E1701" s="985">
        <v>22.0</v>
      </c>
      <c r="F1701" s="986">
        <v>84.0</v>
      </c>
      <c r="G1701" s="987"/>
      <c r="H1701" s="1021">
        <v>180000.0</v>
      </c>
      <c r="I1701" s="486"/>
      <c r="J1701" s="519"/>
      <c r="K1701" s="474"/>
      <c r="L1701" s="990">
        <v>20.0</v>
      </c>
      <c r="M1701" s="486"/>
      <c r="N1701" s="487"/>
      <c r="O1701" s="486"/>
      <c r="P1701" s="487"/>
      <c r="Q1701" s="487"/>
      <c r="R1701" s="487"/>
      <c r="S1701" s="519"/>
      <c r="T1701" s="520"/>
      <c r="U1701" s="519"/>
      <c r="V1701" s="520"/>
      <c r="W1701" s="520"/>
      <c r="X1701" s="520"/>
      <c r="Y1701" s="474"/>
      <c r="Z1701" s="474"/>
      <c r="AA1701" s="474"/>
      <c r="AB1701" s="475"/>
      <c r="AC1701" s="475"/>
      <c r="AD1701" s="475"/>
      <c r="AE1701" s="990"/>
      <c r="AF1701" s="989"/>
      <c r="AG1701" s="990">
        <v>5.0</v>
      </c>
      <c r="AH1701" s="990"/>
      <c r="AI1701" s="990"/>
      <c r="AJ1701" s="990">
        <v>5.0</v>
      </c>
      <c r="AK1701" s="962"/>
      <c r="AL1701" s="962"/>
      <c r="AM1701" s="962"/>
      <c r="AN1701" s="961"/>
      <c r="AO1701" s="962"/>
      <c r="AP1701" s="962"/>
      <c r="AQ1701" s="961"/>
      <c r="AR1701" s="961"/>
      <c r="AS1701" s="1027"/>
    </row>
    <row r="1702">
      <c r="A1702" s="266"/>
      <c r="B1702" s="266"/>
      <c r="C1702" s="269"/>
      <c r="D1702" s="984">
        <v>9.0</v>
      </c>
      <c r="E1702" s="985">
        <v>26.0</v>
      </c>
      <c r="F1702" s="986">
        <v>92.0</v>
      </c>
      <c r="G1702" s="987"/>
      <c r="H1702" s="1021">
        <v>270000.0</v>
      </c>
      <c r="I1702" s="486"/>
      <c r="J1702" s="519"/>
      <c r="K1702" s="474"/>
      <c r="L1702" s="990">
        <v>30.0</v>
      </c>
      <c r="M1702" s="486"/>
      <c r="N1702" s="487"/>
      <c r="O1702" s="486"/>
      <c r="P1702" s="487"/>
      <c r="Q1702" s="487"/>
      <c r="R1702" s="487"/>
      <c r="S1702" s="519"/>
      <c r="T1702" s="520"/>
      <c r="U1702" s="519"/>
      <c r="V1702" s="520"/>
      <c r="W1702" s="520"/>
      <c r="X1702" s="520"/>
      <c r="Y1702" s="474"/>
      <c r="Z1702" s="474"/>
      <c r="AA1702" s="474"/>
      <c r="AB1702" s="475"/>
      <c r="AC1702" s="475"/>
      <c r="AD1702" s="475"/>
      <c r="AE1702" s="990"/>
      <c r="AF1702" s="989"/>
      <c r="AG1702" s="990">
        <v>7.0</v>
      </c>
      <c r="AH1702" s="990"/>
      <c r="AI1702" s="990"/>
      <c r="AJ1702" s="990">
        <v>7.0</v>
      </c>
      <c r="AK1702" s="962"/>
      <c r="AL1702" s="962"/>
      <c r="AM1702" s="962"/>
      <c r="AN1702" s="961"/>
      <c r="AO1702" s="962"/>
      <c r="AP1702" s="962"/>
      <c r="AQ1702" s="961"/>
      <c r="AR1702" s="961"/>
      <c r="AS1702" s="1027"/>
    </row>
    <row r="1703">
      <c r="A1703" s="275"/>
      <c r="B1703" s="275"/>
      <c r="C1703" s="917"/>
      <c r="D1703" s="992">
        <v>10.0</v>
      </c>
      <c r="E1703" s="993">
        <v>30.0</v>
      </c>
      <c r="F1703" s="994">
        <v>100.0</v>
      </c>
      <c r="G1703" s="995"/>
      <c r="H1703" s="1028">
        <v>410000.0</v>
      </c>
      <c r="I1703" s="1001"/>
      <c r="J1703" s="998"/>
      <c r="K1703" s="999"/>
      <c r="L1703" s="1004">
        <v>40.0</v>
      </c>
      <c r="M1703" s="1001"/>
      <c r="N1703" s="997"/>
      <c r="O1703" s="1001"/>
      <c r="P1703" s="997"/>
      <c r="Q1703" s="997"/>
      <c r="R1703" s="997"/>
      <c r="S1703" s="998"/>
      <c r="T1703" s="1002"/>
      <c r="U1703" s="998"/>
      <c r="V1703" s="1002"/>
      <c r="W1703" s="1002"/>
      <c r="X1703" s="1002"/>
      <c r="Y1703" s="999"/>
      <c r="Z1703" s="999"/>
      <c r="AA1703" s="999"/>
      <c r="AB1703" s="1003"/>
      <c r="AC1703" s="1003"/>
      <c r="AD1703" s="1003"/>
      <c r="AE1703" s="1004"/>
      <c r="AF1703" s="1000"/>
      <c r="AG1703" s="1004">
        <v>9.0</v>
      </c>
      <c r="AH1703" s="1004"/>
      <c r="AI1703" s="1004"/>
      <c r="AJ1703" s="1004">
        <v>9.0</v>
      </c>
      <c r="AK1703" s="1029"/>
      <c r="AL1703" s="1029"/>
      <c r="AM1703" s="1029"/>
      <c r="AN1703" s="1030"/>
      <c r="AO1703" s="1029"/>
      <c r="AP1703" s="1029"/>
      <c r="AQ1703" s="1030"/>
      <c r="AR1703" s="1030"/>
      <c r="AS1703" s="1031"/>
    </row>
    <row r="1704">
      <c r="A1704" s="1209" t="s">
        <v>2727</v>
      </c>
      <c r="B1704" s="1209"/>
      <c r="AK1704" s="962"/>
      <c r="AL1704" s="962"/>
      <c r="AM1704" s="962"/>
      <c r="AN1704" s="961"/>
      <c r="AO1704" s="962"/>
      <c r="AP1704" s="962"/>
      <c r="AQ1704" s="961"/>
      <c r="AR1704" s="961"/>
      <c r="AS1704" s="962"/>
    </row>
    <row r="1705">
      <c r="A1705" s="1022" t="s">
        <v>2697</v>
      </c>
      <c r="B1705" s="1016" t="s">
        <v>2902</v>
      </c>
      <c r="C1705" s="14"/>
      <c r="D1705" s="970">
        <v>1.0</v>
      </c>
      <c r="E1705" s="971">
        <v>2.0</v>
      </c>
      <c r="F1705" s="972"/>
      <c r="G1705" s="1017"/>
      <c r="H1705" s="1023">
        <v>3000.0</v>
      </c>
      <c r="I1705" s="979"/>
      <c r="J1705" s="980">
        <v>8.0</v>
      </c>
      <c r="K1705" s="977"/>
      <c r="L1705" s="978"/>
      <c r="M1705" s="979"/>
      <c r="N1705" s="975"/>
      <c r="O1705" s="979"/>
      <c r="P1705" s="975"/>
      <c r="Q1705" s="975"/>
      <c r="R1705" s="975"/>
      <c r="S1705" s="976"/>
      <c r="T1705" s="980"/>
      <c r="U1705" s="976"/>
      <c r="V1705" s="980"/>
      <c r="W1705" s="980"/>
      <c r="X1705" s="980"/>
      <c r="Y1705" s="977"/>
      <c r="Z1705" s="977"/>
      <c r="AA1705" s="977"/>
      <c r="AB1705" s="981"/>
      <c r="AC1705" s="981"/>
      <c r="AD1705" s="981"/>
      <c r="AE1705" s="978"/>
      <c r="AF1705" s="978"/>
      <c r="AG1705" s="978"/>
      <c r="AH1705" s="982"/>
      <c r="AI1705" s="982"/>
      <c r="AJ1705" s="978"/>
      <c r="AK1705" s="1024"/>
      <c r="AL1705" s="1024"/>
      <c r="AM1705" s="1024"/>
      <c r="AN1705" s="1025"/>
      <c r="AO1705" s="1024"/>
      <c r="AP1705" s="1024"/>
      <c r="AQ1705" s="1025"/>
      <c r="AR1705" s="1025"/>
      <c r="AS1705" s="1026"/>
    </row>
    <row r="1706">
      <c r="A1706" s="266"/>
      <c r="B1706" s="266"/>
      <c r="C1706" s="269"/>
      <c r="D1706" s="984">
        <v>2.0</v>
      </c>
      <c r="E1706" s="985">
        <v>3.0</v>
      </c>
      <c r="F1706" s="986"/>
      <c r="G1706" s="1013"/>
      <c r="H1706" s="1021">
        <v>4500.0</v>
      </c>
      <c r="I1706" s="486"/>
      <c r="J1706" s="520">
        <v>10.0</v>
      </c>
      <c r="K1706" s="474"/>
      <c r="L1706" s="989"/>
      <c r="M1706" s="486"/>
      <c r="N1706" s="487"/>
      <c r="O1706" s="486"/>
      <c r="P1706" s="487"/>
      <c r="Q1706" s="487"/>
      <c r="R1706" s="487"/>
      <c r="S1706" s="520"/>
      <c r="T1706" s="520"/>
      <c r="U1706" s="519"/>
      <c r="V1706" s="520"/>
      <c r="W1706" s="520">
        <v>8.0</v>
      </c>
      <c r="X1706" s="520"/>
      <c r="Y1706" s="474"/>
      <c r="Z1706" s="474"/>
      <c r="AA1706" s="474"/>
      <c r="AB1706" s="475"/>
      <c r="AC1706" s="475"/>
      <c r="AD1706" s="475"/>
      <c r="AE1706" s="989"/>
      <c r="AF1706" s="989"/>
      <c r="AG1706" s="989"/>
      <c r="AH1706" s="990"/>
      <c r="AI1706" s="990"/>
      <c r="AJ1706" s="989"/>
      <c r="AK1706" s="962"/>
      <c r="AL1706" s="962"/>
      <c r="AM1706" s="962"/>
      <c r="AN1706" s="961"/>
      <c r="AO1706" s="962"/>
      <c r="AP1706" s="962"/>
      <c r="AQ1706" s="961"/>
      <c r="AR1706" s="961"/>
      <c r="AS1706" s="1027"/>
    </row>
    <row r="1707">
      <c r="A1707" s="266"/>
      <c r="B1707" s="266"/>
      <c r="C1707" s="269"/>
      <c r="D1707" s="984">
        <v>3.0</v>
      </c>
      <c r="E1707" s="985">
        <v>4.0</v>
      </c>
      <c r="F1707" s="986"/>
      <c r="G1707" s="1013"/>
      <c r="H1707" s="1021">
        <v>6800.0</v>
      </c>
      <c r="I1707" s="486"/>
      <c r="J1707" s="520">
        <v>12.0</v>
      </c>
      <c r="K1707" s="474"/>
      <c r="L1707" s="989"/>
      <c r="M1707" s="486"/>
      <c r="N1707" s="487"/>
      <c r="O1707" s="486"/>
      <c r="P1707" s="487"/>
      <c r="Q1707" s="487"/>
      <c r="R1707" s="487"/>
      <c r="S1707" s="520"/>
      <c r="T1707" s="520"/>
      <c r="U1707" s="519"/>
      <c r="V1707" s="520"/>
      <c r="W1707" s="520">
        <v>10.0</v>
      </c>
      <c r="X1707" s="520"/>
      <c r="Y1707" s="474"/>
      <c r="Z1707" s="474"/>
      <c r="AA1707" s="474"/>
      <c r="AB1707" s="475"/>
      <c r="AC1707" s="475"/>
      <c r="AD1707" s="475"/>
      <c r="AE1707" s="989"/>
      <c r="AF1707" s="989"/>
      <c r="AG1707" s="989"/>
      <c r="AH1707" s="990"/>
      <c r="AI1707" s="990"/>
      <c r="AJ1707" s="989"/>
      <c r="AK1707" s="962"/>
      <c r="AL1707" s="962"/>
      <c r="AM1707" s="962"/>
      <c r="AN1707" s="961"/>
      <c r="AO1707" s="962"/>
      <c r="AP1707" s="962"/>
      <c r="AQ1707" s="961"/>
      <c r="AR1707" s="961"/>
      <c r="AS1707" s="1027"/>
    </row>
    <row r="1708">
      <c r="A1708" s="266"/>
      <c r="B1708" s="266"/>
      <c r="C1708" s="269"/>
      <c r="D1708" s="984">
        <v>4.0</v>
      </c>
      <c r="E1708" s="985">
        <v>5.0</v>
      </c>
      <c r="F1708" s="986"/>
      <c r="G1708" s="1013"/>
      <c r="H1708" s="1021">
        <v>10000.0</v>
      </c>
      <c r="I1708" s="486"/>
      <c r="J1708" s="519"/>
      <c r="K1708" s="475">
        <v>3.0</v>
      </c>
      <c r="L1708" s="989"/>
      <c r="M1708" s="486"/>
      <c r="N1708" s="487"/>
      <c r="O1708" s="486"/>
      <c r="P1708" s="487"/>
      <c r="Q1708" s="487"/>
      <c r="R1708" s="487"/>
      <c r="S1708" s="520"/>
      <c r="T1708" s="520"/>
      <c r="U1708" s="519"/>
      <c r="V1708" s="520"/>
      <c r="W1708" s="520">
        <v>12.0</v>
      </c>
      <c r="X1708" s="520"/>
      <c r="Y1708" s="474"/>
      <c r="Z1708" s="474"/>
      <c r="AA1708" s="474"/>
      <c r="AB1708" s="475"/>
      <c r="AC1708" s="475"/>
      <c r="AD1708" s="475"/>
      <c r="AE1708" s="989"/>
      <c r="AF1708" s="989"/>
      <c r="AG1708" s="989"/>
      <c r="AH1708" s="990"/>
      <c r="AI1708" s="990"/>
      <c r="AJ1708" s="989"/>
      <c r="AK1708" s="962"/>
      <c r="AL1708" s="962"/>
      <c r="AM1708" s="962"/>
      <c r="AN1708" s="961"/>
      <c r="AO1708" s="962"/>
      <c r="AP1708" s="962"/>
      <c r="AQ1708" s="961"/>
      <c r="AR1708" s="961"/>
      <c r="AS1708" s="1027"/>
    </row>
    <row r="1709">
      <c r="A1709" s="266"/>
      <c r="B1709" s="266"/>
      <c r="C1709" s="269"/>
      <c r="D1709" s="984">
        <v>5.0</v>
      </c>
      <c r="E1709" s="985">
        <v>6.0</v>
      </c>
      <c r="F1709" s="986"/>
      <c r="G1709" s="1013"/>
      <c r="H1709" s="1021">
        <v>15000.0</v>
      </c>
      <c r="I1709" s="486"/>
      <c r="J1709" s="519"/>
      <c r="K1709" s="475">
        <v>5.0</v>
      </c>
      <c r="L1709" s="989"/>
      <c r="M1709" s="486"/>
      <c r="N1709" s="487"/>
      <c r="O1709" s="486"/>
      <c r="P1709" s="487"/>
      <c r="Q1709" s="487"/>
      <c r="R1709" s="487"/>
      <c r="S1709" s="519"/>
      <c r="T1709" s="520"/>
      <c r="U1709" s="519"/>
      <c r="V1709" s="520"/>
      <c r="W1709" s="520"/>
      <c r="X1709" s="520"/>
      <c r="Y1709" s="475"/>
      <c r="Z1709" s="475"/>
      <c r="AA1709" s="474"/>
      <c r="AB1709" s="475"/>
      <c r="AC1709" s="475">
        <v>3.0</v>
      </c>
      <c r="AD1709" s="475"/>
      <c r="AE1709" s="989"/>
      <c r="AF1709" s="989"/>
      <c r="AG1709" s="989"/>
      <c r="AH1709" s="990"/>
      <c r="AI1709" s="990"/>
      <c r="AJ1709" s="989"/>
      <c r="AK1709" s="962"/>
      <c r="AL1709" s="962"/>
      <c r="AM1709" s="962"/>
      <c r="AN1709" s="961"/>
      <c r="AO1709" s="962"/>
      <c r="AP1709" s="962"/>
      <c r="AQ1709" s="961"/>
      <c r="AR1709" s="961"/>
      <c r="AS1709" s="1027"/>
    </row>
    <row r="1710">
      <c r="A1710" s="266"/>
      <c r="B1710" s="266"/>
      <c r="C1710" s="269"/>
      <c r="D1710" s="984">
        <v>6.0</v>
      </c>
      <c r="E1710" s="985">
        <v>8.0</v>
      </c>
      <c r="F1710" s="986"/>
      <c r="G1710" s="1013"/>
      <c r="H1710" s="1021">
        <v>23000.0</v>
      </c>
      <c r="I1710" s="486"/>
      <c r="J1710" s="519"/>
      <c r="K1710" s="475">
        <v>10.0</v>
      </c>
      <c r="L1710" s="989"/>
      <c r="M1710" s="486"/>
      <c r="N1710" s="487"/>
      <c r="O1710" s="486"/>
      <c r="P1710" s="487"/>
      <c r="Q1710" s="487"/>
      <c r="R1710" s="487"/>
      <c r="S1710" s="519"/>
      <c r="T1710" s="520"/>
      <c r="U1710" s="519"/>
      <c r="V1710" s="520"/>
      <c r="W1710" s="520"/>
      <c r="X1710" s="520"/>
      <c r="Y1710" s="475">
        <v>3.0</v>
      </c>
      <c r="Z1710" s="475"/>
      <c r="AA1710" s="474"/>
      <c r="AB1710" s="475"/>
      <c r="AC1710" s="475">
        <v>5.0</v>
      </c>
      <c r="AD1710" s="475"/>
      <c r="AE1710" s="989"/>
      <c r="AF1710" s="989"/>
      <c r="AG1710" s="989"/>
      <c r="AH1710" s="990"/>
      <c r="AI1710" s="990"/>
      <c r="AJ1710" s="989"/>
      <c r="AK1710" s="962"/>
      <c r="AL1710" s="962"/>
      <c r="AM1710" s="962"/>
      <c r="AN1710" s="961"/>
      <c r="AO1710" s="962"/>
      <c r="AP1710" s="962"/>
      <c r="AQ1710" s="961"/>
      <c r="AR1710" s="961"/>
      <c r="AS1710" s="1027"/>
    </row>
    <row r="1711">
      <c r="A1711" s="266"/>
      <c r="B1711" s="266"/>
      <c r="C1711" s="269"/>
      <c r="D1711" s="984">
        <v>7.0</v>
      </c>
      <c r="E1711" s="985">
        <v>10.0</v>
      </c>
      <c r="F1711" s="986"/>
      <c r="G1711" s="1013"/>
      <c r="H1711" s="1021">
        <v>35000.0</v>
      </c>
      <c r="I1711" s="486"/>
      <c r="J1711" s="519"/>
      <c r="K1711" s="475">
        <v>15.0</v>
      </c>
      <c r="L1711" s="989"/>
      <c r="M1711" s="486"/>
      <c r="N1711" s="487"/>
      <c r="O1711" s="486"/>
      <c r="P1711" s="487"/>
      <c r="Q1711" s="487"/>
      <c r="R1711" s="487"/>
      <c r="S1711" s="519"/>
      <c r="T1711" s="520"/>
      <c r="U1711" s="519"/>
      <c r="V1711" s="520"/>
      <c r="W1711" s="520"/>
      <c r="X1711" s="520"/>
      <c r="Y1711" s="475">
        <v>4.0</v>
      </c>
      <c r="Z1711" s="475"/>
      <c r="AA1711" s="474"/>
      <c r="AB1711" s="475"/>
      <c r="AC1711" s="475">
        <v>8.0</v>
      </c>
      <c r="AD1711" s="475"/>
      <c r="AE1711" s="989"/>
      <c r="AF1711" s="989"/>
      <c r="AG1711" s="989"/>
      <c r="AH1711" s="990"/>
      <c r="AI1711" s="990"/>
      <c r="AJ1711" s="989"/>
      <c r="AK1711" s="962"/>
      <c r="AL1711" s="962"/>
      <c r="AM1711" s="962"/>
      <c r="AN1711" s="961"/>
      <c r="AO1711" s="962"/>
      <c r="AP1711" s="962"/>
      <c r="AQ1711" s="961"/>
      <c r="AR1711" s="961"/>
      <c r="AS1711" s="1027"/>
    </row>
    <row r="1712">
      <c r="A1712" s="266"/>
      <c r="B1712" s="266"/>
      <c r="C1712" s="269"/>
      <c r="D1712" s="984">
        <v>8.0</v>
      </c>
      <c r="E1712" s="985">
        <v>12.0</v>
      </c>
      <c r="F1712" s="986"/>
      <c r="G1712" s="1013"/>
      <c r="H1712" s="1021">
        <v>53000.0</v>
      </c>
      <c r="I1712" s="486"/>
      <c r="J1712" s="519"/>
      <c r="K1712" s="475">
        <v>20.0</v>
      </c>
      <c r="L1712" s="989"/>
      <c r="M1712" s="486"/>
      <c r="N1712" s="487"/>
      <c r="O1712" s="486"/>
      <c r="P1712" s="487"/>
      <c r="Q1712" s="487"/>
      <c r="R1712" s="487"/>
      <c r="S1712" s="519"/>
      <c r="T1712" s="520"/>
      <c r="U1712" s="519"/>
      <c r="V1712" s="520"/>
      <c r="W1712" s="520"/>
      <c r="X1712" s="520"/>
      <c r="Y1712" s="475">
        <v>5.0</v>
      </c>
      <c r="Z1712" s="475"/>
      <c r="AA1712" s="474"/>
      <c r="AB1712" s="475"/>
      <c r="AC1712" s="475">
        <v>10.0</v>
      </c>
      <c r="AD1712" s="475"/>
      <c r="AE1712" s="989"/>
      <c r="AF1712" s="989"/>
      <c r="AG1712" s="989"/>
      <c r="AH1712" s="990"/>
      <c r="AI1712" s="990"/>
      <c r="AJ1712" s="989"/>
      <c r="AK1712" s="962"/>
      <c r="AL1712" s="962"/>
      <c r="AM1712" s="962"/>
      <c r="AN1712" s="961"/>
      <c r="AO1712" s="962"/>
      <c r="AP1712" s="962"/>
      <c r="AQ1712" s="961"/>
      <c r="AR1712" s="961"/>
      <c r="AS1712" s="1027"/>
    </row>
    <row r="1713">
      <c r="A1713" s="266"/>
      <c r="B1713" s="266"/>
      <c r="C1713" s="269"/>
      <c r="D1713" s="984">
        <v>9.0</v>
      </c>
      <c r="E1713" s="985">
        <v>14.0</v>
      </c>
      <c r="F1713" s="986"/>
      <c r="G1713" s="1013"/>
      <c r="H1713" s="1021">
        <v>80000.0</v>
      </c>
      <c r="I1713" s="486"/>
      <c r="J1713" s="519"/>
      <c r="K1713" s="475">
        <v>30.0</v>
      </c>
      <c r="L1713" s="989"/>
      <c r="M1713" s="486"/>
      <c r="N1713" s="487"/>
      <c r="O1713" s="486"/>
      <c r="P1713" s="487"/>
      <c r="Q1713" s="487"/>
      <c r="R1713" s="487"/>
      <c r="S1713" s="519"/>
      <c r="T1713" s="520"/>
      <c r="U1713" s="519"/>
      <c r="V1713" s="520"/>
      <c r="W1713" s="520"/>
      <c r="X1713" s="520"/>
      <c r="Y1713" s="475">
        <v>6.0</v>
      </c>
      <c r="Z1713" s="475"/>
      <c r="AA1713" s="474"/>
      <c r="AB1713" s="475"/>
      <c r="AC1713" s="475">
        <v>12.0</v>
      </c>
      <c r="AD1713" s="475"/>
      <c r="AE1713" s="989"/>
      <c r="AF1713" s="989"/>
      <c r="AG1713" s="989"/>
      <c r="AH1713" s="990"/>
      <c r="AI1713" s="990"/>
      <c r="AJ1713" s="989"/>
      <c r="AK1713" s="962"/>
      <c r="AL1713" s="962"/>
      <c r="AM1713" s="962"/>
      <c r="AN1713" s="961"/>
      <c r="AO1713" s="962"/>
      <c r="AP1713" s="962"/>
      <c r="AQ1713" s="961"/>
      <c r="AR1713" s="961"/>
      <c r="AS1713" s="1027"/>
    </row>
    <row r="1714">
      <c r="A1714" s="266"/>
      <c r="B1714" s="266"/>
      <c r="C1714" s="269"/>
      <c r="D1714" s="984">
        <v>10.0</v>
      </c>
      <c r="E1714" s="985">
        <v>16.0</v>
      </c>
      <c r="F1714" s="986"/>
      <c r="G1714" s="1013"/>
      <c r="H1714" s="1021">
        <v>120000.0</v>
      </c>
      <c r="I1714" s="486"/>
      <c r="J1714" s="519"/>
      <c r="K1714" s="475">
        <v>40.0</v>
      </c>
      <c r="L1714" s="989"/>
      <c r="M1714" s="486"/>
      <c r="N1714" s="487"/>
      <c r="O1714" s="486"/>
      <c r="P1714" s="487"/>
      <c r="Q1714" s="487"/>
      <c r="R1714" s="487"/>
      <c r="S1714" s="519"/>
      <c r="T1714" s="520"/>
      <c r="U1714" s="519"/>
      <c r="V1714" s="520"/>
      <c r="W1714" s="520"/>
      <c r="X1714" s="520"/>
      <c r="Y1714" s="475">
        <v>7.0</v>
      </c>
      <c r="Z1714" s="475"/>
      <c r="AA1714" s="474"/>
      <c r="AB1714" s="475"/>
      <c r="AC1714" s="475">
        <v>15.0</v>
      </c>
      <c r="AD1714" s="475"/>
      <c r="AE1714" s="989"/>
      <c r="AF1714" s="989"/>
      <c r="AG1714" s="989"/>
      <c r="AH1714" s="990"/>
      <c r="AI1714" s="990"/>
      <c r="AJ1714" s="989"/>
      <c r="AK1714" s="962"/>
      <c r="AL1714" s="962"/>
      <c r="AM1714" s="962"/>
      <c r="AN1714" s="961"/>
      <c r="AO1714" s="962"/>
      <c r="AP1714" s="962"/>
      <c r="AQ1714" s="961"/>
      <c r="AR1714" s="961"/>
      <c r="AS1714" s="1027"/>
    </row>
    <row r="1715">
      <c r="A1715" s="266"/>
      <c r="B1715" s="266"/>
      <c r="C1715" s="269"/>
      <c r="D1715" s="984">
        <v>11.0</v>
      </c>
      <c r="E1715" s="985">
        <v>18.0</v>
      </c>
      <c r="F1715" s="986"/>
      <c r="G1715" s="1013"/>
      <c r="H1715" s="1021">
        <v>140000.0</v>
      </c>
      <c r="I1715" s="486"/>
      <c r="J1715" s="519"/>
      <c r="K1715" s="475">
        <v>50.0</v>
      </c>
      <c r="L1715" s="989"/>
      <c r="M1715" s="486"/>
      <c r="N1715" s="487"/>
      <c r="O1715" s="486"/>
      <c r="P1715" s="487"/>
      <c r="Q1715" s="487"/>
      <c r="R1715" s="487"/>
      <c r="S1715" s="519"/>
      <c r="T1715" s="520"/>
      <c r="U1715" s="519"/>
      <c r="V1715" s="520"/>
      <c r="W1715" s="520"/>
      <c r="X1715" s="520"/>
      <c r="Y1715" s="475">
        <v>8.0</v>
      </c>
      <c r="Z1715" s="475"/>
      <c r="AA1715" s="474"/>
      <c r="AB1715" s="475"/>
      <c r="AC1715" s="475">
        <v>18.0</v>
      </c>
      <c r="AD1715" s="475"/>
      <c r="AE1715" s="989"/>
      <c r="AF1715" s="989"/>
      <c r="AG1715" s="989"/>
      <c r="AH1715" s="990"/>
      <c r="AI1715" s="990"/>
      <c r="AJ1715" s="989"/>
      <c r="AK1715" s="962"/>
      <c r="AL1715" s="962"/>
      <c r="AM1715" s="962"/>
      <c r="AN1715" s="961"/>
      <c r="AO1715" s="962"/>
      <c r="AP1715" s="962"/>
      <c r="AQ1715" s="961"/>
      <c r="AR1715" s="961"/>
      <c r="AS1715" s="1027"/>
    </row>
    <row r="1716">
      <c r="A1716" s="266"/>
      <c r="B1716" s="266"/>
      <c r="C1716" s="269"/>
      <c r="D1716" s="984">
        <v>12.0</v>
      </c>
      <c r="E1716" s="985">
        <v>20.0</v>
      </c>
      <c r="F1716" s="986"/>
      <c r="G1716" s="1013"/>
      <c r="H1716" s="1021">
        <v>170000.0</v>
      </c>
      <c r="I1716" s="486"/>
      <c r="J1716" s="519"/>
      <c r="K1716" s="475">
        <v>60.0</v>
      </c>
      <c r="L1716" s="989"/>
      <c r="M1716" s="486"/>
      <c r="N1716" s="487"/>
      <c r="O1716" s="486"/>
      <c r="P1716" s="487"/>
      <c r="Q1716" s="487"/>
      <c r="R1716" s="487"/>
      <c r="S1716" s="519"/>
      <c r="T1716" s="520"/>
      <c r="U1716" s="519"/>
      <c r="V1716" s="520"/>
      <c r="W1716" s="520"/>
      <c r="X1716" s="520"/>
      <c r="Y1716" s="475">
        <v>9.0</v>
      </c>
      <c r="Z1716" s="475"/>
      <c r="AA1716" s="474"/>
      <c r="AB1716" s="475"/>
      <c r="AC1716" s="475">
        <v>22.0</v>
      </c>
      <c r="AD1716" s="475"/>
      <c r="AE1716" s="989"/>
      <c r="AF1716" s="989"/>
      <c r="AG1716" s="989"/>
      <c r="AH1716" s="990"/>
      <c r="AI1716" s="990"/>
      <c r="AJ1716" s="989"/>
      <c r="AK1716" s="962"/>
      <c r="AL1716" s="962"/>
      <c r="AM1716" s="962"/>
      <c r="AN1716" s="961"/>
      <c r="AO1716" s="962"/>
      <c r="AP1716" s="962"/>
      <c r="AQ1716" s="961"/>
      <c r="AR1716" s="961"/>
      <c r="AS1716" s="1027"/>
    </row>
    <row r="1717">
      <c r="A1717" s="266"/>
      <c r="B1717" s="266"/>
      <c r="C1717" s="269"/>
      <c r="D1717" s="984">
        <v>13.0</v>
      </c>
      <c r="E1717" s="985">
        <v>22.0</v>
      </c>
      <c r="F1717" s="986"/>
      <c r="G1717" s="1013"/>
      <c r="H1717" s="1021">
        <v>200000.0</v>
      </c>
      <c r="I1717" s="486"/>
      <c r="J1717" s="519"/>
      <c r="K1717" s="474"/>
      <c r="L1717" s="990">
        <v>5.0</v>
      </c>
      <c r="M1717" s="486"/>
      <c r="N1717" s="487"/>
      <c r="O1717" s="486"/>
      <c r="P1717" s="487"/>
      <c r="Q1717" s="487"/>
      <c r="R1717" s="487"/>
      <c r="S1717" s="519"/>
      <c r="T1717" s="520"/>
      <c r="U1717" s="519"/>
      <c r="V1717" s="520"/>
      <c r="W1717" s="520"/>
      <c r="X1717" s="520"/>
      <c r="Y1717" s="475">
        <v>10.0</v>
      </c>
      <c r="Z1717" s="475"/>
      <c r="AA1717" s="474"/>
      <c r="AB1717" s="475"/>
      <c r="AC1717" s="475">
        <v>25.0</v>
      </c>
      <c r="AD1717" s="475"/>
      <c r="AE1717" s="989"/>
      <c r="AF1717" s="989"/>
      <c r="AG1717" s="989"/>
      <c r="AH1717" s="990"/>
      <c r="AI1717" s="990"/>
      <c r="AJ1717" s="989"/>
      <c r="AK1717" s="962"/>
      <c r="AL1717" s="962"/>
      <c r="AM1717" s="962"/>
      <c r="AN1717" s="961"/>
      <c r="AO1717" s="962"/>
      <c r="AP1717" s="962"/>
      <c r="AQ1717" s="961"/>
      <c r="AR1717" s="961"/>
      <c r="AS1717" s="1027"/>
    </row>
    <row r="1718">
      <c r="A1718" s="266"/>
      <c r="B1718" s="266"/>
      <c r="C1718" s="269"/>
      <c r="D1718" s="984">
        <v>14.0</v>
      </c>
      <c r="E1718" s="985">
        <v>24.0</v>
      </c>
      <c r="F1718" s="986"/>
      <c r="G1718" s="1013"/>
      <c r="H1718" s="1021">
        <v>240000.0</v>
      </c>
      <c r="I1718" s="486"/>
      <c r="J1718" s="519"/>
      <c r="K1718" s="474"/>
      <c r="L1718" s="990">
        <v>10.0</v>
      </c>
      <c r="M1718" s="486"/>
      <c r="N1718" s="487"/>
      <c r="O1718" s="486"/>
      <c r="P1718" s="487"/>
      <c r="Q1718" s="487"/>
      <c r="R1718" s="487"/>
      <c r="S1718" s="519"/>
      <c r="T1718" s="520"/>
      <c r="U1718" s="519"/>
      <c r="V1718" s="520"/>
      <c r="W1718" s="520"/>
      <c r="X1718" s="520"/>
      <c r="Y1718" s="475">
        <v>12.0</v>
      </c>
      <c r="Z1718" s="475"/>
      <c r="AA1718" s="474"/>
      <c r="AB1718" s="475"/>
      <c r="AC1718" s="475">
        <v>30.0</v>
      </c>
      <c r="AD1718" s="475"/>
      <c r="AE1718" s="989"/>
      <c r="AF1718" s="989"/>
      <c r="AG1718" s="989"/>
      <c r="AH1718" s="990"/>
      <c r="AI1718" s="990"/>
      <c r="AJ1718" s="989"/>
      <c r="AK1718" s="962"/>
      <c r="AL1718" s="962"/>
      <c r="AM1718" s="962"/>
      <c r="AN1718" s="961"/>
      <c r="AO1718" s="962"/>
      <c r="AP1718" s="962"/>
      <c r="AQ1718" s="961"/>
      <c r="AR1718" s="961"/>
      <c r="AS1718" s="1027"/>
    </row>
    <row r="1719">
      <c r="A1719" s="266"/>
      <c r="B1719" s="266"/>
      <c r="C1719" s="269"/>
      <c r="D1719" s="984">
        <v>15.0</v>
      </c>
      <c r="E1719" s="985">
        <v>26.0</v>
      </c>
      <c r="F1719" s="986"/>
      <c r="G1719" s="1013"/>
      <c r="H1719" s="1021">
        <v>290000.0</v>
      </c>
      <c r="I1719" s="486"/>
      <c r="J1719" s="519"/>
      <c r="K1719" s="474"/>
      <c r="L1719" s="990">
        <v>15.0</v>
      </c>
      <c r="M1719" s="486"/>
      <c r="N1719" s="487"/>
      <c r="O1719" s="486"/>
      <c r="P1719" s="487"/>
      <c r="Q1719" s="487"/>
      <c r="R1719" s="487"/>
      <c r="S1719" s="519"/>
      <c r="T1719" s="520"/>
      <c r="U1719" s="519"/>
      <c r="V1719" s="520"/>
      <c r="W1719" s="520"/>
      <c r="X1719" s="520"/>
      <c r="Y1719" s="474"/>
      <c r="Z1719" s="474"/>
      <c r="AA1719" s="474"/>
      <c r="AB1719" s="475"/>
      <c r="AC1719" s="475"/>
      <c r="AD1719" s="475"/>
      <c r="AE1719" s="990">
        <v>5.0</v>
      </c>
      <c r="AF1719" s="990"/>
      <c r="AG1719" s="989"/>
      <c r="AH1719" s="990"/>
      <c r="AI1719" s="990">
        <v>5.0</v>
      </c>
      <c r="AJ1719" s="989"/>
      <c r="AK1719" s="962"/>
      <c r="AL1719" s="962"/>
      <c r="AM1719" s="962"/>
      <c r="AN1719" s="961"/>
      <c r="AO1719" s="962"/>
      <c r="AP1719" s="962"/>
      <c r="AQ1719" s="961"/>
      <c r="AR1719" s="961"/>
      <c r="AS1719" s="1027"/>
    </row>
    <row r="1720">
      <c r="A1720" s="266"/>
      <c r="B1720" s="266"/>
      <c r="C1720" s="269"/>
      <c r="D1720" s="984">
        <v>16.0</v>
      </c>
      <c r="E1720" s="985">
        <v>28.0</v>
      </c>
      <c r="F1720" s="986"/>
      <c r="G1720" s="1013"/>
      <c r="H1720" s="1021">
        <v>350000.0</v>
      </c>
      <c r="I1720" s="486"/>
      <c r="J1720" s="519"/>
      <c r="K1720" s="474"/>
      <c r="L1720" s="990">
        <v>20.0</v>
      </c>
      <c r="M1720" s="486"/>
      <c r="N1720" s="487"/>
      <c r="O1720" s="486"/>
      <c r="P1720" s="487"/>
      <c r="Q1720" s="487"/>
      <c r="R1720" s="487"/>
      <c r="S1720" s="519"/>
      <c r="T1720" s="520"/>
      <c r="U1720" s="519"/>
      <c r="V1720" s="520"/>
      <c r="W1720" s="520"/>
      <c r="X1720" s="520"/>
      <c r="Y1720" s="474"/>
      <c r="Z1720" s="474"/>
      <c r="AA1720" s="474"/>
      <c r="AB1720" s="475"/>
      <c r="AC1720" s="475"/>
      <c r="AD1720" s="475"/>
      <c r="AE1720" s="990">
        <v>6.0</v>
      </c>
      <c r="AF1720" s="990"/>
      <c r="AG1720" s="989"/>
      <c r="AH1720" s="990"/>
      <c r="AI1720" s="990">
        <v>6.0</v>
      </c>
      <c r="AJ1720" s="989"/>
      <c r="AK1720" s="962"/>
      <c r="AL1720" s="962"/>
      <c r="AM1720" s="962"/>
      <c r="AN1720" s="961"/>
      <c r="AO1720" s="962"/>
      <c r="AP1720" s="962"/>
      <c r="AQ1720" s="961"/>
      <c r="AR1720" s="961"/>
      <c r="AS1720" s="1027"/>
    </row>
    <row r="1721">
      <c r="A1721" s="266"/>
      <c r="B1721" s="266"/>
      <c r="C1721" s="269"/>
      <c r="D1721" s="984">
        <v>17.0</v>
      </c>
      <c r="E1721" s="985">
        <v>30.0</v>
      </c>
      <c r="F1721" s="986"/>
      <c r="G1721" s="1013"/>
      <c r="H1721" s="1021">
        <v>420000.0</v>
      </c>
      <c r="I1721" s="486"/>
      <c r="J1721" s="519"/>
      <c r="K1721" s="474"/>
      <c r="L1721" s="990">
        <v>25.0</v>
      </c>
      <c r="M1721" s="486"/>
      <c r="N1721" s="487"/>
      <c r="O1721" s="486"/>
      <c r="P1721" s="487"/>
      <c r="Q1721" s="487"/>
      <c r="R1721" s="487"/>
      <c r="S1721" s="519"/>
      <c r="T1721" s="520"/>
      <c r="U1721" s="519"/>
      <c r="V1721" s="520"/>
      <c r="W1721" s="520"/>
      <c r="X1721" s="520"/>
      <c r="Y1721" s="474"/>
      <c r="Z1721" s="474"/>
      <c r="AA1721" s="474"/>
      <c r="AB1721" s="475"/>
      <c r="AC1721" s="475"/>
      <c r="AD1721" s="475"/>
      <c r="AE1721" s="990">
        <v>7.0</v>
      </c>
      <c r="AF1721" s="990"/>
      <c r="AG1721" s="989"/>
      <c r="AH1721" s="990"/>
      <c r="AI1721" s="990">
        <v>7.0</v>
      </c>
      <c r="AJ1721" s="989"/>
      <c r="AK1721" s="962"/>
      <c r="AL1721" s="962"/>
      <c r="AM1721" s="962"/>
      <c r="AN1721" s="961"/>
      <c r="AO1721" s="962"/>
      <c r="AP1721" s="962"/>
      <c r="AQ1721" s="961"/>
      <c r="AR1721" s="961"/>
      <c r="AS1721" s="1027"/>
    </row>
    <row r="1722">
      <c r="A1722" s="266"/>
      <c r="B1722" s="266"/>
      <c r="C1722" s="269"/>
      <c r="D1722" s="984">
        <v>18.0</v>
      </c>
      <c r="E1722" s="985">
        <v>33.0</v>
      </c>
      <c r="F1722" s="986"/>
      <c r="G1722" s="1013"/>
      <c r="H1722" s="1021">
        <v>500000.0</v>
      </c>
      <c r="I1722" s="486"/>
      <c r="J1722" s="519"/>
      <c r="K1722" s="474"/>
      <c r="L1722" s="990">
        <v>30.0</v>
      </c>
      <c r="M1722" s="486"/>
      <c r="N1722" s="487"/>
      <c r="O1722" s="486"/>
      <c r="P1722" s="487"/>
      <c r="Q1722" s="487"/>
      <c r="R1722" s="487"/>
      <c r="S1722" s="519"/>
      <c r="T1722" s="520"/>
      <c r="U1722" s="519"/>
      <c r="V1722" s="520"/>
      <c r="W1722" s="520"/>
      <c r="X1722" s="520"/>
      <c r="Y1722" s="474"/>
      <c r="Z1722" s="474"/>
      <c r="AA1722" s="474"/>
      <c r="AB1722" s="475"/>
      <c r="AC1722" s="475"/>
      <c r="AD1722" s="475"/>
      <c r="AE1722" s="990">
        <v>8.0</v>
      </c>
      <c r="AF1722" s="990"/>
      <c r="AG1722" s="989"/>
      <c r="AH1722" s="990"/>
      <c r="AI1722" s="990">
        <v>8.0</v>
      </c>
      <c r="AJ1722" s="989"/>
      <c r="AK1722" s="962"/>
      <c r="AL1722" s="962"/>
      <c r="AM1722" s="962"/>
      <c r="AN1722" s="961"/>
      <c r="AO1722" s="962"/>
      <c r="AP1722" s="962"/>
      <c r="AQ1722" s="961"/>
      <c r="AR1722" s="961"/>
      <c r="AS1722" s="1027"/>
    </row>
    <row r="1723">
      <c r="A1723" s="266"/>
      <c r="B1723" s="266"/>
      <c r="C1723" s="269"/>
      <c r="D1723" s="984">
        <v>19.0</v>
      </c>
      <c r="E1723" s="985">
        <v>36.0</v>
      </c>
      <c r="F1723" s="986"/>
      <c r="G1723" s="1013"/>
      <c r="H1723" s="1021">
        <v>600000.0</v>
      </c>
      <c r="I1723" s="486"/>
      <c r="J1723" s="519"/>
      <c r="K1723" s="474"/>
      <c r="L1723" s="990">
        <v>40.0</v>
      </c>
      <c r="M1723" s="486"/>
      <c r="N1723" s="487"/>
      <c r="O1723" s="486"/>
      <c r="P1723" s="487"/>
      <c r="Q1723" s="487"/>
      <c r="R1723" s="487"/>
      <c r="S1723" s="519"/>
      <c r="T1723" s="520"/>
      <c r="U1723" s="519"/>
      <c r="V1723" s="520"/>
      <c r="W1723" s="520"/>
      <c r="X1723" s="520"/>
      <c r="Y1723" s="474"/>
      <c r="Z1723" s="474"/>
      <c r="AA1723" s="474"/>
      <c r="AB1723" s="475"/>
      <c r="AC1723" s="475"/>
      <c r="AD1723" s="475"/>
      <c r="AE1723" s="990">
        <v>10.0</v>
      </c>
      <c r="AF1723" s="990"/>
      <c r="AG1723" s="989"/>
      <c r="AH1723" s="990"/>
      <c r="AI1723" s="990">
        <v>10.0</v>
      </c>
      <c r="AJ1723" s="989"/>
      <c r="AK1723" s="962"/>
      <c r="AL1723" s="962"/>
      <c r="AM1723" s="962"/>
      <c r="AN1723" s="961"/>
      <c r="AO1723" s="962"/>
      <c r="AP1723" s="962"/>
      <c r="AQ1723" s="961"/>
      <c r="AR1723" s="961"/>
      <c r="AS1723" s="1027"/>
    </row>
    <row r="1724">
      <c r="A1724" s="275"/>
      <c r="B1724" s="275"/>
      <c r="C1724" s="917"/>
      <c r="D1724" s="992">
        <v>20.0</v>
      </c>
      <c r="E1724" s="993">
        <v>40.0</v>
      </c>
      <c r="F1724" s="994"/>
      <c r="G1724" s="1015"/>
      <c r="H1724" s="1028">
        <v>720000.0</v>
      </c>
      <c r="I1724" s="1001"/>
      <c r="J1724" s="998"/>
      <c r="K1724" s="999"/>
      <c r="L1724" s="1004">
        <v>50.0</v>
      </c>
      <c r="M1724" s="1001"/>
      <c r="N1724" s="997"/>
      <c r="O1724" s="1001"/>
      <c r="P1724" s="997"/>
      <c r="Q1724" s="997"/>
      <c r="R1724" s="997"/>
      <c r="S1724" s="998"/>
      <c r="T1724" s="1002"/>
      <c r="U1724" s="998"/>
      <c r="V1724" s="1002"/>
      <c r="W1724" s="1002"/>
      <c r="X1724" s="1002"/>
      <c r="Y1724" s="999"/>
      <c r="Z1724" s="999"/>
      <c r="AA1724" s="999"/>
      <c r="AB1724" s="1003"/>
      <c r="AC1724" s="1003"/>
      <c r="AD1724" s="1003"/>
      <c r="AE1724" s="1004">
        <v>12.0</v>
      </c>
      <c r="AF1724" s="1004"/>
      <c r="AG1724" s="1000"/>
      <c r="AH1724" s="1004"/>
      <c r="AI1724" s="1004">
        <v>12.0</v>
      </c>
      <c r="AJ1724" s="1000"/>
      <c r="AK1724" s="1029"/>
      <c r="AL1724" s="1029"/>
      <c r="AM1724" s="1029"/>
      <c r="AN1724" s="1030"/>
      <c r="AO1724" s="1029"/>
      <c r="AP1724" s="1029"/>
      <c r="AQ1724" s="1030"/>
      <c r="AR1724" s="1030"/>
      <c r="AS1724" s="1031"/>
    </row>
    <row r="1725">
      <c r="A1725" s="1022" t="s">
        <v>2698</v>
      </c>
      <c r="B1725" s="1016" t="s">
        <v>2903</v>
      </c>
      <c r="C1725" s="14"/>
      <c r="D1725" s="970">
        <v>1.0</v>
      </c>
      <c r="E1725" s="971">
        <v>2.0</v>
      </c>
      <c r="F1725" s="972">
        <v>2.0</v>
      </c>
      <c r="G1725" s="1017"/>
      <c r="H1725" s="1023">
        <v>3000.0</v>
      </c>
      <c r="I1725" s="979"/>
      <c r="J1725" s="980">
        <v>8.0</v>
      </c>
      <c r="K1725" s="977"/>
      <c r="L1725" s="978"/>
      <c r="M1725" s="979"/>
      <c r="N1725" s="975"/>
      <c r="O1725" s="979"/>
      <c r="P1725" s="975"/>
      <c r="Q1725" s="975"/>
      <c r="R1725" s="975"/>
      <c r="S1725" s="976"/>
      <c r="T1725" s="980"/>
      <c r="U1725" s="976"/>
      <c r="V1725" s="980"/>
      <c r="W1725" s="980"/>
      <c r="X1725" s="980"/>
      <c r="Y1725" s="977"/>
      <c r="Z1725" s="977"/>
      <c r="AA1725" s="977"/>
      <c r="AB1725" s="981"/>
      <c r="AC1725" s="981"/>
      <c r="AD1725" s="981"/>
      <c r="AE1725" s="978"/>
      <c r="AF1725" s="978"/>
      <c r="AG1725" s="978"/>
      <c r="AH1725" s="982"/>
      <c r="AI1725" s="982"/>
      <c r="AJ1725" s="978"/>
      <c r="AK1725" s="1024"/>
      <c r="AL1725" s="1024"/>
      <c r="AM1725" s="1024"/>
      <c r="AN1725" s="1025"/>
      <c r="AO1725" s="1024"/>
      <c r="AP1725" s="1024"/>
      <c r="AQ1725" s="1025"/>
      <c r="AR1725" s="1025"/>
      <c r="AS1725" s="1026"/>
    </row>
    <row r="1726">
      <c r="A1726" s="266"/>
      <c r="B1726" s="266"/>
      <c r="C1726" s="269"/>
      <c r="D1726" s="984">
        <v>2.0</v>
      </c>
      <c r="E1726" s="985">
        <v>3.0</v>
      </c>
      <c r="F1726" s="986">
        <v>3.0</v>
      </c>
      <c r="G1726" s="1013"/>
      <c r="H1726" s="1021">
        <v>4500.0</v>
      </c>
      <c r="I1726" s="486"/>
      <c r="J1726" s="520">
        <v>10.0</v>
      </c>
      <c r="K1726" s="474"/>
      <c r="L1726" s="989"/>
      <c r="M1726" s="486"/>
      <c r="N1726" s="487"/>
      <c r="O1726" s="486"/>
      <c r="P1726" s="487"/>
      <c r="Q1726" s="487"/>
      <c r="R1726" s="487"/>
      <c r="S1726" s="520"/>
      <c r="T1726" s="520"/>
      <c r="U1726" s="519"/>
      <c r="V1726" s="520"/>
      <c r="W1726" s="520">
        <v>8.0</v>
      </c>
      <c r="X1726" s="520"/>
      <c r="Y1726" s="474"/>
      <c r="Z1726" s="474"/>
      <c r="AA1726" s="474"/>
      <c r="AB1726" s="475"/>
      <c r="AC1726" s="475"/>
      <c r="AD1726" s="475"/>
      <c r="AE1726" s="989"/>
      <c r="AF1726" s="989"/>
      <c r="AG1726" s="989"/>
      <c r="AH1726" s="990"/>
      <c r="AI1726" s="990"/>
      <c r="AJ1726" s="989"/>
      <c r="AK1726" s="962"/>
      <c r="AL1726" s="962"/>
      <c r="AM1726" s="962"/>
      <c r="AN1726" s="961"/>
      <c r="AO1726" s="962"/>
      <c r="AP1726" s="962"/>
      <c r="AQ1726" s="961"/>
      <c r="AR1726" s="961"/>
      <c r="AS1726" s="1027"/>
    </row>
    <row r="1727">
      <c r="A1727" s="266"/>
      <c r="B1727" s="266"/>
      <c r="C1727" s="269"/>
      <c r="D1727" s="984">
        <v>3.0</v>
      </c>
      <c r="E1727" s="985">
        <v>4.0</v>
      </c>
      <c r="F1727" s="986">
        <v>4.0</v>
      </c>
      <c r="G1727" s="1013"/>
      <c r="H1727" s="1021">
        <v>6800.0</v>
      </c>
      <c r="I1727" s="486"/>
      <c r="J1727" s="520">
        <v>12.0</v>
      </c>
      <c r="K1727" s="474"/>
      <c r="L1727" s="989"/>
      <c r="M1727" s="486"/>
      <c r="N1727" s="487"/>
      <c r="O1727" s="486"/>
      <c r="P1727" s="487"/>
      <c r="Q1727" s="487"/>
      <c r="R1727" s="487"/>
      <c r="S1727" s="520"/>
      <c r="T1727" s="520"/>
      <c r="U1727" s="519"/>
      <c r="V1727" s="520"/>
      <c r="W1727" s="520">
        <v>10.0</v>
      </c>
      <c r="X1727" s="520"/>
      <c r="Y1727" s="474"/>
      <c r="Z1727" s="474"/>
      <c r="AA1727" s="474"/>
      <c r="AB1727" s="475"/>
      <c r="AC1727" s="475"/>
      <c r="AD1727" s="475"/>
      <c r="AE1727" s="989"/>
      <c r="AF1727" s="989"/>
      <c r="AG1727" s="989"/>
      <c r="AH1727" s="990"/>
      <c r="AI1727" s="990"/>
      <c r="AJ1727" s="989"/>
      <c r="AK1727" s="962"/>
      <c r="AL1727" s="962"/>
      <c r="AM1727" s="962"/>
      <c r="AN1727" s="961"/>
      <c r="AO1727" s="962"/>
      <c r="AP1727" s="962"/>
      <c r="AQ1727" s="961"/>
      <c r="AR1727" s="961"/>
      <c r="AS1727" s="1027"/>
    </row>
    <row r="1728">
      <c r="A1728" s="266"/>
      <c r="B1728" s="266"/>
      <c r="C1728" s="269"/>
      <c r="D1728" s="984">
        <v>4.0</v>
      </c>
      <c r="E1728" s="985">
        <v>5.0</v>
      </c>
      <c r="F1728" s="986">
        <v>5.0</v>
      </c>
      <c r="G1728" s="1013"/>
      <c r="H1728" s="1021">
        <v>10000.0</v>
      </c>
      <c r="I1728" s="486"/>
      <c r="J1728" s="519"/>
      <c r="K1728" s="475">
        <v>3.0</v>
      </c>
      <c r="L1728" s="989"/>
      <c r="M1728" s="486"/>
      <c r="N1728" s="487"/>
      <c r="O1728" s="486"/>
      <c r="P1728" s="487"/>
      <c r="Q1728" s="487"/>
      <c r="R1728" s="487"/>
      <c r="S1728" s="520"/>
      <c r="T1728" s="520"/>
      <c r="U1728" s="519"/>
      <c r="V1728" s="520"/>
      <c r="W1728" s="520">
        <v>12.0</v>
      </c>
      <c r="X1728" s="520"/>
      <c r="Y1728" s="474"/>
      <c r="Z1728" s="474"/>
      <c r="AA1728" s="474"/>
      <c r="AB1728" s="475"/>
      <c r="AC1728" s="475"/>
      <c r="AD1728" s="475"/>
      <c r="AE1728" s="989"/>
      <c r="AF1728" s="989"/>
      <c r="AG1728" s="989"/>
      <c r="AH1728" s="990"/>
      <c r="AI1728" s="990"/>
      <c r="AJ1728" s="989"/>
      <c r="AK1728" s="962"/>
      <c r="AL1728" s="962"/>
      <c r="AM1728" s="962"/>
      <c r="AN1728" s="961"/>
      <c r="AO1728" s="962"/>
      <c r="AP1728" s="962"/>
      <c r="AQ1728" s="961"/>
      <c r="AR1728" s="961"/>
      <c r="AS1728" s="1027"/>
    </row>
    <row r="1729">
      <c r="A1729" s="266"/>
      <c r="B1729" s="266"/>
      <c r="C1729" s="269"/>
      <c r="D1729" s="984">
        <v>5.0</v>
      </c>
      <c r="E1729" s="985">
        <v>6.0</v>
      </c>
      <c r="F1729" s="986">
        <v>6.0</v>
      </c>
      <c r="G1729" s="1013"/>
      <c r="H1729" s="1021">
        <v>15000.0</v>
      </c>
      <c r="I1729" s="486"/>
      <c r="J1729" s="519"/>
      <c r="K1729" s="475">
        <v>5.0</v>
      </c>
      <c r="L1729" s="989"/>
      <c r="M1729" s="486"/>
      <c r="N1729" s="487"/>
      <c r="O1729" s="486"/>
      <c r="P1729" s="487"/>
      <c r="Q1729" s="487"/>
      <c r="R1729" s="487"/>
      <c r="S1729" s="519"/>
      <c r="T1729" s="520"/>
      <c r="U1729" s="519"/>
      <c r="V1729" s="520"/>
      <c r="W1729" s="520"/>
      <c r="X1729" s="520"/>
      <c r="Y1729" s="475"/>
      <c r="Z1729" s="475"/>
      <c r="AA1729" s="474"/>
      <c r="AB1729" s="475"/>
      <c r="AC1729" s="475">
        <v>3.0</v>
      </c>
      <c r="AD1729" s="475"/>
      <c r="AE1729" s="989"/>
      <c r="AF1729" s="989"/>
      <c r="AG1729" s="989"/>
      <c r="AH1729" s="990"/>
      <c r="AI1729" s="990"/>
      <c r="AJ1729" s="989"/>
      <c r="AK1729" s="962"/>
      <c r="AL1729" s="962"/>
      <c r="AM1729" s="962"/>
      <c r="AN1729" s="961"/>
      <c r="AO1729" s="962"/>
      <c r="AP1729" s="962"/>
      <c r="AQ1729" s="961"/>
      <c r="AR1729" s="961"/>
      <c r="AS1729" s="1027"/>
    </row>
    <row r="1730">
      <c r="A1730" s="266"/>
      <c r="B1730" s="266"/>
      <c r="C1730" s="269"/>
      <c r="D1730" s="984">
        <v>6.0</v>
      </c>
      <c r="E1730" s="985">
        <v>8.0</v>
      </c>
      <c r="F1730" s="986">
        <v>8.0</v>
      </c>
      <c r="G1730" s="1013"/>
      <c r="H1730" s="1021">
        <v>23000.0</v>
      </c>
      <c r="I1730" s="486"/>
      <c r="J1730" s="519"/>
      <c r="K1730" s="475">
        <v>10.0</v>
      </c>
      <c r="L1730" s="989"/>
      <c r="M1730" s="486"/>
      <c r="N1730" s="487"/>
      <c r="O1730" s="486"/>
      <c r="P1730" s="487"/>
      <c r="Q1730" s="487"/>
      <c r="R1730" s="487"/>
      <c r="S1730" s="519"/>
      <c r="T1730" s="520"/>
      <c r="U1730" s="519"/>
      <c r="V1730" s="520"/>
      <c r="W1730" s="520"/>
      <c r="X1730" s="520"/>
      <c r="Y1730" s="475">
        <v>3.0</v>
      </c>
      <c r="Z1730" s="475"/>
      <c r="AA1730" s="474"/>
      <c r="AB1730" s="475"/>
      <c r="AC1730" s="475">
        <v>5.0</v>
      </c>
      <c r="AD1730" s="475"/>
      <c r="AE1730" s="989"/>
      <c r="AF1730" s="989"/>
      <c r="AG1730" s="989"/>
      <c r="AH1730" s="990"/>
      <c r="AI1730" s="990"/>
      <c r="AJ1730" s="989"/>
      <c r="AK1730" s="962"/>
      <c r="AL1730" s="962"/>
      <c r="AM1730" s="962"/>
      <c r="AN1730" s="961"/>
      <c r="AO1730" s="962"/>
      <c r="AP1730" s="962"/>
      <c r="AQ1730" s="961"/>
      <c r="AR1730" s="961"/>
      <c r="AS1730" s="1027"/>
    </row>
    <row r="1731">
      <c r="A1731" s="266"/>
      <c r="B1731" s="266"/>
      <c r="C1731" s="269"/>
      <c r="D1731" s="984">
        <v>7.0</v>
      </c>
      <c r="E1731" s="985">
        <v>10.0</v>
      </c>
      <c r="F1731" s="986">
        <v>10.0</v>
      </c>
      <c r="G1731" s="1013"/>
      <c r="H1731" s="1021">
        <v>35000.0</v>
      </c>
      <c r="I1731" s="486"/>
      <c r="J1731" s="519"/>
      <c r="K1731" s="475">
        <v>15.0</v>
      </c>
      <c r="L1731" s="989"/>
      <c r="M1731" s="486"/>
      <c r="N1731" s="487"/>
      <c r="O1731" s="486"/>
      <c r="P1731" s="487"/>
      <c r="Q1731" s="487"/>
      <c r="R1731" s="487"/>
      <c r="S1731" s="519"/>
      <c r="T1731" s="520"/>
      <c r="U1731" s="519"/>
      <c r="V1731" s="520"/>
      <c r="W1731" s="520"/>
      <c r="X1731" s="520"/>
      <c r="Y1731" s="475">
        <v>4.0</v>
      </c>
      <c r="Z1731" s="475"/>
      <c r="AA1731" s="474"/>
      <c r="AB1731" s="475"/>
      <c r="AC1731" s="475">
        <v>8.0</v>
      </c>
      <c r="AD1731" s="475"/>
      <c r="AE1731" s="989"/>
      <c r="AF1731" s="989"/>
      <c r="AG1731" s="989"/>
      <c r="AH1731" s="990"/>
      <c r="AI1731" s="990"/>
      <c r="AJ1731" s="989"/>
      <c r="AK1731" s="962"/>
      <c r="AL1731" s="962"/>
      <c r="AM1731" s="962"/>
      <c r="AN1731" s="961"/>
      <c r="AO1731" s="962"/>
      <c r="AP1731" s="962"/>
      <c r="AQ1731" s="961"/>
      <c r="AR1731" s="961"/>
      <c r="AS1731" s="1027"/>
    </row>
    <row r="1732">
      <c r="A1732" s="266"/>
      <c r="B1732" s="266"/>
      <c r="C1732" s="269"/>
      <c r="D1732" s="984">
        <v>8.0</v>
      </c>
      <c r="E1732" s="985">
        <v>12.0</v>
      </c>
      <c r="F1732" s="986">
        <v>12.0</v>
      </c>
      <c r="G1732" s="1013"/>
      <c r="H1732" s="1021">
        <v>53000.0</v>
      </c>
      <c r="I1732" s="486"/>
      <c r="J1732" s="519"/>
      <c r="K1732" s="475">
        <v>20.0</v>
      </c>
      <c r="L1732" s="989"/>
      <c r="M1732" s="486"/>
      <c r="N1732" s="487"/>
      <c r="O1732" s="486"/>
      <c r="P1732" s="487"/>
      <c r="Q1732" s="487"/>
      <c r="R1732" s="487"/>
      <c r="S1732" s="519"/>
      <c r="T1732" s="520"/>
      <c r="U1732" s="519"/>
      <c r="V1732" s="520"/>
      <c r="W1732" s="520"/>
      <c r="X1732" s="520"/>
      <c r="Y1732" s="475">
        <v>5.0</v>
      </c>
      <c r="Z1732" s="475"/>
      <c r="AA1732" s="474"/>
      <c r="AB1732" s="475"/>
      <c r="AC1732" s="475">
        <v>10.0</v>
      </c>
      <c r="AD1732" s="475"/>
      <c r="AE1732" s="989"/>
      <c r="AF1732" s="989"/>
      <c r="AG1732" s="989"/>
      <c r="AH1732" s="990"/>
      <c r="AI1732" s="990"/>
      <c r="AJ1732" s="989"/>
      <c r="AK1732" s="962"/>
      <c r="AL1732" s="962"/>
      <c r="AM1732" s="962"/>
      <c r="AN1732" s="961"/>
      <c r="AO1732" s="962"/>
      <c r="AP1732" s="962"/>
      <c r="AQ1732" s="961"/>
      <c r="AR1732" s="961"/>
      <c r="AS1732" s="1027"/>
    </row>
    <row r="1733">
      <c r="A1733" s="266"/>
      <c r="B1733" s="266"/>
      <c r="C1733" s="269"/>
      <c r="D1733" s="984">
        <v>9.0</v>
      </c>
      <c r="E1733" s="985">
        <v>14.0</v>
      </c>
      <c r="F1733" s="986">
        <v>14.0</v>
      </c>
      <c r="G1733" s="1013"/>
      <c r="H1733" s="1021">
        <v>80000.0</v>
      </c>
      <c r="I1733" s="486"/>
      <c r="J1733" s="519"/>
      <c r="K1733" s="475">
        <v>30.0</v>
      </c>
      <c r="L1733" s="989"/>
      <c r="M1733" s="486"/>
      <c r="N1733" s="487"/>
      <c r="O1733" s="486"/>
      <c r="P1733" s="487"/>
      <c r="Q1733" s="487"/>
      <c r="R1733" s="487"/>
      <c r="S1733" s="519"/>
      <c r="T1733" s="520"/>
      <c r="U1733" s="519"/>
      <c r="V1733" s="520"/>
      <c r="W1733" s="520"/>
      <c r="X1733" s="520"/>
      <c r="Y1733" s="475">
        <v>6.0</v>
      </c>
      <c r="Z1733" s="475"/>
      <c r="AA1733" s="474"/>
      <c r="AB1733" s="475"/>
      <c r="AC1733" s="475">
        <v>12.0</v>
      </c>
      <c r="AD1733" s="475"/>
      <c r="AE1733" s="989"/>
      <c r="AF1733" s="989"/>
      <c r="AG1733" s="989"/>
      <c r="AH1733" s="990"/>
      <c r="AI1733" s="990"/>
      <c r="AJ1733" s="989"/>
      <c r="AK1733" s="962"/>
      <c r="AL1733" s="962"/>
      <c r="AM1733" s="962"/>
      <c r="AN1733" s="961"/>
      <c r="AO1733" s="962"/>
      <c r="AP1733" s="962"/>
      <c r="AQ1733" s="961"/>
      <c r="AR1733" s="961"/>
      <c r="AS1733" s="1027"/>
    </row>
    <row r="1734">
      <c r="A1734" s="266"/>
      <c r="B1734" s="266"/>
      <c r="C1734" s="269"/>
      <c r="D1734" s="984">
        <v>10.0</v>
      </c>
      <c r="E1734" s="985">
        <v>16.0</v>
      </c>
      <c r="F1734" s="986">
        <v>16.0</v>
      </c>
      <c r="G1734" s="1013"/>
      <c r="H1734" s="1021">
        <v>120000.0</v>
      </c>
      <c r="I1734" s="486"/>
      <c r="J1734" s="519"/>
      <c r="K1734" s="475">
        <v>40.0</v>
      </c>
      <c r="L1734" s="989"/>
      <c r="M1734" s="486"/>
      <c r="N1734" s="487"/>
      <c r="O1734" s="486"/>
      <c r="P1734" s="487"/>
      <c r="Q1734" s="487"/>
      <c r="R1734" s="487"/>
      <c r="S1734" s="519"/>
      <c r="T1734" s="520"/>
      <c r="U1734" s="519"/>
      <c r="V1734" s="520"/>
      <c r="W1734" s="520"/>
      <c r="X1734" s="520"/>
      <c r="Y1734" s="475">
        <v>7.0</v>
      </c>
      <c r="Z1734" s="475"/>
      <c r="AA1734" s="474"/>
      <c r="AB1734" s="475"/>
      <c r="AC1734" s="475">
        <v>15.0</v>
      </c>
      <c r="AD1734" s="475"/>
      <c r="AE1734" s="989"/>
      <c r="AF1734" s="989"/>
      <c r="AG1734" s="989"/>
      <c r="AH1734" s="990"/>
      <c r="AI1734" s="990"/>
      <c r="AJ1734" s="989"/>
      <c r="AK1734" s="962"/>
      <c r="AL1734" s="962"/>
      <c r="AM1734" s="962"/>
      <c r="AN1734" s="961"/>
      <c r="AO1734" s="962"/>
      <c r="AP1734" s="962"/>
      <c r="AQ1734" s="961"/>
      <c r="AR1734" s="961"/>
      <c r="AS1734" s="1027"/>
    </row>
    <row r="1735">
      <c r="A1735" s="266"/>
      <c r="B1735" s="266"/>
      <c r="C1735" s="269"/>
      <c r="D1735" s="984">
        <v>11.0</v>
      </c>
      <c r="E1735" s="985">
        <v>18.0</v>
      </c>
      <c r="F1735" s="986">
        <v>18.0</v>
      </c>
      <c r="G1735" s="1013"/>
      <c r="H1735" s="1021">
        <v>140000.0</v>
      </c>
      <c r="I1735" s="486"/>
      <c r="J1735" s="519"/>
      <c r="K1735" s="475">
        <v>50.0</v>
      </c>
      <c r="L1735" s="989"/>
      <c r="M1735" s="486"/>
      <c r="N1735" s="487"/>
      <c r="O1735" s="486"/>
      <c r="P1735" s="487"/>
      <c r="Q1735" s="487"/>
      <c r="R1735" s="487"/>
      <c r="S1735" s="519"/>
      <c r="T1735" s="520"/>
      <c r="U1735" s="519"/>
      <c r="V1735" s="520"/>
      <c r="W1735" s="520"/>
      <c r="X1735" s="520"/>
      <c r="Y1735" s="475">
        <v>8.0</v>
      </c>
      <c r="Z1735" s="475"/>
      <c r="AA1735" s="474"/>
      <c r="AB1735" s="475"/>
      <c r="AC1735" s="475">
        <v>18.0</v>
      </c>
      <c r="AD1735" s="475"/>
      <c r="AE1735" s="989"/>
      <c r="AF1735" s="989"/>
      <c r="AG1735" s="989"/>
      <c r="AH1735" s="990"/>
      <c r="AI1735" s="990"/>
      <c r="AJ1735" s="989"/>
      <c r="AK1735" s="962"/>
      <c r="AL1735" s="962"/>
      <c r="AM1735" s="962"/>
      <c r="AN1735" s="961"/>
      <c r="AO1735" s="962"/>
      <c r="AP1735" s="962"/>
      <c r="AQ1735" s="961"/>
      <c r="AR1735" s="961"/>
      <c r="AS1735" s="1027"/>
    </row>
    <row r="1736">
      <c r="A1736" s="266"/>
      <c r="B1736" s="266"/>
      <c r="C1736" s="269"/>
      <c r="D1736" s="984">
        <v>12.0</v>
      </c>
      <c r="E1736" s="985">
        <v>20.0</v>
      </c>
      <c r="F1736" s="986">
        <v>20.0</v>
      </c>
      <c r="G1736" s="1013"/>
      <c r="H1736" s="1021">
        <v>170000.0</v>
      </c>
      <c r="I1736" s="486"/>
      <c r="J1736" s="519"/>
      <c r="K1736" s="475">
        <v>60.0</v>
      </c>
      <c r="L1736" s="989"/>
      <c r="M1736" s="486"/>
      <c r="N1736" s="487"/>
      <c r="O1736" s="486"/>
      <c r="P1736" s="487"/>
      <c r="Q1736" s="487"/>
      <c r="R1736" s="487"/>
      <c r="S1736" s="519"/>
      <c r="T1736" s="520"/>
      <c r="U1736" s="519"/>
      <c r="V1736" s="520"/>
      <c r="W1736" s="520"/>
      <c r="X1736" s="520"/>
      <c r="Y1736" s="475">
        <v>9.0</v>
      </c>
      <c r="Z1736" s="475"/>
      <c r="AA1736" s="474"/>
      <c r="AB1736" s="475"/>
      <c r="AC1736" s="475">
        <v>22.0</v>
      </c>
      <c r="AD1736" s="475"/>
      <c r="AE1736" s="989"/>
      <c r="AF1736" s="989"/>
      <c r="AG1736" s="989"/>
      <c r="AH1736" s="990"/>
      <c r="AI1736" s="990"/>
      <c r="AJ1736" s="989"/>
      <c r="AK1736" s="962"/>
      <c r="AL1736" s="962"/>
      <c r="AM1736" s="962"/>
      <c r="AN1736" s="961"/>
      <c r="AO1736" s="962"/>
      <c r="AP1736" s="962"/>
      <c r="AQ1736" s="961"/>
      <c r="AR1736" s="961"/>
      <c r="AS1736" s="1027"/>
    </row>
    <row r="1737">
      <c r="A1737" s="266"/>
      <c r="B1737" s="266"/>
      <c r="C1737" s="269"/>
      <c r="D1737" s="984">
        <v>13.0</v>
      </c>
      <c r="E1737" s="985">
        <v>22.0</v>
      </c>
      <c r="F1737" s="986">
        <v>22.0</v>
      </c>
      <c r="G1737" s="1013"/>
      <c r="H1737" s="1021">
        <v>200000.0</v>
      </c>
      <c r="I1737" s="486"/>
      <c r="J1737" s="519"/>
      <c r="K1737" s="474"/>
      <c r="L1737" s="990">
        <v>5.0</v>
      </c>
      <c r="M1737" s="486"/>
      <c r="N1737" s="487"/>
      <c r="O1737" s="486"/>
      <c r="P1737" s="487"/>
      <c r="Q1737" s="487"/>
      <c r="R1737" s="487"/>
      <c r="S1737" s="519"/>
      <c r="T1737" s="520"/>
      <c r="U1737" s="519"/>
      <c r="V1737" s="520"/>
      <c r="W1737" s="520"/>
      <c r="X1737" s="520"/>
      <c r="Y1737" s="475">
        <v>10.0</v>
      </c>
      <c r="Z1737" s="475"/>
      <c r="AA1737" s="474"/>
      <c r="AB1737" s="475"/>
      <c r="AC1737" s="475">
        <v>25.0</v>
      </c>
      <c r="AD1737" s="475"/>
      <c r="AE1737" s="989"/>
      <c r="AF1737" s="989"/>
      <c r="AG1737" s="989"/>
      <c r="AH1737" s="990"/>
      <c r="AI1737" s="990"/>
      <c r="AJ1737" s="989"/>
      <c r="AK1737" s="962"/>
      <c r="AL1737" s="962"/>
      <c r="AM1737" s="962"/>
      <c r="AN1737" s="961"/>
      <c r="AO1737" s="962"/>
      <c r="AP1737" s="962"/>
      <c r="AQ1737" s="961"/>
      <c r="AR1737" s="961"/>
      <c r="AS1737" s="1027"/>
    </row>
    <row r="1738">
      <c r="A1738" s="266"/>
      <c r="B1738" s="266"/>
      <c r="C1738" s="269"/>
      <c r="D1738" s="984">
        <v>14.0</v>
      </c>
      <c r="E1738" s="985">
        <v>24.0</v>
      </c>
      <c r="F1738" s="986">
        <v>24.0</v>
      </c>
      <c r="G1738" s="1013"/>
      <c r="H1738" s="1021">
        <v>240000.0</v>
      </c>
      <c r="I1738" s="486"/>
      <c r="J1738" s="519"/>
      <c r="K1738" s="474"/>
      <c r="L1738" s="990">
        <v>10.0</v>
      </c>
      <c r="M1738" s="486"/>
      <c r="N1738" s="487"/>
      <c r="O1738" s="486"/>
      <c r="P1738" s="487"/>
      <c r="Q1738" s="487"/>
      <c r="R1738" s="487"/>
      <c r="S1738" s="519"/>
      <c r="T1738" s="520"/>
      <c r="U1738" s="519"/>
      <c r="V1738" s="520"/>
      <c r="W1738" s="520"/>
      <c r="X1738" s="520"/>
      <c r="Y1738" s="475">
        <v>12.0</v>
      </c>
      <c r="Z1738" s="475"/>
      <c r="AA1738" s="474"/>
      <c r="AB1738" s="475"/>
      <c r="AC1738" s="475">
        <v>30.0</v>
      </c>
      <c r="AD1738" s="475"/>
      <c r="AE1738" s="989"/>
      <c r="AF1738" s="989"/>
      <c r="AG1738" s="989"/>
      <c r="AH1738" s="990"/>
      <c r="AI1738" s="990"/>
      <c r="AJ1738" s="989"/>
      <c r="AK1738" s="962"/>
      <c r="AL1738" s="962"/>
      <c r="AM1738" s="962"/>
      <c r="AN1738" s="961"/>
      <c r="AO1738" s="962"/>
      <c r="AP1738" s="962"/>
      <c r="AQ1738" s="961"/>
      <c r="AR1738" s="961"/>
      <c r="AS1738" s="1027"/>
    </row>
    <row r="1739">
      <c r="A1739" s="266"/>
      <c r="B1739" s="266"/>
      <c r="C1739" s="269"/>
      <c r="D1739" s="984">
        <v>15.0</v>
      </c>
      <c r="E1739" s="985">
        <v>26.0</v>
      </c>
      <c r="F1739" s="986">
        <v>26.0</v>
      </c>
      <c r="G1739" s="1013"/>
      <c r="H1739" s="1021">
        <v>290000.0</v>
      </c>
      <c r="I1739" s="486"/>
      <c r="J1739" s="519"/>
      <c r="K1739" s="474"/>
      <c r="L1739" s="990">
        <v>15.0</v>
      </c>
      <c r="M1739" s="486"/>
      <c r="N1739" s="487"/>
      <c r="O1739" s="486"/>
      <c r="P1739" s="487"/>
      <c r="Q1739" s="487"/>
      <c r="R1739" s="487"/>
      <c r="S1739" s="519"/>
      <c r="T1739" s="520"/>
      <c r="U1739" s="519"/>
      <c r="V1739" s="520"/>
      <c r="W1739" s="520"/>
      <c r="X1739" s="520"/>
      <c r="Y1739" s="474"/>
      <c r="Z1739" s="474"/>
      <c r="AA1739" s="474"/>
      <c r="AB1739" s="475"/>
      <c r="AC1739" s="475"/>
      <c r="AD1739" s="475"/>
      <c r="AE1739" s="990">
        <v>5.0</v>
      </c>
      <c r="AF1739" s="990"/>
      <c r="AG1739" s="989"/>
      <c r="AH1739" s="990"/>
      <c r="AI1739" s="990">
        <v>5.0</v>
      </c>
      <c r="AJ1739" s="989"/>
      <c r="AK1739" s="962"/>
      <c r="AL1739" s="962"/>
      <c r="AM1739" s="962"/>
      <c r="AN1739" s="961"/>
      <c r="AO1739" s="962"/>
      <c r="AP1739" s="962"/>
      <c r="AQ1739" s="961"/>
      <c r="AR1739" s="961"/>
      <c r="AS1739" s="1027"/>
    </row>
    <row r="1740">
      <c r="A1740" s="266"/>
      <c r="B1740" s="266"/>
      <c r="C1740" s="269"/>
      <c r="D1740" s="984">
        <v>16.0</v>
      </c>
      <c r="E1740" s="985">
        <v>28.0</v>
      </c>
      <c r="F1740" s="986">
        <v>28.0</v>
      </c>
      <c r="G1740" s="1013"/>
      <c r="H1740" s="1021">
        <v>350000.0</v>
      </c>
      <c r="I1740" s="486"/>
      <c r="J1740" s="519"/>
      <c r="K1740" s="474"/>
      <c r="L1740" s="990">
        <v>20.0</v>
      </c>
      <c r="M1740" s="486"/>
      <c r="N1740" s="487"/>
      <c r="O1740" s="486"/>
      <c r="P1740" s="487"/>
      <c r="Q1740" s="487"/>
      <c r="R1740" s="487"/>
      <c r="S1740" s="519"/>
      <c r="T1740" s="520"/>
      <c r="U1740" s="519"/>
      <c r="V1740" s="520"/>
      <c r="W1740" s="520"/>
      <c r="X1740" s="520"/>
      <c r="Y1740" s="474"/>
      <c r="Z1740" s="474"/>
      <c r="AA1740" s="474"/>
      <c r="AB1740" s="475"/>
      <c r="AC1740" s="475"/>
      <c r="AD1740" s="475"/>
      <c r="AE1740" s="990">
        <v>6.0</v>
      </c>
      <c r="AF1740" s="990"/>
      <c r="AG1740" s="989"/>
      <c r="AH1740" s="990"/>
      <c r="AI1740" s="990">
        <v>6.0</v>
      </c>
      <c r="AJ1740" s="989"/>
      <c r="AK1740" s="962"/>
      <c r="AL1740" s="962"/>
      <c r="AM1740" s="962"/>
      <c r="AN1740" s="961"/>
      <c r="AO1740" s="962"/>
      <c r="AP1740" s="962"/>
      <c r="AQ1740" s="961"/>
      <c r="AR1740" s="961"/>
      <c r="AS1740" s="1027"/>
    </row>
    <row r="1741">
      <c r="A1741" s="266"/>
      <c r="B1741" s="266"/>
      <c r="C1741" s="269"/>
      <c r="D1741" s="984">
        <v>17.0</v>
      </c>
      <c r="E1741" s="985">
        <v>30.0</v>
      </c>
      <c r="F1741" s="986">
        <v>30.0</v>
      </c>
      <c r="G1741" s="1013"/>
      <c r="H1741" s="1021">
        <v>420000.0</v>
      </c>
      <c r="I1741" s="486"/>
      <c r="J1741" s="519"/>
      <c r="K1741" s="474"/>
      <c r="L1741" s="990">
        <v>25.0</v>
      </c>
      <c r="M1741" s="486"/>
      <c r="N1741" s="487"/>
      <c r="O1741" s="486"/>
      <c r="P1741" s="487"/>
      <c r="Q1741" s="487"/>
      <c r="R1741" s="487"/>
      <c r="S1741" s="519"/>
      <c r="T1741" s="520"/>
      <c r="U1741" s="519"/>
      <c r="V1741" s="520"/>
      <c r="W1741" s="520"/>
      <c r="X1741" s="520"/>
      <c r="Y1741" s="474"/>
      <c r="Z1741" s="474"/>
      <c r="AA1741" s="474"/>
      <c r="AB1741" s="475"/>
      <c r="AC1741" s="475"/>
      <c r="AD1741" s="475"/>
      <c r="AE1741" s="990">
        <v>7.0</v>
      </c>
      <c r="AF1741" s="990"/>
      <c r="AG1741" s="989"/>
      <c r="AH1741" s="990"/>
      <c r="AI1741" s="990">
        <v>7.0</v>
      </c>
      <c r="AJ1741" s="989"/>
      <c r="AK1741" s="962"/>
      <c r="AL1741" s="962"/>
      <c r="AM1741" s="962"/>
      <c r="AN1741" s="961"/>
      <c r="AO1741" s="962"/>
      <c r="AP1741" s="962"/>
      <c r="AQ1741" s="961"/>
      <c r="AR1741" s="961"/>
      <c r="AS1741" s="1027"/>
    </row>
    <row r="1742">
      <c r="A1742" s="266"/>
      <c r="B1742" s="266"/>
      <c r="C1742" s="269"/>
      <c r="D1742" s="984">
        <v>18.0</v>
      </c>
      <c r="E1742" s="985">
        <v>33.0</v>
      </c>
      <c r="F1742" s="986">
        <v>33.0</v>
      </c>
      <c r="G1742" s="1013"/>
      <c r="H1742" s="1021">
        <v>500000.0</v>
      </c>
      <c r="I1742" s="486"/>
      <c r="J1742" s="519"/>
      <c r="K1742" s="474"/>
      <c r="L1742" s="990">
        <v>30.0</v>
      </c>
      <c r="M1742" s="486"/>
      <c r="N1742" s="487"/>
      <c r="O1742" s="486"/>
      <c r="P1742" s="487"/>
      <c r="Q1742" s="487"/>
      <c r="R1742" s="487"/>
      <c r="S1742" s="519"/>
      <c r="T1742" s="520"/>
      <c r="U1742" s="519"/>
      <c r="V1742" s="520"/>
      <c r="W1742" s="520"/>
      <c r="X1742" s="520"/>
      <c r="Y1742" s="474"/>
      <c r="Z1742" s="474"/>
      <c r="AA1742" s="474"/>
      <c r="AB1742" s="475"/>
      <c r="AC1742" s="475"/>
      <c r="AD1742" s="475"/>
      <c r="AE1742" s="990">
        <v>8.0</v>
      </c>
      <c r="AF1742" s="990"/>
      <c r="AG1742" s="989"/>
      <c r="AH1742" s="990"/>
      <c r="AI1742" s="990">
        <v>8.0</v>
      </c>
      <c r="AJ1742" s="989"/>
      <c r="AK1742" s="962"/>
      <c r="AL1742" s="962"/>
      <c r="AM1742" s="962"/>
      <c r="AN1742" s="961"/>
      <c r="AO1742" s="962"/>
      <c r="AP1742" s="962"/>
      <c r="AQ1742" s="961"/>
      <c r="AR1742" s="961"/>
      <c r="AS1742" s="1027"/>
    </row>
    <row r="1743">
      <c r="A1743" s="266"/>
      <c r="B1743" s="266"/>
      <c r="C1743" s="269"/>
      <c r="D1743" s="984">
        <v>19.0</v>
      </c>
      <c r="E1743" s="985">
        <v>36.0</v>
      </c>
      <c r="F1743" s="986">
        <v>36.0</v>
      </c>
      <c r="G1743" s="1013"/>
      <c r="H1743" s="1021">
        <v>600000.0</v>
      </c>
      <c r="I1743" s="486"/>
      <c r="J1743" s="519"/>
      <c r="K1743" s="474"/>
      <c r="L1743" s="990">
        <v>40.0</v>
      </c>
      <c r="M1743" s="486"/>
      <c r="N1743" s="487"/>
      <c r="O1743" s="486"/>
      <c r="P1743" s="487"/>
      <c r="Q1743" s="487"/>
      <c r="R1743" s="487"/>
      <c r="S1743" s="519"/>
      <c r="T1743" s="520"/>
      <c r="U1743" s="519"/>
      <c r="V1743" s="520"/>
      <c r="W1743" s="520"/>
      <c r="X1743" s="520"/>
      <c r="Y1743" s="474"/>
      <c r="Z1743" s="474"/>
      <c r="AA1743" s="474"/>
      <c r="AB1743" s="475"/>
      <c r="AC1743" s="475"/>
      <c r="AD1743" s="475"/>
      <c r="AE1743" s="990">
        <v>10.0</v>
      </c>
      <c r="AF1743" s="990"/>
      <c r="AG1743" s="989"/>
      <c r="AH1743" s="990"/>
      <c r="AI1743" s="990">
        <v>10.0</v>
      </c>
      <c r="AJ1743" s="989"/>
      <c r="AK1743" s="962"/>
      <c r="AL1743" s="962"/>
      <c r="AM1743" s="962"/>
      <c r="AN1743" s="961"/>
      <c r="AO1743" s="962"/>
      <c r="AP1743" s="962"/>
      <c r="AQ1743" s="961"/>
      <c r="AR1743" s="961"/>
      <c r="AS1743" s="1027"/>
    </row>
    <row r="1744">
      <c r="A1744" s="275"/>
      <c r="B1744" s="275"/>
      <c r="C1744" s="917"/>
      <c r="D1744" s="992">
        <v>20.0</v>
      </c>
      <c r="E1744" s="993">
        <v>40.0</v>
      </c>
      <c r="F1744" s="994">
        <v>40.0</v>
      </c>
      <c r="G1744" s="1015"/>
      <c r="H1744" s="1028">
        <v>720000.0</v>
      </c>
      <c r="I1744" s="1001"/>
      <c r="J1744" s="998"/>
      <c r="K1744" s="999"/>
      <c r="L1744" s="1004">
        <v>50.0</v>
      </c>
      <c r="M1744" s="1001"/>
      <c r="N1744" s="997"/>
      <c r="O1744" s="1001"/>
      <c r="P1744" s="997"/>
      <c r="Q1744" s="997"/>
      <c r="R1744" s="997"/>
      <c r="S1744" s="998"/>
      <c r="T1744" s="1002"/>
      <c r="U1744" s="998"/>
      <c r="V1744" s="1002"/>
      <c r="W1744" s="1002"/>
      <c r="X1744" s="1002"/>
      <c r="Y1744" s="999"/>
      <c r="Z1744" s="999"/>
      <c r="AA1744" s="999"/>
      <c r="AB1744" s="1003"/>
      <c r="AC1744" s="1003"/>
      <c r="AD1744" s="1003"/>
      <c r="AE1744" s="1004">
        <v>12.0</v>
      </c>
      <c r="AF1744" s="1004"/>
      <c r="AG1744" s="1000"/>
      <c r="AH1744" s="1004"/>
      <c r="AI1744" s="1004">
        <v>12.0</v>
      </c>
      <c r="AJ1744" s="1000"/>
      <c r="AK1744" s="1029"/>
      <c r="AL1744" s="1029"/>
      <c r="AM1744" s="1029"/>
      <c r="AN1744" s="1030"/>
      <c r="AO1744" s="1029"/>
      <c r="AP1744" s="1029"/>
      <c r="AQ1744" s="1030"/>
      <c r="AR1744" s="1030"/>
      <c r="AS1744" s="1031"/>
    </row>
    <row r="1745">
      <c r="A1745" s="1032" t="s">
        <v>2696</v>
      </c>
      <c r="B1745" s="1018" t="s">
        <v>2904</v>
      </c>
      <c r="C1745" s="269"/>
      <c r="D1745" s="984">
        <v>1.0</v>
      </c>
      <c r="E1745" s="985">
        <v>2.0</v>
      </c>
      <c r="F1745" s="986"/>
      <c r="G1745" s="1013"/>
      <c r="H1745" s="1021">
        <v>3000.0</v>
      </c>
      <c r="I1745" s="486"/>
      <c r="J1745" s="520">
        <v>8.0</v>
      </c>
      <c r="K1745" s="474"/>
      <c r="L1745" s="989"/>
      <c r="M1745" s="486"/>
      <c r="N1745" s="487"/>
      <c r="O1745" s="486"/>
      <c r="P1745" s="487"/>
      <c r="Q1745" s="487"/>
      <c r="R1745" s="487"/>
      <c r="S1745" s="519"/>
      <c r="T1745" s="520"/>
      <c r="U1745" s="519"/>
      <c r="V1745" s="520"/>
      <c r="W1745" s="520"/>
      <c r="X1745" s="520"/>
      <c r="Y1745" s="474"/>
      <c r="Z1745" s="474"/>
      <c r="AA1745" s="474"/>
      <c r="AB1745" s="475"/>
      <c r="AC1745" s="475"/>
      <c r="AD1745" s="475"/>
      <c r="AE1745" s="989"/>
      <c r="AF1745" s="989"/>
      <c r="AG1745" s="989"/>
      <c r="AH1745" s="990"/>
      <c r="AI1745" s="990"/>
      <c r="AJ1745" s="989"/>
      <c r="AK1745" s="962"/>
      <c r="AL1745" s="962"/>
      <c r="AM1745" s="962"/>
      <c r="AN1745" s="961"/>
      <c r="AO1745" s="962"/>
      <c r="AP1745" s="962"/>
      <c r="AQ1745" s="961"/>
      <c r="AR1745" s="961"/>
      <c r="AS1745" s="962"/>
    </row>
    <row r="1746">
      <c r="B1746" s="266"/>
      <c r="C1746" s="269"/>
      <c r="D1746" s="984">
        <v>2.0</v>
      </c>
      <c r="E1746" s="985">
        <v>3.0</v>
      </c>
      <c r="F1746" s="986"/>
      <c r="G1746" s="1013"/>
      <c r="H1746" s="1021">
        <v>4500.0</v>
      </c>
      <c r="I1746" s="486"/>
      <c r="J1746" s="520">
        <v>10.0</v>
      </c>
      <c r="K1746" s="474"/>
      <c r="L1746" s="989"/>
      <c r="M1746" s="486"/>
      <c r="N1746" s="487"/>
      <c r="O1746" s="486"/>
      <c r="P1746" s="487"/>
      <c r="Q1746" s="487"/>
      <c r="R1746" s="487"/>
      <c r="S1746" s="520"/>
      <c r="T1746" s="520"/>
      <c r="U1746" s="519"/>
      <c r="V1746" s="520"/>
      <c r="W1746" s="520"/>
      <c r="X1746" s="520">
        <v>8.0</v>
      </c>
      <c r="Y1746" s="474"/>
      <c r="Z1746" s="474"/>
      <c r="AA1746" s="474"/>
      <c r="AB1746" s="475"/>
      <c r="AC1746" s="475"/>
      <c r="AD1746" s="475"/>
      <c r="AE1746" s="989"/>
      <c r="AF1746" s="989"/>
      <c r="AG1746" s="989"/>
      <c r="AH1746" s="990"/>
      <c r="AI1746" s="990"/>
      <c r="AJ1746" s="989"/>
      <c r="AK1746" s="962"/>
      <c r="AL1746" s="962"/>
      <c r="AM1746" s="962"/>
      <c r="AN1746" s="961"/>
      <c r="AO1746" s="962"/>
      <c r="AP1746" s="962"/>
      <c r="AQ1746" s="961"/>
      <c r="AR1746" s="961"/>
      <c r="AS1746" s="962"/>
    </row>
    <row r="1747">
      <c r="B1747" s="266"/>
      <c r="C1747" s="269"/>
      <c r="D1747" s="984">
        <v>3.0</v>
      </c>
      <c r="E1747" s="985">
        <v>4.0</v>
      </c>
      <c r="F1747" s="986"/>
      <c r="G1747" s="1013"/>
      <c r="H1747" s="1021">
        <v>6800.0</v>
      </c>
      <c r="I1747" s="486"/>
      <c r="J1747" s="520">
        <v>12.0</v>
      </c>
      <c r="K1747" s="474"/>
      <c r="L1747" s="989"/>
      <c r="M1747" s="486"/>
      <c r="N1747" s="487"/>
      <c r="O1747" s="486"/>
      <c r="P1747" s="487"/>
      <c r="Q1747" s="487"/>
      <c r="R1747" s="487"/>
      <c r="S1747" s="520"/>
      <c r="T1747" s="520"/>
      <c r="U1747" s="519"/>
      <c r="V1747" s="520"/>
      <c r="W1747" s="520"/>
      <c r="X1747" s="520">
        <v>10.0</v>
      </c>
      <c r="Y1747" s="474"/>
      <c r="Z1747" s="474"/>
      <c r="AA1747" s="474"/>
      <c r="AB1747" s="475"/>
      <c r="AC1747" s="475"/>
      <c r="AD1747" s="475"/>
      <c r="AE1747" s="989"/>
      <c r="AF1747" s="989"/>
      <c r="AG1747" s="989"/>
      <c r="AH1747" s="990"/>
      <c r="AI1747" s="990"/>
      <c r="AJ1747" s="989"/>
      <c r="AK1747" s="962"/>
      <c r="AL1747" s="962"/>
      <c r="AM1747" s="962"/>
      <c r="AN1747" s="961"/>
      <c r="AO1747" s="962"/>
      <c r="AP1747" s="962"/>
      <c r="AQ1747" s="961"/>
      <c r="AR1747" s="961"/>
      <c r="AS1747" s="962"/>
    </row>
    <row r="1748">
      <c r="B1748" s="266"/>
      <c r="C1748" s="269"/>
      <c r="D1748" s="984">
        <v>4.0</v>
      </c>
      <c r="E1748" s="985">
        <v>5.0</v>
      </c>
      <c r="F1748" s="986"/>
      <c r="G1748" s="1013"/>
      <c r="H1748" s="1021">
        <v>10000.0</v>
      </c>
      <c r="I1748" s="486"/>
      <c r="J1748" s="519"/>
      <c r="K1748" s="475">
        <v>3.0</v>
      </c>
      <c r="L1748" s="989"/>
      <c r="M1748" s="486"/>
      <c r="N1748" s="487"/>
      <c r="O1748" s="486"/>
      <c r="P1748" s="487"/>
      <c r="Q1748" s="487"/>
      <c r="R1748" s="487"/>
      <c r="S1748" s="520"/>
      <c r="T1748" s="520"/>
      <c r="U1748" s="519"/>
      <c r="V1748" s="520"/>
      <c r="W1748" s="520"/>
      <c r="X1748" s="520">
        <v>12.0</v>
      </c>
      <c r="Y1748" s="474"/>
      <c r="Z1748" s="474"/>
      <c r="AA1748" s="474"/>
      <c r="AB1748" s="475"/>
      <c r="AC1748" s="475"/>
      <c r="AD1748" s="475"/>
      <c r="AE1748" s="989"/>
      <c r="AF1748" s="989"/>
      <c r="AG1748" s="989"/>
      <c r="AH1748" s="990"/>
      <c r="AI1748" s="990"/>
      <c r="AJ1748" s="989"/>
      <c r="AK1748" s="962"/>
      <c r="AL1748" s="962"/>
      <c r="AM1748" s="962"/>
      <c r="AN1748" s="961"/>
      <c r="AO1748" s="962"/>
      <c r="AP1748" s="962"/>
      <c r="AQ1748" s="961"/>
      <c r="AR1748" s="961"/>
      <c r="AS1748" s="962"/>
    </row>
    <row r="1749">
      <c r="B1749" s="266"/>
      <c r="C1749" s="269"/>
      <c r="D1749" s="984">
        <v>5.0</v>
      </c>
      <c r="E1749" s="985">
        <v>6.0</v>
      </c>
      <c r="F1749" s="986"/>
      <c r="G1749" s="1013"/>
      <c r="H1749" s="1021">
        <v>15000.0</v>
      </c>
      <c r="I1749" s="486"/>
      <c r="J1749" s="519"/>
      <c r="K1749" s="475">
        <v>5.0</v>
      </c>
      <c r="L1749" s="989"/>
      <c r="M1749" s="486"/>
      <c r="N1749" s="487"/>
      <c r="O1749" s="486"/>
      <c r="P1749" s="487"/>
      <c r="Q1749" s="487"/>
      <c r="R1749" s="487"/>
      <c r="S1749" s="519"/>
      <c r="T1749" s="520"/>
      <c r="U1749" s="519"/>
      <c r="V1749" s="520"/>
      <c r="W1749" s="520"/>
      <c r="X1749" s="520"/>
      <c r="Y1749" s="475"/>
      <c r="Z1749" s="475"/>
      <c r="AA1749" s="474"/>
      <c r="AB1749" s="475"/>
      <c r="AC1749" s="475"/>
      <c r="AD1749" s="475">
        <v>3.0</v>
      </c>
      <c r="AE1749" s="989"/>
      <c r="AF1749" s="989"/>
      <c r="AG1749" s="989"/>
      <c r="AH1749" s="990"/>
      <c r="AI1749" s="990"/>
      <c r="AJ1749" s="989"/>
      <c r="AK1749" s="962"/>
      <c r="AL1749" s="962"/>
      <c r="AM1749" s="962"/>
      <c r="AN1749" s="961"/>
      <c r="AO1749" s="962"/>
      <c r="AP1749" s="962"/>
      <c r="AQ1749" s="961"/>
      <c r="AR1749" s="961"/>
      <c r="AS1749" s="962"/>
    </row>
    <row r="1750">
      <c r="B1750" s="266"/>
      <c r="C1750" s="269"/>
      <c r="D1750" s="984">
        <v>6.0</v>
      </c>
      <c r="E1750" s="985">
        <v>8.0</v>
      </c>
      <c r="F1750" s="986"/>
      <c r="G1750" s="1013"/>
      <c r="H1750" s="1021">
        <v>23000.0</v>
      </c>
      <c r="I1750" s="486"/>
      <c r="J1750" s="519"/>
      <c r="K1750" s="475">
        <v>10.0</v>
      </c>
      <c r="L1750" s="989"/>
      <c r="M1750" s="486"/>
      <c r="N1750" s="487"/>
      <c r="O1750" s="486"/>
      <c r="P1750" s="487"/>
      <c r="Q1750" s="487"/>
      <c r="R1750" s="487"/>
      <c r="S1750" s="519"/>
      <c r="T1750" s="520"/>
      <c r="U1750" s="519"/>
      <c r="V1750" s="520"/>
      <c r="W1750" s="520"/>
      <c r="X1750" s="520"/>
      <c r="Y1750" s="475">
        <v>3.0</v>
      </c>
      <c r="Z1750" s="475"/>
      <c r="AA1750" s="474"/>
      <c r="AB1750" s="475"/>
      <c r="AC1750" s="475"/>
      <c r="AD1750" s="475">
        <v>5.0</v>
      </c>
      <c r="AE1750" s="989"/>
      <c r="AF1750" s="989"/>
      <c r="AG1750" s="989"/>
      <c r="AH1750" s="990"/>
      <c r="AI1750" s="990"/>
      <c r="AJ1750" s="989"/>
      <c r="AK1750" s="962"/>
      <c r="AL1750" s="962"/>
      <c r="AM1750" s="962"/>
      <c r="AN1750" s="961"/>
      <c r="AO1750" s="962"/>
      <c r="AP1750" s="962"/>
      <c r="AQ1750" s="961"/>
      <c r="AR1750" s="961"/>
      <c r="AS1750" s="962"/>
    </row>
    <row r="1751">
      <c r="B1751" s="266"/>
      <c r="C1751" s="269"/>
      <c r="D1751" s="984">
        <v>7.0</v>
      </c>
      <c r="E1751" s="985">
        <v>10.0</v>
      </c>
      <c r="F1751" s="986"/>
      <c r="G1751" s="1013"/>
      <c r="H1751" s="1021">
        <v>35000.0</v>
      </c>
      <c r="I1751" s="486"/>
      <c r="J1751" s="519"/>
      <c r="K1751" s="475">
        <v>15.0</v>
      </c>
      <c r="L1751" s="989"/>
      <c r="M1751" s="486"/>
      <c r="N1751" s="487"/>
      <c r="O1751" s="486"/>
      <c r="P1751" s="487"/>
      <c r="Q1751" s="487"/>
      <c r="R1751" s="487"/>
      <c r="S1751" s="519"/>
      <c r="T1751" s="520"/>
      <c r="U1751" s="519"/>
      <c r="V1751" s="520"/>
      <c r="W1751" s="520"/>
      <c r="X1751" s="520"/>
      <c r="Y1751" s="475">
        <v>4.0</v>
      </c>
      <c r="Z1751" s="475"/>
      <c r="AA1751" s="474"/>
      <c r="AB1751" s="475"/>
      <c r="AC1751" s="475"/>
      <c r="AD1751" s="475">
        <v>8.0</v>
      </c>
      <c r="AE1751" s="989"/>
      <c r="AF1751" s="989"/>
      <c r="AG1751" s="989"/>
      <c r="AH1751" s="990"/>
      <c r="AI1751" s="990"/>
      <c r="AJ1751" s="989"/>
      <c r="AK1751" s="962"/>
      <c r="AL1751" s="962"/>
      <c r="AM1751" s="962"/>
      <c r="AN1751" s="961"/>
      <c r="AO1751" s="962"/>
      <c r="AP1751" s="962"/>
      <c r="AQ1751" s="961"/>
      <c r="AR1751" s="961"/>
      <c r="AS1751" s="962"/>
    </row>
    <row r="1752">
      <c r="B1752" s="266"/>
      <c r="C1752" s="269"/>
      <c r="D1752" s="984">
        <v>8.0</v>
      </c>
      <c r="E1752" s="985">
        <v>12.0</v>
      </c>
      <c r="F1752" s="986"/>
      <c r="G1752" s="1013"/>
      <c r="H1752" s="1021">
        <v>53000.0</v>
      </c>
      <c r="I1752" s="486"/>
      <c r="J1752" s="519"/>
      <c r="K1752" s="475">
        <v>20.0</v>
      </c>
      <c r="L1752" s="989"/>
      <c r="M1752" s="486"/>
      <c r="N1752" s="487"/>
      <c r="O1752" s="486"/>
      <c r="P1752" s="487"/>
      <c r="Q1752" s="487"/>
      <c r="R1752" s="487"/>
      <c r="S1752" s="519"/>
      <c r="T1752" s="520"/>
      <c r="U1752" s="519"/>
      <c r="V1752" s="520"/>
      <c r="W1752" s="520"/>
      <c r="X1752" s="520"/>
      <c r="Y1752" s="475">
        <v>5.0</v>
      </c>
      <c r="Z1752" s="475"/>
      <c r="AA1752" s="474"/>
      <c r="AB1752" s="475"/>
      <c r="AC1752" s="475"/>
      <c r="AD1752" s="475">
        <v>10.0</v>
      </c>
      <c r="AE1752" s="989"/>
      <c r="AF1752" s="989"/>
      <c r="AG1752" s="989"/>
      <c r="AH1752" s="990"/>
      <c r="AI1752" s="990"/>
      <c r="AJ1752" s="989"/>
      <c r="AK1752" s="962"/>
      <c r="AL1752" s="962"/>
      <c r="AM1752" s="962"/>
      <c r="AN1752" s="961"/>
      <c r="AO1752" s="962"/>
      <c r="AP1752" s="962"/>
      <c r="AQ1752" s="961"/>
      <c r="AR1752" s="961"/>
      <c r="AS1752" s="962"/>
    </row>
    <row r="1753">
      <c r="B1753" s="266"/>
      <c r="C1753" s="269"/>
      <c r="D1753" s="984">
        <v>9.0</v>
      </c>
      <c r="E1753" s="985">
        <v>14.0</v>
      </c>
      <c r="F1753" s="986"/>
      <c r="G1753" s="1013"/>
      <c r="H1753" s="1021">
        <v>80000.0</v>
      </c>
      <c r="I1753" s="486"/>
      <c r="J1753" s="519"/>
      <c r="K1753" s="475">
        <v>30.0</v>
      </c>
      <c r="L1753" s="989"/>
      <c r="M1753" s="486"/>
      <c r="N1753" s="487"/>
      <c r="O1753" s="486"/>
      <c r="P1753" s="487"/>
      <c r="Q1753" s="487"/>
      <c r="R1753" s="487"/>
      <c r="S1753" s="519"/>
      <c r="T1753" s="520"/>
      <c r="U1753" s="519"/>
      <c r="V1753" s="520"/>
      <c r="W1753" s="520"/>
      <c r="X1753" s="520"/>
      <c r="Y1753" s="475">
        <v>6.0</v>
      </c>
      <c r="Z1753" s="475"/>
      <c r="AA1753" s="474"/>
      <c r="AB1753" s="475"/>
      <c r="AC1753" s="475"/>
      <c r="AD1753" s="475">
        <v>12.0</v>
      </c>
      <c r="AE1753" s="989"/>
      <c r="AF1753" s="989"/>
      <c r="AG1753" s="989"/>
      <c r="AH1753" s="990"/>
      <c r="AI1753" s="990"/>
      <c r="AJ1753" s="989"/>
      <c r="AK1753" s="962"/>
      <c r="AL1753" s="962"/>
      <c r="AM1753" s="962"/>
      <c r="AN1753" s="961"/>
      <c r="AO1753" s="962"/>
      <c r="AP1753" s="962"/>
      <c r="AQ1753" s="961"/>
      <c r="AR1753" s="961"/>
      <c r="AS1753" s="962"/>
    </row>
    <row r="1754">
      <c r="B1754" s="266"/>
      <c r="C1754" s="269"/>
      <c r="D1754" s="984">
        <v>10.0</v>
      </c>
      <c r="E1754" s="985">
        <v>16.0</v>
      </c>
      <c r="F1754" s="986"/>
      <c r="G1754" s="1013"/>
      <c r="H1754" s="1021">
        <v>120000.0</v>
      </c>
      <c r="I1754" s="486"/>
      <c r="J1754" s="519"/>
      <c r="K1754" s="475">
        <v>40.0</v>
      </c>
      <c r="L1754" s="989"/>
      <c r="M1754" s="486"/>
      <c r="N1754" s="487"/>
      <c r="O1754" s="486"/>
      <c r="P1754" s="487"/>
      <c r="Q1754" s="487"/>
      <c r="R1754" s="487"/>
      <c r="S1754" s="519"/>
      <c r="T1754" s="520"/>
      <c r="U1754" s="519"/>
      <c r="V1754" s="520"/>
      <c r="W1754" s="520"/>
      <c r="X1754" s="520"/>
      <c r="Y1754" s="475">
        <v>7.0</v>
      </c>
      <c r="Z1754" s="475"/>
      <c r="AA1754" s="474"/>
      <c r="AB1754" s="475"/>
      <c r="AC1754" s="475"/>
      <c r="AD1754" s="475">
        <v>15.0</v>
      </c>
      <c r="AE1754" s="989"/>
      <c r="AF1754" s="989"/>
      <c r="AG1754" s="989"/>
      <c r="AH1754" s="990"/>
      <c r="AI1754" s="990"/>
      <c r="AJ1754" s="989"/>
      <c r="AK1754" s="962"/>
      <c r="AL1754" s="962"/>
      <c r="AM1754" s="962"/>
      <c r="AN1754" s="961"/>
      <c r="AO1754" s="962"/>
      <c r="AP1754" s="962"/>
      <c r="AQ1754" s="961"/>
      <c r="AR1754" s="961"/>
      <c r="AS1754" s="962"/>
    </row>
    <row r="1755">
      <c r="B1755" s="266"/>
      <c r="C1755" s="269"/>
      <c r="D1755" s="984">
        <v>11.0</v>
      </c>
      <c r="E1755" s="985">
        <v>18.0</v>
      </c>
      <c r="F1755" s="986"/>
      <c r="G1755" s="1013"/>
      <c r="H1755" s="1021">
        <v>140000.0</v>
      </c>
      <c r="I1755" s="486"/>
      <c r="J1755" s="519"/>
      <c r="K1755" s="475">
        <v>50.0</v>
      </c>
      <c r="L1755" s="989"/>
      <c r="M1755" s="486"/>
      <c r="N1755" s="487"/>
      <c r="O1755" s="486"/>
      <c r="P1755" s="487"/>
      <c r="Q1755" s="487"/>
      <c r="R1755" s="487"/>
      <c r="S1755" s="519"/>
      <c r="T1755" s="520"/>
      <c r="U1755" s="519"/>
      <c r="V1755" s="520"/>
      <c r="W1755" s="520"/>
      <c r="X1755" s="520"/>
      <c r="Y1755" s="475">
        <v>8.0</v>
      </c>
      <c r="Z1755" s="475"/>
      <c r="AA1755" s="474"/>
      <c r="AB1755" s="475"/>
      <c r="AC1755" s="475"/>
      <c r="AD1755" s="475">
        <v>18.0</v>
      </c>
      <c r="AE1755" s="989"/>
      <c r="AF1755" s="989"/>
      <c r="AG1755" s="989"/>
      <c r="AH1755" s="990"/>
      <c r="AI1755" s="990"/>
      <c r="AJ1755" s="989"/>
      <c r="AK1755" s="962"/>
      <c r="AL1755" s="962"/>
      <c r="AM1755" s="962"/>
      <c r="AN1755" s="961"/>
      <c r="AO1755" s="962"/>
      <c r="AP1755" s="962"/>
      <c r="AQ1755" s="961"/>
      <c r="AR1755" s="961"/>
      <c r="AS1755" s="962"/>
    </row>
    <row r="1756">
      <c r="B1756" s="266"/>
      <c r="C1756" s="269"/>
      <c r="D1756" s="984">
        <v>12.0</v>
      </c>
      <c r="E1756" s="985">
        <v>20.0</v>
      </c>
      <c r="F1756" s="986"/>
      <c r="G1756" s="1013"/>
      <c r="H1756" s="1021">
        <v>170000.0</v>
      </c>
      <c r="I1756" s="486"/>
      <c r="J1756" s="519"/>
      <c r="K1756" s="475">
        <v>60.0</v>
      </c>
      <c r="L1756" s="989"/>
      <c r="M1756" s="486"/>
      <c r="N1756" s="487"/>
      <c r="O1756" s="486"/>
      <c r="P1756" s="487"/>
      <c r="Q1756" s="487"/>
      <c r="R1756" s="487"/>
      <c r="S1756" s="519"/>
      <c r="T1756" s="520"/>
      <c r="U1756" s="519"/>
      <c r="V1756" s="520"/>
      <c r="W1756" s="520"/>
      <c r="X1756" s="520"/>
      <c r="Y1756" s="475">
        <v>9.0</v>
      </c>
      <c r="Z1756" s="475"/>
      <c r="AA1756" s="474"/>
      <c r="AB1756" s="475"/>
      <c r="AC1756" s="475"/>
      <c r="AD1756" s="475">
        <v>22.0</v>
      </c>
      <c r="AE1756" s="989"/>
      <c r="AF1756" s="989"/>
      <c r="AG1756" s="989"/>
      <c r="AH1756" s="990"/>
      <c r="AI1756" s="990"/>
      <c r="AJ1756" s="989"/>
      <c r="AK1756" s="962"/>
      <c r="AL1756" s="962"/>
      <c r="AM1756" s="962"/>
      <c r="AN1756" s="961"/>
      <c r="AO1756" s="962"/>
      <c r="AP1756" s="962"/>
      <c r="AQ1756" s="961"/>
      <c r="AR1756" s="961"/>
      <c r="AS1756" s="962"/>
    </row>
    <row r="1757">
      <c r="B1757" s="266"/>
      <c r="C1757" s="269"/>
      <c r="D1757" s="984">
        <v>13.0</v>
      </c>
      <c r="E1757" s="985">
        <v>22.0</v>
      </c>
      <c r="F1757" s="986"/>
      <c r="G1757" s="1013"/>
      <c r="H1757" s="1021">
        <v>200000.0</v>
      </c>
      <c r="I1757" s="486"/>
      <c r="J1757" s="519"/>
      <c r="K1757" s="474"/>
      <c r="L1757" s="990">
        <v>5.0</v>
      </c>
      <c r="M1757" s="486"/>
      <c r="N1757" s="487"/>
      <c r="O1757" s="486"/>
      <c r="P1757" s="487"/>
      <c r="Q1757" s="487"/>
      <c r="R1757" s="487"/>
      <c r="S1757" s="519"/>
      <c r="T1757" s="520"/>
      <c r="U1757" s="519"/>
      <c r="V1757" s="520"/>
      <c r="W1757" s="520"/>
      <c r="X1757" s="520"/>
      <c r="Y1757" s="475">
        <v>10.0</v>
      </c>
      <c r="Z1757" s="475"/>
      <c r="AA1757" s="474"/>
      <c r="AB1757" s="475"/>
      <c r="AC1757" s="475"/>
      <c r="AD1757" s="475">
        <v>25.0</v>
      </c>
      <c r="AE1757" s="989"/>
      <c r="AF1757" s="989"/>
      <c r="AG1757" s="989"/>
      <c r="AH1757" s="990"/>
      <c r="AI1757" s="990"/>
      <c r="AJ1757" s="989"/>
      <c r="AK1757" s="962"/>
      <c r="AL1757" s="962"/>
      <c r="AM1757" s="962"/>
      <c r="AN1757" s="961"/>
      <c r="AO1757" s="962"/>
      <c r="AP1757" s="962"/>
      <c r="AQ1757" s="961"/>
      <c r="AR1757" s="961"/>
      <c r="AS1757" s="962"/>
    </row>
    <row r="1758">
      <c r="B1758" s="266"/>
      <c r="C1758" s="269"/>
      <c r="D1758" s="984">
        <v>14.0</v>
      </c>
      <c r="E1758" s="985">
        <v>24.0</v>
      </c>
      <c r="F1758" s="986"/>
      <c r="G1758" s="1013"/>
      <c r="H1758" s="1021">
        <v>240000.0</v>
      </c>
      <c r="I1758" s="486"/>
      <c r="J1758" s="519"/>
      <c r="K1758" s="474"/>
      <c r="L1758" s="990">
        <v>10.0</v>
      </c>
      <c r="M1758" s="486"/>
      <c r="N1758" s="487"/>
      <c r="O1758" s="486"/>
      <c r="P1758" s="487"/>
      <c r="Q1758" s="487"/>
      <c r="R1758" s="487"/>
      <c r="S1758" s="519"/>
      <c r="T1758" s="520"/>
      <c r="U1758" s="519"/>
      <c r="V1758" s="520"/>
      <c r="W1758" s="520"/>
      <c r="X1758" s="520"/>
      <c r="Y1758" s="475">
        <v>12.0</v>
      </c>
      <c r="Z1758" s="475"/>
      <c r="AA1758" s="474"/>
      <c r="AB1758" s="475"/>
      <c r="AC1758" s="475"/>
      <c r="AD1758" s="475">
        <v>30.0</v>
      </c>
      <c r="AE1758" s="989"/>
      <c r="AF1758" s="989"/>
      <c r="AG1758" s="989"/>
      <c r="AH1758" s="990"/>
      <c r="AI1758" s="990"/>
      <c r="AJ1758" s="989"/>
      <c r="AK1758" s="962"/>
      <c r="AL1758" s="962"/>
      <c r="AM1758" s="962"/>
      <c r="AN1758" s="961"/>
      <c r="AO1758" s="962"/>
      <c r="AP1758" s="962"/>
      <c r="AQ1758" s="961"/>
      <c r="AR1758" s="961"/>
      <c r="AS1758" s="962"/>
    </row>
    <row r="1759">
      <c r="B1759" s="266"/>
      <c r="C1759" s="269"/>
      <c r="D1759" s="984">
        <v>15.0</v>
      </c>
      <c r="E1759" s="985">
        <v>26.0</v>
      </c>
      <c r="F1759" s="986"/>
      <c r="G1759" s="1013"/>
      <c r="H1759" s="1021">
        <v>290000.0</v>
      </c>
      <c r="I1759" s="486"/>
      <c r="J1759" s="519"/>
      <c r="K1759" s="474"/>
      <c r="L1759" s="990">
        <v>15.0</v>
      </c>
      <c r="M1759" s="486"/>
      <c r="N1759" s="487"/>
      <c r="O1759" s="486"/>
      <c r="P1759" s="487"/>
      <c r="Q1759" s="487"/>
      <c r="R1759" s="487"/>
      <c r="S1759" s="519"/>
      <c r="T1759" s="520"/>
      <c r="U1759" s="519"/>
      <c r="V1759" s="520"/>
      <c r="W1759" s="520"/>
      <c r="X1759" s="520"/>
      <c r="Y1759" s="474"/>
      <c r="Z1759" s="474"/>
      <c r="AA1759" s="474"/>
      <c r="AB1759" s="475"/>
      <c r="AC1759" s="475"/>
      <c r="AD1759" s="475"/>
      <c r="AE1759" s="990">
        <v>5.0</v>
      </c>
      <c r="AF1759" s="990"/>
      <c r="AG1759" s="989"/>
      <c r="AH1759" s="990"/>
      <c r="AI1759" s="990"/>
      <c r="AJ1759" s="990">
        <v>5.0</v>
      </c>
      <c r="AK1759" s="962"/>
      <c r="AL1759" s="962"/>
      <c r="AM1759" s="962"/>
      <c r="AN1759" s="961"/>
      <c r="AO1759" s="962"/>
      <c r="AP1759" s="962"/>
      <c r="AQ1759" s="961"/>
      <c r="AR1759" s="961"/>
      <c r="AS1759" s="962"/>
    </row>
    <row r="1760">
      <c r="B1760" s="266"/>
      <c r="C1760" s="269"/>
      <c r="D1760" s="984">
        <v>16.0</v>
      </c>
      <c r="E1760" s="985">
        <v>28.0</v>
      </c>
      <c r="F1760" s="986"/>
      <c r="G1760" s="1013"/>
      <c r="H1760" s="1021">
        <v>350000.0</v>
      </c>
      <c r="I1760" s="486"/>
      <c r="J1760" s="519"/>
      <c r="K1760" s="474"/>
      <c r="L1760" s="990">
        <v>20.0</v>
      </c>
      <c r="M1760" s="486"/>
      <c r="N1760" s="487"/>
      <c r="O1760" s="486"/>
      <c r="P1760" s="487"/>
      <c r="Q1760" s="487"/>
      <c r="R1760" s="487"/>
      <c r="S1760" s="519"/>
      <c r="T1760" s="520"/>
      <c r="U1760" s="519"/>
      <c r="V1760" s="520"/>
      <c r="W1760" s="520"/>
      <c r="X1760" s="520"/>
      <c r="Y1760" s="474"/>
      <c r="Z1760" s="474"/>
      <c r="AA1760" s="474"/>
      <c r="AB1760" s="475"/>
      <c r="AC1760" s="475"/>
      <c r="AD1760" s="475"/>
      <c r="AE1760" s="990">
        <v>6.0</v>
      </c>
      <c r="AF1760" s="990"/>
      <c r="AG1760" s="989"/>
      <c r="AH1760" s="990"/>
      <c r="AI1760" s="990"/>
      <c r="AJ1760" s="990">
        <v>6.0</v>
      </c>
      <c r="AK1760" s="962"/>
      <c r="AL1760" s="962"/>
      <c r="AM1760" s="962"/>
      <c r="AN1760" s="961"/>
      <c r="AO1760" s="962"/>
      <c r="AP1760" s="962"/>
      <c r="AQ1760" s="961"/>
      <c r="AR1760" s="961"/>
      <c r="AS1760" s="962"/>
    </row>
    <row r="1761">
      <c r="B1761" s="266"/>
      <c r="C1761" s="269"/>
      <c r="D1761" s="984">
        <v>17.0</v>
      </c>
      <c r="E1761" s="985">
        <v>30.0</v>
      </c>
      <c r="F1761" s="986"/>
      <c r="G1761" s="1013"/>
      <c r="H1761" s="1021">
        <v>420000.0</v>
      </c>
      <c r="I1761" s="486"/>
      <c r="J1761" s="519"/>
      <c r="K1761" s="474"/>
      <c r="L1761" s="990">
        <v>25.0</v>
      </c>
      <c r="M1761" s="486"/>
      <c r="N1761" s="487"/>
      <c r="O1761" s="486"/>
      <c r="P1761" s="487"/>
      <c r="Q1761" s="487"/>
      <c r="R1761" s="487"/>
      <c r="S1761" s="519"/>
      <c r="T1761" s="520"/>
      <c r="U1761" s="519"/>
      <c r="V1761" s="520"/>
      <c r="W1761" s="520"/>
      <c r="X1761" s="520"/>
      <c r="Y1761" s="474"/>
      <c r="Z1761" s="474"/>
      <c r="AA1761" s="474"/>
      <c r="AB1761" s="475"/>
      <c r="AC1761" s="475"/>
      <c r="AD1761" s="475"/>
      <c r="AE1761" s="990">
        <v>7.0</v>
      </c>
      <c r="AF1761" s="990"/>
      <c r="AG1761" s="989"/>
      <c r="AH1761" s="990"/>
      <c r="AI1761" s="990"/>
      <c r="AJ1761" s="990">
        <v>7.0</v>
      </c>
      <c r="AK1761" s="962"/>
      <c r="AL1761" s="962"/>
      <c r="AM1761" s="962"/>
      <c r="AN1761" s="961"/>
      <c r="AO1761" s="962"/>
      <c r="AP1761" s="962"/>
      <c r="AQ1761" s="961"/>
      <c r="AR1761" s="961"/>
      <c r="AS1761" s="962"/>
    </row>
    <row r="1762">
      <c r="B1762" s="266"/>
      <c r="C1762" s="269"/>
      <c r="D1762" s="984">
        <v>18.0</v>
      </c>
      <c r="E1762" s="985">
        <v>33.0</v>
      </c>
      <c r="F1762" s="986"/>
      <c r="G1762" s="1013"/>
      <c r="H1762" s="1021">
        <v>500000.0</v>
      </c>
      <c r="I1762" s="486"/>
      <c r="J1762" s="519"/>
      <c r="K1762" s="474"/>
      <c r="L1762" s="990">
        <v>30.0</v>
      </c>
      <c r="M1762" s="486"/>
      <c r="N1762" s="487"/>
      <c r="O1762" s="486"/>
      <c r="P1762" s="487"/>
      <c r="Q1762" s="487"/>
      <c r="R1762" s="487"/>
      <c r="S1762" s="519"/>
      <c r="T1762" s="520"/>
      <c r="U1762" s="519"/>
      <c r="V1762" s="520"/>
      <c r="W1762" s="520"/>
      <c r="X1762" s="520"/>
      <c r="Y1762" s="474"/>
      <c r="Z1762" s="474"/>
      <c r="AA1762" s="474"/>
      <c r="AB1762" s="475"/>
      <c r="AC1762" s="475"/>
      <c r="AD1762" s="475"/>
      <c r="AE1762" s="990">
        <v>8.0</v>
      </c>
      <c r="AF1762" s="990"/>
      <c r="AG1762" s="989"/>
      <c r="AH1762" s="990"/>
      <c r="AI1762" s="990"/>
      <c r="AJ1762" s="990">
        <v>8.0</v>
      </c>
      <c r="AK1762" s="962"/>
      <c r="AL1762" s="962"/>
      <c r="AM1762" s="962"/>
      <c r="AN1762" s="961"/>
      <c r="AO1762" s="962"/>
      <c r="AP1762" s="962"/>
      <c r="AQ1762" s="961"/>
      <c r="AR1762" s="961"/>
      <c r="AS1762" s="962"/>
    </row>
    <row r="1763">
      <c r="B1763" s="266"/>
      <c r="C1763" s="269"/>
      <c r="D1763" s="984">
        <v>19.0</v>
      </c>
      <c r="E1763" s="985">
        <v>36.0</v>
      </c>
      <c r="F1763" s="986"/>
      <c r="G1763" s="1013"/>
      <c r="H1763" s="1021">
        <v>600000.0</v>
      </c>
      <c r="I1763" s="486"/>
      <c r="J1763" s="519"/>
      <c r="K1763" s="474"/>
      <c r="L1763" s="990">
        <v>40.0</v>
      </c>
      <c r="M1763" s="486"/>
      <c r="N1763" s="487"/>
      <c r="O1763" s="486"/>
      <c r="P1763" s="487"/>
      <c r="Q1763" s="487"/>
      <c r="R1763" s="487"/>
      <c r="S1763" s="519"/>
      <c r="T1763" s="520"/>
      <c r="U1763" s="519"/>
      <c r="V1763" s="520"/>
      <c r="W1763" s="520"/>
      <c r="X1763" s="520"/>
      <c r="Y1763" s="474"/>
      <c r="Z1763" s="474"/>
      <c r="AA1763" s="474"/>
      <c r="AB1763" s="475"/>
      <c r="AC1763" s="475"/>
      <c r="AD1763" s="475"/>
      <c r="AE1763" s="990">
        <v>10.0</v>
      </c>
      <c r="AF1763" s="990"/>
      <c r="AG1763" s="989"/>
      <c r="AH1763" s="990"/>
      <c r="AI1763" s="990"/>
      <c r="AJ1763" s="990">
        <v>10.0</v>
      </c>
      <c r="AK1763" s="962"/>
      <c r="AL1763" s="962"/>
      <c r="AM1763" s="962"/>
      <c r="AN1763" s="961"/>
      <c r="AO1763" s="962"/>
      <c r="AP1763" s="962"/>
      <c r="AQ1763" s="961"/>
      <c r="AR1763" s="961"/>
      <c r="AS1763" s="962"/>
    </row>
    <row r="1764">
      <c r="B1764" s="266"/>
      <c r="C1764" s="269"/>
      <c r="D1764" s="984">
        <v>20.0</v>
      </c>
      <c r="E1764" s="985">
        <v>40.0</v>
      </c>
      <c r="F1764" s="986"/>
      <c r="G1764" s="1013"/>
      <c r="H1764" s="1021">
        <v>720000.0</v>
      </c>
      <c r="I1764" s="486"/>
      <c r="J1764" s="519"/>
      <c r="K1764" s="474"/>
      <c r="L1764" s="990">
        <v>50.0</v>
      </c>
      <c r="M1764" s="486"/>
      <c r="N1764" s="487"/>
      <c r="O1764" s="486"/>
      <c r="P1764" s="487"/>
      <c r="Q1764" s="487"/>
      <c r="R1764" s="487"/>
      <c r="S1764" s="519"/>
      <c r="T1764" s="520"/>
      <c r="U1764" s="519"/>
      <c r="V1764" s="520"/>
      <c r="W1764" s="520"/>
      <c r="X1764" s="520"/>
      <c r="Y1764" s="474"/>
      <c r="Z1764" s="474"/>
      <c r="AA1764" s="474"/>
      <c r="AB1764" s="475"/>
      <c r="AC1764" s="475"/>
      <c r="AD1764" s="475"/>
      <c r="AE1764" s="990">
        <v>12.0</v>
      </c>
      <c r="AF1764" s="990"/>
      <c r="AG1764" s="989"/>
      <c r="AH1764" s="990"/>
      <c r="AI1764" s="990"/>
      <c r="AJ1764" s="990">
        <v>12.0</v>
      </c>
      <c r="AK1764" s="962"/>
      <c r="AL1764" s="962"/>
      <c r="AM1764" s="962"/>
      <c r="AN1764" s="961"/>
      <c r="AO1764" s="962"/>
      <c r="AP1764" s="962"/>
      <c r="AQ1764" s="961"/>
      <c r="AR1764" s="961"/>
      <c r="AS1764" s="962"/>
    </row>
    <row r="1765">
      <c r="A1765" s="968" t="s">
        <v>2873</v>
      </c>
      <c r="B1765" s="1007" t="s">
        <v>2905</v>
      </c>
      <c r="C1765" s="14"/>
      <c r="D1765" s="970">
        <v>1.0</v>
      </c>
      <c r="E1765" s="1008">
        <v>5.0</v>
      </c>
      <c r="F1765" s="1009"/>
      <c r="G1765" s="1010"/>
      <c r="H1765" s="1011">
        <v>8000.0</v>
      </c>
      <c r="I1765" s="979"/>
      <c r="J1765" s="980"/>
      <c r="K1765" s="981">
        <v>3.0</v>
      </c>
      <c r="L1765" s="978"/>
      <c r="M1765" s="979"/>
      <c r="N1765" s="975"/>
      <c r="O1765" s="979"/>
      <c r="P1765" s="975"/>
      <c r="Q1765" s="975"/>
      <c r="R1765" s="975"/>
      <c r="S1765" s="980"/>
      <c r="T1765" s="980"/>
      <c r="U1765" s="976"/>
      <c r="V1765" s="980"/>
      <c r="W1765" s="980"/>
      <c r="X1765" s="980"/>
      <c r="Y1765" s="981"/>
      <c r="Z1765" s="977"/>
      <c r="AA1765" s="977"/>
      <c r="AB1765" s="981"/>
      <c r="AC1765" s="981"/>
      <c r="AD1765" s="981">
        <v>3.0</v>
      </c>
      <c r="AE1765" s="978"/>
      <c r="AF1765" s="978"/>
      <c r="AG1765" s="978"/>
      <c r="AH1765" s="982"/>
      <c r="AI1765" s="982"/>
      <c r="AJ1765" s="978"/>
      <c r="AK1765" s="1024"/>
      <c r="AL1765" s="1024"/>
      <c r="AM1765" s="1024"/>
      <c r="AN1765" s="1025"/>
      <c r="AO1765" s="1024"/>
      <c r="AP1765" s="1024"/>
      <c r="AQ1765" s="1025"/>
      <c r="AR1765" s="1025"/>
      <c r="AS1765" s="1026"/>
    </row>
    <row r="1766">
      <c r="A1766" s="266"/>
      <c r="B1766" s="266"/>
      <c r="C1766" s="269"/>
      <c r="D1766" s="984">
        <v>2.0</v>
      </c>
      <c r="E1766" s="985">
        <v>7.0</v>
      </c>
      <c r="F1766" s="1012"/>
      <c r="G1766" s="1013"/>
      <c r="H1766" s="988">
        <v>12000.0</v>
      </c>
      <c r="I1766" s="486"/>
      <c r="J1766" s="520"/>
      <c r="K1766" s="475">
        <v>5.0</v>
      </c>
      <c r="L1766" s="989"/>
      <c r="M1766" s="486"/>
      <c r="N1766" s="487"/>
      <c r="O1766" s="486"/>
      <c r="P1766" s="487"/>
      <c r="Q1766" s="487"/>
      <c r="R1766" s="487"/>
      <c r="S1766" s="520"/>
      <c r="T1766" s="520"/>
      <c r="U1766" s="519"/>
      <c r="V1766" s="520"/>
      <c r="W1766" s="520"/>
      <c r="X1766" s="520"/>
      <c r="Y1766" s="475"/>
      <c r="Z1766" s="474"/>
      <c r="AA1766" s="474"/>
      <c r="AB1766" s="475"/>
      <c r="AC1766" s="475"/>
      <c r="AD1766" s="475">
        <v>4.0</v>
      </c>
      <c r="AE1766" s="989"/>
      <c r="AF1766" s="989"/>
      <c r="AG1766" s="989"/>
      <c r="AH1766" s="990"/>
      <c r="AI1766" s="990"/>
      <c r="AJ1766" s="989"/>
      <c r="AK1766" s="962"/>
      <c r="AL1766" s="962"/>
      <c r="AM1766" s="962"/>
      <c r="AN1766" s="961"/>
      <c r="AO1766" s="962"/>
      <c r="AP1766" s="962"/>
      <c r="AQ1766" s="961"/>
      <c r="AR1766" s="961"/>
      <c r="AS1766" s="1027"/>
    </row>
    <row r="1767">
      <c r="A1767" s="266"/>
      <c r="B1767" s="266"/>
      <c r="C1767" s="269"/>
      <c r="D1767" s="984">
        <v>3.0</v>
      </c>
      <c r="E1767" s="985">
        <v>9.0</v>
      </c>
      <c r="F1767" s="1012"/>
      <c r="G1767" s="1013"/>
      <c r="H1767" s="988">
        <v>18000.0</v>
      </c>
      <c r="I1767" s="486"/>
      <c r="J1767" s="520"/>
      <c r="K1767" s="475">
        <v>8.0</v>
      </c>
      <c r="L1767" s="989"/>
      <c r="M1767" s="486"/>
      <c r="N1767" s="487"/>
      <c r="O1767" s="486"/>
      <c r="P1767" s="487"/>
      <c r="Q1767" s="487"/>
      <c r="R1767" s="487"/>
      <c r="S1767" s="520"/>
      <c r="T1767" s="520"/>
      <c r="U1767" s="519"/>
      <c r="V1767" s="520"/>
      <c r="W1767" s="520"/>
      <c r="X1767" s="520"/>
      <c r="Y1767" s="475"/>
      <c r="Z1767" s="474"/>
      <c r="AA1767" s="475">
        <v>2.0</v>
      </c>
      <c r="AB1767" s="475"/>
      <c r="AC1767" s="475"/>
      <c r="AD1767" s="475">
        <v>6.0</v>
      </c>
      <c r="AE1767" s="989"/>
      <c r="AF1767" s="989"/>
      <c r="AG1767" s="989"/>
      <c r="AH1767" s="990"/>
      <c r="AI1767" s="990"/>
      <c r="AJ1767" s="989"/>
      <c r="AK1767" s="962"/>
      <c r="AL1767" s="962"/>
      <c r="AM1767" s="962"/>
      <c r="AN1767" s="961"/>
      <c r="AO1767" s="962"/>
      <c r="AP1767" s="962"/>
      <c r="AQ1767" s="961"/>
      <c r="AR1767" s="961"/>
      <c r="AS1767" s="1027"/>
    </row>
    <row r="1768">
      <c r="A1768" s="266"/>
      <c r="B1768" s="266"/>
      <c r="C1768" s="269"/>
      <c r="D1768" s="984">
        <v>4.0</v>
      </c>
      <c r="E1768" s="985">
        <v>11.0</v>
      </c>
      <c r="F1768" s="1012"/>
      <c r="G1768" s="1013"/>
      <c r="H1768" s="988">
        <v>27000.0</v>
      </c>
      <c r="I1768" s="486"/>
      <c r="J1768" s="520"/>
      <c r="K1768" s="475">
        <v>12.0</v>
      </c>
      <c r="L1768" s="989"/>
      <c r="M1768" s="486"/>
      <c r="N1768" s="487"/>
      <c r="O1768" s="486"/>
      <c r="P1768" s="487"/>
      <c r="Q1768" s="487"/>
      <c r="R1768" s="487"/>
      <c r="S1768" s="520"/>
      <c r="T1768" s="520"/>
      <c r="U1768" s="519"/>
      <c r="V1768" s="520"/>
      <c r="W1768" s="520"/>
      <c r="X1768" s="520"/>
      <c r="Y1768" s="475"/>
      <c r="Z1768" s="474"/>
      <c r="AA1768" s="475">
        <v>4.0</v>
      </c>
      <c r="AB1768" s="475"/>
      <c r="AC1768" s="475"/>
      <c r="AD1768" s="475">
        <v>8.0</v>
      </c>
      <c r="AE1768" s="989"/>
      <c r="AF1768" s="989"/>
      <c r="AG1768" s="989"/>
      <c r="AH1768" s="990"/>
      <c r="AI1768" s="990"/>
      <c r="AJ1768" s="989"/>
      <c r="AK1768" s="962"/>
      <c r="AL1768" s="962"/>
      <c r="AM1768" s="962"/>
      <c r="AN1768" s="961"/>
      <c r="AO1768" s="962"/>
      <c r="AP1768" s="962"/>
      <c r="AQ1768" s="961"/>
      <c r="AR1768" s="961"/>
      <c r="AS1768" s="1027"/>
    </row>
    <row r="1769">
      <c r="A1769" s="266"/>
      <c r="B1769" s="266"/>
      <c r="C1769" s="269"/>
      <c r="D1769" s="984">
        <v>5.0</v>
      </c>
      <c r="E1769" s="985">
        <v>13.0</v>
      </c>
      <c r="F1769" s="1012"/>
      <c r="G1769" s="1013"/>
      <c r="H1769" s="988">
        <v>41000.0</v>
      </c>
      <c r="I1769" s="486"/>
      <c r="J1769" s="520"/>
      <c r="K1769" s="475">
        <v>15.0</v>
      </c>
      <c r="L1769" s="989"/>
      <c r="M1769" s="486"/>
      <c r="N1769" s="487"/>
      <c r="O1769" s="486"/>
      <c r="P1769" s="487"/>
      <c r="Q1769" s="487"/>
      <c r="R1769" s="487"/>
      <c r="S1769" s="520"/>
      <c r="T1769" s="520"/>
      <c r="U1769" s="519"/>
      <c r="V1769" s="520"/>
      <c r="W1769" s="520"/>
      <c r="X1769" s="520"/>
      <c r="Y1769" s="475"/>
      <c r="Z1769" s="474"/>
      <c r="AA1769" s="475">
        <v>6.0</v>
      </c>
      <c r="AB1769" s="475"/>
      <c r="AC1769" s="475"/>
      <c r="AD1769" s="475">
        <v>10.0</v>
      </c>
      <c r="AE1769" s="989"/>
      <c r="AF1769" s="989"/>
      <c r="AG1769" s="989"/>
      <c r="AH1769" s="990"/>
      <c r="AI1769" s="990"/>
      <c r="AJ1769" s="989"/>
      <c r="AK1769" s="962"/>
      <c r="AL1769" s="962"/>
      <c r="AM1769" s="962"/>
      <c r="AN1769" s="961"/>
      <c r="AO1769" s="962"/>
      <c r="AP1769" s="962"/>
      <c r="AQ1769" s="961"/>
      <c r="AR1769" s="961"/>
      <c r="AS1769" s="1027"/>
    </row>
    <row r="1770">
      <c r="A1770" s="266"/>
      <c r="B1770" s="266"/>
      <c r="C1770" s="269"/>
      <c r="D1770" s="984">
        <v>6.0</v>
      </c>
      <c r="E1770" s="985">
        <v>16.0</v>
      </c>
      <c r="F1770" s="1012"/>
      <c r="G1770" s="1013"/>
      <c r="H1770" s="988">
        <v>62000.0</v>
      </c>
      <c r="I1770" s="486"/>
      <c r="J1770" s="519"/>
      <c r="K1770" s="475"/>
      <c r="L1770" s="990">
        <v>5.0</v>
      </c>
      <c r="M1770" s="486"/>
      <c r="N1770" s="487"/>
      <c r="O1770" s="486"/>
      <c r="P1770" s="487"/>
      <c r="Q1770" s="487"/>
      <c r="R1770" s="487"/>
      <c r="S1770" s="519"/>
      <c r="T1770" s="520"/>
      <c r="U1770" s="519"/>
      <c r="V1770" s="520"/>
      <c r="W1770" s="520"/>
      <c r="X1770" s="520"/>
      <c r="Y1770" s="475"/>
      <c r="Z1770" s="474"/>
      <c r="AA1770" s="474"/>
      <c r="AB1770" s="475"/>
      <c r="AC1770" s="475"/>
      <c r="AD1770" s="475"/>
      <c r="AE1770" s="990"/>
      <c r="AF1770" s="989"/>
      <c r="AG1770" s="990">
        <v>2.0</v>
      </c>
      <c r="AH1770" s="990"/>
      <c r="AI1770" s="990"/>
      <c r="AJ1770" s="990">
        <v>2.0</v>
      </c>
      <c r="AK1770" s="962"/>
      <c r="AL1770" s="962"/>
      <c r="AM1770" s="962"/>
      <c r="AN1770" s="961"/>
      <c r="AO1770" s="962"/>
      <c r="AP1770" s="962"/>
      <c r="AQ1770" s="961"/>
      <c r="AR1770" s="961"/>
      <c r="AS1770" s="1027"/>
    </row>
    <row r="1771">
      <c r="A1771" s="266"/>
      <c r="B1771" s="266"/>
      <c r="C1771" s="269"/>
      <c r="D1771" s="984">
        <v>7.0</v>
      </c>
      <c r="E1771" s="985">
        <v>19.0</v>
      </c>
      <c r="F1771" s="1012"/>
      <c r="G1771" s="1013"/>
      <c r="H1771" s="988">
        <v>93000.0</v>
      </c>
      <c r="I1771" s="486"/>
      <c r="J1771" s="519"/>
      <c r="K1771" s="475"/>
      <c r="L1771" s="990">
        <v>10.0</v>
      </c>
      <c r="M1771" s="486"/>
      <c r="N1771" s="487"/>
      <c r="O1771" s="486"/>
      <c r="P1771" s="487"/>
      <c r="Q1771" s="487"/>
      <c r="R1771" s="487"/>
      <c r="S1771" s="519"/>
      <c r="T1771" s="520"/>
      <c r="U1771" s="519"/>
      <c r="V1771" s="520"/>
      <c r="W1771" s="520"/>
      <c r="X1771" s="520"/>
      <c r="Y1771" s="475"/>
      <c r="Z1771" s="474"/>
      <c r="AA1771" s="474"/>
      <c r="AB1771" s="475"/>
      <c r="AC1771" s="475"/>
      <c r="AD1771" s="475"/>
      <c r="AE1771" s="990"/>
      <c r="AF1771" s="989"/>
      <c r="AG1771" s="990">
        <v>3.0</v>
      </c>
      <c r="AH1771" s="990"/>
      <c r="AI1771" s="990"/>
      <c r="AJ1771" s="990">
        <v>3.0</v>
      </c>
      <c r="AK1771" s="962"/>
      <c r="AL1771" s="962"/>
      <c r="AM1771" s="962"/>
      <c r="AN1771" s="961"/>
      <c r="AO1771" s="962"/>
      <c r="AP1771" s="962"/>
      <c r="AQ1771" s="961"/>
      <c r="AR1771" s="961"/>
      <c r="AS1771" s="1027"/>
    </row>
    <row r="1772">
      <c r="A1772" s="266"/>
      <c r="B1772" s="266"/>
      <c r="C1772" s="269"/>
      <c r="D1772" s="984">
        <v>8.0</v>
      </c>
      <c r="E1772" s="985">
        <v>22.0</v>
      </c>
      <c r="F1772" s="1012"/>
      <c r="G1772" s="1013"/>
      <c r="H1772" s="988">
        <v>140000.0</v>
      </c>
      <c r="I1772" s="486"/>
      <c r="J1772" s="519"/>
      <c r="K1772" s="475"/>
      <c r="L1772" s="990">
        <v>20.0</v>
      </c>
      <c r="M1772" s="486"/>
      <c r="N1772" s="487"/>
      <c r="O1772" s="486"/>
      <c r="P1772" s="487"/>
      <c r="Q1772" s="487"/>
      <c r="R1772" s="487"/>
      <c r="S1772" s="519"/>
      <c r="T1772" s="520"/>
      <c r="U1772" s="519"/>
      <c r="V1772" s="520"/>
      <c r="W1772" s="520"/>
      <c r="X1772" s="520"/>
      <c r="Y1772" s="475"/>
      <c r="Z1772" s="474"/>
      <c r="AA1772" s="474"/>
      <c r="AB1772" s="475"/>
      <c r="AC1772" s="475"/>
      <c r="AD1772" s="475"/>
      <c r="AE1772" s="990"/>
      <c r="AF1772" s="989"/>
      <c r="AG1772" s="990">
        <v>5.0</v>
      </c>
      <c r="AH1772" s="990"/>
      <c r="AI1772" s="990"/>
      <c r="AJ1772" s="990">
        <v>5.0</v>
      </c>
      <c r="AK1772" s="962"/>
      <c r="AL1772" s="962"/>
      <c r="AM1772" s="962"/>
      <c r="AN1772" s="961"/>
      <c r="AO1772" s="962"/>
      <c r="AP1772" s="962"/>
      <c r="AQ1772" s="961"/>
      <c r="AR1772" s="961"/>
      <c r="AS1772" s="1027"/>
    </row>
    <row r="1773">
      <c r="A1773" s="266"/>
      <c r="B1773" s="266"/>
      <c r="C1773" s="269"/>
      <c r="D1773" s="984">
        <v>9.0</v>
      </c>
      <c r="E1773" s="985">
        <v>25.0</v>
      </c>
      <c r="F1773" s="1012"/>
      <c r="G1773" s="1013"/>
      <c r="H1773" s="988">
        <v>210000.0</v>
      </c>
      <c r="I1773" s="486"/>
      <c r="J1773" s="519"/>
      <c r="K1773" s="475"/>
      <c r="L1773" s="990">
        <v>30.0</v>
      </c>
      <c r="M1773" s="486"/>
      <c r="N1773" s="487"/>
      <c r="O1773" s="486"/>
      <c r="P1773" s="487"/>
      <c r="Q1773" s="487"/>
      <c r="R1773" s="487"/>
      <c r="S1773" s="519"/>
      <c r="T1773" s="520"/>
      <c r="U1773" s="519"/>
      <c r="V1773" s="520"/>
      <c r="W1773" s="520"/>
      <c r="X1773" s="520"/>
      <c r="Y1773" s="475"/>
      <c r="Z1773" s="474"/>
      <c r="AA1773" s="474"/>
      <c r="AB1773" s="475"/>
      <c r="AC1773" s="475"/>
      <c r="AD1773" s="475"/>
      <c r="AE1773" s="990"/>
      <c r="AF1773" s="989"/>
      <c r="AG1773" s="990">
        <v>7.0</v>
      </c>
      <c r="AH1773" s="990"/>
      <c r="AI1773" s="990"/>
      <c r="AJ1773" s="990">
        <v>7.0</v>
      </c>
      <c r="AK1773" s="962"/>
      <c r="AL1773" s="962"/>
      <c r="AM1773" s="962"/>
      <c r="AN1773" s="961"/>
      <c r="AO1773" s="962"/>
      <c r="AP1773" s="962"/>
      <c r="AQ1773" s="961"/>
      <c r="AR1773" s="961"/>
      <c r="AS1773" s="1027"/>
    </row>
    <row r="1774">
      <c r="A1774" s="275"/>
      <c r="B1774" s="275"/>
      <c r="C1774" s="917"/>
      <c r="D1774" s="992">
        <v>10.0</v>
      </c>
      <c r="E1774" s="993">
        <v>30.0</v>
      </c>
      <c r="F1774" s="1014"/>
      <c r="G1774" s="1015"/>
      <c r="H1774" s="996">
        <v>320000.0</v>
      </c>
      <c r="I1774" s="1001"/>
      <c r="J1774" s="998"/>
      <c r="K1774" s="1003"/>
      <c r="L1774" s="1004">
        <v>40.0</v>
      </c>
      <c r="M1774" s="1001"/>
      <c r="N1774" s="997"/>
      <c r="O1774" s="1001"/>
      <c r="P1774" s="997"/>
      <c r="Q1774" s="997"/>
      <c r="R1774" s="997"/>
      <c r="S1774" s="998"/>
      <c r="T1774" s="1002"/>
      <c r="U1774" s="998"/>
      <c r="V1774" s="1002"/>
      <c r="W1774" s="1002"/>
      <c r="X1774" s="1002"/>
      <c r="Y1774" s="1003"/>
      <c r="Z1774" s="999"/>
      <c r="AA1774" s="999"/>
      <c r="AB1774" s="1003"/>
      <c r="AC1774" s="1003"/>
      <c r="AD1774" s="1003"/>
      <c r="AE1774" s="1004"/>
      <c r="AF1774" s="1000"/>
      <c r="AG1774" s="1004">
        <v>9.0</v>
      </c>
      <c r="AH1774" s="1004"/>
      <c r="AI1774" s="1004"/>
      <c r="AJ1774" s="1004">
        <v>9.0</v>
      </c>
      <c r="AK1774" s="1029"/>
      <c r="AL1774" s="1029"/>
      <c r="AM1774" s="1029"/>
      <c r="AN1774" s="1030"/>
      <c r="AO1774" s="1029"/>
      <c r="AP1774" s="1029"/>
      <c r="AQ1774" s="1030"/>
      <c r="AR1774" s="1030"/>
      <c r="AS1774" s="1031"/>
    </row>
    <row r="1775">
      <c r="A1775" s="387" t="s">
        <v>2874</v>
      </c>
      <c r="B1775" s="1035" t="s">
        <v>2906</v>
      </c>
      <c r="C1775" s="269"/>
      <c r="D1775" s="984">
        <v>1.0</v>
      </c>
      <c r="E1775" s="1075">
        <v>5.0</v>
      </c>
      <c r="F1775" s="1036"/>
      <c r="G1775" s="1037"/>
      <c r="H1775" s="1038">
        <v>8000.0</v>
      </c>
      <c r="I1775" s="486"/>
      <c r="J1775" s="520"/>
      <c r="K1775" s="475">
        <v>3.0</v>
      </c>
      <c r="L1775" s="989"/>
      <c r="M1775" s="486"/>
      <c r="N1775" s="487"/>
      <c r="O1775" s="486"/>
      <c r="P1775" s="487"/>
      <c r="Q1775" s="487"/>
      <c r="R1775" s="487"/>
      <c r="S1775" s="520"/>
      <c r="T1775" s="520"/>
      <c r="U1775" s="519"/>
      <c r="V1775" s="520"/>
      <c r="W1775" s="520"/>
      <c r="X1775" s="520"/>
      <c r="Y1775" s="475"/>
      <c r="Z1775" s="475"/>
      <c r="AA1775" s="474"/>
      <c r="AB1775" s="475"/>
      <c r="AC1775" s="475">
        <v>3.0</v>
      </c>
      <c r="AD1775" s="475"/>
      <c r="AE1775" s="989"/>
      <c r="AF1775" s="989"/>
      <c r="AG1775" s="989"/>
      <c r="AH1775" s="990"/>
      <c r="AI1775" s="990"/>
      <c r="AJ1775" s="989"/>
      <c r="AK1775" s="962"/>
      <c r="AL1775" s="962"/>
      <c r="AM1775" s="962"/>
      <c r="AN1775" s="961"/>
      <c r="AO1775" s="962"/>
      <c r="AP1775" s="962"/>
      <c r="AQ1775" s="961"/>
      <c r="AR1775" s="961"/>
      <c r="AS1775" s="962"/>
    </row>
    <row r="1776">
      <c r="B1776" s="266"/>
      <c r="C1776" s="269"/>
      <c r="D1776" s="984">
        <v>2.0</v>
      </c>
      <c r="E1776" s="985">
        <v>7.0</v>
      </c>
      <c r="F1776" s="1012"/>
      <c r="G1776" s="1013"/>
      <c r="H1776" s="988">
        <v>12000.0</v>
      </c>
      <c r="I1776" s="486"/>
      <c r="J1776" s="520"/>
      <c r="K1776" s="475">
        <v>5.0</v>
      </c>
      <c r="L1776" s="989"/>
      <c r="M1776" s="486"/>
      <c r="N1776" s="487"/>
      <c r="O1776" s="486"/>
      <c r="P1776" s="487"/>
      <c r="Q1776" s="487"/>
      <c r="R1776" s="487"/>
      <c r="S1776" s="520"/>
      <c r="T1776" s="520"/>
      <c r="U1776" s="519"/>
      <c r="V1776" s="520"/>
      <c r="W1776" s="520"/>
      <c r="X1776" s="520"/>
      <c r="Y1776" s="475"/>
      <c r="Z1776" s="475"/>
      <c r="AA1776" s="474"/>
      <c r="AB1776" s="475"/>
      <c r="AC1776" s="475">
        <v>4.0</v>
      </c>
      <c r="AD1776" s="475"/>
      <c r="AE1776" s="989"/>
      <c r="AF1776" s="989"/>
      <c r="AG1776" s="989"/>
      <c r="AH1776" s="990"/>
      <c r="AI1776" s="990"/>
      <c r="AJ1776" s="989"/>
      <c r="AK1776" s="962"/>
      <c r="AL1776" s="962"/>
      <c r="AM1776" s="962"/>
      <c r="AN1776" s="961"/>
      <c r="AO1776" s="962"/>
      <c r="AP1776" s="962"/>
      <c r="AQ1776" s="961"/>
      <c r="AR1776" s="961"/>
      <c r="AS1776" s="962"/>
    </row>
    <row r="1777">
      <c r="B1777" s="266"/>
      <c r="C1777" s="269"/>
      <c r="D1777" s="984">
        <v>3.0</v>
      </c>
      <c r="E1777" s="985">
        <v>9.0</v>
      </c>
      <c r="F1777" s="1012"/>
      <c r="G1777" s="1013"/>
      <c r="H1777" s="988">
        <v>18000.0</v>
      </c>
      <c r="I1777" s="486"/>
      <c r="J1777" s="520"/>
      <c r="K1777" s="475">
        <v>8.0</v>
      </c>
      <c r="L1777" s="989"/>
      <c r="M1777" s="486"/>
      <c r="N1777" s="487"/>
      <c r="O1777" s="486"/>
      <c r="P1777" s="487"/>
      <c r="Q1777" s="487"/>
      <c r="R1777" s="487"/>
      <c r="S1777" s="520"/>
      <c r="T1777" s="520"/>
      <c r="U1777" s="519"/>
      <c r="V1777" s="520"/>
      <c r="W1777" s="520"/>
      <c r="X1777" s="520"/>
      <c r="Y1777" s="475">
        <v>2.0</v>
      </c>
      <c r="Z1777" s="475"/>
      <c r="AA1777" s="474"/>
      <c r="AB1777" s="475"/>
      <c r="AC1777" s="475">
        <v>6.0</v>
      </c>
      <c r="AD1777" s="475"/>
      <c r="AE1777" s="989"/>
      <c r="AF1777" s="989"/>
      <c r="AG1777" s="989"/>
      <c r="AH1777" s="990"/>
      <c r="AI1777" s="990"/>
      <c r="AJ1777" s="989"/>
      <c r="AK1777" s="962"/>
      <c r="AL1777" s="962"/>
      <c r="AM1777" s="962"/>
      <c r="AN1777" s="961"/>
      <c r="AO1777" s="962"/>
      <c r="AP1777" s="962"/>
      <c r="AQ1777" s="961"/>
      <c r="AR1777" s="961"/>
      <c r="AS1777" s="962"/>
    </row>
    <row r="1778">
      <c r="B1778" s="266"/>
      <c r="C1778" s="269"/>
      <c r="D1778" s="984">
        <v>4.0</v>
      </c>
      <c r="E1778" s="985">
        <v>11.0</v>
      </c>
      <c r="F1778" s="1012"/>
      <c r="G1778" s="1013"/>
      <c r="H1778" s="988">
        <v>27000.0</v>
      </c>
      <c r="I1778" s="486"/>
      <c r="J1778" s="520"/>
      <c r="K1778" s="475">
        <v>12.0</v>
      </c>
      <c r="L1778" s="989"/>
      <c r="M1778" s="486"/>
      <c r="N1778" s="487"/>
      <c r="O1778" s="486"/>
      <c r="P1778" s="487"/>
      <c r="Q1778" s="487"/>
      <c r="R1778" s="487"/>
      <c r="S1778" s="520"/>
      <c r="T1778" s="520"/>
      <c r="U1778" s="519"/>
      <c r="V1778" s="520"/>
      <c r="W1778" s="520"/>
      <c r="X1778" s="520"/>
      <c r="Y1778" s="475">
        <v>4.0</v>
      </c>
      <c r="Z1778" s="475"/>
      <c r="AA1778" s="474"/>
      <c r="AB1778" s="475"/>
      <c r="AC1778" s="475">
        <v>8.0</v>
      </c>
      <c r="AD1778" s="475"/>
      <c r="AE1778" s="989"/>
      <c r="AF1778" s="989"/>
      <c r="AG1778" s="989"/>
      <c r="AH1778" s="990"/>
      <c r="AI1778" s="990"/>
      <c r="AJ1778" s="989"/>
      <c r="AK1778" s="962"/>
      <c r="AL1778" s="962"/>
      <c r="AM1778" s="962"/>
      <c r="AN1778" s="961"/>
      <c r="AO1778" s="962"/>
      <c r="AP1778" s="962"/>
      <c r="AQ1778" s="961"/>
      <c r="AR1778" s="961"/>
      <c r="AS1778" s="962"/>
    </row>
    <row r="1779">
      <c r="B1779" s="266"/>
      <c r="C1779" s="269"/>
      <c r="D1779" s="984">
        <v>5.0</v>
      </c>
      <c r="E1779" s="985">
        <v>13.0</v>
      </c>
      <c r="F1779" s="1012"/>
      <c r="G1779" s="1013"/>
      <c r="H1779" s="988">
        <v>41000.0</v>
      </c>
      <c r="I1779" s="486"/>
      <c r="J1779" s="520"/>
      <c r="K1779" s="475">
        <v>15.0</v>
      </c>
      <c r="L1779" s="989"/>
      <c r="M1779" s="486"/>
      <c r="N1779" s="487"/>
      <c r="O1779" s="486"/>
      <c r="P1779" s="487"/>
      <c r="Q1779" s="487"/>
      <c r="R1779" s="487"/>
      <c r="S1779" s="520"/>
      <c r="T1779" s="520"/>
      <c r="U1779" s="519"/>
      <c r="V1779" s="520"/>
      <c r="W1779" s="520"/>
      <c r="X1779" s="520"/>
      <c r="Y1779" s="475">
        <v>6.0</v>
      </c>
      <c r="Z1779" s="475"/>
      <c r="AA1779" s="474"/>
      <c r="AB1779" s="475"/>
      <c r="AC1779" s="475">
        <v>10.0</v>
      </c>
      <c r="AD1779" s="475"/>
      <c r="AE1779" s="989"/>
      <c r="AF1779" s="989"/>
      <c r="AG1779" s="989"/>
      <c r="AH1779" s="990"/>
      <c r="AI1779" s="990"/>
      <c r="AJ1779" s="989"/>
      <c r="AK1779" s="962"/>
      <c r="AL1779" s="962"/>
      <c r="AM1779" s="962"/>
      <c r="AN1779" s="961"/>
      <c r="AO1779" s="962"/>
      <c r="AP1779" s="962"/>
      <c r="AQ1779" s="961"/>
      <c r="AR1779" s="961"/>
      <c r="AS1779" s="962"/>
    </row>
    <row r="1780">
      <c r="B1780" s="266"/>
      <c r="C1780" s="269"/>
      <c r="D1780" s="984">
        <v>6.0</v>
      </c>
      <c r="E1780" s="985">
        <v>16.0</v>
      </c>
      <c r="F1780" s="1012"/>
      <c r="G1780" s="1013"/>
      <c r="H1780" s="988">
        <v>62000.0</v>
      </c>
      <c r="I1780" s="486"/>
      <c r="J1780" s="519"/>
      <c r="K1780" s="475"/>
      <c r="L1780" s="990">
        <v>5.0</v>
      </c>
      <c r="M1780" s="486"/>
      <c r="N1780" s="487"/>
      <c r="O1780" s="486"/>
      <c r="P1780" s="487"/>
      <c r="Q1780" s="487"/>
      <c r="R1780" s="487"/>
      <c r="S1780" s="519"/>
      <c r="T1780" s="520"/>
      <c r="U1780" s="519"/>
      <c r="V1780" s="520"/>
      <c r="W1780" s="520"/>
      <c r="X1780" s="520"/>
      <c r="Y1780" s="475"/>
      <c r="Z1780" s="474"/>
      <c r="AA1780" s="474"/>
      <c r="AB1780" s="475"/>
      <c r="AC1780" s="475"/>
      <c r="AD1780" s="475"/>
      <c r="AE1780" s="990">
        <v>2.0</v>
      </c>
      <c r="AF1780" s="990"/>
      <c r="AG1780" s="989"/>
      <c r="AH1780" s="990"/>
      <c r="AI1780" s="990">
        <v>2.0</v>
      </c>
      <c r="AJ1780" s="989"/>
      <c r="AK1780" s="962"/>
      <c r="AL1780" s="962"/>
      <c r="AM1780" s="962"/>
      <c r="AN1780" s="961"/>
      <c r="AO1780" s="962"/>
      <c r="AP1780" s="962"/>
      <c r="AQ1780" s="961"/>
      <c r="AR1780" s="961"/>
      <c r="AS1780" s="962"/>
    </row>
    <row r="1781">
      <c r="B1781" s="266"/>
      <c r="C1781" s="269"/>
      <c r="D1781" s="984">
        <v>7.0</v>
      </c>
      <c r="E1781" s="985">
        <v>19.0</v>
      </c>
      <c r="F1781" s="1012"/>
      <c r="G1781" s="1013"/>
      <c r="H1781" s="988">
        <v>93000.0</v>
      </c>
      <c r="I1781" s="486"/>
      <c r="J1781" s="519"/>
      <c r="K1781" s="475"/>
      <c r="L1781" s="990">
        <v>10.0</v>
      </c>
      <c r="M1781" s="486"/>
      <c r="N1781" s="487"/>
      <c r="O1781" s="486"/>
      <c r="P1781" s="487"/>
      <c r="Q1781" s="487"/>
      <c r="R1781" s="487"/>
      <c r="S1781" s="519"/>
      <c r="T1781" s="520"/>
      <c r="U1781" s="519"/>
      <c r="V1781" s="520"/>
      <c r="W1781" s="520"/>
      <c r="X1781" s="520"/>
      <c r="Y1781" s="475"/>
      <c r="Z1781" s="474"/>
      <c r="AA1781" s="474"/>
      <c r="AB1781" s="475"/>
      <c r="AC1781" s="475"/>
      <c r="AD1781" s="475"/>
      <c r="AE1781" s="990">
        <v>3.0</v>
      </c>
      <c r="AF1781" s="990"/>
      <c r="AG1781" s="989"/>
      <c r="AH1781" s="990"/>
      <c r="AI1781" s="990">
        <v>3.0</v>
      </c>
      <c r="AJ1781" s="989"/>
      <c r="AK1781" s="962"/>
      <c r="AL1781" s="962"/>
      <c r="AM1781" s="962"/>
      <c r="AN1781" s="961"/>
      <c r="AO1781" s="962"/>
      <c r="AP1781" s="962"/>
      <c r="AQ1781" s="961"/>
      <c r="AR1781" s="961"/>
      <c r="AS1781" s="962"/>
    </row>
    <row r="1782">
      <c r="B1782" s="266"/>
      <c r="C1782" s="269"/>
      <c r="D1782" s="984">
        <v>8.0</v>
      </c>
      <c r="E1782" s="985">
        <v>22.0</v>
      </c>
      <c r="F1782" s="1012"/>
      <c r="G1782" s="1013"/>
      <c r="H1782" s="988">
        <v>140000.0</v>
      </c>
      <c r="I1782" s="486"/>
      <c r="J1782" s="519"/>
      <c r="K1782" s="475"/>
      <c r="L1782" s="990">
        <v>20.0</v>
      </c>
      <c r="M1782" s="486"/>
      <c r="N1782" s="487"/>
      <c r="O1782" s="486"/>
      <c r="P1782" s="487"/>
      <c r="Q1782" s="487"/>
      <c r="R1782" s="487"/>
      <c r="S1782" s="519"/>
      <c r="T1782" s="520"/>
      <c r="U1782" s="519"/>
      <c r="V1782" s="520"/>
      <c r="W1782" s="520"/>
      <c r="X1782" s="520"/>
      <c r="Y1782" s="475"/>
      <c r="Z1782" s="474"/>
      <c r="AA1782" s="474"/>
      <c r="AB1782" s="475"/>
      <c r="AC1782" s="475"/>
      <c r="AD1782" s="475"/>
      <c r="AE1782" s="990">
        <v>5.0</v>
      </c>
      <c r="AF1782" s="990"/>
      <c r="AG1782" s="989"/>
      <c r="AH1782" s="990"/>
      <c r="AI1782" s="990">
        <v>5.0</v>
      </c>
      <c r="AJ1782" s="989"/>
      <c r="AK1782" s="962"/>
      <c r="AL1782" s="962"/>
      <c r="AM1782" s="962"/>
      <c r="AN1782" s="961"/>
      <c r="AO1782" s="962"/>
      <c r="AP1782" s="962"/>
      <c r="AQ1782" s="961"/>
      <c r="AR1782" s="961"/>
      <c r="AS1782" s="962"/>
    </row>
    <row r="1783">
      <c r="B1783" s="266"/>
      <c r="C1783" s="269"/>
      <c r="D1783" s="984">
        <v>9.0</v>
      </c>
      <c r="E1783" s="985">
        <v>25.0</v>
      </c>
      <c r="F1783" s="1012"/>
      <c r="G1783" s="1013"/>
      <c r="H1783" s="988">
        <v>210000.0</v>
      </c>
      <c r="I1783" s="486"/>
      <c r="J1783" s="519"/>
      <c r="K1783" s="475"/>
      <c r="L1783" s="990">
        <v>30.0</v>
      </c>
      <c r="M1783" s="486"/>
      <c r="N1783" s="487"/>
      <c r="O1783" s="486"/>
      <c r="P1783" s="487"/>
      <c r="Q1783" s="487"/>
      <c r="R1783" s="487"/>
      <c r="S1783" s="519"/>
      <c r="T1783" s="520"/>
      <c r="U1783" s="519"/>
      <c r="V1783" s="520"/>
      <c r="W1783" s="520"/>
      <c r="X1783" s="520"/>
      <c r="Y1783" s="475"/>
      <c r="Z1783" s="474"/>
      <c r="AA1783" s="474"/>
      <c r="AB1783" s="475"/>
      <c r="AC1783" s="475"/>
      <c r="AD1783" s="475"/>
      <c r="AE1783" s="990">
        <v>7.0</v>
      </c>
      <c r="AF1783" s="990"/>
      <c r="AG1783" s="989"/>
      <c r="AH1783" s="990"/>
      <c r="AI1783" s="990">
        <v>7.0</v>
      </c>
      <c r="AJ1783" s="989"/>
      <c r="AK1783" s="962"/>
      <c r="AL1783" s="962"/>
      <c r="AM1783" s="962"/>
      <c r="AN1783" s="961"/>
      <c r="AO1783" s="962"/>
      <c r="AP1783" s="962"/>
      <c r="AQ1783" s="961"/>
      <c r="AR1783" s="961"/>
      <c r="AS1783" s="962"/>
    </row>
    <row r="1784">
      <c r="B1784" s="266"/>
      <c r="C1784" s="269"/>
      <c r="D1784" s="984">
        <v>10.0</v>
      </c>
      <c r="E1784" s="985">
        <v>30.0</v>
      </c>
      <c r="F1784" s="1012"/>
      <c r="G1784" s="1013"/>
      <c r="H1784" s="988">
        <v>320000.0</v>
      </c>
      <c r="I1784" s="486"/>
      <c r="J1784" s="519"/>
      <c r="K1784" s="475"/>
      <c r="L1784" s="990">
        <v>40.0</v>
      </c>
      <c r="M1784" s="486"/>
      <c r="N1784" s="487"/>
      <c r="O1784" s="486"/>
      <c r="P1784" s="487"/>
      <c r="Q1784" s="487"/>
      <c r="R1784" s="487"/>
      <c r="S1784" s="519"/>
      <c r="T1784" s="520"/>
      <c r="U1784" s="519"/>
      <c r="V1784" s="520"/>
      <c r="W1784" s="520"/>
      <c r="X1784" s="520"/>
      <c r="Y1784" s="475"/>
      <c r="Z1784" s="474"/>
      <c r="AA1784" s="474"/>
      <c r="AB1784" s="475"/>
      <c r="AC1784" s="475"/>
      <c r="AD1784" s="475"/>
      <c r="AE1784" s="990">
        <v>9.0</v>
      </c>
      <c r="AF1784" s="990"/>
      <c r="AG1784" s="989"/>
      <c r="AH1784" s="990"/>
      <c r="AI1784" s="990">
        <v>9.0</v>
      </c>
      <c r="AJ1784" s="989"/>
      <c r="AK1784" s="962"/>
      <c r="AL1784" s="962"/>
      <c r="AM1784" s="962"/>
      <c r="AN1784" s="961"/>
      <c r="AO1784" s="962"/>
      <c r="AP1784" s="962"/>
      <c r="AQ1784" s="961"/>
      <c r="AR1784" s="961"/>
      <c r="AS1784" s="962"/>
    </row>
    <row r="1785">
      <c r="A1785" s="968" t="s">
        <v>2577</v>
      </c>
      <c r="B1785" s="1016" t="s">
        <v>2907</v>
      </c>
      <c r="C1785" s="14"/>
      <c r="D1785" s="970">
        <v>1.0</v>
      </c>
      <c r="E1785" s="971">
        <v>2.0</v>
      </c>
      <c r="F1785" s="972">
        <v>10.0</v>
      </c>
      <c r="G1785" s="973">
        <v>5.0</v>
      </c>
      <c r="H1785" s="1023">
        <v>10000.0</v>
      </c>
      <c r="I1785" s="979"/>
      <c r="J1785" s="976"/>
      <c r="K1785" s="977"/>
      <c r="L1785" s="982">
        <v>1.0</v>
      </c>
      <c r="M1785" s="979"/>
      <c r="N1785" s="975"/>
      <c r="O1785" s="979"/>
      <c r="P1785" s="975"/>
      <c r="Q1785" s="975"/>
      <c r="R1785" s="975"/>
      <c r="S1785" s="976"/>
      <c r="T1785" s="980"/>
      <c r="U1785" s="976"/>
      <c r="V1785" s="980"/>
      <c r="W1785" s="980"/>
      <c r="X1785" s="980"/>
      <c r="Y1785" s="977"/>
      <c r="Z1785" s="977"/>
      <c r="AA1785" s="977"/>
      <c r="AB1785" s="981"/>
      <c r="AC1785" s="981"/>
      <c r="AD1785" s="981"/>
      <c r="AE1785" s="978"/>
      <c r="AF1785" s="978"/>
      <c r="AG1785" s="978"/>
      <c r="AH1785" s="982"/>
      <c r="AI1785" s="982"/>
      <c r="AJ1785" s="978"/>
      <c r="AK1785" s="1024"/>
      <c r="AL1785" s="1024"/>
      <c r="AM1785" s="1024"/>
      <c r="AN1785" s="1025"/>
      <c r="AO1785" s="1024"/>
      <c r="AP1785" s="1024"/>
      <c r="AQ1785" s="1025"/>
      <c r="AR1785" s="1025"/>
      <c r="AS1785" s="1026"/>
    </row>
    <row r="1786">
      <c r="A1786" s="266"/>
      <c r="B1786" s="266"/>
      <c r="C1786" s="269"/>
      <c r="D1786" s="984">
        <v>2.0</v>
      </c>
      <c r="E1786" s="985">
        <v>4.0</v>
      </c>
      <c r="F1786" s="986">
        <v>12.0</v>
      </c>
      <c r="G1786" s="987">
        <v>6.0</v>
      </c>
      <c r="H1786" s="1021">
        <v>15000.0</v>
      </c>
      <c r="I1786" s="486"/>
      <c r="J1786" s="519"/>
      <c r="K1786" s="475">
        <v>5.0</v>
      </c>
      <c r="L1786" s="989"/>
      <c r="M1786" s="486"/>
      <c r="N1786" s="487"/>
      <c r="O1786" s="486"/>
      <c r="P1786" s="487"/>
      <c r="Q1786" s="487"/>
      <c r="R1786" s="487"/>
      <c r="S1786" s="519"/>
      <c r="T1786" s="520"/>
      <c r="U1786" s="519"/>
      <c r="V1786" s="520"/>
      <c r="W1786" s="520"/>
      <c r="X1786" s="520"/>
      <c r="Y1786" s="475"/>
      <c r="Z1786" s="474"/>
      <c r="AA1786" s="474"/>
      <c r="AB1786" s="475"/>
      <c r="AC1786" s="475"/>
      <c r="AD1786" s="475">
        <v>6.0</v>
      </c>
      <c r="AE1786" s="989"/>
      <c r="AF1786" s="989"/>
      <c r="AG1786" s="989"/>
      <c r="AH1786" s="990"/>
      <c r="AI1786" s="990"/>
      <c r="AJ1786" s="989"/>
      <c r="AK1786" s="962"/>
      <c r="AL1786" s="962"/>
      <c r="AM1786" s="962"/>
      <c r="AN1786" s="961"/>
      <c r="AO1786" s="962"/>
      <c r="AP1786" s="962"/>
      <c r="AQ1786" s="961"/>
      <c r="AR1786" s="961"/>
      <c r="AS1786" s="1027"/>
    </row>
    <row r="1787">
      <c r="A1787" s="266"/>
      <c r="B1787" s="266"/>
      <c r="C1787" s="269"/>
      <c r="D1787" s="984">
        <v>3.0</v>
      </c>
      <c r="E1787" s="985">
        <v>6.0</v>
      </c>
      <c r="F1787" s="986">
        <v>14.0</v>
      </c>
      <c r="G1787" s="987">
        <v>7.0</v>
      </c>
      <c r="H1787" s="1021">
        <v>23000.0</v>
      </c>
      <c r="I1787" s="486"/>
      <c r="J1787" s="519"/>
      <c r="K1787" s="475">
        <v>15.0</v>
      </c>
      <c r="L1787" s="989"/>
      <c r="M1787" s="486"/>
      <c r="N1787" s="487"/>
      <c r="O1787" s="486"/>
      <c r="P1787" s="487"/>
      <c r="Q1787" s="487"/>
      <c r="R1787" s="487"/>
      <c r="S1787" s="519"/>
      <c r="T1787" s="520"/>
      <c r="U1787" s="519"/>
      <c r="V1787" s="520"/>
      <c r="W1787" s="520"/>
      <c r="X1787" s="520"/>
      <c r="Y1787" s="475"/>
      <c r="Z1787" s="475">
        <v>6.0</v>
      </c>
      <c r="AA1787" s="474"/>
      <c r="AB1787" s="475"/>
      <c r="AC1787" s="475"/>
      <c r="AD1787" s="475">
        <v>10.0</v>
      </c>
      <c r="AE1787" s="989"/>
      <c r="AF1787" s="989"/>
      <c r="AG1787" s="989"/>
      <c r="AH1787" s="990"/>
      <c r="AI1787" s="990"/>
      <c r="AJ1787" s="989"/>
      <c r="AK1787" s="962"/>
      <c r="AL1787" s="962"/>
      <c r="AM1787" s="962"/>
      <c r="AN1787" s="961"/>
      <c r="AO1787" s="962"/>
      <c r="AP1787" s="962"/>
      <c r="AQ1787" s="961"/>
      <c r="AR1787" s="961"/>
      <c r="AS1787" s="1027"/>
    </row>
    <row r="1788">
      <c r="A1788" s="266"/>
      <c r="B1788" s="266"/>
      <c r="C1788" s="269"/>
      <c r="D1788" s="984">
        <v>4.0</v>
      </c>
      <c r="E1788" s="985">
        <v>9.0</v>
      </c>
      <c r="F1788" s="986">
        <v>16.0</v>
      </c>
      <c r="G1788" s="987">
        <v>8.0</v>
      </c>
      <c r="H1788" s="1021">
        <v>35000.0</v>
      </c>
      <c r="I1788" s="486"/>
      <c r="J1788" s="519"/>
      <c r="K1788" s="475">
        <v>25.0</v>
      </c>
      <c r="L1788" s="989"/>
      <c r="M1788" s="486"/>
      <c r="N1788" s="487"/>
      <c r="O1788" s="486"/>
      <c r="P1788" s="487"/>
      <c r="Q1788" s="487"/>
      <c r="R1788" s="487"/>
      <c r="S1788" s="519"/>
      <c r="T1788" s="520"/>
      <c r="U1788" s="519"/>
      <c r="V1788" s="520"/>
      <c r="W1788" s="520"/>
      <c r="X1788" s="520"/>
      <c r="Y1788" s="475"/>
      <c r="Z1788" s="475">
        <v>8.0</v>
      </c>
      <c r="AA1788" s="474"/>
      <c r="AB1788" s="475"/>
      <c r="AC1788" s="475"/>
      <c r="AD1788" s="475">
        <v>12.0</v>
      </c>
      <c r="AE1788" s="989"/>
      <c r="AF1788" s="989"/>
      <c r="AG1788" s="989"/>
      <c r="AH1788" s="990"/>
      <c r="AI1788" s="990"/>
      <c r="AJ1788" s="989"/>
      <c r="AK1788" s="962"/>
      <c r="AL1788" s="962"/>
      <c r="AM1788" s="962"/>
      <c r="AN1788" s="961"/>
      <c r="AO1788" s="962"/>
      <c r="AP1788" s="962"/>
      <c r="AQ1788" s="961"/>
      <c r="AR1788" s="961"/>
      <c r="AS1788" s="1027"/>
    </row>
    <row r="1789">
      <c r="A1789" s="266"/>
      <c r="B1789" s="266"/>
      <c r="C1789" s="269"/>
      <c r="D1789" s="984">
        <v>5.0</v>
      </c>
      <c r="E1789" s="985">
        <v>12.0</v>
      </c>
      <c r="F1789" s="986">
        <v>18.0</v>
      </c>
      <c r="G1789" s="987">
        <v>9.0</v>
      </c>
      <c r="H1789" s="1021">
        <v>53000.0</v>
      </c>
      <c r="I1789" s="486"/>
      <c r="J1789" s="519"/>
      <c r="K1789" s="474"/>
      <c r="L1789" s="990">
        <v>3.0</v>
      </c>
      <c r="M1789" s="486"/>
      <c r="N1789" s="487"/>
      <c r="O1789" s="486"/>
      <c r="P1789" s="487"/>
      <c r="Q1789" s="487"/>
      <c r="R1789" s="487"/>
      <c r="S1789" s="519"/>
      <c r="T1789" s="520"/>
      <c r="U1789" s="519"/>
      <c r="V1789" s="520"/>
      <c r="W1789" s="520"/>
      <c r="X1789" s="520"/>
      <c r="Y1789" s="475"/>
      <c r="Z1789" s="475">
        <v>10.0</v>
      </c>
      <c r="AA1789" s="474"/>
      <c r="AB1789" s="475"/>
      <c r="AC1789" s="475"/>
      <c r="AD1789" s="475">
        <v>14.0</v>
      </c>
      <c r="AE1789" s="989"/>
      <c r="AF1789" s="989"/>
      <c r="AG1789" s="989"/>
      <c r="AH1789" s="990"/>
      <c r="AI1789" s="990"/>
      <c r="AJ1789" s="989"/>
      <c r="AK1789" s="962"/>
      <c r="AL1789" s="962"/>
      <c r="AM1789" s="962"/>
      <c r="AN1789" s="961"/>
      <c r="AO1789" s="962"/>
      <c r="AP1789" s="962"/>
      <c r="AQ1789" s="961"/>
      <c r="AR1789" s="961"/>
      <c r="AS1789" s="1027"/>
    </row>
    <row r="1790">
      <c r="A1790" s="266"/>
      <c r="B1790" s="266"/>
      <c r="C1790" s="269"/>
      <c r="D1790" s="984">
        <v>6.0</v>
      </c>
      <c r="E1790" s="985">
        <v>15.0</v>
      </c>
      <c r="F1790" s="986">
        <v>20.0</v>
      </c>
      <c r="G1790" s="987">
        <v>10.0</v>
      </c>
      <c r="H1790" s="1021">
        <v>80000.0</v>
      </c>
      <c r="I1790" s="486"/>
      <c r="J1790" s="519"/>
      <c r="K1790" s="474"/>
      <c r="L1790" s="990">
        <v>5.0</v>
      </c>
      <c r="M1790" s="486"/>
      <c r="N1790" s="487"/>
      <c r="O1790" s="486"/>
      <c r="P1790" s="487"/>
      <c r="Q1790" s="487"/>
      <c r="R1790" s="487"/>
      <c r="S1790" s="519"/>
      <c r="T1790" s="520"/>
      <c r="U1790" s="519"/>
      <c r="V1790" s="520"/>
      <c r="W1790" s="520"/>
      <c r="X1790" s="520"/>
      <c r="Y1790" s="474"/>
      <c r="Z1790" s="474"/>
      <c r="AA1790" s="474"/>
      <c r="AB1790" s="475"/>
      <c r="AC1790" s="475"/>
      <c r="AD1790" s="475"/>
      <c r="AE1790" s="990"/>
      <c r="AF1790" s="990">
        <v>2.0</v>
      </c>
      <c r="AG1790" s="989"/>
      <c r="AH1790" s="990"/>
      <c r="AI1790" s="990"/>
      <c r="AJ1790" s="990">
        <v>2.0</v>
      </c>
      <c r="AK1790" s="962"/>
      <c r="AL1790" s="962"/>
      <c r="AM1790" s="962"/>
      <c r="AN1790" s="961"/>
      <c r="AO1790" s="962"/>
      <c r="AP1790" s="962"/>
      <c r="AQ1790" s="961"/>
      <c r="AR1790" s="961"/>
      <c r="AS1790" s="1027"/>
    </row>
    <row r="1791">
      <c r="A1791" s="266"/>
      <c r="B1791" s="266"/>
      <c r="C1791" s="269"/>
      <c r="D1791" s="984">
        <v>7.0</v>
      </c>
      <c r="E1791" s="985">
        <v>18.0</v>
      </c>
      <c r="F1791" s="986">
        <v>22.0</v>
      </c>
      <c r="G1791" s="987">
        <v>11.0</v>
      </c>
      <c r="H1791" s="1021">
        <v>120000.0</v>
      </c>
      <c r="I1791" s="486"/>
      <c r="J1791" s="519"/>
      <c r="K1791" s="474"/>
      <c r="L1791" s="990">
        <v>10.0</v>
      </c>
      <c r="M1791" s="486"/>
      <c r="N1791" s="487"/>
      <c r="O1791" s="486"/>
      <c r="P1791" s="487"/>
      <c r="Q1791" s="487"/>
      <c r="R1791" s="487"/>
      <c r="S1791" s="519"/>
      <c r="T1791" s="520"/>
      <c r="U1791" s="519"/>
      <c r="V1791" s="520"/>
      <c r="W1791" s="520"/>
      <c r="X1791" s="520"/>
      <c r="Y1791" s="474"/>
      <c r="Z1791" s="474"/>
      <c r="AA1791" s="474"/>
      <c r="AB1791" s="475"/>
      <c r="AC1791" s="475"/>
      <c r="AD1791" s="475"/>
      <c r="AE1791" s="990"/>
      <c r="AF1791" s="990">
        <v>3.0</v>
      </c>
      <c r="AG1791" s="989"/>
      <c r="AH1791" s="990"/>
      <c r="AI1791" s="990"/>
      <c r="AJ1791" s="990">
        <v>3.0</v>
      </c>
      <c r="AK1791" s="962"/>
      <c r="AL1791" s="962"/>
      <c r="AM1791" s="962"/>
      <c r="AN1791" s="961"/>
      <c r="AO1791" s="962"/>
      <c r="AP1791" s="962"/>
      <c r="AQ1791" s="961"/>
      <c r="AR1791" s="961"/>
      <c r="AS1791" s="1027"/>
    </row>
    <row r="1792">
      <c r="A1792" s="266"/>
      <c r="B1792" s="266"/>
      <c r="C1792" s="269"/>
      <c r="D1792" s="984">
        <v>8.0</v>
      </c>
      <c r="E1792" s="985">
        <v>22.0</v>
      </c>
      <c r="F1792" s="986">
        <v>24.0</v>
      </c>
      <c r="G1792" s="987">
        <v>12.0</v>
      </c>
      <c r="H1792" s="1021">
        <v>180000.0</v>
      </c>
      <c r="I1792" s="486"/>
      <c r="J1792" s="519"/>
      <c r="K1792" s="474"/>
      <c r="L1792" s="990">
        <v>20.0</v>
      </c>
      <c r="M1792" s="486"/>
      <c r="N1792" s="487"/>
      <c r="O1792" s="486"/>
      <c r="P1792" s="487"/>
      <c r="Q1792" s="487"/>
      <c r="R1792" s="487"/>
      <c r="S1792" s="519"/>
      <c r="T1792" s="520"/>
      <c r="U1792" s="519"/>
      <c r="V1792" s="520"/>
      <c r="W1792" s="520"/>
      <c r="X1792" s="520"/>
      <c r="Y1792" s="474"/>
      <c r="Z1792" s="474"/>
      <c r="AA1792" s="474"/>
      <c r="AB1792" s="475"/>
      <c r="AC1792" s="475"/>
      <c r="AD1792" s="475"/>
      <c r="AE1792" s="990"/>
      <c r="AF1792" s="990">
        <v>5.0</v>
      </c>
      <c r="AG1792" s="989"/>
      <c r="AH1792" s="990"/>
      <c r="AI1792" s="990"/>
      <c r="AJ1792" s="990">
        <v>5.0</v>
      </c>
      <c r="AK1792" s="962"/>
      <c r="AL1792" s="962"/>
      <c r="AM1792" s="962"/>
      <c r="AN1792" s="961"/>
      <c r="AO1792" s="962"/>
      <c r="AP1792" s="962"/>
      <c r="AQ1792" s="961"/>
      <c r="AR1792" s="961"/>
      <c r="AS1792" s="1027"/>
    </row>
    <row r="1793">
      <c r="A1793" s="266"/>
      <c r="B1793" s="266"/>
      <c r="C1793" s="269"/>
      <c r="D1793" s="984">
        <v>9.0</v>
      </c>
      <c r="E1793" s="985">
        <v>26.0</v>
      </c>
      <c r="F1793" s="986">
        <v>27.0</v>
      </c>
      <c r="G1793" s="987">
        <v>13.0</v>
      </c>
      <c r="H1793" s="1021">
        <v>270000.0</v>
      </c>
      <c r="I1793" s="486"/>
      <c r="J1793" s="519"/>
      <c r="K1793" s="474"/>
      <c r="L1793" s="990">
        <v>30.0</v>
      </c>
      <c r="M1793" s="486"/>
      <c r="N1793" s="487"/>
      <c r="O1793" s="486"/>
      <c r="P1793" s="487"/>
      <c r="Q1793" s="487"/>
      <c r="R1793" s="487"/>
      <c r="S1793" s="519"/>
      <c r="T1793" s="520"/>
      <c r="U1793" s="519"/>
      <c r="V1793" s="520"/>
      <c r="W1793" s="520"/>
      <c r="X1793" s="520"/>
      <c r="Y1793" s="474"/>
      <c r="Z1793" s="474"/>
      <c r="AA1793" s="474"/>
      <c r="AB1793" s="475"/>
      <c r="AC1793" s="475"/>
      <c r="AD1793" s="475"/>
      <c r="AE1793" s="990"/>
      <c r="AF1793" s="990">
        <v>7.0</v>
      </c>
      <c r="AG1793" s="989"/>
      <c r="AH1793" s="990"/>
      <c r="AI1793" s="990"/>
      <c r="AJ1793" s="990">
        <v>7.0</v>
      </c>
      <c r="AK1793" s="962"/>
      <c r="AL1793" s="962"/>
      <c r="AM1793" s="962"/>
      <c r="AN1793" s="961"/>
      <c r="AO1793" s="962"/>
      <c r="AP1793" s="962"/>
      <c r="AQ1793" s="961"/>
      <c r="AR1793" s="961"/>
      <c r="AS1793" s="1027"/>
    </row>
    <row r="1794">
      <c r="A1794" s="275"/>
      <c r="B1794" s="275"/>
      <c r="C1794" s="917"/>
      <c r="D1794" s="992">
        <v>10.0</v>
      </c>
      <c r="E1794" s="993">
        <v>30.0</v>
      </c>
      <c r="F1794" s="994">
        <v>30.0</v>
      </c>
      <c r="G1794" s="995">
        <v>15.0</v>
      </c>
      <c r="H1794" s="1028">
        <v>410000.0</v>
      </c>
      <c r="I1794" s="1001"/>
      <c r="J1794" s="998"/>
      <c r="K1794" s="999"/>
      <c r="L1794" s="1004">
        <v>40.0</v>
      </c>
      <c r="M1794" s="1001"/>
      <c r="N1794" s="997"/>
      <c r="O1794" s="1001"/>
      <c r="P1794" s="997"/>
      <c r="Q1794" s="997"/>
      <c r="R1794" s="997"/>
      <c r="S1794" s="998"/>
      <c r="T1794" s="1002"/>
      <c r="U1794" s="998"/>
      <c r="V1794" s="1002"/>
      <c r="W1794" s="1002"/>
      <c r="X1794" s="1002"/>
      <c r="Y1794" s="999"/>
      <c r="Z1794" s="999"/>
      <c r="AA1794" s="999"/>
      <c r="AB1794" s="1003"/>
      <c r="AC1794" s="1003"/>
      <c r="AD1794" s="1003"/>
      <c r="AE1794" s="1004"/>
      <c r="AF1794" s="1004">
        <v>9.0</v>
      </c>
      <c r="AG1794" s="1000"/>
      <c r="AH1794" s="1004"/>
      <c r="AI1794" s="1004"/>
      <c r="AJ1794" s="1004">
        <v>9.0</v>
      </c>
      <c r="AK1794" s="1029"/>
      <c r="AL1794" s="1029"/>
      <c r="AM1794" s="1029"/>
      <c r="AN1794" s="1030"/>
      <c r="AO1794" s="1029"/>
      <c r="AP1794" s="1029"/>
      <c r="AQ1794" s="1030"/>
      <c r="AR1794" s="1030"/>
      <c r="AS1794" s="1031"/>
    </row>
    <row r="1795">
      <c r="A1795" s="387" t="s">
        <v>2044</v>
      </c>
      <c r="B1795" s="1018" t="s">
        <v>2908</v>
      </c>
      <c r="C1795" s="269"/>
      <c r="D1795" s="984">
        <v>1.0</v>
      </c>
      <c r="E1795" s="985">
        <v>2.0</v>
      </c>
      <c r="F1795" s="986">
        <v>7.0</v>
      </c>
      <c r="G1795" s="987">
        <v>7.0</v>
      </c>
      <c r="H1795" s="1021">
        <v>10000.0</v>
      </c>
      <c r="I1795" s="486"/>
      <c r="J1795" s="519"/>
      <c r="K1795" s="474"/>
      <c r="L1795" s="990">
        <v>1.0</v>
      </c>
      <c r="M1795" s="486"/>
      <c r="N1795" s="487"/>
      <c r="O1795" s="486"/>
      <c r="P1795" s="487"/>
      <c r="Q1795" s="487"/>
      <c r="R1795" s="487"/>
      <c r="S1795" s="519"/>
      <c r="T1795" s="520"/>
      <c r="U1795" s="519"/>
      <c r="V1795" s="520"/>
      <c r="W1795" s="520"/>
      <c r="X1795" s="520"/>
      <c r="Y1795" s="474"/>
      <c r="Z1795" s="475"/>
      <c r="AA1795" s="474"/>
      <c r="AB1795" s="475"/>
      <c r="AC1795" s="475"/>
      <c r="AD1795" s="475"/>
      <c r="AE1795" s="989"/>
      <c r="AF1795" s="989"/>
      <c r="AG1795" s="989"/>
      <c r="AH1795" s="990"/>
      <c r="AI1795" s="990"/>
      <c r="AJ1795" s="989"/>
      <c r="AK1795" s="962"/>
      <c r="AL1795" s="962"/>
      <c r="AM1795" s="962"/>
      <c r="AN1795" s="961"/>
      <c r="AO1795" s="962"/>
      <c r="AP1795" s="962"/>
      <c r="AQ1795" s="961"/>
      <c r="AR1795" s="961"/>
      <c r="AS1795" s="962"/>
    </row>
    <row r="1796">
      <c r="B1796" s="266"/>
      <c r="C1796" s="269"/>
      <c r="D1796" s="984">
        <v>2.0</v>
      </c>
      <c r="E1796" s="985">
        <v>4.0</v>
      </c>
      <c r="F1796" s="986">
        <v>8.0</v>
      </c>
      <c r="G1796" s="987">
        <v>8.0</v>
      </c>
      <c r="H1796" s="1021">
        <v>15000.0</v>
      </c>
      <c r="I1796" s="486"/>
      <c r="J1796" s="519"/>
      <c r="K1796" s="475">
        <v>5.0</v>
      </c>
      <c r="L1796" s="989"/>
      <c r="M1796" s="486"/>
      <c r="N1796" s="487"/>
      <c r="O1796" s="486"/>
      <c r="P1796" s="487"/>
      <c r="Q1796" s="487"/>
      <c r="R1796" s="487"/>
      <c r="S1796" s="519"/>
      <c r="T1796" s="520"/>
      <c r="U1796" s="519"/>
      <c r="V1796" s="520"/>
      <c r="W1796" s="520"/>
      <c r="X1796" s="520"/>
      <c r="Y1796" s="474"/>
      <c r="Z1796" s="475"/>
      <c r="AA1796" s="474"/>
      <c r="AB1796" s="475"/>
      <c r="AC1796" s="475">
        <v>6.0</v>
      </c>
      <c r="AD1796" s="475"/>
      <c r="AE1796" s="989"/>
      <c r="AF1796" s="989"/>
      <c r="AG1796" s="989"/>
      <c r="AH1796" s="990"/>
      <c r="AI1796" s="990"/>
      <c r="AJ1796" s="989"/>
      <c r="AK1796" s="962"/>
      <c r="AL1796" s="962"/>
      <c r="AM1796" s="962"/>
      <c r="AN1796" s="961"/>
      <c r="AO1796" s="962"/>
      <c r="AP1796" s="962"/>
      <c r="AQ1796" s="961"/>
      <c r="AR1796" s="961"/>
      <c r="AS1796" s="962"/>
    </row>
    <row r="1797">
      <c r="B1797" s="266"/>
      <c r="C1797" s="269"/>
      <c r="D1797" s="984">
        <v>3.0</v>
      </c>
      <c r="E1797" s="985">
        <v>6.0</v>
      </c>
      <c r="F1797" s="986">
        <v>9.0</v>
      </c>
      <c r="G1797" s="987">
        <v>9.0</v>
      </c>
      <c r="H1797" s="1021">
        <v>23000.0</v>
      </c>
      <c r="I1797" s="486"/>
      <c r="J1797" s="519"/>
      <c r="K1797" s="475">
        <v>15.0</v>
      </c>
      <c r="L1797" s="989"/>
      <c r="M1797" s="486"/>
      <c r="N1797" s="487"/>
      <c r="O1797" s="486"/>
      <c r="P1797" s="487"/>
      <c r="Q1797" s="487"/>
      <c r="R1797" s="487"/>
      <c r="S1797" s="519"/>
      <c r="T1797" s="520"/>
      <c r="U1797" s="519"/>
      <c r="V1797" s="520"/>
      <c r="W1797" s="520"/>
      <c r="X1797" s="520"/>
      <c r="Y1797" s="474"/>
      <c r="Z1797" s="475"/>
      <c r="AA1797" s="475">
        <v>6.0</v>
      </c>
      <c r="AB1797" s="475"/>
      <c r="AC1797" s="475">
        <v>10.0</v>
      </c>
      <c r="AD1797" s="475"/>
      <c r="AE1797" s="989"/>
      <c r="AF1797" s="989"/>
      <c r="AG1797" s="989"/>
      <c r="AH1797" s="990"/>
      <c r="AI1797" s="990"/>
      <c r="AJ1797" s="989"/>
      <c r="AK1797" s="962"/>
      <c r="AL1797" s="962"/>
      <c r="AM1797" s="962"/>
      <c r="AN1797" s="961"/>
      <c r="AO1797" s="962"/>
      <c r="AP1797" s="962"/>
      <c r="AQ1797" s="961"/>
      <c r="AR1797" s="961"/>
      <c r="AS1797" s="962"/>
    </row>
    <row r="1798">
      <c r="B1798" s="266"/>
      <c r="C1798" s="269"/>
      <c r="D1798" s="984">
        <v>4.0</v>
      </c>
      <c r="E1798" s="985">
        <v>9.0</v>
      </c>
      <c r="F1798" s="986">
        <v>10.0</v>
      </c>
      <c r="G1798" s="987">
        <v>10.0</v>
      </c>
      <c r="H1798" s="1021">
        <v>35000.0</v>
      </c>
      <c r="I1798" s="486"/>
      <c r="J1798" s="519"/>
      <c r="K1798" s="475">
        <v>25.0</v>
      </c>
      <c r="L1798" s="989"/>
      <c r="M1798" s="486"/>
      <c r="N1798" s="487"/>
      <c r="O1798" s="486"/>
      <c r="P1798" s="487"/>
      <c r="Q1798" s="487"/>
      <c r="R1798" s="487"/>
      <c r="S1798" s="519"/>
      <c r="T1798" s="520"/>
      <c r="U1798" s="519"/>
      <c r="V1798" s="520"/>
      <c r="W1798" s="520"/>
      <c r="X1798" s="520"/>
      <c r="Y1798" s="474"/>
      <c r="Z1798" s="475"/>
      <c r="AA1798" s="475">
        <v>8.0</v>
      </c>
      <c r="AB1798" s="475"/>
      <c r="AC1798" s="475">
        <v>12.0</v>
      </c>
      <c r="AD1798" s="475"/>
      <c r="AE1798" s="989"/>
      <c r="AF1798" s="989"/>
      <c r="AG1798" s="989"/>
      <c r="AH1798" s="990"/>
      <c r="AI1798" s="990"/>
      <c r="AJ1798" s="989"/>
      <c r="AK1798" s="962"/>
      <c r="AL1798" s="962"/>
      <c r="AM1798" s="962"/>
      <c r="AN1798" s="961"/>
      <c r="AO1798" s="962"/>
      <c r="AP1798" s="962"/>
      <c r="AQ1798" s="961"/>
      <c r="AR1798" s="961"/>
      <c r="AS1798" s="962"/>
    </row>
    <row r="1799">
      <c r="B1799" s="266"/>
      <c r="C1799" s="269"/>
      <c r="D1799" s="984">
        <v>5.0</v>
      </c>
      <c r="E1799" s="985">
        <v>12.0</v>
      </c>
      <c r="F1799" s="986">
        <v>11.0</v>
      </c>
      <c r="G1799" s="987">
        <v>11.0</v>
      </c>
      <c r="H1799" s="1021">
        <v>53000.0</v>
      </c>
      <c r="I1799" s="486"/>
      <c r="J1799" s="519"/>
      <c r="K1799" s="474"/>
      <c r="L1799" s="990">
        <v>3.0</v>
      </c>
      <c r="M1799" s="486"/>
      <c r="N1799" s="487"/>
      <c r="O1799" s="486"/>
      <c r="P1799" s="487"/>
      <c r="Q1799" s="487"/>
      <c r="R1799" s="487"/>
      <c r="S1799" s="519"/>
      <c r="T1799" s="520"/>
      <c r="U1799" s="519"/>
      <c r="V1799" s="520"/>
      <c r="W1799" s="520"/>
      <c r="X1799" s="520"/>
      <c r="Y1799" s="474"/>
      <c r="Z1799" s="475"/>
      <c r="AA1799" s="475">
        <v>10.0</v>
      </c>
      <c r="AB1799" s="475"/>
      <c r="AC1799" s="475">
        <v>14.0</v>
      </c>
      <c r="AD1799" s="475"/>
      <c r="AE1799" s="989"/>
      <c r="AF1799" s="989"/>
      <c r="AG1799" s="989"/>
      <c r="AH1799" s="990"/>
      <c r="AI1799" s="990"/>
      <c r="AJ1799" s="989"/>
      <c r="AK1799" s="962"/>
      <c r="AL1799" s="962"/>
      <c r="AM1799" s="962"/>
      <c r="AN1799" s="961"/>
      <c r="AO1799" s="962"/>
      <c r="AP1799" s="962"/>
      <c r="AQ1799" s="961"/>
      <c r="AR1799" s="961"/>
      <c r="AS1799" s="962"/>
    </row>
    <row r="1800">
      <c r="B1800" s="266"/>
      <c r="C1800" s="269"/>
      <c r="D1800" s="984">
        <v>6.0</v>
      </c>
      <c r="E1800" s="985">
        <v>15.0</v>
      </c>
      <c r="F1800" s="986">
        <v>12.0</v>
      </c>
      <c r="G1800" s="987">
        <v>12.0</v>
      </c>
      <c r="H1800" s="1021">
        <v>80000.0</v>
      </c>
      <c r="I1800" s="486"/>
      <c r="J1800" s="519"/>
      <c r="K1800" s="474"/>
      <c r="L1800" s="990">
        <v>5.0</v>
      </c>
      <c r="M1800" s="486"/>
      <c r="N1800" s="487"/>
      <c r="O1800" s="486"/>
      <c r="P1800" s="487"/>
      <c r="Q1800" s="487"/>
      <c r="R1800" s="487"/>
      <c r="S1800" s="519"/>
      <c r="T1800" s="520"/>
      <c r="U1800" s="519"/>
      <c r="V1800" s="520"/>
      <c r="W1800" s="520"/>
      <c r="X1800" s="520"/>
      <c r="Y1800" s="474"/>
      <c r="Z1800" s="474"/>
      <c r="AA1800" s="474"/>
      <c r="AB1800" s="475"/>
      <c r="AC1800" s="475"/>
      <c r="AD1800" s="475"/>
      <c r="AE1800" s="989"/>
      <c r="AF1800" s="990"/>
      <c r="AG1800" s="990">
        <v>2.0</v>
      </c>
      <c r="AH1800" s="990"/>
      <c r="AI1800" s="990">
        <v>2.0</v>
      </c>
      <c r="AJ1800" s="989"/>
      <c r="AK1800" s="962"/>
      <c r="AL1800" s="962"/>
      <c r="AM1800" s="962"/>
      <c r="AN1800" s="961"/>
      <c r="AO1800" s="962"/>
      <c r="AP1800" s="962"/>
      <c r="AQ1800" s="961"/>
      <c r="AR1800" s="961"/>
      <c r="AS1800" s="962"/>
    </row>
    <row r="1801">
      <c r="B1801" s="266"/>
      <c r="C1801" s="269"/>
      <c r="D1801" s="984">
        <v>7.0</v>
      </c>
      <c r="E1801" s="985">
        <v>18.0</v>
      </c>
      <c r="F1801" s="986">
        <v>14.0</v>
      </c>
      <c r="G1801" s="987">
        <v>14.0</v>
      </c>
      <c r="H1801" s="1021">
        <v>120000.0</v>
      </c>
      <c r="I1801" s="486"/>
      <c r="J1801" s="519"/>
      <c r="K1801" s="474"/>
      <c r="L1801" s="990">
        <v>10.0</v>
      </c>
      <c r="M1801" s="486"/>
      <c r="N1801" s="487"/>
      <c r="O1801" s="486"/>
      <c r="P1801" s="487"/>
      <c r="Q1801" s="487"/>
      <c r="R1801" s="487"/>
      <c r="S1801" s="519"/>
      <c r="T1801" s="520"/>
      <c r="U1801" s="519"/>
      <c r="V1801" s="520"/>
      <c r="W1801" s="520"/>
      <c r="X1801" s="520"/>
      <c r="Y1801" s="474"/>
      <c r="Z1801" s="474"/>
      <c r="AA1801" s="474"/>
      <c r="AB1801" s="475"/>
      <c r="AC1801" s="475"/>
      <c r="AD1801" s="475"/>
      <c r="AE1801" s="989"/>
      <c r="AF1801" s="990"/>
      <c r="AG1801" s="990">
        <v>3.0</v>
      </c>
      <c r="AH1801" s="990"/>
      <c r="AI1801" s="990">
        <v>3.0</v>
      </c>
      <c r="AJ1801" s="989"/>
      <c r="AK1801" s="962"/>
      <c r="AL1801" s="962"/>
      <c r="AM1801" s="962"/>
      <c r="AN1801" s="961"/>
      <c r="AO1801" s="962"/>
      <c r="AP1801" s="962"/>
      <c r="AQ1801" s="961"/>
      <c r="AR1801" s="961"/>
      <c r="AS1801" s="962"/>
    </row>
    <row r="1802">
      <c r="B1802" s="266"/>
      <c r="C1802" s="269"/>
      <c r="D1802" s="984">
        <v>8.0</v>
      </c>
      <c r="E1802" s="985">
        <v>22.0</v>
      </c>
      <c r="F1802" s="986">
        <v>16.0</v>
      </c>
      <c r="G1802" s="987">
        <v>16.0</v>
      </c>
      <c r="H1802" s="1021">
        <v>180000.0</v>
      </c>
      <c r="I1802" s="486"/>
      <c r="J1802" s="519"/>
      <c r="K1802" s="474"/>
      <c r="L1802" s="990">
        <v>20.0</v>
      </c>
      <c r="M1802" s="486"/>
      <c r="N1802" s="487"/>
      <c r="O1802" s="486"/>
      <c r="P1802" s="487"/>
      <c r="Q1802" s="487"/>
      <c r="R1802" s="487"/>
      <c r="S1802" s="519"/>
      <c r="T1802" s="520"/>
      <c r="U1802" s="519"/>
      <c r="V1802" s="520"/>
      <c r="W1802" s="520"/>
      <c r="X1802" s="520"/>
      <c r="Y1802" s="474"/>
      <c r="Z1802" s="474"/>
      <c r="AA1802" s="474"/>
      <c r="AB1802" s="475"/>
      <c r="AC1802" s="475"/>
      <c r="AD1802" s="475"/>
      <c r="AE1802" s="989"/>
      <c r="AF1802" s="990"/>
      <c r="AG1802" s="990">
        <v>5.0</v>
      </c>
      <c r="AH1802" s="990"/>
      <c r="AI1802" s="990">
        <v>5.0</v>
      </c>
      <c r="AJ1802" s="989"/>
      <c r="AK1802" s="962"/>
      <c r="AL1802" s="962"/>
      <c r="AM1802" s="962"/>
      <c r="AN1802" s="961"/>
      <c r="AO1802" s="962"/>
      <c r="AP1802" s="962"/>
      <c r="AQ1802" s="961"/>
      <c r="AR1802" s="961"/>
      <c r="AS1802" s="962"/>
    </row>
    <row r="1803">
      <c r="B1803" s="266"/>
      <c r="C1803" s="269"/>
      <c r="D1803" s="984">
        <v>9.0</v>
      </c>
      <c r="E1803" s="985">
        <v>26.0</v>
      </c>
      <c r="F1803" s="986">
        <v>18.0</v>
      </c>
      <c r="G1803" s="987">
        <v>18.0</v>
      </c>
      <c r="H1803" s="1021">
        <v>270000.0</v>
      </c>
      <c r="I1803" s="486"/>
      <c r="J1803" s="519"/>
      <c r="K1803" s="474"/>
      <c r="L1803" s="990">
        <v>30.0</v>
      </c>
      <c r="M1803" s="486"/>
      <c r="N1803" s="487"/>
      <c r="O1803" s="486"/>
      <c r="P1803" s="487"/>
      <c r="Q1803" s="487"/>
      <c r="R1803" s="487"/>
      <c r="S1803" s="519"/>
      <c r="T1803" s="520"/>
      <c r="U1803" s="519"/>
      <c r="V1803" s="520"/>
      <c r="W1803" s="520"/>
      <c r="X1803" s="520"/>
      <c r="Y1803" s="474"/>
      <c r="Z1803" s="474"/>
      <c r="AA1803" s="474"/>
      <c r="AB1803" s="475"/>
      <c r="AC1803" s="475"/>
      <c r="AD1803" s="475"/>
      <c r="AE1803" s="989"/>
      <c r="AF1803" s="990"/>
      <c r="AG1803" s="990">
        <v>7.0</v>
      </c>
      <c r="AH1803" s="990"/>
      <c r="AI1803" s="990">
        <v>7.0</v>
      </c>
      <c r="AJ1803" s="989"/>
      <c r="AK1803" s="962"/>
      <c r="AL1803" s="962"/>
      <c r="AM1803" s="962"/>
      <c r="AN1803" s="961"/>
      <c r="AO1803" s="962"/>
      <c r="AP1803" s="962"/>
      <c r="AQ1803" s="961"/>
      <c r="AR1803" s="961"/>
      <c r="AS1803" s="962"/>
    </row>
    <row r="1804">
      <c r="B1804" s="266"/>
      <c r="C1804" s="269"/>
      <c r="D1804" s="984">
        <v>10.0</v>
      </c>
      <c r="E1804" s="985">
        <v>30.0</v>
      </c>
      <c r="F1804" s="986">
        <v>20.0</v>
      </c>
      <c r="G1804" s="987">
        <v>20.0</v>
      </c>
      <c r="H1804" s="1021">
        <v>410000.0</v>
      </c>
      <c r="I1804" s="486"/>
      <c r="J1804" s="519"/>
      <c r="K1804" s="474"/>
      <c r="L1804" s="990">
        <v>40.0</v>
      </c>
      <c r="M1804" s="486"/>
      <c r="N1804" s="487"/>
      <c r="O1804" s="486"/>
      <c r="P1804" s="487"/>
      <c r="Q1804" s="487"/>
      <c r="R1804" s="487"/>
      <c r="S1804" s="519"/>
      <c r="T1804" s="520"/>
      <c r="U1804" s="519"/>
      <c r="V1804" s="520"/>
      <c r="W1804" s="520"/>
      <c r="X1804" s="520"/>
      <c r="Y1804" s="474"/>
      <c r="Z1804" s="474"/>
      <c r="AA1804" s="474"/>
      <c r="AB1804" s="475"/>
      <c r="AC1804" s="475"/>
      <c r="AD1804" s="475"/>
      <c r="AE1804" s="989"/>
      <c r="AF1804" s="990"/>
      <c r="AG1804" s="990">
        <v>9.0</v>
      </c>
      <c r="AH1804" s="990"/>
      <c r="AI1804" s="990">
        <v>9.0</v>
      </c>
      <c r="AJ1804" s="989"/>
      <c r="AK1804" s="962"/>
      <c r="AL1804" s="962"/>
      <c r="AM1804" s="962"/>
      <c r="AN1804" s="961"/>
      <c r="AO1804" s="962"/>
      <c r="AP1804" s="962"/>
      <c r="AQ1804" s="961"/>
      <c r="AR1804" s="961"/>
      <c r="AS1804" s="962"/>
    </row>
    <row r="1805">
      <c r="A1805" s="968" t="s">
        <v>2590</v>
      </c>
      <c r="B1805" s="1016" t="s">
        <v>2909</v>
      </c>
      <c r="C1805" s="14"/>
      <c r="D1805" s="970">
        <v>1.0</v>
      </c>
      <c r="E1805" s="971">
        <v>2.0</v>
      </c>
      <c r="F1805" s="972">
        <v>10.0</v>
      </c>
      <c r="G1805" s="973">
        <v>7.0</v>
      </c>
      <c r="H1805" s="1023">
        <v>10000.0</v>
      </c>
      <c r="I1805" s="979"/>
      <c r="J1805" s="976"/>
      <c r="K1805" s="977"/>
      <c r="L1805" s="982">
        <v>1.0</v>
      </c>
      <c r="M1805" s="979"/>
      <c r="N1805" s="975"/>
      <c r="O1805" s="979"/>
      <c r="P1805" s="975"/>
      <c r="Q1805" s="975"/>
      <c r="R1805" s="975"/>
      <c r="S1805" s="976"/>
      <c r="T1805" s="980"/>
      <c r="U1805" s="976"/>
      <c r="V1805" s="980"/>
      <c r="W1805" s="980"/>
      <c r="X1805" s="980"/>
      <c r="Y1805" s="977"/>
      <c r="Z1805" s="977"/>
      <c r="AA1805" s="977"/>
      <c r="AB1805" s="981"/>
      <c r="AC1805" s="981"/>
      <c r="AD1805" s="981"/>
      <c r="AE1805" s="978"/>
      <c r="AF1805" s="978"/>
      <c r="AG1805" s="978"/>
      <c r="AH1805" s="982"/>
      <c r="AI1805" s="982"/>
      <c r="AJ1805" s="978"/>
      <c r="AK1805" s="1024"/>
      <c r="AL1805" s="1024"/>
      <c r="AM1805" s="1024"/>
      <c r="AN1805" s="1025"/>
      <c r="AO1805" s="1024"/>
      <c r="AP1805" s="1024"/>
      <c r="AQ1805" s="1025"/>
      <c r="AR1805" s="1025"/>
      <c r="AS1805" s="1026"/>
    </row>
    <row r="1806">
      <c r="A1806" s="266"/>
      <c r="B1806" s="266"/>
      <c r="C1806" s="269"/>
      <c r="D1806" s="984">
        <v>2.0</v>
      </c>
      <c r="E1806" s="985">
        <v>4.0</v>
      </c>
      <c r="F1806" s="986">
        <v>12.0</v>
      </c>
      <c r="G1806" s="987">
        <v>8.0</v>
      </c>
      <c r="H1806" s="1021">
        <v>15000.0</v>
      </c>
      <c r="I1806" s="486"/>
      <c r="J1806" s="519"/>
      <c r="K1806" s="475">
        <v>5.0</v>
      </c>
      <c r="L1806" s="989"/>
      <c r="M1806" s="486"/>
      <c r="N1806" s="487"/>
      <c r="O1806" s="486"/>
      <c r="P1806" s="487"/>
      <c r="Q1806" s="487"/>
      <c r="R1806" s="487"/>
      <c r="S1806" s="519"/>
      <c r="T1806" s="520"/>
      <c r="U1806" s="519"/>
      <c r="V1806" s="520"/>
      <c r="W1806" s="520"/>
      <c r="X1806" s="520"/>
      <c r="Y1806" s="475"/>
      <c r="Z1806" s="474"/>
      <c r="AA1806" s="474"/>
      <c r="AB1806" s="475"/>
      <c r="AC1806" s="475"/>
      <c r="AD1806" s="475">
        <v>6.0</v>
      </c>
      <c r="AE1806" s="989"/>
      <c r="AF1806" s="989"/>
      <c r="AG1806" s="989"/>
      <c r="AH1806" s="990"/>
      <c r="AI1806" s="990"/>
      <c r="AJ1806" s="989"/>
      <c r="AK1806" s="962"/>
      <c r="AL1806" s="962"/>
      <c r="AM1806" s="962"/>
      <c r="AN1806" s="961"/>
      <c r="AO1806" s="962"/>
      <c r="AP1806" s="962"/>
      <c r="AQ1806" s="961"/>
      <c r="AR1806" s="961"/>
      <c r="AS1806" s="1027"/>
    </row>
    <row r="1807">
      <c r="A1807" s="266"/>
      <c r="B1807" s="266"/>
      <c r="C1807" s="269"/>
      <c r="D1807" s="984">
        <v>3.0</v>
      </c>
      <c r="E1807" s="985">
        <v>6.0</v>
      </c>
      <c r="F1807" s="986">
        <v>14.0</v>
      </c>
      <c r="G1807" s="987">
        <v>9.0</v>
      </c>
      <c r="H1807" s="1021">
        <v>23000.0</v>
      </c>
      <c r="I1807" s="486"/>
      <c r="J1807" s="519"/>
      <c r="K1807" s="475">
        <v>15.0</v>
      </c>
      <c r="L1807" s="989"/>
      <c r="M1807" s="486"/>
      <c r="N1807" s="487"/>
      <c r="O1807" s="486"/>
      <c r="P1807" s="487"/>
      <c r="Q1807" s="487"/>
      <c r="R1807" s="487"/>
      <c r="S1807" s="519"/>
      <c r="T1807" s="520"/>
      <c r="U1807" s="519"/>
      <c r="V1807" s="520"/>
      <c r="W1807" s="520"/>
      <c r="X1807" s="520"/>
      <c r="Y1807" s="475"/>
      <c r="Z1807" s="474"/>
      <c r="AA1807" s="475">
        <v>6.0</v>
      </c>
      <c r="AB1807" s="475"/>
      <c r="AC1807" s="475"/>
      <c r="AD1807" s="475">
        <v>10.0</v>
      </c>
      <c r="AE1807" s="989"/>
      <c r="AF1807" s="989"/>
      <c r="AG1807" s="989"/>
      <c r="AH1807" s="990"/>
      <c r="AI1807" s="990"/>
      <c r="AJ1807" s="989"/>
      <c r="AK1807" s="962"/>
      <c r="AL1807" s="962"/>
      <c r="AM1807" s="962"/>
      <c r="AN1807" s="961"/>
      <c r="AO1807" s="962"/>
      <c r="AP1807" s="962"/>
      <c r="AQ1807" s="961"/>
      <c r="AR1807" s="961"/>
      <c r="AS1807" s="1027"/>
    </row>
    <row r="1808">
      <c r="A1808" s="266"/>
      <c r="B1808" s="266"/>
      <c r="C1808" s="269"/>
      <c r="D1808" s="984">
        <v>4.0</v>
      </c>
      <c r="E1808" s="985">
        <v>9.0</v>
      </c>
      <c r="F1808" s="986">
        <v>16.0</v>
      </c>
      <c r="G1808" s="987">
        <v>10.0</v>
      </c>
      <c r="H1808" s="1021">
        <v>35000.0</v>
      </c>
      <c r="I1808" s="486"/>
      <c r="J1808" s="519"/>
      <c r="K1808" s="475">
        <v>25.0</v>
      </c>
      <c r="L1808" s="989"/>
      <c r="M1808" s="486"/>
      <c r="N1808" s="487"/>
      <c r="O1808" s="486"/>
      <c r="P1808" s="487"/>
      <c r="Q1808" s="487"/>
      <c r="R1808" s="487"/>
      <c r="S1808" s="519"/>
      <c r="T1808" s="520"/>
      <c r="U1808" s="519"/>
      <c r="V1808" s="520"/>
      <c r="W1808" s="520"/>
      <c r="X1808" s="520"/>
      <c r="Y1808" s="475"/>
      <c r="Z1808" s="474"/>
      <c r="AA1808" s="475">
        <v>8.0</v>
      </c>
      <c r="AB1808" s="475"/>
      <c r="AC1808" s="475"/>
      <c r="AD1808" s="475">
        <v>12.0</v>
      </c>
      <c r="AE1808" s="989"/>
      <c r="AF1808" s="989"/>
      <c r="AG1808" s="989"/>
      <c r="AH1808" s="990"/>
      <c r="AI1808" s="990"/>
      <c r="AJ1808" s="989"/>
      <c r="AK1808" s="962"/>
      <c r="AL1808" s="962"/>
      <c r="AM1808" s="962"/>
      <c r="AN1808" s="961"/>
      <c r="AO1808" s="962"/>
      <c r="AP1808" s="962"/>
      <c r="AQ1808" s="961"/>
      <c r="AR1808" s="961"/>
      <c r="AS1808" s="1027"/>
    </row>
    <row r="1809">
      <c r="A1809" s="266"/>
      <c r="B1809" s="266"/>
      <c r="C1809" s="269"/>
      <c r="D1809" s="984">
        <v>5.0</v>
      </c>
      <c r="E1809" s="985">
        <v>12.0</v>
      </c>
      <c r="F1809" s="986">
        <v>18.0</v>
      </c>
      <c r="G1809" s="987">
        <v>11.0</v>
      </c>
      <c r="H1809" s="1021">
        <v>53000.0</v>
      </c>
      <c r="I1809" s="486"/>
      <c r="J1809" s="519"/>
      <c r="K1809" s="474"/>
      <c r="L1809" s="990">
        <v>3.0</v>
      </c>
      <c r="M1809" s="486"/>
      <c r="N1809" s="487"/>
      <c r="O1809" s="486"/>
      <c r="P1809" s="487"/>
      <c r="Q1809" s="487"/>
      <c r="R1809" s="487"/>
      <c r="S1809" s="519"/>
      <c r="T1809" s="520"/>
      <c r="U1809" s="519"/>
      <c r="V1809" s="520"/>
      <c r="W1809" s="520"/>
      <c r="X1809" s="520"/>
      <c r="Y1809" s="475"/>
      <c r="Z1809" s="474"/>
      <c r="AA1809" s="475">
        <v>10.0</v>
      </c>
      <c r="AB1809" s="475"/>
      <c r="AC1809" s="475"/>
      <c r="AD1809" s="475">
        <v>14.0</v>
      </c>
      <c r="AE1809" s="989"/>
      <c r="AF1809" s="989"/>
      <c r="AG1809" s="989"/>
      <c r="AH1809" s="990"/>
      <c r="AI1809" s="990"/>
      <c r="AJ1809" s="989"/>
      <c r="AK1809" s="962"/>
      <c r="AL1809" s="962"/>
      <c r="AM1809" s="962"/>
      <c r="AN1809" s="961"/>
      <c r="AO1809" s="962"/>
      <c r="AP1809" s="962"/>
      <c r="AQ1809" s="961"/>
      <c r="AR1809" s="961"/>
      <c r="AS1809" s="1027"/>
    </row>
    <row r="1810">
      <c r="A1810" s="266"/>
      <c r="B1810" s="266"/>
      <c r="C1810" s="269"/>
      <c r="D1810" s="984">
        <v>6.0</v>
      </c>
      <c r="E1810" s="985">
        <v>15.0</v>
      </c>
      <c r="F1810" s="986">
        <v>20.0</v>
      </c>
      <c r="G1810" s="987">
        <v>12.0</v>
      </c>
      <c r="H1810" s="1021">
        <v>80000.0</v>
      </c>
      <c r="I1810" s="486"/>
      <c r="J1810" s="519"/>
      <c r="K1810" s="474"/>
      <c r="L1810" s="990">
        <v>5.0</v>
      </c>
      <c r="M1810" s="486"/>
      <c r="N1810" s="487"/>
      <c r="O1810" s="486"/>
      <c r="P1810" s="487"/>
      <c r="Q1810" s="487"/>
      <c r="R1810" s="487"/>
      <c r="S1810" s="519"/>
      <c r="T1810" s="520"/>
      <c r="U1810" s="519"/>
      <c r="V1810" s="520"/>
      <c r="W1810" s="520"/>
      <c r="X1810" s="520"/>
      <c r="Y1810" s="474"/>
      <c r="Z1810" s="474"/>
      <c r="AA1810" s="474"/>
      <c r="AB1810" s="475"/>
      <c r="AC1810" s="475"/>
      <c r="AD1810" s="475"/>
      <c r="AE1810" s="990"/>
      <c r="AF1810" s="989"/>
      <c r="AG1810" s="990">
        <v>2.0</v>
      </c>
      <c r="AH1810" s="990"/>
      <c r="AI1810" s="990"/>
      <c r="AJ1810" s="990">
        <v>2.0</v>
      </c>
      <c r="AK1810" s="962"/>
      <c r="AL1810" s="962"/>
      <c r="AM1810" s="962"/>
      <c r="AN1810" s="961"/>
      <c r="AO1810" s="962"/>
      <c r="AP1810" s="962"/>
      <c r="AQ1810" s="961"/>
      <c r="AR1810" s="961"/>
      <c r="AS1810" s="1027"/>
    </row>
    <row r="1811">
      <c r="A1811" s="266"/>
      <c r="B1811" s="266"/>
      <c r="C1811" s="269"/>
      <c r="D1811" s="984">
        <v>7.0</v>
      </c>
      <c r="E1811" s="985">
        <v>18.0</v>
      </c>
      <c r="F1811" s="986">
        <v>22.0</v>
      </c>
      <c r="G1811" s="987">
        <v>14.0</v>
      </c>
      <c r="H1811" s="1021">
        <v>120000.0</v>
      </c>
      <c r="I1811" s="486"/>
      <c r="J1811" s="519"/>
      <c r="K1811" s="474"/>
      <c r="L1811" s="990">
        <v>10.0</v>
      </c>
      <c r="M1811" s="486"/>
      <c r="N1811" s="487"/>
      <c r="O1811" s="486"/>
      <c r="P1811" s="487"/>
      <c r="Q1811" s="487"/>
      <c r="R1811" s="487"/>
      <c r="S1811" s="519"/>
      <c r="T1811" s="520"/>
      <c r="U1811" s="519"/>
      <c r="V1811" s="520"/>
      <c r="W1811" s="520"/>
      <c r="X1811" s="520"/>
      <c r="Y1811" s="474"/>
      <c r="Z1811" s="474"/>
      <c r="AA1811" s="474"/>
      <c r="AB1811" s="475"/>
      <c r="AC1811" s="475"/>
      <c r="AD1811" s="475"/>
      <c r="AE1811" s="990"/>
      <c r="AF1811" s="989"/>
      <c r="AG1811" s="990">
        <v>3.0</v>
      </c>
      <c r="AH1811" s="990"/>
      <c r="AI1811" s="990"/>
      <c r="AJ1811" s="990">
        <v>3.0</v>
      </c>
      <c r="AK1811" s="962"/>
      <c r="AL1811" s="962"/>
      <c r="AM1811" s="962"/>
      <c r="AN1811" s="961"/>
      <c r="AO1811" s="962"/>
      <c r="AP1811" s="962"/>
      <c r="AQ1811" s="961"/>
      <c r="AR1811" s="961"/>
      <c r="AS1811" s="1027"/>
    </row>
    <row r="1812">
      <c r="A1812" s="266"/>
      <c r="B1812" s="266"/>
      <c r="C1812" s="269"/>
      <c r="D1812" s="984">
        <v>8.0</v>
      </c>
      <c r="E1812" s="985">
        <v>22.0</v>
      </c>
      <c r="F1812" s="986">
        <v>24.0</v>
      </c>
      <c r="G1812" s="987">
        <v>16.0</v>
      </c>
      <c r="H1812" s="1021">
        <v>180000.0</v>
      </c>
      <c r="I1812" s="486"/>
      <c r="J1812" s="519"/>
      <c r="K1812" s="474"/>
      <c r="L1812" s="990">
        <v>20.0</v>
      </c>
      <c r="M1812" s="486"/>
      <c r="N1812" s="487"/>
      <c r="O1812" s="486"/>
      <c r="P1812" s="487"/>
      <c r="Q1812" s="487"/>
      <c r="R1812" s="487"/>
      <c r="S1812" s="519"/>
      <c r="T1812" s="520"/>
      <c r="U1812" s="519"/>
      <c r="V1812" s="520"/>
      <c r="W1812" s="520"/>
      <c r="X1812" s="520"/>
      <c r="Y1812" s="474"/>
      <c r="Z1812" s="474"/>
      <c r="AA1812" s="474"/>
      <c r="AB1812" s="475"/>
      <c r="AC1812" s="475"/>
      <c r="AD1812" s="475"/>
      <c r="AE1812" s="990"/>
      <c r="AF1812" s="989"/>
      <c r="AG1812" s="990">
        <v>5.0</v>
      </c>
      <c r="AH1812" s="990"/>
      <c r="AI1812" s="990"/>
      <c r="AJ1812" s="990">
        <v>5.0</v>
      </c>
      <c r="AK1812" s="962"/>
      <c r="AL1812" s="962"/>
      <c r="AM1812" s="962"/>
      <c r="AN1812" s="961"/>
      <c r="AO1812" s="962"/>
      <c r="AP1812" s="962"/>
      <c r="AQ1812" s="961"/>
      <c r="AR1812" s="961"/>
      <c r="AS1812" s="1027"/>
    </row>
    <row r="1813">
      <c r="A1813" s="266"/>
      <c r="B1813" s="266"/>
      <c r="C1813" s="269"/>
      <c r="D1813" s="984">
        <v>9.0</v>
      </c>
      <c r="E1813" s="985">
        <v>26.0</v>
      </c>
      <c r="F1813" s="986">
        <v>27.0</v>
      </c>
      <c r="G1813" s="987">
        <v>18.0</v>
      </c>
      <c r="H1813" s="1021">
        <v>270000.0</v>
      </c>
      <c r="I1813" s="486"/>
      <c r="J1813" s="519"/>
      <c r="K1813" s="474"/>
      <c r="L1813" s="990">
        <v>30.0</v>
      </c>
      <c r="M1813" s="486"/>
      <c r="N1813" s="487"/>
      <c r="O1813" s="486"/>
      <c r="P1813" s="487"/>
      <c r="Q1813" s="487"/>
      <c r="R1813" s="487"/>
      <c r="S1813" s="519"/>
      <c r="T1813" s="520"/>
      <c r="U1813" s="519"/>
      <c r="V1813" s="520"/>
      <c r="W1813" s="520"/>
      <c r="X1813" s="520"/>
      <c r="Y1813" s="474"/>
      <c r="Z1813" s="474"/>
      <c r="AA1813" s="474"/>
      <c r="AB1813" s="475"/>
      <c r="AC1813" s="475"/>
      <c r="AD1813" s="475"/>
      <c r="AE1813" s="990"/>
      <c r="AF1813" s="989"/>
      <c r="AG1813" s="990">
        <v>7.0</v>
      </c>
      <c r="AH1813" s="990"/>
      <c r="AI1813" s="990"/>
      <c r="AJ1813" s="990">
        <v>7.0</v>
      </c>
      <c r="AK1813" s="962"/>
      <c r="AL1813" s="962"/>
      <c r="AM1813" s="962"/>
      <c r="AN1813" s="961"/>
      <c r="AO1813" s="962"/>
      <c r="AP1813" s="962"/>
      <c r="AQ1813" s="961"/>
      <c r="AR1813" s="961"/>
      <c r="AS1813" s="1027"/>
    </row>
    <row r="1814">
      <c r="A1814" s="275"/>
      <c r="B1814" s="275"/>
      <c r="C1814" s="917"/>
      <c r="D1814" s="992">
        <v>10.0</v>
      </c>
      <c r="E1814" s="993">
        <v>30.0</v>
      </c>
      <c r="F1814" s="994">
        <v>30.0</v>
      </c>
      <c r="G1814" s="995">
        <v>20.0</v>
      </c>
      <c r="H1814" s="1028">
        <v>410000.0</v>
      </c>
      <c r="I1814" s="1001"/>
      <c r="J1814" s="998"/>
      <c r="K1814" s="999"/>
      <c r="L1814" s="1004">
        <v>40.0</v>
      </c>
      <c r="M1814" s="1001"/>
      <c r="N1814" s="997"/>
      <c r="O1814" s="1001"/>
      <c r="P1814" s="997"/>
      <c r="Q1814" s="997"/>
      <c r="R1814" s="997"/>
      <c r="S1814" s="998"/>
      <c r="T1814" s="1002"/>
      <c r="U1814" s="998"/>
      <c r="V1814" s="1002"/>
      <c r="W1814" s="1002"/>
      <c r="X1814" s="1002"/>
      <c r="Y1814" s="999"/>
      <c r="Z1814" s="999"/>
      <c r="AA1814" s="999"/>
      <c r="AB1814" s="1003"/>
      <c r="AC1814" s="1003"/>
      <c r="AD1814" s="1003"/>
      <c r="AE1814" s="1004"/>
      <c r="AF1814" s="1000"/>
      <c r="AG1814" s="1004">
        <v>9.0</v>
      </c>
      <c r="AH1814" s="1004"/>
      <c r="AI1814" s="1004"/>
      <c r="AJ1814" s="1004">
        <v>9.0</v>
      </c>
      <c r="AK1814" s="1029"/>
      <c r="AL1814" s="1029"/>
      <c r="AM1814" s="1029"/>
      <c r="AN1814" s="1030"/>
      <c r="AO1814" s="1029"/>
      <c r="AP1814" s="1029"/>
      <c r="AQ1814" s="1030"/>
      <c r="AR1814" s="1030"/>
      <c r="AS1814" s="1031"/>
    </row>
    <row r="1815">
      <c r="A1815" s="1210" t="s">
        <v>2737</v>
      </c>
      <c r="B1815" s="1211"/>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212"/>
      <c r="AL1815" s="1212"/>
      <c r="AM1815" s="1212"/>
      <c r="AN1815" s="1212"/>
      <c r="AO1815" s="1212"/>
      <c r="AP1815" s="1212"/>
      <c r="AQ1815" s="1212"/>
      <c r="AR1815" s="1212"/>
      <c r="AS1815" s="1213"/>
    </row>
    <row r="1816">
      <c r="A1816" s="1070" t="s">
        <v>2702</v>
      </c>
      <c r="B1816" s="1047" t="s">
        <v>2885</v>
      </c>
      <c r="C1816" s="269"/>
      <c r="D1816" s="1048">
        <v>1.0</v>
      </c>
      <c r="E1816" s="1012">
        <v>2.0</v>
      </c>
      <c r="F1816" s="1186"/>
      <c r="G1816" s="1187"/>
      <c r="H1816" s="1040">
        <v>15000.0</v>
      </c>
      <c r="I1816" s="1094"/>
      <c r="J1816" s="1095"/>
      <c r="K1816" s="1096"/>
      <c r="L1816" s="982">
        <v>5.0</v>
      </c>
      <c r="M1816" s="1051"/>
      <c r="N1816" s="1054"/>
      <c r="O1816" s="1051"/>
      <c r="P1816" s="1054"/>
      <c r="Q1816" s="1054"/>
      <c r="R1816" s="1054"/>
      <c r="S1816" s="1052"/>
      <c r="T1816" s="1055"/>
      <c r="U1816" s="1052"/>
      <c r="V1816" s="1055"/>
      <c r="W1816" s="1055"/>
      <c r="X1816" s="1055"/>
      <c r="Y1816" s="1056">
        <v>10.0</v>
      </c>
      <c r="Z1816" s="1053"/>
      <c r="AA1816" s="1053"/>
      <c r="AB1816" s="1057"/>
      <c r="AC1816" s="1056">
        <v>15.0</v>
      </c>
      <c r="AD1816" s="1057"/>
      <c r="AE1816" s="1058"/>
      <c r="AF1816" s="1059"/>
      <c r="AG1816" s="1058"/>
      <c r="AH1816" s="1058"/>
      <c r="AI1816" s="1058"/>
      <c r="AJ1816" s="1058"/>
      <c r="AK1816" s="1214"/>
      <c r="AL1816" s="1214"/>
      <c r="AM1816" s="1214"/>
      <c r="AN1816" s="1214"/>
      <c r="AO1816" s="1214"/>
      <c r="AP1816" s="1214"/>
      <c r="AQ1816" s="1214"/>
      <c r="AR1816" s="1214"/>
      <c r="AS1816" s="1214"/>
    </row>
    <row r="1817">
      <c r="A1817" s="269"/>
      <c r="C1817" s="269"/>
      <c r="D1817" s="1048">
        <v>2.0</v>
      </c>
      <c r="E1817" s="1012">
        <v>4.0</v>
      </c>
      <c r="F1817" s="1186"/>
      <c r="G1817" s="1187"/>
      <c r="H1817" s="1041">
        <v>23000.0</v>
      </c>
      <c r="I1817" s="1094"/>
      <c r="J1817" s="1095"/>
      <c r="K1817" s="1096"/>
      <c r="L1817" s="990">
        <v>8.0</v>
      </c>
      <c r="M1817" s="1051"/>
      <c r="N1817" s="1054"/>
      <c r="O1817" s="1051"/>
      <c r="P1817" s="1054"/>
      <c r="Q1817" s="1054"/>
      <c r="R1817" s="1054"/>
      <c r="S1817" s="1052"/>
      <c r="T1817" s="1055"/>
      <c r="U1817" s="1052"/>
      <c r="V1817" s="1055"/>
      <c r="W1817" s="1055"/>
      <c r="X1817" s="1055"/>
      <c r="Y1817" s="1056">
        <v>15.0</v>
      </c>
      <c r="Z1817" s="1053"/>
      <c r="AA1817" s="1053"/>
      <c r="AB1817" s="1057"/>
      <c r="AC1817" s="1056">
        <v>20.0</v>
      </c>
      <c r="AD1817" s="1057"/>
      <c r="AE1817" s="1058"/>
      <c r="AF1817" s="1059"/>
      <c r="AG1817" s="1058"/>
      <c r="AH1817" s="1058"/>
      <c r="AI1817" s="1058"/>
      <c r="AJ1817" s="1058"/>
      <c r="AK1817" s="1214"/>
      <c r="AL1817" s="1214"/>
      <c r="AM1817" s="1214"/>
      <c r="AN1817" s="1214"/>
      <c r="AO1817" s="1214"/>
      <c r="AP1817" s="1214"/>
      <c r="AQ1817" s="1214"/>
      <c r="AR1817" s="1214"/>
      <c r="AS1817" s="1214"/>
    </row>
    <row r="1818">
      <c r="A1818" s="269"/>
      <c r="C1818" s="269"/>
      <c r="D1818" s="1048">
        <v>3.0</v>
      </c>
      <c r="E1818" s="1012">
        <v>6.0</v>
      </c>
      <c r="F1818" s="1186"/>
      <c r="G1818" s="1187"/>
      <c r="H1818" s="1041">
        <v>35000.0</v>
      </c>
      <c r="I1818" s="1094"/>
      <c r="J1818" s="1095"/>
      <c r="K1818" s="1096"/>
      <c r="L1818" s="990">
        <v>10.0</v>
      </c>
      <c r="M1818" s="1051"/>
      <c r="N1818" s="1054"/>
      <c r="O1818" s="1051"/>
      <c r="P1818" s="1054"/>
      <c r="Q1818" s="1054"/>
      <c r="R1818" s="1054"/>
      <c r="S1818" s="1052"/>
      <c r="T1818" s="1055"/>
      <c r="U1818" s="1052"/>
      <c r="V1818" s="1055"/>
      <c r="W1818" s="1055"/>
      <c r="X1818" s="1055"/>
      <c r="Y1818" s="1056">
        <v>20.0</v>
      </c>
      <c r="Z1818" s="1053"/>
      <c r="AA1818" s="1053"/>
      <c r="AB1818" s="1057"/>
      <c r="AC1818" s="1056">
        <v>30.0</v>
      </c>
      <c r="AD1818" s="1057"/>
      <c r="AE1818" s="1058"/>
      <c r="AF1818" s="1059"/>
      <c r="AG1818" s="1058"/>
      <c r="AH1818" s="1058"/>
      <c r="AI1818" s="1058"/>
      <c r="AJ1818" s="1058"/>
      <c r="AK1818" s="1214"/>
      <c r="AL1818" s="1214"/>
      <c r="AM1818" s="1214"/>
      <c r="AN1818" s="1214"/>
      <c r="AO1818" s="1214"/>
      <c r="AP1818" s="1214"/>
      <c r="AQ1818" s="1214"/>
      <c r="AR1818" s="1214"/>
      <c r="AS1818" s="1214"/>
    </row>
    <row r="1819">
      <c r="A1819" s="269"/>
      <c r="C1819" s="269"/>
      <c r="D1819" s="1048">
        <v>4.0</v>
      </c>
      <c r="E1819" s="1012">
        <v>8.0</v>
      </c>
      <c r="F1819" s="1186"/>
      <c r="G1819" s="1187"/>
      <c r="H1819" s="1041">
        <v>53000.0</v>
      </c>
      <c r="I1819" s="1094"/>
      <c r="J1819" s="1095"/>
      <c r="K1819" s="1096"/>
      <c r="L1819" s="990">
        <v>15.0</v>
      </c>
      <c r="M1819" s="1051"/>
      <c r="N1819" s="1054"/>
      <c r="O1819" s="1051"/>
      <c r="P1819" s="1054"/>
      <c r="Q1819" s="1054"/>
      <c r="R1819" s="1054"/>
      <c r="S1819" s="1052"/>
      <c r="T1819" s="1055"/>
      <c r="U1819" s="1052"/>
      <c r="V1819" s="1055"/>
      <c r="W1819" s="1055"/>
      <c r="X1819" s="1055"/>
      <c r="Y1819" s="1053"/>
      <c r="Z1819" s="1053"/>
      <c r="AA1819" s="1053"/>
      <c r="AB1819" s="1057"/>
      <c r="AC1819" s="1057"/>
      <c r="AD1819" s="1057"/>
      <c r="AE1819" s="1058">
        <v>2.0</v>
      </c>
      <c r="AF1819" s="1059"/>
      <c r="AG1819" s="1058"/>
      <c r="AH1819" s="1058"/>
      <c r="AI1819" s="1058">
        <v>2.0</v>
      </c>
      <c r="AJ1819" s="1058"/>
      <c r="AK1819" s="1214"/>
      <c r="AL1819" s="1214"/>
      <c r="AM1819" s="1214"/>
      <c r="AN1819" s="1214"/>
      <c r="AO1819" s="1214"/>
      <c r="AP1819" s="1214"/>
      <c r="AQ1819" s="1214"/>
      <c r="AR1819" s="1214"/>
      <c r="AS1819" s="1214"/>
    </row>
    <row r="1820">
      <c r="A1820" s="269"/>
      <c r="C1820" s="269"/>
      <c r="D1820" s="1048">
        <v>5.0</v>
      </c>
      <c r="E1820" s="986">
        <v>10.0</v>
      </c>
      <c r="F1820" s="1186"/>
      <c r="G1820" s="1187"/>
      <c r="H1820" s="1021">
        <v>80000.0</v>
      </c>
      <c r="I1820" s="1094"/>
      <c r="J1820" s="1095"/>
      <c r="K1820" s="1096"/>
      <c r="L1820" s="990">
        <v>20.0</v>
      </c>
      <c r="M1820" s="1051"/>
      <c r="N1820" s="1054"/>
      <c r="O1820" s="1051"/>
      <c r="P1820" s="1054"/>
      <c r="Q1820" s="1054"/>
      <c r="R1820" s="1054"/>
      <c r="S1820" s="1052"/>
      <c r="T1820" s="1055"/>
      <c r="U1820" s="1052"/>
      <c r="V1820" s="1055"/>
      <c r="W1820" s="1055"/>
      <c r="X1820" s="1055"/>
      <c r="Y1820" s="1053"/>
      <c r="Z1820" s="1053"/>
      <c r="AA1820" s="1053"/>
      <c r="AB1820" s="1057"/>
      <c r="AC1820" s="1057"/>
      <c r="AD1820" s="1057"/>
      <c r="AE1820" s="1042">
        <v>3.0</v>
      </c>
      <c r="AF1820" s="1059"/>
      <c r="AG1820" s="1058"/>
      <c r="AH1820" s="1058"/>
      <c r="AI1820" s="1042">
        <v>3.0</v>
      </c>
      <c r="AJ1820" s="1058"/>
      <c r="AK1820" s="1214"/>
      <c r="AL1820" s="1214"/>
      <c r="AM1820" s="1214"/>
      <c r="AN1820" s="1214"/>
      <c r="AO1820" s="1214"/>
      <c r="AP1820" s="1214"/>
      <c r="AQ1820" s="1214"/>
      <c r="AR1820" s="1214"/>
      <c r="AS1820" s="1214"/>
    </row>
    <row r="1821">
      <c r="A1821" s="269"/>
      <c r="C1821" s="269"/>
      <c r="D1821" s="1048">
        <v>6.0</v>
      </c>
      <c r="E1821" s="986">
        <v>12.0</v>
      </c>
      <c r="F1821" s="1186"/>
      <c r="G1821" s="1187"/>
      <c r="H1821" s="1021">
        <v>120000.0</v>
      </c>
      <c r="I1821" s="1094"/>
      <c r="J1821" s="1095"/>
      <c r="K1821" s="1096"/>
      <c r="L1821" s="990">
        <v>25.0</v>
      </c>
      <c r="M1821" s="1051"/>
      <c r="N1821" s="1054"/>
      <c r="O1821" s="1051"/>
      <c r="P1821" s="1054"/>
      <c r="Q1821" s="1054"/>
      <c r="R1821" s="1054"/>
      <c r="S1821" s="1052"/>
      <c r="T1821" s="1055"/>
      <c r="U1821" s="1052"/>
      <c r="V1821" s="1055"/>
      <c r="W1821" s="1055"/>
      <c r="X1821" s="1055"/>
      <c r="Y1821" s="1053"/>
      <c r="Z1821" s="1053"/>
      <c r="AA1821" s="1053"/>
      <c r="AB1821" s="1057"/>
      <c r="AC1821" s="1057"/>
      <c r="AD1821" s="1057"/>
      <c r="AE1821" s="1042">
        <v>4.0</v>
      </c>
      <c r="AF1821" s="1059"/>
      <c r="AG1821" s="1058"/>
      <c r="AH1821" s="1058"/>
      <c r="AI1821" s="1042">
        <v>4.0</v>
      </c>
      <c r="AJ1821" s="1058"/>
      <c r="AK1821" s="1214"/>
      <c r="AL1821" s="1214"/>
      <c r="AM1821" s="1214"/>
      <c r="AN1821" s="1214"/>
      <c r="AO1821" s="1214"/>
      <c r="AP1821" s="1214"/>
      <c r="AQ1821" s="1214"/>
      <c r="AR1821" s="1214"/>
      <c r="AS1821" s="1214"/>
    </row>
    <row r="1822">
      <c r="A1822" s="269"/>
      <c r="C1822" s="269"/>
      <c r="D1822" s="1048">
        <v>7.0</v>
      </c>
      <c r="E1822" s="986">
        <v>14.0</v>
      </c>
      <c r="F1822" s="1186"/>
      <c r="G1822" s="1187"/>
      <c r="H1822" s="1021">
        <v>180000.0</v>
      </c>
      <c r="I1822" s="1094"/>
      <c r="J1822" s="1095"/>
      <c r="K1822" s="1096"/>
      <c r="L1822" s="990">
        <v>30.0</v>
      </c>
      <c r="M1822" s="1051"/>
      <c r="N1822" s="1054"/>
      <c r="O1822" s="1051"/>
      <c r="P1822" s="1054"/>
      <c r="Q1822" s="1054"/>
      <c r="R1822" s="1054"/>
      <c r="S1822" s="1052"/>
      <c r="T1822" s="1055"/>
      <c r="U1822" s="1052"/>
      <c r="V1822" s="1055"/>
      <c r="W1822" s="1055"/>
      <c r="X1822" s="1055"/>
      <c r="Y1822" s="1053"/>
      <c r="Z1822" s="1053"/>
      <c r="AA1822" s="1053"/>
      <c r="AB1822" s="1057"/>
      <c r="AC1822" s="1057"/>
      <c r="AD1822" s="1057"/>
      <c r="AE1822" s="1042">
        <v>5.0</v>
      </c>
      <c r="AF1822" s="1059"/>
      <c r="AG1822" s="1058"/>
      <c r="AH1822" s="1058"/>
      <c r="AI1822" s="1042">
        <v>5.0</v>
      </c>
      <c r="AJ1822" s="1058"/>
      <c r="AK1822" s="1214"/>
      <c r="AL1822" s="1214"/>
      <c r="AM1822" s="1214"/>
      <c r="AN1822" s="1214"/>
      <c r="AO1822" s="1214"/>
      <c r="AP1822" s="1214"/>
      <c r="AQ1822" s="1214"/>
      <c r="AR1822" s="1214"/>
      <c r="AS1822" s="1214"/>
    </row>
    <row r="1823">
      <c r="A1823" s="269"/>
      <c r="C1823" s="269"/>
      <c r="D1823" s="1048">
        <v>8.0</v>
      </c>
      <c r="E1823" s="986">
        <v>16.0</v>
      </c>
      <c r="F1823" s="1186"/>
      <c r="G1823" s="1187"/>
      <c r="H1823" s="1021">
        <v>270000.0</v>
      </c>
      <c r="I1823" s="1094"/>
      <c r="J1823" s="1095"/>
      <c r="K1823" s="1096"/>
      <c r="L1823" s="990">
        <v>35.0</v>
      </c>
      <c r="M1823" s="1051"/>
      <c r="N1823" s="1054"/>
      <c r="O1823" s="1051"/>
      <c r="P1823" s="1054"/>
      <c r="Q1823" s="1054"/>
      <c r="R1823" s="1054"/>
      <c r="S1823" s="1052"/>
      <c r="T1823" s="1055"/>
      <c r="U1823" s="1052"/>
      <c r="V1823" s="1055"/>
      <c r="W1823" s="1055"/>
      <c r="X1823" s="1055"/>
      <c r="Y1823" s="1053"/>
      <c r="Z1823" s="1053"/>
      <c r="AA1823" s="1053"/>
      <c r="AB1823" s="1057"/>
      <c r="AC1823" s="1057"/>
      <c r="AD1823" s="1057"/>
      <c r="AE1823" s="1042">
        <v>6.0</v>
      </c>
      <c r="AF1823" s="1059"/>
      <c r="AG1823" s="1058"/>
      <c r="AH1823" s="1058"/>
      <c r="AI1823" s="1042">
        <v>6.0</v>
      </c>
      <c r="AJ1823" s="1058"/>
      <c r="AK1823" s="1214"/>
      <c r="AL1823" s="1214"/>
      <c r="AM1823" s="1214"/>
      <c r="AN1823" s="1214"/>
      <c r="AO1823" s="1214"/>
      <c r="AP1823" s="1214"/>
      <c r="AQ1823" s="1214"/>
      <c r="AR1823" s="1214"/>
      <c r="AS1823" s="1214"/>
    </row>
    <row r="1824">
      <c r="A1824" s="269"/>
      <c r="C1824" s="269"/>
      <c r="D1824" s="1048">
        <v>9.0</v>
      </c>
      <c r="E1824" s="986">
        <v>18.0</v>
      </c>
      <c r="F1824" s="1186"/>
      <c r="G1824" s="1187"/>
      <c r="H1824" s="1021">
        <v>410000.0</v>
      </c>
      <c r="I1824" s="1094"/>
      <c r="J1824" s="1095"/>
      <c r="K1824" s="1096"/>
      <c r="L1824" s="990">
        <v>40.0</v>
      </c>
      <c r="M1824" s="1051"/>
      <c r="N1824" s="1054"/>
      <c r="O1824" s="1051"/>
      <c r="P1824" s="1054"/>
      <c r="Q1824" s="1054"/>
      <c r="R1824" s="1054"/>
      <c r="S1824" s="1052"/>
      <c r="T1824" s="1055"/>
      <c r="U1824" s="1052"/>
      <c r="V1824" s="1055"/>
      <c r="W1824" s="1055"/>
      <c r="X1824" s="1055"/>
      <c r="Y1824" s="1053"/>
      <c r="Z1824" s="1053"/>
      <c r="AA1824" s="1053"/>
      <c r="AB1824" s="1057"/>
      <c r="AC1824" s="1057"/>
      <c r="AD1824" s="1057"/>
      <c r="AE1824" s="1042">
        <v>7.0</v>
      </c>
      <c r="AF1824" s="1059"/>
      <c r="AG1824" s="1058"/>
      <c r="AH1824" s="1058"/>
      <c r="AI1824" s="1042">
        <v>7.0</v>
      </c>
      <c r="AJ1824" s="1058"/>
      <c r="AK1824" s="1214"/>
      <c r="AL1824" s="1214"/>
      <c r="AM1824" s="1214"/>
      <c r="AN1824" s="1214"/>
      <c r="AO1824" s="1214"/>
      <c r="AP1824" s="1214"/>
      <c r="AQ1824" s="1214"/>
      <c r="AR1824" s="1214"/>
      <c r="AS1824" s="1214"/>
    </row>
    <row r="1825">
      <c r="A1825" s="917"/>
      <c r="B1825" s="916"/>
      <c r="C1825" s="917"/>
      <c r="D1825" s="1060">
        <v>10.0</v>
      </c>
      <c r="E1825" s="1170">
        <v>20.0</v>
      </c>
      <c r="F1825" s="1188"/>
      <c r="G1825" s="1189"/>
      <c r="H1825" s="996">
        <v>620000.0</v>
      </c>
      <c r="I1825" s="1106"/>
      <c r="J1825" s="1107"/>
      <c r="K1825" s="1108"/>
      <c r="L1825" s="1004">
        <v>50.0</v>
      </c>
      <c r="M1825" s="1063"/>
      <c r="N1825" s="1066"/>
      <c r="O1825" s="1063"/>
      <c r="P1825" s="1066"/>
      <c r="Q1825" s="1066"/>
      <c r="R1825" s="1066"/>
      <c r="S1825" s="1064"/>
      <c r="T1825" s="1067"/>
      <c r="U1825" s="1064"/>
      <c r="V1825" s="1067"/>
      <c r="W1825" s="1067"/>
      <c r="X1825" s="1067"/>
      <c r="Y1825" s="1065"/>
      <c r="Z1825" s="1065"/>
      <c r="AA1825" s="1065"/>
      <c r="AB1825" s="1068"/>
      <c r="AC1825" s="1068"/>
      <c r="AD1825" s="1068"/>
      <c r="AE1825" s="1045">
        <v>8.0</v>
      </c>
      <c r="AF1825" s="1071"/>
      <c r="AG1825" s="1069"/>
      <c r="AH1825" s="1069"/>
      <c r="AI1825" s="1045">
        <v>8.0</v>
      </c>
      <c r="AJ1825" s="1069"/>
      <c r="AK1825" s="1214"/>
      <c r="AL1825" s="1214"/>
      <c r="AM1825" s="1214"/>
      <c r="AN1825" s="1214"/>
      <c r="AO1825" s="1214"/>
      <c r="AP1825" s="1214"/>
      <c r="AQ1825" s="1214"/>
      <c r="AR1825" s="1214"/>
      <c r="AS1825" s="1214"/>
    </row>
    <row r="1826">
      <c r="A1826" s="1070" t="s">
        <v>2704</v>
      </c>
      <c r="B1826" s="1047" t="s">
        <v>2910</v>
      </c>
      <c r="C1826" s="269"/>
      <c r="D1826" s="1048">
        <v>1.0</v>
      </c>
      <c r="E1826" s="1012">
        <v>2.0</v>
      </c>
      <c r="F1826" s="1186"/>
      <c r="G1826" s="1187"/>
      <c r="H1826" s="1040">
        <v>15000.0</v>
      </c>
      <c r="I1826" s="1094"/>
      <c r="J1826" s="1095"/>
      <c r="K1826" s="1096"/>
      <c r="L1826" s="982">
        <v>5.0</v>
      </c>
      <c r="M1826" s="1051"/>
      <c r="N1826" s="1054"/>
      <c r="O1826" s="1051"/>
      <c r="P1826" s="1054"/>
      <c r="Q1826" s="1054"/>
      <c r="R1826" s="1054"/>
      <c r="S1826" s="1052"/>
      <c r="T1826" s="1055"/>
      <c r="U1826" s="1052"/>
      <c r="V1826" s="1055"/>
      <c r="W1826" s="1055"/>
      <c r="X1826" s="1055"/>
      <c r="Y1826" s="1056">
        <v>10.0</v>
      </c>
      <c r="Z1826" s="1053"/>
      <c r="AA1826" s="1053"/>
      <c r="AB1826" s="1057"/>
      <c r="AC1826" s="1056">
        <v>15.0</v>
      </c>
      <c r="AD1826" s="1057"/>
      <c r="AE1826" s="1058"/>
      <c r="AF1826" s="1059"/>
      <c r="AG1826" s="1058"/>
      <c r="AH1826" s="1058"/>
      <c r="AI1826" s="1058"/>
      <c r="AJ1826" s="1058"/>
      <c r="AK1826" s="1214"/>
      <c r="AL1826" s="1214"/>
      <c r="AM1826" s="1214"/>
      <c r="AN1826" s="1214"/>
      <c r="AO1826" s="1214"/>
      <c r="AP1826" s="1214"/>
      <c r="AQ1826" s="1214"/>
      <c r="AR1826" s="1214"/>
      <c r="AS1826" s="1214"/>
    </row>
    <row r="1827">
      <c r="A1827" s="269"/>
      <c r="C1827" s="269"/>
      <c r="D1827" s="1048">
        <v>2.0</v>
      </c>
      <c r="E1827" s="1012">
        <v>4.0</v>
      </c>
      <c r="F1827" s="1186"/>
      <c r="G1827" s="1187"/>
      <c r="H1827" s="1041">
        <v>23000.0</v>
      </c>
      <c r="I1827" s="1094"/>
      <c r="J1827" s="1095"/>
      <c r="K1827" s="1096"/>
      <c r="L1827" s="990">
        <v>8.0</v>
      </c>
      <c r="M1827" s="1051"/>
      <c r="N1827" s="1054"/>
      <c r="O1827" s="1051"/>
      <c r="P1827" s="1054"/>
      <c r="Q1827" s="1054"/>
      <c r="R1827" s="1054"/>
      <c r="S1827" s="1052"/>
      <c r="T1827" s="1055"/>
      <c r="U1827" s="1052"/>
      <c r="V1827" s="1055"/>
      <c r="W1827" s="1055"/>
      <c r="X1827" s="1055"/>
      <c r="Y1827" s="1056">
        <v>15.0</v>
      </c>
      <c r="Z1827" s="1053"/>
      <c r="AA1827" s="1053"/>
      <c r="AB1827" s="1057"/>
      <c r="AC1827" s="1056">
        <v>20.0</v>
      </c>
      <c r="AD1827" s="1057"/>
      <c r="AE1827" s="1058"/>
      <c r="AF1827" s="1059"/>
      <c r="AG1827" s="1058"/>
      <c r="AH1827" s="1058"/>
      <c r="AI1827" s="1058"/>
      <c r="AJ1827" s="1058"/>
      <c r="AK1827" s="1214"/>
      <c r="AL1827" s="1214"/>
      <c r="AM1827" s="1214"/>
      <c r="AN1827" s="1214"/>
      <c r="AO1827" s="1214"/>
      <c r="AP1827" s="1214"/>
      <c r="AQ1827" s="1214"/>
      <c r="AR1827" s="1214"/>
      <c r="AS1827" s="1214"/>
    </row>
    <row r="1828">
      <c r="A1828" s="269"/>
      <c r="C1828" s="269"/>
      <c r="D1828" s="1048">
        <v>3.0</v>
      </c>
      <c r="E1828" s="1012">
        <v>6.0</v>
      </c>
      <c r="F1828" s="1186"/>
      <c r="G1828" s="1187"/>
      <c r="H1828" s="1041">
        <v>35000.0</v>
      </c>
      <c r="I1828" s="1094"/>
      <c r="J1828" s="1095"/>
      <c r="K1828" s="1096"/>
      <c r="L1828" s="990">
        <v>10.0</v>
      </c>
      <c r="M1828" s="1051"/>
      <c r="N1828" s="1054"/>
      <c r="O1828" s="1051"/>
      <c r="P1828" s="1054"/>
      <c r="Q1828" s="1054"/>
      <c r="R1828" s="1054"/>
      <c r="S1828" s="1052"/>
      <c r="T1828" s="1055"/>
      <c r="U1828" s="1052"/>
      <c r="V1828" s="1055"/>
      <c r="W1828" s="1055"/>
      <c r="X1828" s="1055"/>
      <c r="Y1828" s="1056">
        <v>20.0</v>
      </c>
      <c r="Z1828" s="1053"/>
      <c r="AA1828" s="1053"/>
      <c r="AB1828" s="1057"/>
      <c r="AC1828" s="1056">
        <v>30.0</v>
      </c>
      <c r="AD1828" s="1057"/>
      <c r="AE1828" s="1058"/>
      <c r="AF1828" s="1059"/>
      <c r="AG1828" s="1058"/>
      <c r="AH1828" s="1058"/>
      <c r="AI1828" s="1058"/>
      <c r="AJ1828" s="1058"/>
      <c r="AK1828" s="1214"/>
      <c r="AL1828" s="1214"/>
      <c r="AM1828" s="1214"/>
      <c r="AN1828" s="1214"/>
      <c r="AO1828" s="1214"/>
      <c r="AP1828" s="1214"/>
      <c r="AQ1828" s="1214"/>
      <c r="AR1828" s="1214"/>
      <c r="AS1828" s="1214"/>
    </row>
    <row r="1829">
      <c r="A1829" s="269"/>
      <c r="C1829" s="269"/>
      <c r="D1829" s="1048">
        <v>4.0</v>
      </c>
      <c r="E1829" s="1012">
        <v>8.0</v>
      </c>
      <c r="F1829" s="1186"/>
      <c r="G1829" s="1187"/>
      <c r="H1829" s="1041">
        <v>53000.0</v>
      </c>
      <c r="I1829" s="1094"/>
      <c r="J1829" s="1095"/>
      <c r="K1829" s="1096"/>
      <c r="L1829" s="990">
        <v>15.0</v>
      </c>
      <c r="M1829" s="1051"/>
      <c r="N1829" s="1054"/>
      <c r="O1829" s="1051"/>
      <c r="P1829" s="1054"/>
      <c r="Q1829" s="1054"/>
      <c r="R1829" s="1054"/>
      <c r="S1829" s="1052"/>
      <c r="T1829" s="1055"/>
      <c r="U1829" s="1052"/>
      <c r="V1829" s="1055"/>
      <c r="W1829" s="1055"/>
      <c r="X1829" s="1055"/>
      <c r="Y1829" s="1053"/>
      <c r="Z1829" s="1053"/>
      <c r="AA1829" s="1053"/>
      <c r="AB1829" s="1057"/>
      <c r="AC1829" s="1057"/>
      <c r="AD1829" s="1057"/>
      <c r="AE1829" s="1058">
        <v>2.0</v>
      </c>
      <c r="AF1829" s="1059"/>
      <c r="AG1829" s="1058"/>
      <c r="AH1829" s="1058"/>
      <c r="AI1829" s="1058">
        <v>2.0</v>
      </c>
      <c r="AJ1829" s="1058"/>
      <c r="AK1829" s="1214"/>
      <c r="AL1829" s="1214"/>
      <c r="AM1829" s="1214"/>
      <c r="AN1829" s="1214"/>
      <c r="AO1829" s="1214"/>
      <c r="AP1829" s="1214"/>
      <c r="AQ1829" s="1214"/>
      <c r="AR1829" s="1214"/>
      <c r="AS1829" s="1214"/>
    </row>
    <row r="1830">
      <c r="A1830" s="269"/>
      <c r="C1830" s="269"/>
      <c r="D1830" s="1048">
        <v>5.0</v>
      </c>
      <c r="E1830" s="986">
        <v>10.0</v>
      </c>
      <c r="F1830" s="1186"/>
      <c r="G1830" s="1187"/>
      <c r="H1830" s="1021">
        <v>80000.0</v>
      </c>
      <c r="I1830" s="1094"/>
      <c r="J1830" s="1095"/>
      <c r="K1830" s="1096"/>
      <c r="L1830" s="990">
        <v>20.0</v>
      </c>
      <c r="M1830" s="1051"/>
      <c r="N1830" s="1054"/>
      <c r="O1830" s="1051"/>
      <c r="P1830" s="1054"/>
      <c r="Q1830" s="1054"/>
      <c r="R1830" s="1054"/>
      <c r="S1830" s="1052"/>
      <c r="T1830" s="1055"/>
      <c r="U1830" s="1052"/>
      <c r="V1830" s="1055"/>
      <c r="W1830" s="1055"/>
      <c r="X1830" s="1055"/>
      <c r="Y1830" s="1053"/>
      <c r="Z1830" s="1053"/>
      <c r="AA1830" s="1053"/>
      <c r="AB1830" s="1057"/>
      <c r="AC1830" s="1057"/>
      <c r="AD1830" s="1057"/>
      <c r="AE1830" s="1042">
        <v>3.0</v>
      </c>
      <c r="AF1830" s="1059"/>
      <c r="AG1830" s="1058"/>
      <c r="AH1830" s="1058"/>
      <c r="AI1830" s="1042">
        <v>3.0</v>
      </c>
      <c r="AJ1830" s="1058"/>
      <c r="AK1830" s="1214"/>
      <c r="AL1830" s="1214"/>
      <c r="AM1830" s="1214"/>
      <c r="AN1830" s="1214"/>
      <c r="AO1830" s="1214"/>
      <c r="AP1830" s="1214"/>
      <c r="AQ1830" s="1214"/>
      <c r="AR1830" s="1214"/>
      <c r="AS1830" s="1214"/>
    </row>
    <row r="1831">
      <c r="A1831" s="269"/>
      <c r="C1831" s="269"/>
      <c r="D1831" s="1048">
        <v>6.0</v>
      </c>
      <c r="E1831" s="986">
        <v>12.0</v>
      </c>
      <c r="F1831" s="1186"/>
      <c r="G1831" s="1187"/>
      <c r="H1831" s="1021">
        <v>120000.0</v>
      </c>
      <c r="I1831" s="1094"/>
      <c r="J1831" s="1095"/>
      <c r="K1831" s="1096"/>
      <c r="L1831" s="990">
        <v>25.0</v>
      </c>
      <c r="M1831" s="1051"/>
      <c r="N1831" s="1054"/>
      <c r="O1831" s="1051"/>
      <c r="P1831" s="1054"/>
      <c r="Q1831" s="1054"/>
      <c r="R1831" s="1054"/>
      <c r="S1831" s="1052"/>
      <c r="T1831" s="1055"/>
      <c r="U1831" s="1052"/>
      <c r="V1831" s="1055"/>
      <c r="W1831" s="1055"/>
      <c r="X1831" s="1055"/>
      <c r="Y1831" s="1053"/>
      <c r="Z1831" s="1053"/>
      <c r="AA1831" s="1053"/>
      <c r="AB1831" s="1057"/>
      <c r="AC1831" s="1057"/>
      <c r="AD1831" s="1057"/>
      <c r="AE1831" s="1042">
        <v>4.0</v>
      </c>
      <c r="AF1831" s="1059"/>
      <c r="AG1831" s="1058"/>
      <c r="AH1831" s="1058"/>
      <c r="AI1831" s="1042">
        <v>4.0</v>
      </c>
      <c r="AJ1831" s="1058"/>
      <c r="AK1831" s="1214"/>
      <c r="AL1831" s="1214"/>
      <c r="AM1831" s="1214"/>
      <c r="AN1831" s="1214"/>
      <c r="AO1831" s="1214"/>
      <c r="AP1831" s="1214"/>
      <c r="AQ1831" s="1214"/>
      <c r="AR1831" s="1214"/>
      <c r="AS1831" s="1214"/>
    </row>
    <row r="1832">
      <c r="A1832" s="269"/>
      <c r="C1832" s="269"/>
      <c r="D1832" s="1048">
        <v>7.0</v>
      </c>
      <c r="E1832" s="986">
        <v>14.0</v>
      </c>
      <c r="F1832" s="1186"/>
      <c r="G1832" s="1187"/>
      <c r="H1832" s="1021">
        <v>180000.0</v>
      </c>
      <c r="I1832" s="1094"/>
      <c r="J1832" s="1095"/>
      <c r="K1832" s="1096"/>
      <c r="L1832" s="990">
        <v>30.0</v>
      </c>
      <c r="M1832" s="1051"/>
      <c r="N1832" s="1054"/>
      <c r="O1832" s="1051"/>
      <c r="P1832" s="1054"/>
      <c r="Q1832" s="1054"/>
      <c r="R1832" s="1054"/>
      <c r="S1832" s="1052"/>
      <c r="T1832" s="1055"/>
      <c r="U1832" s="1052"/>
      <c r="V1832" s="1055"/>
      <c r="W1832" s="1055"/>
      <c r="X1832" s="1055"/>
      <c r="Y1832" s="1053"/>
      <c r="Z1832" s="1053"/>
      <c r="AA1832" s="1053"/>
      <c r="AB1832" s="1057"/>
      <c r="AC1832" s="1057"/>
      <c r="AD1832" s="1057"/>
      <c r="AE1832" s="1042">
        <v>5.0</v>
      </c>
      <c r="AF1832" s="1059"/>
      <c r="AG1832" s="1058"/>
      <c r="AH1832" s="1058"/>
      <c r="AI1832" s="1042">
        <v>5.0</v>
      </c>
      <c r="AJ1832" s="1058"/>
      <c r="AK1832" s="1214"/>
      <c r="AL1832" s="1214"/>
      <c r="AM1832" s="1214"/>
      <c r="AN1832" s="1214"/>
      <c r="AO1832" s="1214"/>
      <c r="AP1832" s="1214"/>
      <c r="AQ1832" s="1214"/>
      <c r="AR1832" s="1214"/>
      <c r="AS1832" s="1214"/>
    </row>
    <row r="1833">
      <c r="A1833" s="269"/>
      <c r="C1833" s="269"/>
      <c r="D1833" s="1048">
        <v>8.0</v>
      </c>
      <c r="E1833" s="986">
        <v>16.0</v>
      </c>
      <c r="F1833" s="1186"/>
      <c r="G1833" s="1187"/>
      <c r="H1833" s="1021">
        <v>270000.0</v>
      </c>
      <c r="I1833" s="1094"/>
      <c r="J1833" s="1095"/>
      <c r="K1833" s="1096"/>
      <c r="L1833" s="990">
        <v>35.0</v>
      </c>
      <c r="M1833" s="1051"/>
      <c r="N1833" s="1054"/>
      <c r="O1833" s="1051"/>
      <c r="P1833" s="1054"/>
      <c r="Q1833" s="1054"/>
      <c r="R1833" s="1054"/>
      <c r="S1833" s="1052"/>
      <c r="T1833" s="1055"/>
      <c r="U1833" s="1052"/>
      <c r="V1833" s="1055"/>
      <c r="W1833" s="1055"/>
      <c r="X1833" s="1055"/>
      <c r="Y1833" s="1053"/>
      <c r="Z1833" s="1053"/>
      <c r="AA1833" s="1053"/>
      <c r="AB1833" s="1057"/>
      <c r="AC1833" s="1057"/>
      <c r="AD1833" s="1057"/>
      <c r="AE1833" s="1042">
        <v>6.0</v>
      </c>
      <c r="AF1833" s="1059"/>
      <c r="AG1833" s="1058"/>
      <c r="AH1833" s="1058"/>
      <c r="AI1833" s="1042">
        <v>6.0</v>
      </c>
      <c r="AJ1833" s="1058"/>
      <c r="AK1833" s="1214"/>
      <c r="AL1833" s="1214"/>
      <c r="AM1833" s="1214"/>
      <c r="AN1833" s="1214"/>
      <c r="AO1833" s="1214"/>
      <c r="AP1833" s="1214"/>
      <c r="AQ1833" s="1214"/>
      <c r="AR1833" s="1214"/>
      <c r="AS1833" s="1214"/>
    </row>
    <row r="1834">
      <c r="A1834" s="269"/>
      <c r="C1834" s="269"/>
      <c r="D1834" s="1048">
        <v>9.0</v>
      </c>
      <c r="E1834" s="986">
        <v>18.0</v>
      </c>
      <c r="F1834" s="1186"/>
      <c r="G1834" s="1187"/>
      <c r="H1834" s="1021">
        <v>410000.0</v>
      </c>
      <c r="I1834" s="1094"/>
      <c r="J1834" s="1095"/>
      <c r="K1834" s="1096"/>
      <c r="L1834" s="990">
        <v>40.0</v>
      </c>
      <c r="M1834" s="1051"/>
      <c r="N1834" s="1054"/>
      <c r="O1834" s="1051"/>
      <c r="P1834" s="1054"/>
      <c r="Q1834" s="1054"/>
      <c r="R1834" s="1054"/>
      <c r="S1834" s="1052"/>
      <c r="T1834" s="1055"/>
      <c r="U1834" s="1052"/>
      <c r="V1834" s="1055"/>
      <c r="W1834" s="1055"/>
      <c r="X1834" s="1055"/>
      <c r="Y1834" s="1053"/>
      <c r="Z1834" s="1053"/>
      <c r="AA1834" s="1053"/>
      <c r="AB1834" s="1057"/>
      <c r="AC1834" s="1057"/>
      <c r="AD1834" s="1057"/>
      <c r="AE1834" s="1042">
        <v>7.0</v>
      </c>
      <c r="AF1834" s="1059"/>
      <c r="AG1834" s="1058"/>
      <c r="AH1834" s="1058"/>
      <c r="AI1834" s="1042">
        <v>7.0</v>
      </c>
      <c r="AJ1834" s="1058"/>
      <c r="AK1834" s="1214"/>
      <c r="AL1834" s="1214"/>
      <c r="AM1834" s="1214"/>
      <c r="AN1834" s="1214"/>
      <c r="AO1834" s="1214"/>
      <c r="AP1834" s="1214"/>
      <c r="AQ1834" s="1214"/>
      <c r="AR1834" s="1214"/>
      <c r="AS1834" s="1214"/>
    </row>
    <row r="1835">
      <c r="A1835" s="917"/>
      <c r="B1835" s="916"/>
      <c r="C1835" s="917"/>
      <c r="D1835" s="1060">
        <v>10.0</v>
      </c>
      <c r="E1835" s="1170">
        <v>20.0</v>
      </c>
      <c r="F1835" s="1188"/>
      <c r="G1835" s="1189"/>
      <c r="H1835" s="996">
        <v>620000.0</v>
      </c>
      <c r="I1835" s="1106"/>
      <c r="J1835" s="1107"/>
      <c r="K1835" s="1108"/>
      <c r="L1835" s="1004">
        <v>50.0</v>
      </c>
      <c r="M1835" s="1063"/>
      <c r="N1835" s="1066"/>
      <c r="O1835" s="1063"/>
      <c r="P1835" s="1066"/>
      <c r="Q1835" s="1066"/>
      <c r="R1835" s="1066"/>
      <c r="S1835" s="1064"/>
      <c r="T1835" s="1067"/>
      <c r="U1835" s="1064"/>
      <c r="V1835" s="1067"/>
      <c r="W1835" s="1067"/>
      <c r="X1835" s="1067"/>
      <c r="Y1835" s="1065"/>
      <c r="Z1835" s="1065"/>
      <c r="AA1835" s="1065"/>
      <c r="AB1835" s="1068"/>
      <c r="AC1835" s="1068"/>
      <c r="AD1835" s="1068"/>
      <c r="AE1835" s="1045">
        <v>8.0</v>
      </c>
      <c r="AF1835" s="1071"/>
      <c r="AG1835" s="1069"/>
      <c r="AH1835" s="1069"/>
      <c r="AI1835" s="1045">
        <v>8.0</v>
      </c>
      <c r="AJ1835" s="1069"/>
      <c r="AK1835" s="1214"/>
      <c r="AL1835" s="1214"/>
      <c r="AM1835" s="1214"/>
      <c r="AN1835" s="1214"/>
      <c r="AO1835" s="1214"/>
      <c r="AP1835" s="1214"/>
      <c r="AQ1835" s="1214"/>
      <c r="AR1835" s="1214"/>
      <c r="AS1835" s="1214"/>
    </row>
    <row r="1836">
      <c r="A1836" s="1046" t="s">
        <v>2703</v>
      </c>
      <c r="B1836" s="1047" t="s">
        <v>2911</v>
      </c>
      <c r="C1836" s="269"/>
      <c r="D1836" s="1048">
        <v>1.0</v>
      </c>
      <c r="E1836" s="1012">
        <v>2.0</v>
      </c>
      <c r="F1836" s="1012">
        <v>2.0</v>
      </c>
      <c r="G1836" s="1187"/>
      <c r="H1836" s="1040">
        <v>15000.0</v>
      </c>
      <c r="I1836" s="1094"/>
      <c r="J1836" s="1095"/>
      <c r="K1836" s="1096"/>
      <c r="L1836" s="982">
        <v>5.0</v>
      </c>
      <c r="M1836" s="1051"/>
      <c r="N1836" s="1054"/>
      <c r="O1836" s="1051"/>
      <c r="P1836" s="1054"/>
      <c r="Q1836" s="1054"/>
      <c r="R1836" s="1054"/>
      <c r="S1836" s="1052"/>
      <c r="T1836" s="1055"/>
      <c r="U1836" s="1052"/>
      <c r="V1836" s="1055"/>
      <c r="W1836" s="1055"/>
      <c r="X1836" s="1055"/>
      <c r="Y1836" s="1056">
        <v>10.0</v>
      </c>
      <c r="Z1836" s="1053"/>
      <c r="AA1836" s="1053"/>
      <c r="AB1836" s="1057"/>
      <c r="AC1836" s="1056"/>
      <c r="AD1836" s="1056">
        <v>15.0</v>
      </c>
      <c r="AE1836" s="1058"/>
      <c r="AF1836" s="1059"/>
      <c r="AG1836" s="1058"/>
      <c r="AH1836" s="1058"/>
      <c r="AI1836" s="1058"/>
      <c r="AJ1836" s="1058"/>
      <c r="AK1836" s="1214"/>
      <c r="AL1836" s="1214"/>
      <c r="AM1836" s="1214"/>
      <c r="AN1836" s="1214"/>
      <c r="AO1836" s="1214"/>
      <c r="AP1836" s="1214"/>
      <c r="AQ1836" s="1214"/>
      <c r="AR1836" s="1214"/>
      <c r="AS1836" s="1214"/>
    </row>
    <row r="1837">
      <c r="A1837" s="269"/>
      <c r="C1837" s="269"/>
      <c r="D1837" s="1048">
        <v>2.0</v>
      </c>
      <c r="E1837" s="1012">
        <v>4.0</v>
      </c>
      <c r="F1837" s="1012">
        <v>4.0</v>
      </c>
      <c r="G1837" s="1187"/>
      <c r="H1837" s="1041">
        <v>23000.0</v>
      </c>
      <c r="I1837" s="1094"/>
      <c r="J1837" s="1095"/>
      <c r="K1837" s="1096"/>
      <c r="L1837" s="990">
        <v>8.0</v>
      </c>
      <c r="M1837" s="1051"/>
      <c r="N1837" s="1054"/>
      <c r="O1837" s="1051"/>
      <c r="P1837" s="1054"/>
      <c r="Q1837" s="1054"/>
      <c r="R1837" s="1054"/>
      <c r="S1837" s="1052"/>
      <c r="T1837" s="1055"/>
      <c r="U1837" s="1052"/>
      <c r="V1837" s="1055"/>
      <c r="W1837" s="1055"/>
      <c r="X1837" s="1055"/>
      <c r="Y1837" s="1056">
        <v>15.0</v>
      </c>
      <c r="Z1837" s="1053"/>
      <c r="AA1837" s="1053"/>
      <c r="AB1837" s="1057"/>
      <c r="AC1837" s="1056"/>
      <c r="AD1837" s="1056">
        <v>20.0</v>
      </c>
      <c r="AE1837" s="1058"/>
      <c r="AF1837" s="1059"/>
      <c r="AG1837" s="1058"/>
      <c r="AH1837" s="1058"/>
      <c r="AI1837" s="1058"/>
      <c r="AJ1837" s="1058"/>
      <c r="AK1837" s="1214"/>
      <c r="AL1837" s="1214"/>
      <c r="AM1837" s="1214"/>
      <c r="AN1837" s="1214"/>
      <c r="AO1837" s="1214"/>
      <c r="AP1837" s="1214"/>
      <c r="AQ1837" s="1214"/>
      <c r="AR1837" s="1214"/>
      <c r="AS1837" s="1214"/>
    </row>
    <row r="1838">
      <c r="A1838" s="269"/>
      <c r="C1838" s="269"/>
      <c r="D1838" s="1048">
        <v>3.0</v>
      </c>
      <c r="E1838" s="1012">
        <v>6.0</v>
      </c>
      <c r="F1838" s="1012">
        <v>6.0</v>
      </c>
      <c r="G1838" s="1187"/>
      <c r="H1838" s="1041">
        <v>35000.0</v>
      </c>
      <c r="I1838" s="1094"/>
      <c r="J1838" s="1095"/>
      <c r="K1838" s="1096"/>
      <c r="L1838" s="990">
        <v>10.0</v>
      </c>
      <c r="M1838" s="1051"/>
      <c r="N1838" s="1054"/>
      <c r="O1838" s="1051"/>
      <c r="P1838" s="1054"/>
      <c r="Q1838" s="1054"/>
      <c r="R1838" s="1054"/>
      <c r="S1838" s="1052"/>
      <c r="T1838" s="1055"/>
      <c r="U1838" s="1052"/>
      <c r="V1838" s="1055"/>
      <c r="W1838" s="1055"/>
      <c r="X1838" s="1055"/>
      <c r="Y1838" s="1056">
        <v>20.0</v>
      </c>
      <c r="Z1838" s="1053"/>
      <c r="AA1838" s="1053"/>
      <c r="AB1838" s="1057"/>
      <c r="AC1838" s="1056"/>
      <c r="AD1838" s="1056">
        <v>30.0</v>
      </c>
      <c r="AE1838" s="1058"/>
      <c r="AF1838" s="1059"/>
      <c r="AG1838" s="1058"/>
      <c r="AH1838" s="1058"/>
      <c r="AI1838" s="1058"/>
      <c r="AJ1838" s="1058"/>
      <c r="AK1838" s="1214"/>
      <c r="AL1838" s="1214"/>
      <c r="AM1838" s="1214"/>
      <c r="AN1838" s="1214"/>
      <c r="AO1838" s="1214"/>
      <c r="AP1838" s="1214"/>
      <c r="AQ1838" s="1214"/>
      <c r="AR1838" s="1214"/>
      <c r="AS1838" s="1214"/>
    </row>
    <row r="1839">
      <c r="A1839" s="269"/>
      <c r="C1839" s="269"/>
      <c r="D1839" s="1048">
        <v>4.0</v>
      </c>
      <c r="E1839" s="1012">
        <v>8.0</v>
      </c>
      <c r="F1839" s="1012">
        <v>8.0</v>
      </c>
      <c r="G1839" s="1187"/>
      <c r="H1839" s="1041">
        <v>53000.0</v>
      </c>
      <c r="I1839" s="1094"/>
      <c r="J1839" s="1095"/>
      <c r="K1839" s="1096"/>
      <c r="L1839" s="990">
        <v>15.0</v>
      </c>
      <c r="M1839" s="1051"/>
      <c r="N1839" s="1054"/>
      <c r="O1839" s="1051"/>
      <c r="P1839" s="1054"/>
      <c r="Q1839" s="1054"/>
      <c r="R1839" s="1054"/>
      <c r="S1839" s="1052"/>
      <c r="T1839" s="1055"/>
      <c r="U1839" s="1052"/>
      <c r="V1839" s="1055"/>
      <c r="W1839" s="1055"/>
      <c r="X1839" s="1055"/>
      <c r="Y1839" s="1053"/>
      <c r="Z1839" s="1053"/>
      <c r="AA1839" s="1053"/>
      <c r="AB1839" s="1057"/>
      <c r="AC1839" s="1057"/>
      <c r="AD1839" s="1057"/>
      <c r="AE1839" s="1058">
        <v>2.0</v>
      </c>
      <c r="AF1839" s="1059"/>
      <c r="AG1839" s="1058"/>
      <c r="AH1839" s="1058"/>
      <c r="AI1839" s="1042"/>
      <c r="AJ1839" s="1058">
        <v>2.0</v>
      </c>
      <c r="AK1839" s="1214"/>
      <c r="AL1839" s="1214"/>
      <c r="AM1839" s="1214"/>
      <c r="AN1839" s="1214"/>
      <c r="AO1839" s="1214"/>
      <c r="AP1839" s="1214"/>
      <c r="AQ1839" s="1214"/>
      <c r="AR1839" s="1214"/>
      <c r="AS1839" s="1214"/>
    </row>
    <row r="1840">
      <c r="A1840" s="269"/>
      <c r="C1840" s="269"/>
      <c r="D1840" s="1048">
        <v>5.0</v>
      </c>
      <c r="E1840" s="986">
        <v>10.0</v>
      </c>
      <c r="F1840" s="986">
        <v>10.0</v>
      </c>
      <c r="G1840" s="1187"/>
      <c r="H1840" s="1021">
        <v>80000.0</v>
      </c>
      <c r="I1840" s="1094"/>
      <c r="J1840" s="1095"/>
      <c r="K1840" s="1096"/>
      <c r="L1840" s="990">
        <v>20.0</v>
      </c>
      <c r="M1840" s="1051"/>
      <c r="N1840" s="1054"/>
      <c r="O1840" s="1051"/>
      <c r="P1840" s="1054"/>
      <c r="Q1840" s="1054"/>
      <c r="R1840" s="1054"/>
      <c r="S1840" s="1052"/>
      <c r="T1840" s="1055"/>
      <c r="U1840" s="1052"/>
      <c r="V1840" s="1055"/>
      <c r="W1840" s="1055"/>
      <c r="X1840" s="1055"/>
      <c r="Y1840" s="1053"/>
      <c r="Z1840" s="1053"/>
      <c r="AA1840" s="1053"/>
      <c r="AB1840" s="1057"/>
      <c r="AC1840" s="1057"/>
      <c r="AD1840" s="1057"/>
      <c r="AE1840" s="1042">
        <v>3.0</v>
      </c>
      <c r="AF1840" s="1059"/>
      <c r="AG1840" s="1058"/>
      <c r="AH1840" s="1058"/>
      <c r="AI1840" s="1058"/>
      <c r="AJ1840" s="1042">
        <v>3.0</v>
      </c>
      <c r="AK1840" s="1214"/>
      <c r="AL1840" s="1214"/>
      <c r="AM1840" s="1214"/>
      <c r="AN1840" s="1214"/>
      <c r="AO1840" s="1214"/>
      <c r="AP1840" s="1214"/>
      <c r="AQ1840" s="1214"/>
      <c r="AR1840" s="1214"/>
      <c r="AS1840" s="1214"/>
    </row>
    <row r="1841">
      <c r="A1841" s="269"/>
      <c r="C1841" s="269"/>
      <c r="D1841" s="1048">
        <v>6.0</v>
      </c>
      <c r="E1841" s="986">
        <v>12.0</v>
      </c>
      <c r="F1841" s="986">
        <v>12.0</v>
      </c>
      <c r="G1841" s="1187"/>
      <c r="H1841" s="1021">
        <v>120000.0</v>
      </c>
      <c r="I1841" s="1094"/>
      <c r="J1841" s="1095"/>
      <c r="K1841" s="1096"/>
      <c r="L1841" s="990">
        <v>25.0</v>
      </c>
      <c r="M1841" s="1051"/>
      <c r="N1841" s="1054"/>
      <c r="O1841" s="1051"/>
      <c r="P1841" s="1054"/>
      <c r="Q1841" s="1054"/>
      <c r="R1841" s="1054"/>
      <c r="S1841" s="1052"/>
      <c r="T1841" s="1055"/>
      <c r="U1841" s="1052"/>
      <c r="V1841" s="1055"/>
      <c r="W1841" s="1055"/>
      <c r="X1841" s="1055"/>
      <c r="Y1841" s="1053"/>
      <c r="Z1841" s="1053"/>
      <c r="AA1841" s="1053"/>
      <c r="AB1841" s="1057"/>
      <c r="AC1841" s="1057"/>
      <c r="AD1841" s="1057"/>
      <c r="AE1841" s="1042">
        <v>4.0</v>
      </c>
      <c r="AF1841" s="1059"/>
      <c r="AG1841" s="1058"/>
      <c r="AH1841" s="1058"/>
      <c r="AI1841" s="1058"/>
      <c r="AJ1841" s="1042">
        <v>4.0</v>
      </c>
      <c r="AK1841" s="1214"/>
      <c r="AL1841" s="1214"/>
      <c r="AM1841" s="1214"/>
      <c r="AN1841" s="1214"/>
      <c r="AO1841" s="1214"/>
      <c r="AP1841" s="1214"/>
      <c r="AQ1841" s="1214"/>
      <c r="AR1841" s="1214"/>
      <c r="AS1841" s="1214"/>
    </row>
    <row r="1842">
      <c r="A1842" s="269"/>
      <c r="C1842" s="269"/>
      <c r="D1842" s="1048">
        <v>7.0</v>
      </c>
      <c r="E1842" s="986">
        <v>14.0</v>
      </c>
      <c r="F1842" s="986">
        <v>14.0</v>
      </c>
      <c r="G1842" s="1187"/>
      <c r="H1842" s="1021">
        <v>180000.0</v>
      </c>
      <c r="I1842" s="1094"/>
      <c r="J1842" s="1095"/>
      <c r="K1842" s="1096"/>
      <c r="L1842" s="990">
        <v>30.0</v>
      </c>
      <c r="M1842" s="1051"/>
      <c r="N1842" s="1054"/>
      <c r="O1842" s="1051"/>
      <c r="P1842" s="1054"/>
      <c r="Q1842" s="1054"/>
      <c r="R1842" s="1054"/>
      <c r="S1842" s="1052"/>
      <c r="T1842" s="1055"/>
      <c r="U1842" s="1052"/>
      <c r="V1842" s="1055"/>
      <c r="W1842" s="1055"/>
      <c r="X1842" s="1055"/>
      <c r="Y1842" s="1053"/>
      <c r="Z1842" s="1053"/>
      <c r="AA1842" s="1053"/>
      <c r="AB1842" s="1057"/>
      <c r="AC1842" s="1057"/>
      <c r="AD1842" s="1057"/>
      <c r="AE1842" s="1042">
        <v>5.0</v>
      </c>
      <c r="AF1842" s="1059"/>
      <c r="AG1842" s="1058"/>
      <c r="AH1842" s="1058"/>
      <c r="AI1842" s="1058"/>
      <c r="AJ1842" s="1042">
        <v>5.0</v>
      </c>
      <c r="AK1842" s="1214"/>
      <c r="AL1842" s="1214"/>
      <c r="AM1842" s="1214"/>
      <c r="AN1842" s="1214"/>
      <c r="AO1842" s="1214"/>
      <c r="AP1842" s="1214"/>
      <c r="AQ1842" s="1214"/>
      <c r="AR1842" s="1214"/>
      <c r="AS1842" s="1214"/>
    </row>
    <row r="1843">
      <c r="A1843" s="269"/>
      <c r="C1843" s="269"/>
      <c r="D1843" s="1048">
        <v>8.0</v>
      </c>
      <c r="E1843" s="986">
        <v>16.0</v>
      </c>
      <c r="F1843" s="986">
        <v>16.0</v>
      </c>
      <c r="G1843" s="1187"/>
      <c r="H1843" s="1021">
        <v>270000.0</v>
      </c>
      <c r="I1843" s="1094"/>
      <c r="J1843" s="1095"/>
      <c r="K1843" s="1096"/>
      <c r="L1843" s="990">
        <v>35.0</v>
      </c>
      <c r="M1843" s="1051"/>
      <c r="N1843" s="1054"/>
      <c r="O1843" s="1051"/>
      <c r="P1843" s="1054"/>
      <c r="Q1843" s="1054"/>
      <c r="R1843" s="1054"/>
      <c r="S1843" s="1052"/>
      <c r="T1843" s="1055"/>
      <c r="U1843" s="1052"/>
      <c r="V1843" s="1055"/>
      <c r="W1843" s="1055"/>
      <c r="X1843" s="1055"/>
      <c r="Y1843" s="1053"/>
      <c r="Z1843" s="1053"/>
      <c r="AA1843" s="1053"/>
      <c r="AB1843" s="1057"/>
      <c r="AC1843" s="1057"/>
      <c r="AD1843" s="1057"/>
      <c r="AE1843" s="1042">
        <v>6.0</v>
      </c>
      <c r="AF1843" s="1059"/>
      <c r="AG1843" s="1058"/>
      <c r="AH1843" s="1058"/>
      <c r="AI1843" s="1058"/>
      <c r="AJ1843" s="1042">
        <v>6.0</v>
      </c>
      <c r="AK1843" s="1214"/>
      <c r="AL1843" s="1214"/>
      <c r="AM1843" s="1214"/>
      <c r="AN1843" s="1214"/>
      <c r="AO1843" s="1214"/>
      <c r="AP1843" s="1214"/>
      <c r="AQ1843" s="1214"/>
      <c r="AR1843" s="1214"/>
      <c r="AS1843" s="1214"/>
    </row>
    <row r="1844">
      <c r="A1844" s="269"/>
      <c r="C1844" s="269"/>
      <c r="D1844" s="1048">
        <v>9.0</v>
      </c>
      <c r="E1844" s="986">
        <v>18.0</v>
      </c>
      <c r="F1844" s="986">
        <v>18.0</v>
      </c>
      <c r="G1844" s="1187"/>
      <c r="H1844" s="1021">
        <v>410000.0</v>
      </c>
      <c r="I1844" s="1094"/>
      <c r="J1844" s="1095"/>
      <c r="K1844" s="1096"/>
      <c r="L1844" s="990">
        <v>40.0</v>
      </c>
      <c r="M1844" s="1051"/>
      <c r="N1844" s="1054"/>
      <c r="O1844" s="1051"/>
      <c r="P1844" s="1054"/>
      <c r="Q1844" s="1054"/>
      <c r="R1844" s="1054"/>
      <c r="S1844" s="1052"/>
      <c r="T1844" s="1055"/>
      <c r="U1844" s="1052"/>
      <c r="V1844" s="1055"/>
      <c r="W1844" s="1055"/>
      <c r="X1844" s="1055"/>
      <c r="Y1844" s="1053"/>
      <c r="Z1844" s="1053"/>
      <c r="AA1844" s="1053"/>
      <c r="AB1844" s="1057"/>
      <c r="AC1844" s="1057"/>
      <c r="AD1844" s="1057"/>
      <c r="AE1844" s="1042">
        <v>7.0</v>
      </c>
      <c r="AF1844" s="1059"/>
      <c r="AG1844" s="1058"/>
      <c r="AH1844" s="1058"/>
      <c r="AI1844" s="1058"/>
      <c r="AJ1844" s="1042">
        <v>7.0</v>
      </c>
      <c r="AK1844" s="1214"/>
      <c r="AL1844" s="1214"/>
      <c r="AM1844" s="1214"/>
      <c r="AN1844" s="1214"/>
      <c r="AO1844" s="1214"/>
      <c r="AP1844" s="1214"/>
      <c r="AQ1844" s="1214"/>
      <c r="AR1844" s="1214"/>
      <c r="AS1844" s="1214"/>
    </row>
    <row r="1845">
      <c r="A1845" s="917"/>
      <c r="B1845" s="916"/>
      <c r="C1845" s="917"/>
      <c r="D1845" s="1060">
        <v>10.0</v>
      </c>
      <c r="E1845" s="1170">
        <v>20.0</v>
      </c>
      <c r="F1845" s="1170">
        <v>20.0</v>
      </c>
      <c r="G1845" s="1189"/>
      <c r="H1845" s="996">
        <v>620000.0</v>
      </c>
      <c r="I1845" s="1106"/>
      <c r="J1845" s="1107"/>
      <c r="K1845" s="1108"/>
      <c r="L1845" s="1004">
        <v>50.0</v>
      </c>
      <c r="M1845" s="1063"/>
      <c r="N1845" s="1066"/>
      <c r="O1845" s="1063"/>
      <c r="P1845" s="1066"/>
      <c r="Q1845" s="1066"/>
      <c r="R1845" s="1066"/>
      <c r="S1845" s="1064"/>
      <c r="T1845" s="1067"/>
      <c r="U1845" s="1064"/>
      <c r="V1845" s="1067"/>
      <c r="W1845" s="1067"/>
      <c r="X1845" s="1067"/>
      <c r="Y1845" s="1065"/>
      <c r="Z1845" s="1065"/>
      <c r="AA1845" s="1065"/>
      <c r="AB1845" s="1068"/>
      <c r="AC1845" s="1068"/>
      <c r="AD1845" s="1068"/>
      <c r="AE1845" s="1045">
        <v>8.0</v>
      </c>
      <c r="AF1845" s="1071"/>
      <c r="AG1845" s="1069"/>
      <c r="AH1845" s="1069"/>
      <c r="AI1845" s="1069"/>
      <c r="AJ1845" s="1045">
        <v>8.0</v>
      </c>
      <c r="AK1845" s="1214"/>
      <c r="AL1845" s="1214"/>
      <c r="AM1845" s="1214"/>
      <c r="AN1845" s="1214"/>
      <c r="AO1845" s="1214"/>
      <c r="AP1845" s="1214"/>
      <c r="AQ1845" s="1214"/>
      <c r="AR1845" s="1214"/>
      <c r="AS1845" s="1214"/>
    </row>
    <row r="1846">
      <c r="A1846" s="1191" t="s">
        <v>2912</v>
      </c>
      <c r="B1846" s="1047" t="s">
        <v>2913</v>
      </c>
      <c r="C1846" s="269"/>
      <c r="D1846" s="1048">
        <v>1.0</v>
      </c>
      <c r="E1846" s="1075">
        <v>5.0</v>
      </c>
      <c r="F1846" s="1171"/>
      <c r="G1846" s="1050"/>
      <c r="H1846" s="1040">
        <v>15000.0</v>
      </c>
      <c r="I1846" s="1051"/>
      <c r="J1846" s="1052"/>
      <c r="K1846" s="1053"/>
      <c r="L1846" s="982">
        <v>5.0</v>
      </c>
      <c r="M1846" s="1051"/>
      <c r="N1846" s="1054"/>
      <c r="O1846" s="1051"/>
      <c r="P1846" s="1054"/>
      <c r="Q1846" s="1054"/>
      <c r="R1846" s="1054"/>
      <c r="S1846" s="1052"/>
      <c r="T1846" s="1055"/>
      <c r="U1846" s="1052"/>
      <c r="V1846" s="1055"/>
      <c r="W1846" s="1055"/>
      <c r="X1846" s="1055"/>
      <c r="Y1846" s="1056"/>
      <c r="Z1846" s="1056">
        <v>10.0</v>
      </c>
      <c r="AA1846" s="1056"/>
      <c r="AB1846" s="1056"/>
      <c r="AC1846" s="1056"/>
      <c r="AD1846" s="1056">
        <v>15.0</v>
      </c>
      <c r="AE1846" s="1058"/>
      <c r="AF1846" s="1059"/>
      <c r="AG1846" s="1058"/>
      <c r="AH1846" s="1058"/>
      <c r="AI1846" s="1058"/>
      <c r="AJ1846" s="1058"/>
      <c r="AK1846" s="1214"/>
      <c r="AL1846" s="1214"/>
      <c r="AM1846" s="1214"/>
      <c r="AN1846" s="1214"/>
      <c r="AO1846" s="1214"/>
      <c r="AP1846" s="1214"/>
      <c r="AQ1846" s="1214"/>
      <c r="AR1846" s="1214"/>
      <c r="AS1846" s="1214"/>
    </row>
    <row r="1847">
      <c r="A1847" s="269"/>
      <c r="C1847" s="269"/>
      <c r="D1847" s="1048">
        <v>2.0</v>
      </c>
      <c r="E1847" s="985">
        <v>7.0</v>
      </c>
      <c r="F1847" s="1190"/>
      <c r="G1847" s="1050"/>
      <c r="H1847" s="1041">
        <v>23000.0</v>
      </c>
      <c r="I1847" s="1051"/>
      <c r="J1847" s="1052"/>
      <c r="K1847" s="1053"/>
      <c r="L1847" s="990">
        <v>8.0</v>
      </c>
      <c r="M1847" s="1051"/>
      <c r="N1847" s="1054"/>
      <c r="O1847" s="1051"/>
      <c r="P1847" s="1054"/>
      <c r="Q1847" s="1054"/>
      <c r="R1847" s="1054"/>
      <c r="S1847" s="1052"/>
      <c r="T1847" s="1055"/>
      <c r="U1847" s="1052"/>
      <c r="V1847" s="1055"/>
      <c r="W1847" s="1055"/>
      <c r="X1847" s="1055"/>
      <c r="Y1847" s="1056"/>
      <c r="Z1847" s="1056">
        <v>15.0</v>
      </c>
      <c r="AA1847" s="1056"/>
      <c r="AB1847" s="1056"/>
      <c r="AC1847" s="1056"/>
      <c r="AD1847" s="1056">
        <v>20.0</v>
      </c>
      <c r="AE1847" s="1058"/>
      <c r="AF1847" s="1059"/>
      <c r="AG1847" s="1058"/>
      <c r="AH1847" s="1058"/>
      <c r="AI1847" s="1058"/>
      <c r="AJ1847" s="1058"/>
      <c r="AK1847" s="1214"/>
      <c r="AL1847" s="1214"/>
      <c r="AM1847" s="1214"/>
      <c r="AN1847" s="1214"/>
      <c r="AO1847" s="1214"/>
      <c r="AP1847" s="1214"/>
      <c r="AQ1847" s="1214"/>
      <c r="AR1847" s="1214"/>
      <c r="AS1847" s="1214"/>
    </row>
    <row r="1848">
      <c r="A1848" s="269"/>
      <c r="C1848" s="269"/>
      <c r="D1848" s="1048">
        <v>3.0</v>
      </c>
      <c r="E1848" s="985">
        <v>9.0</v>
      </c>
      <c r="F1848" s="1190"/>
      <c r="G1848" s="1050"/>
      <c r="H1848" s="1041">
        <v>35000.0</v>
      </c>
      <c r="I1848" s="1051"/>
      <c r="J1848" s="1052"/>
      <c r="K1848" s="1053"/>
      <c r="L1848" s="990">
        <v>10.0</v>
      </c>
      <c r="M1848" s="1051"/>
      <c r="N1848" s="1054"/>
      <c r="O1848" s="1051"/>
      <c r="P1848" s="1054"/>
      <c r="Q1848" s="1054"/>
      <c r="R1848" s="1054"/>
      <c r="S1848" s="1052"/>
      <c r="T1848" s="1055"/>
      <c r="U1848" s="1052"/>
      <c r="V1848" s="1055"/>
      <c r="W1848" s="1055"/>
      <c r="X1848" s="1055"/>
      <c r="Y1848" s="1056"/>
      <c r="Z1848" s="1056">
        <v>20.0</v>
      </c>
      <c r="AA1848" s="1056"/>
      <c r="AB1848" s="1056"/>
      <c r="AC1848" s="1056"/>
      <c r="AD1848" s="1056">
        <v>30.0</v>
      </c>
      <c r="AE1848" s="1058"/>
      <c r="AF1848" s="1059"/>
      <c r="AG1848" s="1058"/>
      <c r="AH1848" s="1058"/>
      <c r="AI1848" s="1058"/>
      <c r="AJ1848" s="1058"/>
      <c r="AK1848" s="1214"/>
      <c r="AL1848" s="1214"/>
      <c r="AM1848" s="1214"/>
      <c r="AN1848" s="1214"/>
      <c r="AO1848" s="1214"/>
      <c r="AP1848" s="1214"/>
      <c r="AQ1848" s="1214"/>
      <c r="AR1848" s="1214"/>
      <c r="AS1848" s="1214"/>
    </row>
    <row r="1849">
      <c r="A1849" s="269"/>
      <c r="C1849" s="269"/>
      <c r="D1849" s="1048">
        <v>4.0</v>
      </c>
      <c r="E1849" s="985">
        <v>11.0</v>
      </c>
      <c r="F1849" s="1190"/>
      <c r="G1849" s="1050"/>
      <c r="H1849" s="1041">
        <v>53000.0</v>
      </c>
      <c r="I1849" s="1051"/>
      <c r="J1849" s="1052"/>
      <c r="K1849" s="1053"/>
      <c r="L1849" s="990">
        <v>15.0</v>
      </c>
      <c r="M1849" s="1051"/>
      <c r="N1849" s="1054"/>
      <c r="O1849" s="1051"/>
      <c r="P1849" s="1054"/>
      <c r="Q1849" s="1054"/>
      <c r="R1849" s="1054"/>
      <c r="S1849" s="1052"/>
      <c r="T1849" s="1055"/>
      <c r="U1849" s="1052"/>
      <c r="V1849" s="1055"/>
      <c r="W1849" s="1055"/>
      <c r="X1849" s="1055"/>
      <c r="Y1849" s="1053"/>
      <c r="Z1849" s="1053"/>
      <c r="AA1849" s="1053"/>
      <c r="AB1849" s="1057"/>
      <c r="AC1849" s="1057"/>
      <c r="AD1849" s="1057"/>
      <c r="AE1849" s="1042"/>
      <c r="AF1849" s="1058">
        <v>2.0</v>
      </c>
      <c r="AG1849" s="1042"/>
      <c r="AH1849" s="1042"/>
      <c r="AI1849" s="1042"/>
      <c r="AJ1849" s="1058">
        <v>2.0</v>
      </c>
      <c r="AK1849" s="1214"/>
      <c r="AL1849" s="1214"/>
      <c r="AM1849" s="1214"/>
      <c r="AN1849" s="1214"/>
      <c r="AO1849" s="1214"/>
      <c r="AP1849" s="1214"/>
      <c r="AQ1849" s="1214"/>
      <c r="AR1849" s="1214"/>
      <c r="AS1849" s="1214"/>
    </row>
    <row r="1850">
      <c r="A1850" s="269"/>
      <c r="C1850" s="269"/>
      <c r="D1850" s="1048">
        <v>5.0</v>
      </c>
      <c r="E1850" s="985">
        <v>13.0</v>
      </c>
      <c r="F1850" s="1049"/>
      <c r="G1850" s="1050"/>
      <c r="H1850" s="1021">
        <v>80000.0</v>
      </c>
      <c r="I1850" s="1051"/>
      <c r="J1850" s="1052"/>
      <c r="K1850" s="1053"/>
      <c r="L1850" s="990">
        <v>20.0</v>
      </c>
      <c r="M1850" s="1051"/>
      <c r="N1850" s="1054"/>
      <c r="O1850" s="1051"/>
      <c r="P1850" s="1054"/>
      <c r="Q1850" s="1054"/>
      <c r="R1850" s="1054"/>
      <c r="S1850" s="1052"/>
      <c r="T1850" s="1055"/>
      <c r="U1850" s="1052"/>
      <c r="V1850" s="1055"/>
      <c r="W1850" s="1055"/>
      <c r="X1850" s="1055"/>
      <c r="Y1850" s="1053"/>
      <c r="Z1850" s="1053"/>
      <c r="AA1850" s="1053"/>
      <c r="AB1850" s="1057"/>
      <c r="AC1850" s="1057"/>
      <c r="AD1850" s="1057"/>
      <c r="AE1850" s="1058"/>
      <c r="AF1850" s="1042">
        <v>3.0</v>
      </c>
      <c r="AG1850" s="1058"/>
      <c r="AH1850" s="1058"/>
      <c r="AI1850" s="1058"/>
      <c r="AJ1850" s="1042">
        <v>3.0</v>
      </c>
      <c r="AK1850" s="1214"/>
      <c r="AL1850" s="1214"/>
      <c r="AM1850" s="1214"/>
      <c r="AN1850" s="1214"/>
      <c r="AO1850" s="1214"/>
      <c r="AP1850" s="1214"/>
      <c r="AQ1850" s="1214"/>
      <c r="AR1850" s="1214"/>
      <c r="AS1850" s="1214"/>
    </row>
    <row r="1851">
      <c r="A1851" s="269"/>
      <c r="C1851" s="269"/>
      <c r="D1851" s="1048">
        <v>6.0</v>
      </c>
      <c r="E1851" s="985">
        <v>16.0</v>
      </c>
      <c r="F1851" s="1049"/>
      <c r="G1851" s="1050"/>
      <c r="H1851" s="1021">
        <v>120000.0</v>
      </c>
      <c r="I1851" s="1051"/>
      <c r="J1851" s="1052"/>
      <c r="K1851" s="1053"/>
      <c r="L1851" s="990">
        <v>25.0</v>
      </c>
      <c r="M1851" s="1051"/>
      <c r="N1851" s="1054"/>
      <c r="O1851" s="1051"/>
      <c r="P1851" s="1054"/>
      <c r="Q1851" s="1054"/>
      <c r="R1851" s="1054"/>
      <c r="S1851" s="1052"/>
      <c r="T1851" s="1055"/>
      <c r="U1851" s="1052"/>
      <c r="V1851" s="1055"/>
      <c r="W1851" s="1055"/>
      <c r="X1851" s="1055"/>
      <c r="Y1851" s="1053"/>
      <c r="Z1851" s="1053"/>
      <c r="AA1851" s="1053"/>
      <c r="AB1851" s="1057"/>
      <c r="AC1851" s="1057"/>
      <c r="AD1851" s="1057"/>
      <c r="AE1851" s="1058"/>
      <c r="AF1851" s="1042">
        <v>4.0</v>
      </c>
      <c r="AG1851" s="1058"/>
      <c r="AH1851" s="1058"/>
      <c r="AI1851" s="1058"/>
      <c r="AJ1851" s="1042">
        <v>4.0</v>
      </c>
      <c r="AK1851" s="1214"/>
      <c r="AL1851" s="1214"/>
      <c r="AM1851" s="1214"/>
      <c r="AN1851" s="1214"/>
      <c r="AO1851" s="1214"/>
      <c r="AP1851" s="1214"/>
      <c r="AQ1851" s="1214"/>
      <c r="AR1851" s="1214"/>
      <c r="AS1851" s="1214"/>
    </row>
    <row r="1852">
      <c r="A1852" s="269"/>
      <c r="C1852" s="269"/>
      <c r="D1852" s="1048">
        <v>7.0</v>
      </c>
      <c r="E1852" s="985">
        <v>19.0</v>
      </c>
      <c r="F1852" s="1049"/>
      <c r="G1852" s="1050"/>
      <c r="H1852" s="1021">
        <v>180000.0</v>
      </c>
      <c r="I1852" s="1051"/>
      <c r="J1852" s="1052"/>
      <c r="K1852" s="1053"/>
      <c r="L1852" s="990">
        <v>30.0</v>
      </c>
      <c r="M1852" s="1051"/>
      <c r="N1852" s="1054"/>
      <c r="O1852" s="1051"/>
      <c r="P1852" s="1054"/>
      <c r="Q1852" s="1054"/>
      <c r="R1852" s="1054"/>
      <c r="S1852" s="1052"/>
      <c r="T1852" s="1055"/>
      <c r="U1852" s="1052"/>
      <c r="V1852" s="1055"/>
      <c r="W1852" s="1055"/>
      <c r="X1852" s="1055"/>
      <c r="Y1852" s="1053"/>
      <c r="Z1852" s="1053"/>
      <c r="AA1852" s="1053"/>
      <c r="AB1852" s="1057"/>
      <c r="AC1852" s="1057"/>
      <c r="AD1852" s="1057"/>
      <c r="AE1852" s="1058"/>
      <c r="AF1852" s="1042">
        <v>5.0</v>
      </c>
      <c r="AG1852" s="1058"/>
      <c r="AH1852" s="1058"/>
      <c r="AI1852" s="1058"/>
      <c r="AJ1852" s="1042">
        <v>5.0</v>
      </c>
      <c r="AK1852" s="1214"/>
      <c r="AL1852" s="1214"/>
      <c r="AM1852" s="1214"/>
      <c r="AN1852" s="1214"/>
      <c r="AO1852" s="1214"/>
      <c r="AP1852" s="1214"/>
      <c r="AQ1852" s="1214"/>
      <c r="AR1852" s="1214"/>
      <c r="AS1852" s="1214"/>
    </row>
    <row r="1853">
      <c r="A1853" s="269"/>
      <c r="C1853" s="269"/>
      <c r="D1853" s="1048">
        <v>8.0</v>
      </c>
      <c r="E1853" s="985">
        <v>22.0</v>
      </c>
      <c r="F1853" s="1049"/>
      <c r="G1853" s="1050"/>
      <c r="H1853" s="1021">
        <v>270000.0</v>
      </c>
      <c r="I1853" s="1051"/>
      <c r="J1853" s="1052"/>
      <c r="K1853" s="1053"/>
      <c r="L1853" s="990">
        <v>35.0</v>
      </c>
      <c r="M1853" s="1051"/>
      <c r="N1853" s="1054"/>
      <c r="O1853" s="1051"/>
      <c r="P1853" s="1054"/>
      <c r="Q1853" s="1054"/>
      <c r="R1853" s="1054"/>
      <c r="S1853" s="1052"/>
      <c r="T1853" s="1055"/>
      <c r="U1853" s="1052"/>
      <c r="V1853" s="1055"/>
      <c r="W1853" s="1055"/>
      <c r="X1853" s="1055"/>
      <c r="Y1853" s="1053"/>
      <c r="Z1853" s="1053"/>
      <c r="AA1853" s="1053"/>
      <c r="AB1853" s="1057"/>
      <c r="AC1853" s="1057"/>
      <c r="AD1853" s="1057"/>
      <c r="AE1853" s="1058"/>
      <c r="AF1853" s="1042">
        <v>6.0</v>
      </c>
      <c r="AG1853" s="1058"/>
      <c r="AH1853" s="1058"/>
      <c r="AI1853" s="1058"/>
      <c r="AJ1853" s="1042">
        <v>6.0</v>
      </c>
      <c r="AK1853" s="1214"/>
      <c r="AL1853" s="1214"/>
      <c r="AM1853" s="1214"/>
      <c r="AN1853" s="1214"/>
      <c r="AO1853" s="1214"/>
      <c r="AP1853" s="1214"/>
      <c r="AQ1853" s="1214"/>
      <c r="AR1853" s="1214"/>
      <c r="AS1853" s="1214"/>
    </row>
    <row r="1854">
      <c r="A1854" s="269"/>
      <c r="C1854" s="269"/>
      <c r="D1854" s="1048">
        <v>9.0</v>
      </c>
      <c r="E1854" s="985">
        <v>25.0</v>
      </c>
      <c r="F1854" s="1049"/>
      <c r="G1854" s="1050"/>
      <c r="H1854" s="1021">
        <v>410000.0</v>
      </c>
      <c r="I1854" s="1051"/>
      <c r="J1854" s="1052"/>
      <c r="K1854" s="1053"/>
      <c r="L1854" s="990">
        <v>40.0</v>
      </c>
      <c r="M1854" s="1051"/>
      <c r="N1854" s="1054"/>
      <c r="O1854" s="1051"/>
      <c r="P1854" s="1054"/>
      <c r="Q1854" s="1054"/>
      <c r="R1854" s="1054"/>
      <c r="S1854" s="1052"/>
      <c r="T1854" s="1055"/>
      <c r="U1854" s="1052"/>
      <c r="V1854" s="1055"/>
      <c r="W1854" s="1055"/>
      <c r="X1854" s="1055"/>
      <c r="Y1854" s="1053"/>
      <c r="Z1854" s="1053"/>
      <c r="AA1854" s="1053"/>
      <c r="AB1854" s="1057"/>
      <c r="AC1854" s="1057"/>
      <c r="AD1854" s="1057"/>
      <c r="AE1854" s="1058"/>
      <c r="AF1854" s="1042">
        <v>7.0</v>
      </c>
      <c r="AG1854" s="1058"/>
      <c r="AH1854" s="1058"/>
      <c r="AI1854" s="1058"/>
      <c r="AJ1854" s="1042">
        <v>7.0</v>
      </c>
      <c r="AK1854" s="1214"/>
      <c r="AL1854" s="1214"/>
      <c r="AM1854" s="1214"/>
      <c r="AN1854" s="1214"/>
      <c r="AO1854" s="1214"/>
      <c r="AP1854" s="1214"/>
      <c r="AQ1854" s="1214"/>
      <c r="AR1854" s="1214"/>
      <c r="AS1854" s="1214"/>
    </row>
    <row r="1855">
      <c r="A1855" s="917"/>
      <c r="B1855" s="916"/>
      <c r="C1855" s="917"/>
      <c r="D1855" s="1060">
        <v>10.0</v>
      </c>
      <c r="E1855" s="993">
        <v>30.0</v>
      </c>
      <c r="F1855" s="1061"/>
      <c r="G1855" s="1062"/>
      <c r="H1855" s="996">
        <v>620000.0</v>
      </c>
      <c r="I1855" s="1063"/>
      <c r="J1855" s="1064"/>
      <c r="K1855" s="1065"/>
      <c r="L1855" s="1004">
        <v>50.0</v>
      </c>
      <c r="M1855" s="1063"/>
      <c r="N1855" s="1066"/>
      <c r="O1855" s="1063"/>
      <c r="P1855" s="1066"/>
      <c r="Q1855" s="1066"/>
      <c r="R1855" s="1066"/>
      <c r="S1855" s="1064"/>
      <c r="T1855" s="1067"/>
      <c r="U1855" s="1064"/>
      <c r="V1855" s="1067"/>
      <c r="W1855" s="1067"/>
      <c r="X1855" s="1067"/>
      <c r="Y1855" s="1065"/>
      <c r="Z1855" s="1065"/>
      <c r="AA1855" s="1065"/>
      <c r="AB1855" s="1068"/>
      <c r="AC1855" s="1068"/>
      <c r="AD1855" s="1068"/>
      <c r="AE1855" s="1069"/>
      <c r="AF1855" s="1045">
        <v>8.0</v>
      </c>
      <c r="AG1855" s="1069"/>
      <c r="AH1855" s="1069"/>
      <c r="AI1855" s="1069"/>
      <c r="AJ1855" s="1045">
        <v>8.0</v>
      </c>
      <c r="AK1855" s="1214"/>
      <c r="AL1855" s="1214"/>
      <c r="AM1855" s="1214"/>
      <c r="AN1855" s="1214"/>
      <c r="AO1855" s="1214"/>
      <c r="AP1855" s="1214"/>
      <c r="AQ1855" s="1214"/>
      <c r="AR1855" s="1214"/>
      <c r="AS1855" s="1214"/>
    </row>
    <row r="1856">
      <c r="A1856" s="1046" t="s">
        <v>2876</v>
      </c>
      <c r="B1856" s="1047" t="s">
        <v>2914</v>
      </c>
      <c r="C1856" s="269"/>
      <c r="D1856" s="1048">
        <v>1.0</v>
      </c>
      <c r="E1856" s="986">
        <v>5.0</v>
      </c>
      <c r="F1856" s="1171"/>
      <c r="G1856" s="1050"/>
      <c r="H1856" s="1040">
        <v>15000.0</v>
      </c>
      <c r="I1856" s="1051"/>
      <c r="J1856" s="1052"/>
      <c r="K1856" s="1053"/>
      <c r="L1856" s="982">
        <v>5.0</v>
      </c>
      <c r="M1856" s="1051"/>
      <c r="N1856" s="1054"/>
      <c r="O1856" s="1051"/>
      <c r="P1856" s="1054"/>
      <c r="Q1856" s="1054"/>
      <c r="R1856" s="1054"/>
      <c r="S1856" s="1052"/>
      <c r="T1856" s="1055"/>
      <c r="U1856" s="1052"/>
      <c r="V1856" s="1055"/>
      <c r="W1856" s="1055"/>
      <c r="X1856" s="1055"/>
      <c r="Y1856" s="1056"/>
      <c r="Z1856" s="1053"/>
      <c r="AA1856" s="1056">
        <v>10.0</v>
      </c>
      <c r="AB1856" s="1056"/>
      <c r="AC1856" s="1056">
        <v>15.0</v>
      </c>
      <c r="AD1856" s="1056"/>
      <c r="AE1856" s="1058"/>
      <c r="AF1856" s="1059"/>
      <c r="AG1856" s="1058"/>
      <c r="AH1856" s="1058"/>
      <c r="AI1856" s="1058"/>
      <c r="AJ1856" s="1058"/>
      <c r="AK1856" s="1214"/>
      <c r="AL1856" s="1214"/>
      <c r="AM1856" s="1214"/>
      <c r="AN1856" s="1214"/>
      <c r="AO1856" s="1214"/>
      <c r="AP1856" s="1214"/>
      <c r="AQ1856" s="1214"/>
      <c r="AR1856" s="1214"/>
      <c r="AS1856" s="1214"/>
    </row>
    <row r="1857">
      <c r="A1857" s="269"/>
      <c r="C1857" s="269"/>
      <c r="D1857" s="1048">
        <v>2.0</v>
      </c>
      <c r="E1857" s="986">
        <v>6.0</v>
      </c>
      <c r="F1857" s="1190"/>
      <c r="G1857" s="1050"/>
      <c r="H1857" s="1041">
        <v>23000.0</v>
      </c>
      <c r="I1857" s="1051"/>
      <c r="J1857" s="1052"/>
      <c r="K1857" s="1053"/>
      <c r="L1857" s="990">
        <v>8.0</v>
      </c>
      <c r="M1857" s="1051"/>
      <c r="N1857" s="1054"/>
      <c r="O1857" s="1051"/>
      <c r="P1857" s="1054"/>
      <c r="Q1857" s="1054"/>
      <c r="R1857" s="1054"/>
      <c r="S1857" s="1052"/>
      <c r="T1857" s="1055"/>
      <c r="U1857" s="1052"/>
      <c r="V1857" s="1055"/>
      <c r="W1857" s="1055"/>
      <c r="X1857" s="1055"/>
      <c r="Y1857" s="1056"/>
      <c r="Z1857" s="1053"/>
      <c r="AA1857" s="1056">
        <v>15.0</v>
      </c>
      <c r="AB1857" s="1056"/>
      <c r="AC1857" s="1056">
        <v>20.0</v>
      </c>
      <c r="AD1857" s="1056"/>
      <c r="AE1857" s="1058"/>
      <c r="AF1857" s="1059"/>
      <c r="AG1857" s="1058"/>
      <c r="AH1857" s="1058"/>
      <c r="AI1857" s="1058"/>
      <c r="AJ1857" s="1058"/>
      <c r="AK1857" s="1214"/>
      <c r="AL1857" s="1214"/>
      <c r="AM1857" s="1214"/>
      <c r="AN1857" s="1214"/>
      <c r="AO1857" s="1214"/>
      <c r="AP1857" s="1214"/>
      <c r="AQ1857" s="1214"/>
      <c r="AR1857" s="1214"/>
      <c r="AS1857" s="1214"/>
    </row>
    <row r="1858">
      <c r="A1858" s="269"/>
      <c r="C1858" s="269"/>
      <c r="D1858" s="1048">
        <v>3.0</v>
      </c>
      <c r="E1858" s="986">
        <v>7.0</v>
      </c>
      <c r="F1858" s="1190"/>
      <c r="G1858" s="1050"/>
      <c r="H1858" s="1041">
        <v>35000.0</v>
      </c>
      <c r="I1858" s="1051"/>
      <c r="J1858" s="1052"/>
      <c r="K1858" s="1053"/>
      <c r="L1858" s="990">
        <v>10.0</v>
      </c>
      <c r="M1858" s="1051"/>
      <c r="N1858" s="1054"/>
      <c r="O1858" s="1051"/>
      <c r="P1858" s="1054"/>
      <c r="Q1858" s="1054"/>
      <c r="R1858" s="1054"/>
      <c r="S1858" s="1052"/>
      <c r="T1858" s="1055"/>
      <c r="U1858" s="1052"/>
      <c r="V1858" s="1055"/>
      <c r="W1858" s="1055"/>
      <c r="X1858" s="1055"/>
      <c r="Y1858" s="1056"/>
      <c r="Z1858" s="1053"/>
      <c r="AA1858" s="1056">
        <v>20.0</v>
      </c>
      <c r="AB1858" s="1056"/>
      <c r="AC1858" s="1056">
        <v>30.0</v>
      </c>
      <c r="AD1858" s="1056"/>
      <c r="AE1858" s="1058"/>
      <c r="AF1858" s="1059"/>
      <c r="AG1858" s="1058"/>
      <c r="AH1858" s="1058"/>
      <c r="AI1858" s="1058"/>
      <c r="AJ1858" s="1058"/>
      <c r="AK1858" s="1214"/>
      <c r="AL1858" s="1214"/>
      <c r="AM1858" s="1214"/>
      <c r="AN1858" s="1214"/>
      <c r="AO1858" s="1214"/>
      <c r="AP1858" s="1214"/>
      <c r="AQ1858" s="1214"/>
      <c r="AR1858" s="1214"/>
      <c r="AS1858" s="1214"/>
    </row>
    <row r="1859">
      <c r="A1859" s="269"/>
      <c r="C1859" s="269"/>
      <c r="D1859" s="1048">
        <v>4.0</v>
      </c>
      <c r="E1859" s="986">
        <v>8.0</v>
      </c>
      <c r="F1859" s="1190"/>
      <c r="G1859" s="1050"/>
      <c r="H1859" s="1041">
        <v>53000.0</v>
      </c>
      <c r="I1859" s="1051"/>
      <c r="J1859" s="1052"/>
      <c r="K1859" s="1053"/>
      <c r="L1859" s="990">
        <v>15.0</v>
      </c>
      <c r="M1859" s="1051"/>
      <c r="N1859" s="1054"/>
      <c r="O1859" s="1051"/>
      <c r="P1859" s="1054"/>
      <c r="Q1859" s="1054"/>
      <c r="R1859" s="1054"/>
      <c r="S1859" s="1052"/>
      <c r="T1859" s="1055"/>
      <c r="U1859" s="1052"/>
      <c r="V1859" s="1055"/>
      <c r="W1859" s="1055"/>
      <c r="X1859" s="1055"/>
      <c r="Y1859" s="1053"/>
      <c r="Z1859" s="1053"/>
      <c r="AA1859" s="1053"/>
      <c r="AB1859" s="1057"/>
      <c r="AC1859" s="1057"/>
      <c r="AD1859" s="1057"/>
      <c r="AE1859" s="1042"/>
      <c r="AF1859" s="1059"/>
      <c r="AG1859" s="1058">
        <v>2.0</v>
      </c>
      <c r="AH1859" s="1042"/>
      <c r="AI1859" s="1058">
        <v>2.0</v>
      </c>
      <c r="AJ1859" s="1042"/>
      <c r="AK1859" s="1214"/>
      <c r="AL1859" s="1214"/>
      <c r="AM1859" s="1214"/>
      <c r="AN1859" s="1214"/>
      <c r="AO1859" s="1214"/>
      <c r="AP1859" s="1214"/>
      <c r="AQ1859" s="1214"/>
      <c r="AR1859" s="1214"/>
      <c r="AS1859" s="1214"/>
    </row>
    <row r="1860">
      <c r="A1860" s="269"/>
      <c r="C1860" s="269"/>
      <c r="D1860" s="1048">
        <v>5.0</v>
      </c>
      <c r="E1860" s="986">
        <v>9.0</v>
      </c>
      <c r="F1860" s="1049"/>
      <c r="G1860" s="1050"/>
      <c r="H1860" s="1021">
        <v>80000.0</v>
      </c>
      <c r="I1860" s="1051"/>
      <c r="J1860" s="1052"/>
      <c r="K1860" s="1053"/>
      <c r="L1860" s="990">
        <v>20.0</v>
      </c>
      <c r="M1860" s="1051"/>
      <c r="N1860" s="1054"/>
      <c r="O1860" s="1051"/>
      <c r="P1860" s="1054"/>
      <c r="Q1860" s="1054"/>
      <c r="R1860" s="1054"/>
      <c r="S1860" s="1052"/>
      <c r="T1860" s="1055"/>
      <c r="U1860" s="1052"/>
      <c r="V1860" s="1055"/>
      <c r="W1860" s="1055"/>
      <c r="X1860" s="1055"/>
      <c r="Y1860" s="1053"/>
      <c r="Z1860" s="1053"/>
      <c r="AA1860" s="1053"/>
      <c r="AB1860" s="1057"/>
      <c r="AC1860" s="1057"/>
      <c r="AD1860" s="1057"/>
      <c r="AE1860" s="1058"/>
      <c r="AF1860" s="1059"/>
      <c r="AG1860" s="1042">
        <v>3.0</v>
      </c>
      <c r="AH1860" s="1058"/>
      <c r="AI1860" s="1042">
        <v>3.0</v>
      </c>
      <c r="AJ1860" s="1058"/>
      <c r="AK1860" s="1214"/>
      <c r="AL1860" s="1214"/>
      <c r="AM1860" s="1214"/>
      <c r="AN1860" s="1214"/>
      <c r="AO1860" s="1214"/>
      <c r="AP1860" s="1214"/>
      <c r="AQ1860" s="1214"/>
      <c r="AR1860" s="1214"/>
      <c r="AS1860" s="1214"/>
    </row>
    <row r="1861">
      <c r="A1861" s="269"/>
      <c r="C1861" s="269"/>
      <c r="D1861" s="1048">
        <v>6.0</v>
      </c>
      <c r="E1861" s="986">
        <v>11.0</v>
      </c>
      <c r="F1861" s="1049"/>
      <c r="G1861" s="1050"/>
      <c r="H1861" s="1021">
        <v>120000.0</v>
      </c>
      <c r="I1861" s="1051"/>
      <c r="J1861" s="1052"/>
      <c r="K1861" s="1053"/>
      <c r="L1861" s="990">
        <v>25.0</v>
      </c>
      <c r="M1861" s="1051"/>
      <c r="N1861" s="1054"/>
      <c r="O1861" s="1051"/>
      <c r="P1861" s="1054"/>
      <c r="Q1861" s="1054"/>
      <c r="R1861" s="1054"/>
      <c r="S1861" s="1052"/>
      <c r="T1861" s="1055"/>
      <c r="U1861" s="1052"/>
      <c r="V1861" s="1055"/>
      <c r="W1861" s="1055"/>
      <c r="X1861" s="1055"/>
      <c r="Y1861" s="1053"/>
      <c r="Z1861" s="1053"/>
      <c r="AA1861" s="1053"/>
      <c r="AB1861" s="1057"/>
      <c r="AC1861" s="1057"/>
      <c r="AD1861" s="1057"/>
      <c r="AE1861" s="1058"/>
      <c r="AF1861" s="1059"/>
      <c r="AG1861" s="1042">
        <v>4.0</v>
      </c>
      <c r="AH1861" s="1058"/>
      <c r="AI1861" s="1042">
        <v>4.0</v>
      </c>
      <c r="AJ1861" s="1058"/>
      <c r="AK1861" s="1214"/>
      <c r="AL1861" s="1214"/>
      <c r="AM1861" s="1214"/>
      <c r="AN1861" s="1214"/>
      <c r="AO1861" s="1214"/>
      <c r="AP1861" s="1214"/>
      <c r="AQ1861" s="1214"/>
      <c r="AR1861" s="1214"/>
      <c r="AS1861" s="1214"/>
    </row>
    <row r="1862">
      <c r="A1862" s="269"/>
      <c r="C1862" s="269"/>
      <c r="D1862" s="1048">
        <v>7.0</v>
      </c>
      <c r="E1862" s="986">
        <v>13.0</v>
      </c>
      <c r="F1862" s="1049"/>
      <c r="G1862" s="1050"/>
      <c r="H1862" s="1021">
        <v>180000.0</v>
      </c>
      <c r="I1862" s="1051"/>
      <c r="J1862" s="1052"/>
      <c r="K1862" s="1053"/>
      <c r="L1862" s="990">
        <v>30.0</v>
      </c>
      <c r="M1862" s="1051"/>
      <c r="N1862" s="1054"/>
      <c r="O1862" s="1051"/>
      <c r="P1862" s="1054"/>
      <c r="Q1862" s="1054"/>
      <c r="R1862" s="1054"/>
      <c r="S1862" s="1052"/>
      <c r="T1862" s="1055"/>
      <c r="U1862" s="1052"/>
      <c r="V1862" s="1055"/>
      <c r="W1862" s="1055"/>
      <c r="X1862" s="1055"/>
      <c r="Y1862" s="1053"/>
      <c r="Z1862" s="1053"/>
      <c r="AA1862" s="1053"/>
      <c r="AB1862" s="1057"/>
      <c r="AC1862" s="1057"/>
      <c r="AD1862" s="1057"/>
      <c r="AE1862" s="1058"/>
      <c r="AF1862" s="1059"/>
      <c r="AG1862" s="1042">
        <v>5.0</v>
      </c>
      <c r="AH1862" s="1058"/>
      <c r="AI1862" s="1042">
        <v>5.0</v>
      </c>
      <c r="AJ1862" s="1058"/>
      <c r="AK1862" s="1214"/>
      <c r="AL1862" s="1214"/>
      <c r="AM1862" s="1214"/>
      <c r="AN1862" s="1214"/>
      <c r="AO1862" s="1214"/>
      <c r="AP1862" s="1214"/>
      <c r="AQ1862" s="1214"/>
      <c r="AR1862" s="1214"/>
      <c r="AS1862" s="1214"/>
    </row>
    <row r="1863">
      <c r="A1863" s="269"/>
      <c r="C1863" s="269"/>
      <c r="D1863" s="1048">
        <v>8.0</v>
      </c>
      <c r="E1863" s="986">
        <v>15.0</v>
      </c>
      <c r="F1863" s="1049"/>
      <c r="G1863" s="1050"/>
      <c r="H1863" s="1021">
        <v>270000.0</v>
      </c>
      <c r="I1863" s="1051"/>
      <c r="J1863" s="1052"/>
      <c r="K1863" s="1053"/>
      <c r="L1863" s="990">
        <v>35.0</v>
      </c>
      <c r="M1863" s="1051"/>
      <c r="N1863" s="1054"/>
      <c r="O1863" s="1051"/>
      <c r="P1863" s="1054"/>
      <c r="Q1863" s="1054"/>
      <c r="R1863" s="1054"/>
      <c r="S1863" s="1052"/>
      <c r="T1863" s="1055"/>
      <c r="U1863" s="1052"/>
      <c r="V1863" s="1055"/>
      <c r="W1863" s="1055"/>
      <c r="X1863" s="1055"/>
      <c r="Y1863" s="1053"/>
      <c r="Z1863" s="1053"/>
      <c r="AA1863" s="1053"/>
      <c r="AB1863" s="1057"/>
      <c r="AC1863" s="1057"/>
      <c r="AD1863" s="1057"/>
      <c r="AE1863" s="1058"/>
      <c r="AF1863" s="1059"/>
      <c r="AG1863" s="1042">
        <v>6.0</v>
      </c>
      <c r="AH1863" s="1058"/>
      <c r="AI1863" s="1042">
        <v>6.0</v>
      </c>
      <c r="AJ1863" s="1058"/>
      <c r="AK1863" s="1214"/>
      <c r="AL1863" s="1214"/>
      <c r="AM1863" s="1214"/>
      <c r="AN1863" s="1214"/>
      <c r="AO1863" s="1214"/>
      <c r="AP1863" s="1214"/>
      <c r="AQ1863" s="1214"/>
      <c r="AR1863" s="1214"/>
      <c r="AS1863" s="1214"/>
    </row>
    <row r="1864">
      <c r="A1864" s="269"/>
      <c r="C1864" s="269"/>
      <c r="D1864" s="1048">
        <v>9.0</v>
      </c>
      <c r="E1864" s="986">
        <v>17.0</v>
      </c>
      <c r="F1864" s="1049"/>
      <c r="G1864" s="1050"/>
      <c r="H1864" s="1021">
        <v>410000.0</v>
      </c>
      <c r="I1864" s="1051"/>
      <c r="J1864" s="1052"/>
      <c r="K1864" s="1053"/>
      <c r="L1864" s="990">
        <v>40.0</v>
      </c>
      <c r="M1864" s="1051"/>
      <c r="N1864" s="1054"/>
      <c r="O1864" s="1051"/>
      <c r="P1864" s="1054"/>
      <c r="Q1864" s="1054"/>
      <c r="R1864" s="1054"/>
      <c r="S1864" s="1052"/>
      <c r="T1864" s="1055"/>
      <c r="U1864" s="1052"/>
      <c r="V1864" s="1055"/>
      <c r="W1864" s="1055"/>
      <c r="X1864" s="1055"/>
      <c r="Y1864" s="1053"/>
      <c r="Z1864" s="1053"/>
      <c r="AA1864" s="1053"/>
      <c r="AB1864" s="1057"/>
      <c r="AC1864" s="1057"/>
      <c r="AD1864" s="1057"/>
      <c r="AE1864" s="1058"/>
      <c r="AF1864" s="1059"/>
      <c r="AG1864" s="1042">
        <v>7.0</v>
      </c>
      <c r="AH1864" s="1058"/>
      <c r="AI1864" s="1042">
        <v>7.0</v>
      </c>
      <c r="AJ1864" s="1058"/>
      <c r="AK1864" s="1214"/>
      <c r="AL1864" s="1214"/>
      <c r="AM1864" s="1214"/>
      <c r="AN1864" s="1214"/>
      <c r="AO1864" s="1214"/>
      <c r="AP1864" s="1214"/>
      <c r="AQ1864" s="1214"/>
      <c r="AR1864" s="1214"/>
      <c r="AS1864" s="1214"/>
    </row>
    <row r="1865">
      <c r="A1865" s="917"/>
      <c r="B1865" s="916"/>
      <c r="C1865" s="917"/>
      <c r="D1865" s="1060">
        <v>10.0</v>
      </c>
      <c r="E1865" s="1044">
        <v>20.0</v>
      </c>
      <c r="F1865" s="1061"/>
      <c r="G1865" s="1062"/>
      <c r="H1865" s="996">
        <v>620000.0</v>
      </c>
      <c r="I1865" s="1063"/>
      <c r="J1865" s="1064"/>
      <c r="K1865" s="1065"/>
      <c r="L1865" s="1004">
        <v>50.0</v>
      </c>
      <c r="M1865" s="1063"/>
      <c r="N1865" s="1066"/>
      <c r="O1865" s="1063"/>
      <c r="P1865" s="1066"/>
      <c r="Q1865" s="1066"/>
      <c r="R1865" s="1066"/>
      <c r="S1865" s="1064"/>
      <c r="T1865" s="1067"/>
      <c r="U1865" s="1064"/>
      <c r="V1865" s="1067"/>
      <c r="W1865" s="1067"/>
      <c r="X1865" s="1067"/>
      <c r="Y1865" s="1065"/>
      <c r="Z1865" s="1065"/>
      <c r="AA1865" s="1065"/>
      <c r="AB1865" s="1068"/>
      <c r="AC1865" s="1068"/>
      <c r="AD1865" s="1068"/>
      <c r="AE1865" s="1069"/>
      <c r="AF1865" s="1071"/>
      <c r="AG1865" s="1045">
        <v>8.0</v>
      </c>
      <c r="AH1865" s="1069"/>
      <c r="AI1865" s="1045">
        <v>8.0</v>
      </c>
      <c r="AJ1865" s="1069"/>
      <c r="AK1865" s="1214"/>
      <c r="AL1865" s="1214"/>
      <c r="AM1865" s="1214"/>
      <c r="AN1865" s="1214"/>
      <c r="AO1865" s="1214"/>
      <c r="AP1865" s="1214"/>
      <c r="AQ1865" s="1214"/>
      <c r="AR1865" s="1214"/>
      <c r="AS1865" s="1214"/>
    </row>
    <row r="1866">
      <c r="A1866" s="387" t="s">
        <v>2592</v>
      </c>
      <c r="B1866" s="1018" t="s">
        <v>2915</v>
      </c>
      <c r="C1866" s="269"/>
      <c r="D1866" s="984">
        <v>1.0</v>
      </c>
      <c r="E1866" s="985">
        <v>2.0</v>
      </c>
      <c r="F1866" s="972">
        <v>10.0</v>
      </c>
      <c r="G1866" s="987"/>
      <c r="H1866" s="1021">
        <v>10000.0</v>
      </c>
      <c r="I1866" s="486"/>
      <c r="J1866" s="519"/>
      <c r="K1866" s="474"/>
      <c r="L1866" s="990">
        <v>1.0</v>
      </c>
      <c r="M1866" s="486"/>
      <c r="N1866" s="487"/>
      <c r="O1866" s="486"/>
      <c r="P1866" s="487"/>
      <c r="Q1866" s="487"/>
      <c r="R1866" s="487"/>
      <c r="S1866" s="519"/>
      <c r="T1866" s="520"/>
      <c r="U1866" s="519"/>
      <c r="V1866" s="520"/>
      <c r="W1866" s="520"/>
      <c r="X1866" s="520"/>
      <c r="Y1866" s="474"/>
      <c r="Z1866" s="475"/>
      <c r="AA1866" s="474"/>
      <c r="AB1866" s="475"/>
      <c r="AC1866" s="475"/>
      <c r="AD1866" s="475"/>
      <c r="AE1866" s="989"/>
      <c r="AF1866" s="989"/>
      <c r="AG1866" s="989"/>
      <c r="AH1866" s="990"/>
      <c r="AI1866" s="990"/>
      <c r="AJ1866" s="989"/>
      <c r="AK1866" s="1214"/>
      <c r="AL1866" s="1214"/>
      <c r="AM1866" s="1214"/>
      <c r="AN1866" s="1214"/>
      <c r="AO1866" s="1214"/>
      <c r="AP1866" s="1214"/>
      <c r="AQ1866" s="1214"/>
      <c r="AR1866" s="1214"/>
      <c r="AS1866" s="1214"/>
    </row>
    <row r="1867">
      <c r="B1867" s="266"/>
      <c r="C1867" s="269"/>
      <c r="D1867" s="984">
        <v>2.0</v>
      </c>
      <c r="E1867" s="985">
        <v>4.0</v>
      </c>
      <c r="F1867" s="986">
        <v>12.0</v>
      </c>
      <c r="G1867" s="987"/>
      <c r="H1867" s="1021">
        <v>15000.0</v>
      </c>
      <c r="I1867" s="486"/>
      <c r="J1867" s="519"/>
      <c r="K1867" s="475">
        <v>5.0</v>
      </c>
      <c r="L1867" s="989"/>
      <c r="M1867" s="486"/>
      <c r="N1867" s="487"/>
      <c r="O1867" s="486"/>
      <c r="P1867" s="487"/>
      <c r="Q1867" s="487"/>
      <c r="R1867" s="487"/>
      <c r="S1867" s="519"/>
      <c r="T1867" s="520"/>
      <c r="U1867" s="519"/>
      <c r="V1867" s="520"/>
      <c r="W1867" s="520"/>
      <c r="X1867" s="520"/>
      <c r="Y1867" s="474"/>
      <c r="Z1867" s="475"/>
      <c r="AA1867" s="474"/>
      <c r="AB1867" s="475"/>
      <c r="AC1867" s="475"/>
      <c r="AD1867" s="475">
        <v>6.0</v>
      </c>
      <c r="AE1867" s="989"/>
      <c r="AF1867" s="989"/>
      <c r="AG1867" s="989"/>
      <c r="AH1867" s="990"/>
      <c r="AI1867" s="990"/>
      <c r="AJ1867" s="989"/>
      <c r="AK1867" s="1214"/>
      <c r="AL1867" s="1214"/>
      <c r="AM1867" s="1214"/>
      <c r="AN1867" s="1214"/>
      <c r="AO1867" s="1214"/>
      <c r="AP1867" s="1214"/>
      <c r="AQ1867" s="1214"/>
      <c r="AR1867" s="1214"/>
      <c r="AS1867" s="1214"/>
    </row>
    <row r="1868">
      <c r="B1868" s="266"/>
      <c r="C1868" s="269"/>
      <c r="D1868" s="984">
        <v>3.0</v>
      </c>
      <c r="E1868" s="985">
        <v>6.0</v>
      </c>
      <c r="F1868" s="986">
        <v>14.0</v>
      </c>
      <c r="G1868" s="987"/>
      <c r="H1868" s="1021">
        <v>23000.0</v>
      </c>
      <c r="I1868" s="486"/>
      <c r="J1868" s="519"/>
      <c r="K1868" s="475">
        <v>15.0</v>
      </c>
      <c r="L1868" s="989"/>
      <c r="M1868" s="486"/>
      <c r="N1868" s="487"/>
      <c r="O1868" s="486"/>
      <c r="P1868" s="487"/>
      <c r="Q1868" s="487"/>
      <c r="R1868" s="487"/>
      <c r="S1868" s="519"/>
      <c r="T1868" s="520"/>
      <c r="U1868" s="519"/>
      <c r="V1868" s="520"/>
      <c r="W1868" s="520"/>
      <c r="X1868" s="520"/>
      <c r="Y1868" s="474"/>
      <c r="Z1868" s="475">
        <v>6.0</v>
      </c>
      <c r="AA1868" s="475"/>
      <c r="AB1868" s="475"/>
      <c r="AC1868" s="475"/>
      <c r="AD1868" s="475">
        <v>10.0</v>
      </c>
      <c r="AE1868" s="989"/>
      <c r="AF1868" s="989"/>
      <c r="AG1868" s="989"/>
      <c r="AH1868" s="990"/>
      <c r="AI1868" s="990"/>
      <c r="AJ1868" s="989"/>
      <c r="AK1868" s="1214"/>
      <c r="AL1868" s="1214"/>
      <c r="AM1868" s="1214"/>
      <c r="AN1868" s="1214"/>
      <c r="AO1868" s="1214"/>
      <c r="AP1868" s="1214"/>
      <c r="AQ1868" s="1214"/>
      <c r="AR1868" s="1214"/>
      <c r="AS1868" s="1214"/>
    </row>
    <row r="1869">
      <c r="B1869" s="266"/>
      <c r="C1869" s="269"/>
      <c r="D1869" s="984">
        <v>4.0</v>
      </c>
      <c r="E1869" s="985">
        <v>9.0</v>
      </c>
      <c r="F1869" s="986">
        <v>16.0</v>
      </c>
      <c r="G1869" s="987"/>
      <c r="H1869" s="1021">
        <v>35000.0</v>
      </c>
      <c r="I1869" s="486"/>
      <c r="J1869" s="519"/>
      <c r="K1869" s="475">
        <v>25.0</v>
      </c>
      <c r="L1869" s="989"/>
      <c r="M1869" s="486"/>
      <c r="N1869" s="487"/>
      <c r="O1869" s="486"/>
      <c r="P1869" s="487"/>
      <c r="Q1869" s="487"/>
      <c r="R1869" s="487"/>
      <c r="S1869" s="519"/>
      <c r="T1869" s="520"/>
      <c r="U1869" s="519"/>
      <c r="V1869" s="520"/>
      <c r="W1869" s="520"/>
      <c r="X1869" s="520"/>
      <c r="Y1869" s="474"/>
      <c r="Z1869" s="475">
        <v>8.0</v>
      </c>
      <c r="AA1869" s="475"/>
      <c r="AB1869" s="475"/>
      <c r="AC1869" s="475"/>
      <c r="AD1869" s="475">
        <v>12.0</v>
      </c>
      <c r="AE1869" s="989"/>
      <c r="AF1869" s="989"/>
      <c r="AG1869" s="989"/>
      <c r="AH1869" s="990"/>
      <c r="AI1869" s="990"/>
      <c r="AJ1869" s="989"/>
      <c r="AK1869" s="1214"/>
      <c r="AL1869" s="1214"/>
      <c r="AM1869" s="1214"/>
      <c r="AN1869" s="1214"/>
      <c r="AO1869" s="1214"/>
      <c r="AP1869" s="1214"/>
      <c r="AQ1869" s="1214"/>
      <c r="AR1869" s="1214"/>
      <c r="AS1869" s="1214"/>
    </row>
    <row r="1870">
      <c r="B1870" s="266"/>
      <c r="C1870" s="269"/>
      <c r="D1870" s="984">
        <v>5.0</v>
      </c>
      <c r="E1870" s="985">
        <v>12.0</v>
      </c>
      <c r="F1870" s="986">
        <v>18.0</v>
      </c>
      <c r="G1870" s="987"/>
      <c r="H1870" s="1021">
        <v>53000.0</v>
      </c>
      <c r="I1870" s="486"/>
      <c r="J1870" s="519"/>
      <c r="K1870" s="474"/>
      <c r="L1870" s="990">
        <v>3.0</v>
      </c>
      <c r="M1870" s="486"/>
      <c r="N1870" s="487"/>
      <c r="O1870" s="486"/>
      <c r="P1870" s="487"/>
      <c r="Q1870" s="487"/>
      <c r="R1870" s="487"/>
      <c r="S1870" s="519"/>
      <c r="T1870" s="520"/>
      <c r="U1870" s="519"/>
      <c r="V1870" s="520"/>
      <c r="W1870" s="520"/>
      <c r="X1870" s="520"/>
      <c r="Y1870" s="474"/>
      <c r="Z1870" s="475">
        <v>10.0</v>
      </c>
      <c r="AA1870" s="475"/>
      <c r="AB1870" s="475"/>
      <c r="AC1870" s="475"/>
      <c r="AD1870" s="475">
        <v>14.0</v>
      </c>
      <c r="AE1870" s="989"/>
      <c r="AF1870" s="989"/>
      <c r="AG1870" s="989"/>
      <c r="AH1870" s="990"/>
      <c r="AI1870" s="990"/>
      <c r="AJ1870" s="989"/>
      <c r="AK1870" s="1214"/>
      <c r="AL1870" s="1214"/>
      <c r="AM1870" s="1214"/>
      <c r="AN1870" s="1214"/>
      <c r="AO1870" s="1214"/>
      <c r="AP1870" s="1214"/>
      <c r="AQ1870" s="1214"/>
      <c r="AR1870" s="1214"/>
      <c r="AS1870" s="1214"/>
    </row>
    <row r="1871">
      <c r="B1871" s="266"/>
      <c r="C1871" s="269"/>
      <c r="D1871" s="984">
        <v>6.0</v>
      </c>
      <c r="E1871" s="985">
        <v>15.0</v>
      </c>
      <c r="F1871" s="986">
        <v>20.0</v>
      </c>
      <c r="G1871" s="987"/>
      <c r="H1871" s="1021">
        <v>80000.0</v>
      </c>
      <c r="I1871" s="486"/>
      <c r="J1871" s="519"/>
      <c r="K1871" s="474"/>
      <c r="L1871" s="990">
        <v>5.0</v>
      </c>
      <c r="M1871" s="486"/>
      <c r="N1871" s="487"/>
      <c r="O1871" s="486"/>
      <c r="P1871" s="487"/>
      <c r="Q1871" s="487"/>
      <c r="R1871" s="487"/>
      <c r="S1871" s="519"/>
      <c r="T1871" s="520"/>
      <c r="U1871" s="519"/>
      <c r="V1871" s="520"/>
      <c r="W1871" s="520"/>
      <c r="X1871" s="520"/>
      <c r="Y1871" s="474"/>
      <c r="Z1871" s="474"/>
      <c r="AA1871" s="474"/>
      <c r="AB1871" s="475"/>
      <c r="AC1871" s="475"/>
      <c r="AD1871" s="475"/>
      <c r="AE1871" s="989"/>
      <c r="AF1871" s="990">
        <v>2.0</v>
      </c>
      <c r="AG1871" s="990"/>
      <c r="AH1871" s="990"/>
      <c r="AI1871" s="990"/>
      <c r="AJ1871" s="990">
        <v>2.0</v>
      </c>
      <c r="AK1871" s="1214"/>
      <c r="AL1871" s="1214"/>
      <c r="AM1871" s="1214"/>
      <c r="AN1871" s="1214"/>
      <c r="AO1871" s="1214"/>
      <c r="AP1871" s="1214"/>
      <c r="AQ1871" s="1214"/>
      <c r="AR1871" s="1214"/>
      <c r="AS1871" s="1214"/>
    </row>
    <row r="1872">
      <c r="B1872" s="266"/>
      <c r="C1872" s="269"/>
      <c r="D1872" s="984">
        <v>7.0</v>
      </c>
      <c r="E1872" s="985">
        <v>18.0</v>
      </c>
      <c r="F1872" s="986">
        <v>22.0</v>
      </c>
      <c r="G1872" s="987"/>
      <c r="H1872" s="1021">
        <v>120000.0</v>
      </c>
      <c r="I1872" s="486"/>
      <c r="J1872" s="519"/>
      <c r="K1872" s="474"/>
      <c r="L1872" s="990">
        <v>10.0</v>
      </c>
      <c r="M1872" s="486"/>
      <c r="N1872" s="487"/>
      <c r="O1872" s="486"/>
      <c r="P1872" s="487"/>
      <c r="Q1872" s="487"/>
      <c r="R1872" s="487"/>
      <c r="S1872" s="519"/>
      <c r="T1872" s="520"/>
      <c r="U1872" s="519"/>
      <c r="V1872" s="520"/>
      <c r="W1872" s="520"/>
      <c r="X1872" s="520"/>
      <c r="Y1872" s="474"/>
      <c r="Z1872" s="474"/>
      <c r="AA1872" s="474"/>
      <c r="AB1872" s="475"/>
      <c r="AC1872" s="475"/>
      <c r="AD1872" s="475"/>
      <c r="AE1872" s="989"/>
      <c r="AF1872" s="990">
        <v>3.0</v>
      </c>
      <c r="AG1872" s="990"/>
      <c r="AH1872" s="990"/>
      <c r="AI1872" s="990"/>
      <c r="AJ1872" s="990">
        <v>3.0</v>
      </c>
      <c r="AK1872" s="1214"/>
      <c r="AL1872" s="1214"/>
      <c r="AM1872" s="1214"/>
      <c r="AN1872" s="1214"/>
      <c r="AO1872" s="1214"/>
      <c r="AP1872" s="1214"/>
      <c r="AQ1872" s="1214"/>
      <c r="AR1872" s="1214"/>
      <c r="AS1872" s="1214"/>
    </row>
    <row r="1873">
      <c r="B1873" s="266"/>
      <c r="C1873" s="269"/>
      <c r="D1873" s="984">
        <v>8.0</v>
      </c>
      <c r="E1873" s="985">
        <v>22.0</v>
      </c>
      <c r="F1873" s="986">
        <v>24.0</v>
      </c>
      <c r="G1873" s="987"/>
      <c r="H1873" s="1021">
        <v>180000.0</v>
      </c>
      <c r="I1873" s="486"/>
      <c r="J1873" s="519"/>
      <c r="K1873" s="474"/>
      <c r="L1873" s="990">
        <v>20.0</v>
      </c>
      <c r="M1873" s="486"/>
      <c r="N1873" s="487"/>
      <c r="O1873" s="486"/>
      <c r="P1873" s="487"/>
      <c r="Q1873" s="487"/>
      <c r="R1873" s="487"/>
      <c r="S1873" s="519"/>
      <c r="T1873" s="520"/>
      <c r="U1873" s="519"/>
      <c r="V1873" s="520"/>
      <c r="W1873" s="520"/>
      <c r="X1873" s="520"/>
      <c r="Y1873" s="474"/>
      <c r="Z1873" s="474"/>
      <c r="AA1873" s="474"/>
      <c r="AB1873" s="475"/>
      <c r="AC1873" s="475"/>
      <c r="AD1873" s="475"/>
      <c r="AE1873" s="989"/>
      <c r="AF1873" s="990">
        <v>5.0</v>
      </c>
      <c r="AG1873" s="990"/>
      <c r="AH1873" s="990"/>
      <c r="AI1873" s="990"/>
      <c r="AJ1873" s="990">
        <v>5.0</v>
      </c>
      <c r="AK1873" s="1214"/>
      <c r="AL1873" s="1214"/>
      <c r="AM1873" s="1214"/>
      <c r="AN1873" s="1214"/>
      <c r="AO1873" s="1214"/>
      <c r="AP1873" s="1214"/>
      <c r="AQ1873" s="1214"/>
      <c r="AR1873" s="1214"/>
      <c r="AS1873" s="1214"/>
    </row>
    <row r="1874">
      <c r="B1874" s="266"/>
      <c r="C1874" s="269"/>
      <c r="D1874" s="984">
        <v>9.0</v>
      </c>
      <c r="E1874" s="985">
        <v>26.0</v>
      </c>
      <c r="F1874" s="986">
        <v>27.0</v>
      </c>
      <c r="G1874" s="987"/>
      <c r="H1874" s="1021">
        <v>270000.0</v>
      </c>
      <c r="I1874" s="486"/>
      <c r="J1874" s="519"/>
      <c r="K1874" s="474"/>
      <c r="L1874" s="990">
        <v>30.0</v>
      </c>
      <c r="M1874" s="486"/>
      <c r="N1874" s="487"/>
      <c r="O1874" s="486"/>
      <c r="P1874" s="487"/>
      <c r="Q1874" s="487"/>
      <c r="R1874" s="487"/>
      <c r="S1874" s="519"/>
      <c r="T1874" s="520"/>
      <c r="U1874" s="519"/>
      <c r="V1874" s="520"/>
      <c r="W1874" s="520"/>
      <c r="X1874" s="520"/>
      <c r="Y1874" s="474"/>
      <c r="Z1874" s="474"/>
      <c r="AA1874" s="474"/>
      <c r="AB1874" s="475"/>
      <c r="AC1874" s="475"/>
      <c r="AD1874" s="475"/>
      <c r="AE1874" s="989"/>
      <c r="AF1874" s="990">
        <v>7.0</v>
      </c>
      <c r="AG1874" s="990"/>
      <c r="AH1874" s="990"/>
      <c r="AI1874" s="990"/>
      <c r="AJ1874" s="990">
        <v>7.0</v>
      </c>
      <c r="AK1874" s="1214"/>
      <c r="AL1874" s="1214"/>
      <c r="AM1874" s="1214"/>
      <c r="AN1874" s="1214"/>
      <c r="AO1874" s="1214"/>
      <c r="AP1874" s="1214"/>
      <c r="AQ1874" s="1214"/>
      <c r="AR1874" s="1214"/>
      <c r="AS1874" s="1214"/>
    </row>
    <row r="1875">
      <c r="A1875" s="916"/>
      <c r="B1875" s="275"/>
      <c r="C1875" s="917"/>
      <c r="D1875" s="992">
        <v>10.0</v>
      </c>
      <c r="E1875" s="993">
        <v>30.0</v>
      </c>
      <c r="F1875" s="994">
        <v>30.0</v>
      </c>
      <c r="G1875" s="995"/>
      <c r="H1875" s="1028">
        <v>410000.0</v>
      </c>
      <c r="I1875" s="1001"/>
      <c r="J1875" s="998"/>
      <c r="K1875" s="999"/>
      <c r="L1875" s="1004">
        <v>40.0</v>
      </c>
      <c r="M1875" s="1001"/>
      <c r="N1875" s="997"/>
      <c r="O1875" s="1001"/>
      <c r="P1875" s="997"/>
      <c r="Q1875" s="997"/>
      <c r="R1875" s="997"/>
      <c r="S1875" s="998"/>
      <c r="T1875" s="1002"/>
      <c r="U1875" s="998"/>
      <c r="V1875" s="1002"/>
      <c r="W1875" s="1002"/>
      <c r="X1875" s="1002"/>
      <c r="Y1875" s="999"/>
      <c r="Z1875" s="999"/>
      <c r="AA1875" s="999"/>
      <c r="AB1875" s="1003"/>
      <c r="AC1875" s="1003"/>
      <c r="AD1875" s="1003"/>
      <c r="AE1875" s="1000"/>
      <c r="AF1875" s="1004">
        <v>9.0</v>
      </c>
      <c r="AG1875" s="1004"/>
      <c r="AH1875" s="1004"/>
      <c r="AI1875" s="1004"/>
      <c r="AJ1875" s="1004">
        <v>9.0</v>
      </c>
      <c r="AK1875" s="1214"/>
      <c r="AL1875" s="1214"/>
      <c r="AM1875" s="1214"/>
      <c r="AN1875" s="1214"/>
      <c r="AO1875" s="1214"/>
      <c r="AP1875" s="1214"/>
      <c r="AQ1875" s="1214"/>
      <c r="AR1875" s="1214"/>
      <c r="AS1875" s="1214"/>
    </row>
    <row r="1876">
      <c r="A1876" s="387" t="s">
        <v>2575</v>
      </c>
      <c r="B1876" s="1018" t="s">
        <v>2916</v>
      </c>
      <c r="C1876" s="269"/>
      <c r="D1876" s="984">
        <v>1.0</v>
      </c>
      <c r="E1876" s="985">
        <v>2.0</v>
      </c>
      <c r="F1876" s="986">
        <v>5.0</v>
      </c>
      <c r="G1876" s="987"/>
      <c r="H1876" s="1021">
        <v>10000.0</v>
      </c>
      <c r="I1876" s="486"/>
      <c r="J1876" s="519"/>
      <c r="K1876" s="474"/>
      <c r="L1876" s="990">
        <v>1.0</v>
      </c>
      <c r="M1876" s="486"/>
      <c r="N1876" s="487"/>
      <c r="O1876" s="486"/>
      <c r="P1876" s="487"/>
      <c r="Q1876" s="487"/>
      <c r="R1876" s="487"/>
      <c r="S1876" s="519"/>
      <c r="T1876" s="520"/>
      <c r="U1876" s="519"/>
      <c r="V1876" s="520"/>
      <c r="W1876" s="520"/>
      <c r="X1876" s="520"/>
      <c r="Y1876" s="474"/>
      <c r="Z1876" s="475"/>
      <c r="AA1876" s="474"/>
      <c r="AB1876" s="475"/>
      <c r="AC1876" s="475"/>
      <c r="AD1876" s="475"/>
      <c r="AE1876" s="989"/>
      <c r="AF1876" s="989"/>
      <c r="AG1876" s="989"/>
      <c r="AH1876" s="990"/>
      <c r="AI1876" s="990"/>
      <c r="AJ1876" s="989"/>
      <c r="AK1876" s="1214"/>
      <c r="AL1876" s="1214"/>
      <c r="AM1876" s="1214"/>
      <c r="AN1876" s="1214"/>
      <c r="AO1876" s="1214"/>
      <c r="AP1876" s="1214"/>
      <c r="AQ1876" s="1214"/>
      <c r="AR1876" s="1214"/>
      <c r="AS1876" s="1214"/>
    </row>
    <row r="1877">
      <c r="B1877" s="266"/>
      <c r="C1877" s="269"/>
      <c r="D1877" s="984">
        <v>2.0</v>
      </c>
      <c r="E1877" s="985">
        <v>4.0</v>
      </c>
      <c r="F1877" s="986">
        <v>6.0</v>
      </c>
      <c r="G1877" s="987"/>
      <c r="H1877" s="1021">
        <v>15000.0</v>
      </c>
      <c r="I1877" s="486"/>
      <c r="J1877" s="519"/>
      <c r="K1877" s="475">
        <v>5.0</v>
      </c>
      <c r="L1877" s="989"/>
      <c r="M1877" s="486"/>
      <c r="N1877" s="487"/>
      <c r="O1877" s="486"/>
      <c r="P1877" s="487"/>
      <c r="Q1877" s="487"/>
      <c r="R1877" s="487"/>
      <c r="S1877" s="519"/>
      <c r="T1877" s="520"/>
      <c r="U1877" s="519"/>
      <c r="V1877" s="520"/>
      <c r="W1877" s="520"/>
      <c r="X1877" s="520"/>
      <c r="Y1877" s="474"/>
      <c r="Z1877" s="475"/>
      <c r="AA1877" s="475">
        <v>6.0</v>
      </c>
      <c r="AB1877" s="475"/>
      <c r="AC1877" s="475"/>
      <c r="AD1877" s="475"/>
      <c r="AE1877" s="989"/>
      <c r="AF1877" s="989"/>
      <c r="AG1877" s="989"/>
      <c r="AH1877" s="990"/>
      <c r="AI1877" s="990"/>
      <c r="AJ1877" s="989"/>
      <c r="AK1877" s="1214"/>
      <c r="AL1877" s="1214"/>
      <c r="AM1877" s="1214"/>
      <c r="AN1877" s="1214"/>
      <c r="AO1877" s="1214"/>
      <c r="AP1877" s="1214"/>
      <c r="AQ1877" s="1214"/>
      <c r="AR1877" s="1214"/>
      <c r="AS1877" s="1214"/>
    </row>
    <row r="1878">
      <c r="B1878" s="266"/>
      <c r="C1878" s="269"/>
      <c r="D1878" s="984">
        <v>3.0</v>
      </c>
      <c r="E1878" s="985">
        <v>6.0</v>
      </c>
      <c r="F1878" s="986">
        <v>7.0</v>
      </c>
      <c r="G1878" s="987"/>
      <c r="H1878" s="1021">
        <v>23000.0</v>
      </c>
      <c r="I1878" s="486"/>
      <c r="J1878" s="519"/>
      <c r="K1878" s="475">
        <v>15.0</v>
      </c>
      <c r="L1878" s="989"/>
      <c r="M1878" s="486"/>
      <c r="N1878" s="487"/>
      <c r="O1878" s="486"/>
      <c r="P1878" s="487"/>
      <c r="Q1878" s="487"/>
      <c r="R1878" s="487"/>
      <c r="S1878" s="519"/>
      <c r="T1878" s="520"/>
      <c r="U1878" s="519"/>
      <c r="V1878" s="520"/>
      <c r="W1878" s="520"/>
      <c r="X1878" s="520"/>
      <c r="Y1878" s="474"/>
      <c r="Z1878" s="475"/>
      <c r="AA1878" s="475">
        <v>10.0</v>
      </c>
      <c r="AB1878" s="475"/>
      <c r="AC1878" s="475">
        <v>6.0</v>
      </c>
      <c r="AD1878" s="475"/>
      <c r="AE1878" s="989"/>
      <c r="AF1878" s="989"/>
      <c r="AG1878" s="989"/>
      <c r="AH1878" s="990"/>
      <c r="AI1878" s="990"/>
      <c r="AJ1878" s="989"/>
      <c r="AK1878" s="1214"/>
      <c r="AL1878" s="1214"/>
      <c r="AM1878" s="1214"/>
      <c r="AN1878" s="1214"/>
      <c r="AO1878" s="1214"/>
      <c r="AP1878" s="1214"/>
      <c r="AQ1878" s="1214"/>
      <c r="AR1878" s="1214"/>
      <c r="AS1878" s="1214"/>
    </row>
    <row r="1879">
      <c r="B1879" s="266"/>
      <c r="C1879" s="269"/>
      <c r="D1879" s="984">
        <v>4.0</v>
      </c>
      <c r="E1879" s="985">
        <v>9.0</v>
      </c>
      <c r="F1879" s="986">
        <v>8.0</v>
      </c>
      <c r="G1879" s="987"/>
      <c r="H1879" s="1021">
        <v>35000.0</v>
      </c>
      <c r="I1879" s="486"/>
      <c r="J1879" s="519"/>
      <c r="K1879" s="475">
        <v>25.0</v>
      </c>
      <c r="L1879" s="989"/>
      <c r="M1879" s="486"/>
      <c r="N1879" s="487"/>
      <c r="O1879" s="486"/>
      <c r="P1879" s="487"/>
      <c r="Q1879" s="487"/>
      <c r="R1879" s="487"/>
      <c r="S1879" s="519"/>
      <c r="T1879" s="520"/>
      <c r="U1879" s="519"/>
      <c r="V1879" s="520"/>
      <c r="W1879" s="520"/>
      <c r="X1879" s="520"/>
      <c r="Y1879" s="474"/>
      <c r="Z1879" s="475"/>
      <c r="AA1879" s="475">
        <v>12.0</v>
      </c>
      <c r="AB1879" s="475"/>
      <c r="AC1879" s="475">
        <v>8.0</v>
      </c>
      <c r="AD1879" s="475"/>
      <c r="AE1879" s="989"/>
      <c r="AF1879" s="989"/>
      <c r="AG1879" s="989"/>
      <c r="AH1879" s="990"/>
      <c r="AI1879" s="990"/>
      <c r="AJ1879" s="989"/>
      <c r="AK1879" s="1214"/>
      <c r="AL1879" s="1214"/>
      <c r="AM1879" s="1214"/>
      <c r="AN1879" s="1214"/>
      <c r="AO1879" s="1214"/>
      <c r="AP1879" s="1214"/>
      <c r="AQ1879" s="1214"/>
      <c r="AR1879" s="1214"/>
      <c r="AS1879" s="1214"/>
    </row>
    <row r="1880">
      <c r="B1880" s="266"/>
      <c r="C1880" s="269"/>
      <c r="D1880" s="984">
        <v>5.0</v>
      </c>
      <c r="E1880" s="985">
        <v>12.0</v>
      </c>
      <c r="F1880" s="986">
        <v>9.0</v>
      </c>
      <c r="G1880" s="987"/>
      <c r="H1880" s="1021">
        <v>53000.0</v>
      </c>
      <c r="I1880" s="486"/>
      <c r="J1880" s="519"/>
      <c r="K1880" s="474"/>
      <c r="L1880" s="990">
        <v>3.0</v>
      </c>
      <c r="M1880" s="486"/>
      <c r="N1880" s="487"/>
      <c r="O1880" s="486"/>
      <c r="P1880" s="487"/>
      <c r="Q1880" s="487"/>
      <c r="R1880" s="487"/>
      <c r="S1880" s="519"/>
      <c r="T1880" s="520"/>
      <c r="U1880" s="519"/>
      <c r="V1880" s="520"/>
      <c r="W1880" s="520"/>
      <c r="X1880" s="520"/>
      <c r="Y1880" s="474"/>
      <c r="Z1880" s="475"/>
      <c r="AA1880" s="475">
        <v>14.0</v>
      </c>
      <c r="AB1880" s="475"/>
      <c r="AC1880" s="475">
        <v>10.0</v>
      </c>
      <c r="AD1880" s="475"/>
      <c r="AE1880" s="989"/>
      <c r="AF1880" s="989"/>
      <c r="AG1880" s="989"/>
      <c r="AH1880" s="990"/>
      <c r="AI1880" s="990"/>
      <c r="AJ1880" s="989"/>
      <c r="AK1880" s="1214"/>
      <c r="AL1880" s="1214"/>
      <c r="AM1880" s="1214"/>
      <c r="AN1880" s="1214"/>
      <c r="AO1880" s="1214"/>
      <c r="AP1880" s="1214"/>
      <c r="AQ1880" s="1214"/>
      <c r="AR1880" s="1214"/>
      <c r="AS1880" s="1214"/>
    </row>
    <row r="1881">
      <c r="B1881" s="266"/>
      <c r="C1881" s="269"/>
      <c r="D1881" s="984">
        <v>6.0</v>
      </c>
      <c r="E1881" s="985">
        <v>15.0</v>
      </c>
      <c r="F1881" s="986">
        <v>10.0</v>
      </c>
      <c r="G1881" s="987"/>
      <c r="H1881" s="1021">
        <v>80000.0</v>
      </c>
      <c r="I1881" s="486"/>
      <c r="J1881" s="519"/>
      <c r="K1881" s="474"/>
      <c r="L1881" s="990">
        <v>5.0</v>
      </c>
      <c r="M1881" s="486"/>
      <c r="N1881" s="487"/>
      <c r="O1881" s="486"/>
      <c r="P1881" s="487"/>
      <c r="Q1881" s="487"/>
      <c r="R1881" s="487"/>
      <c r="S1881" s="519"/>
      <c r="T1881" s="520"/>
      <c r="U1881" s="519"/>
      <c r="V1881" s="520"/>
      <c r="W1881" s="520"/>
      <c r="X1881" s="520"/>
      <c r="Y1881" s="474"/>
      <c r="Z1881" s="474"/>
      <c r="AA1881" s="474"/>
      <c r="AB1881" s="475"/>
      <c r="AC1881" s="475"/>
      <c r="AD1881" s="475"/>
      <c r="AE1881" s="989"/>
      <c r="AF1881" s="990"/>
      <c r="AG1881" s="990">
        <v>2.0</v>
      </c>
      <c r="AH1881" s="990"/>
      <c r="AI1881" s="990">
        <v>2.0</v>
      </c>
      <c r="AJ1881" s="989"/>
      <c r="AK1881" s="1214"/>
      <c r="AL1881" s="1214"/>
      <c r="AM1881" s="1214"/>
      <c r="AN1881" s="1214"/>
      <c r="AO1881" s="1214"/>
      <c r="AP1881" s="1214"/>
      <c r="AQ1881" s="1214"/>
      <c r="AR1881" s="1214"/>
      <c r="AS1881" s="1214"/>
    </row>
    <row r="1882">
      <c r="B1882" s="266"/>
      <c r="C1882" s="269"/>
      <c r="D1882" s="984">
        <v>7.0</v>
      </c>
      <c r="E1882" s="985">
        <v>18.0</v>
      </c>
      <c r="F1882" s="986">
        <v>11.0</v>
      </c>
      <c r="G1882" s="987"/>
      <c r="H1882" s="1021">
        <v>120000.0</v>
      </c>
      <c r="I1882" s="486"/>
      <c r="J1882" s="519"/>
      <c r="K1882" s="474"/>
      <c r="L1882" s="990">
        <v>10.0</v>
      </c>
      <c r="M1882" s="486"/>
      <c r="N1882" s="487"/>
      <c r="O1882" s="486"/>
      <c r="P1882" s="487"/>
      <c r="Q1882" s="487"/>
      <c r="R1882" s="487"/>
      <c r="S1882" s="519"/>
      <c r="T1882" s="520"/>
      <c r="U1882" s="519"/>
      <c r="V1882" s="520"/>
      <c r="W1882" s="520"/>
      <c r="X1882" s="520"/>
      <c r="Y1882" s="474"/>
      <c r="Z1882" s="474"/>
      <c r="AA1882" s="474"/>
      <c r="AB1882" s="475"/>
      <c r="AC1882" s="475"/>
      <c r="AD1882" s="475"/>
      <c r="AE1882" s="989"/>
      <c r="AF1882" s="990"/>
      <c r="AG1882" s="990">
        <v>3.0</v>
      </c>
      <c r="AH1882" s="990"/>
      <c r="AI1882" s="990">
        <v>3.0</v>
      </c>
      <c r="AJ1882" s="989"/>
      <c r="AK1882" s="1214"/>
      <c r="AL1882" s="1214"/>
      <c r="AM1882" s="1214"/>
      <c r="AN1882" s="1214"/>
      <c r="AO1882" s="1214"/>
      <c r="AP1882" s="1214"/>
      <c r="AQ1882" s="1214"/>
      <c r="AR1882" s="1214"/>
      <c r="AS1882" s="1214"/>
    </row>
    <row r="1883">
      <c r="B1883" s="266"/>
      <c r="C1883" s="269"/>
      <c r="D1883" s="984">
        <v>8.0</v>
      </c>
      <c r="E1883" s="985">
        <v>22.0</v>
      </c>
      <c r="F1883" s="986">
        <v>12.0</v>
      </c>
      <c r="G1883" s="987"/>
      <c r="H1883" s="1021">
        <v>180000.0</v>
      </c>
      <c r="I1883" s="486"/>
      <c r="J1883" s="519"/>
      <c r="K1883" s="474"/>
      <c r="L1883" s="990">
        <v>20.0</v>
      </c>
      <c r="M1883" s="486"/>
      <c r="N1883" s="487"/>
      <c r="O1883" s="486"/>
      <c r="P1883" s="487"/>
      <c r="Q1883" s="487"/>
      <c r="R1883" s="487"/>
      <c r="S1883" s="519"/>
      <c r="T1883" s="520"/>
      <c r="U1883" s="519"/>
      <c r="V1883" s="520"/>
      <c r="W1883" s="520"/>
      <c r="X1883" s="520"/>
      <c r="Y1883" s="474"/>
      <c r="Z1883" s="474"/>
      <c r="AA1883" s="474"/>
      <c r="AB1883" s="475"/>
      <c r="AC1883" s="475"/>
      <c r="AD1883" s="475"/>
      <c r="AE1883" s="989"/>
      <c r="AF1883" s="990"/>
      <c r="AG1883" s="990">
        <v>5.0</v>
      </c>
      <c r="AH1883" s="990"/>
      <c r="AI1883" s="990">
        <v>5.0</v>
      </c>
      <c r="AJ1883" s="989"/>
      <c r="AK1883" s="1214"/>
      <c r="AL1883" s="1214"/>
      <c r="AM1883" s="1214"/>
      <c r="AN1883" s="1214"/>
      <c r="AO1883" s="1214"/>
      <c r="AP1883" s="1214"/>
      <c r="AQ1883" s="1214"/>
      <c r="AR1883" s="1214"/>
      <c r="AS1883" s="1214"/>
    </row>
    <row r="1884">
      <c r="B1884" s="266"/>
      <c r="C1884" s="269"/>
      <c r="D1884" s="984">
        <v>9.0</v>
      </c>
      <c r="E1884" s="985">
        <v>26.0</v>
      </c>
      <c r="F1884" s="986">
        <v>13.0</v>
      </c>
      <c r="G1884" s="987"/>
      <c r="H1884" s="1021">
        <v>270000.0</v>
      </c>
      <c r="I1884" s="486"/>
      <c r="J1884" s="519"/>
      <c r="K1884" s="474"/>
      <c r="L1884" s="990">
        <v>30.0</v>
      </c>
      <c r="M1884" s="486"/>
      <c r="N1884" s="487"/>
      <c r="O1884" s="486"/>
      <c r="P1884" s="487"/>
      <c r="Q1884" s="487"/>
      <c r="R1884" s="487"/>
      <c r="S1884" s="519"/>
      <c r="T1884" s="520"/>
      <c r="U1884" s="519"/>
      <c r="V1884" s="520"/>
      <c r="W1884" s="520"/>
      <c r="X1884" s="520"/>
      <c r="Y1884" s="474"/>
      <c r="Z1884" s="474"/>
      <c r="AA1884" s="474"/>
      <c r="AB1884" s="475"/>
      <c r="AC1884" s="475"/>
      <c r="AD1884" s="475"/>
      <c r="AE1884" s="989"/>
      <c r="AF1884" s="990"/>
      <c r="AG1884" s="990">
        <v>7.0</v>
      </c>
      <c r="AH1884" s="990"/>
      <c r="AI1884" s="990">
        <v>7.0</v>
      </c>
      <c r="AJ1884" s="989"/>
      <c r="AK1884" s="1214"/>
      <c r="AL1884" s="1214"/>
      <c r="AM1884" s="1214"/>
      <c r="AN1884" s="1214"/>
      <c r="AO1884" s="1214"/>
      <c r="AP1884" s="1214"/>
      <c r="AQ1884" s="1214"/>
      <c r="AR1884" s="1214"/>
      <c r="AS1884" s="1214"/>
    </row>
    <row r="1885">
      <c r="B1885" s="266"/>
      <c r="C1885" s="269"/>
      <c r="D1885" s="984">
        <v>10.0</v>
      </c>
      <c r="E1885" s="985">
        <v>30.0</v>
      </c>
      <c r="F1885" s="986">
        <v>15.0</v>
      </c>
      <c r="G1885" s="987"/>
      <c r="H1885" s="1021">
        <v>410000.0</v>
      </c>
      <c r="I1885" s="486"/>
      <c r="J1885" s="519"/>
      <c r="K1885" s="474"/>
      <c r="L1885" s="990">
        <v>40.0</v>
      </c>
      <c r="M1885" s="486"/>
      <c r="N1885" s="487"/>
      <c r="O1885" s="486"/>
      <c r="P1885" s="487"/>
      <c r="Q1885" s="487"/>
      <c r="R1885" s="487"/>
      <c r="S1885" s="519"/>
      <c r="T1885" s="520"/>
      <c r="U1885" s="519"/>
      <c r="V1885" s="520"/>
      <c r="W1885" s="520"/>
      <c r="X1885" s="520"/>
      <c r="Y1885" s="474"/>
      <c r="Z1885" s="474"/>
      <c r="AA1885" s="474"/>
      <c r="AB1885" s="475"/>
      <c r="AC1885" s="475"/>
      <c r="AD1885" s="475"/>
      <c r="AE1885" s="989"/>
      <c r="AF1885" s="990"/>
      <c r="AG1885" s="990">
        <v>9.0</v>
      </c>
      <c r="AH1885" s="990"/>
      <c r="AI1885" s="990">
        <v>9.0</v>
      </c>
      <c r="AJ1885" s="989"/>
      <c r="AK1885" s="1214"/>
      <c r="AL1885" s="1214"/>
      <c r="AM1885" s="1214"/>
      <c r="AN1885" s="1214"/>
      <c r="AO1885" s="1214"/>
      <c r="AP1885" s="1214"/>
      <c r="AQ1885" s="1214"/>
      <c r="AR1885" s="1214"/>
      <c r="AS1885" s="1214"/>
    </row>
    <row r="1886">
      <c r="A1886" s="1117" t="s">
        <v>2917</v>
      </c>
      <c r="B1886" s="1016" t="s">
        <v>2918</v>
      </c>
      <c r="C1886" s="14"/>
      <c r="D1886" s="970">
        <v>1.0</v>
      </c>
      <c r="E1886" s="971">
        <v>1.0</v>
      </c>
      <c r="F1886" s="972"/>
      <c r="G1886" s="973"/>
      <c r="H1886" s="1023">
        <v>250000.0</v>
      </c>
      <c r="I1886" s="979"/>
      <c r="J1886" s="976"/>
      <c r="K1886" s="977"/>
      <c r="L1886" s="982">
        <v>35.0</v>
      </c>
      <c r="M1886" s="979"/>
      <c r="N1886" s="975"/>
      <c r="O1886" s="979"/>
      <c r="P1886" s="975"/>
      <c r="Q1886" s="975"/>
      <c r="R1886" s="975"/>
      <c r="S1886" s="976"/>
      <c r="T1886" s="980"/>
      <c r="U1886" s="976"/>
      <c r="V1886" s="980"/>
      <c r="W1886" s="980"/>
      <c r="X1886" s="980"/>
      <c r="Y1886" s="977"/>
      <c r="Z1886" s="977"/>
      <c r="AA1886" s="977"/>
      <c r="AB1886" s="981"/>
      <c r="AC1886" s="981"/>
      <c r="AD1886" s="981"/>
      <c r="AE1886" s="1172">
        <v>6.0</v>
      </c>
      <c r="AF1886" s="1152"/>
      <c r="AG1886" s="1152"/>
      <c r="AH1886" s="982"/>
      <c r="AI1886" s="1172">
        <v>6.0</v>
      </c>
      <c r="AJ1886" s="1152"/>
      <c r="AK1886" s="1024"/>
      <c r="AL1886" s="1024"/>
      <c r="AM1886" s="1024"/>
      <c r="AN1886" s="1025"/>
      <c r="AO1886" s="1024"/>
      <c r="AP1886" s="1024"/>
      <c r="AQ1886" s="1025"/>
      <c r="AR1886" s="1025"/>
      <c r="AS1886" s="1024"/>
    </row>
    <row r="1887">
      <c r="B1887" s="266"/>
      <c r="C1887" s="269"/>
      <c r="D1887" s="984">
        <v>2.0</v>
      </c>
      <c r="E1887" s="985">
        <v>2.0</v>
      </c>
      <c r="F1887" s="986"/>
      <c r="G1887" s="987"/>
      <c r="H1887" s="1021">
        <v>290000.0</v>
      </c>
      <c r="I1887" s="486"/>
      <c r="J1887" s="519"/>
      <c r="K1887" s="475"/>
      <c r="L1887" s="990">
        <v>40.0</v>
      </c>
      <c r="M1887" s="486"/>
      <c r="N1887" s="487"/>
      <c r="O1887" s="486"/>
      <c r="P1887" s="487"/>
      <c r="Q1887" s="487"/>
      <c r="R1887" s="487"/>
      <c r="S1887" s="519"/>
      <c r="T1887" s="520"/>
      <c r="U1887" s="519"/>
      <c r="V1887" s="520"/>
      <c r="W1887" s="520"/>
      <c r="X1887" s="520"/>
      <c r="Y1887" s="475"/>
      <c r="Z1887" s="474"/>
      <c r="AA1887" s="474"/>
      <c r="AB1887" s="475"/>
      <c r="AC1887" s="475"/>
      <c r="AD1887" s="475"/>
      <c r="AE1887" s="1173">
        <v>6.0</v>
      </c>
      <c r="AF1887" s="1153"/>
      <c r="AG1887" s="1153"/>
      <c r="AH1887" s="990"/>
      <c r="AI1887" s="1173">
        <v>6.0</v>
      </c>
      <c r="AJ1887" s="1153"/>
      <c r="AK1887" s="962"/>
      <c r="AL1887" s="962"/>
      <c r="AM1887" s="962"/>
      <c r="AN1887" s="961"/>
      <c r="AO1887" s="962"/>
      <c r="AP1887" s="962"/>
      <c r="AQ1887" s="961"/>
      <c r="AR1887" s="961"/>
      <c r="AS1887" s="962"/>
    </row>
    <row r="1888">
      <c r="B1888" s="266"/>
      <c r="C1888" s="269"/>
      <c r="D1888" s="984">
        <v>3.0</v>
      </c>
      <c r="E1888" s="985">
        <v>3.0</v>
      </c>
      <c r="F1888" s="986"/>
      <c r="G1888" s="987"/>
      <c r="H1888" s="1021">
        <v>330000.0</v>
      </c>
      <c r="I1888" s="486"/>
      <c r="J1888" s="519"/>
      <c r="K1888" s="475"/>
      <c r="L1888" s="990">
        <v>45.0</v>
      </c>
      <c r="M1888" s="486"/>
      <c r="N1888" s="487"/>
      <c r="O1888" s="486"/>
      <c r="P1888" s="487"/>
      <c r="Q1888" s="487"/>
      <c r="R1888" s="487"/>
      <c r="S1888" s="519"/>
      <c r="T1888" s="520"/>
      <c r="U1888" s="519"/>
      <c r="V1888" s="520"/>
      <c r="W1888" s="520"/>
      <c r="X1888" s="520"/>
      <c r="Y1888" s="475"/>
      <c r="Z1888" s="474"/>
      <c r="AA1888" s="474"/>
      <c r="AB1888" s="475"/>
      <c r="AC1888" s="475"/>
      <c r="AD1888" s="475"/>
      <c r="AE1888" s="1173">
        <v>7.0</v>
      </c>
      <c r="AF1888" s="1153"/>
      <c r="AG1888" s="1153"/>
      <c r="AH1888" s="990"/>
      <c r="AI1888" s="1173">
        <v>7.0</v>
      </c>
      <c r="AJ1888" s="1153"/>
      <c r="AK1888" s="962"/>
      <c r="AL1888" s="962"/>
      <c r="AM1888" s="962"/>
      <c r="AN1888" s="961"/>
      <c r="AO1888" s="962"/>
      <c r="AP1888" s="962"/>
      <c r="AQ1888" s="961"/>
      <c r="AR1888" s="961"/>
      <c r="AS1888" s="962"/>
    </row>
    <row r="1889">
      <c r="B1889" s="266"/>
      <c r="C1889" s="269"/>
      <c r="D1889" s="984">
        <v>4.0</v>
      </c>
      <c r="E1889" s="985">
        <v>4.0</v>
      </c>
      <c r="F1889" s="986"/>
      <c r="G1889" s="987"/>
      <c r="H1889" s="1021">
        <v>380000.0</v>
      </c>
      <c r="I1889" s="486"/>
      <c r="J1889" s="519"/>
      <c r="K1889" s="475"/>
      <c r="L1889" s="990">
        <v>50.0</v>
      </c>
      <c r="M1889" s="486"/>
      <c r="N1889" s="487"/>
      <c r="O1889" s="486"/>
      <c r="P1889" s="487"/>
      <c r="Q1889" s="487"/>
      <c r="R1889" s="487"/>
      <c r="S1889" s="519"/>
      <c r="T1889" s="520"/>
      <c r="U1889" s="519"/>
      <c r="V1889" s="520"/>
      <c r="W1889" s="520"/>
      <c r="X1889" s="520"/>
      <c r="Y1889" s="475"/>
      <c r="Z1889" s="474"/>
      <c r="AA1889" s="474"/>
      <c r="AB1889" s="475"/>
      <c r="AC1889" s="475"/>
      <c r="AD1889" s="475"/>
      <c r="AE1889" s="1173">
        <v>7.0</v>
      </c>
      <c r="AF1889" s="1153"/>
      <c r="AG1889" s="1153"/>
      <c r="AH1889" s="990"/>
      <c r="AI1889" s="1173">
        <v>7.0</v>
      </c>
      <c r="AJ1889" s="1153"/>
      <c r="AK1889" s="962"/>
      <c r="AL1889" s="962"/>
      <c r="AM1889" s="962"/>
      <c r="AN1889" s="961"/>
      <c r="AO1889" s="962"/>
      <c r="AP1889" s="962"/>
      <c r="AQ1889" s="961"/>
      <c r="AR1889" s="961"/>
      <c r="AS1889" s="962"/>
    </row>
    <row r="1890">
      <c r="B1890" s="266"/>
      <c r="C1890" s="269"/>
      <c r="D1890" s="984">
        <v>5.0</v>
      </c>
      <c r="E1890" s="985">
        <v>5.0</v>
      </c>
      <c r="F1890" s="986"/>
      <c r="G1890" s="987"/>
      <c r="H1890" s="1021">
        <v>440000.0</v>
      </c>
      <c r="I1890" s="486"/>
      <c r="J1890" s="519"/>
      <c r="K1890" s="474"/>
      <c r="L1890" s="990">
        <v>55.0</v>
      </c>
      <c r="M1890" s="486"/>
      <c r="N1890" s="487"/>
      <c r="O1890" s="486"/>
      <c r="P1890" s="487"/>
      <c r="Q1890" s="487"/>
      <c r="R1890" s="487"/>
      <c r="S1890" s="519"/>
      <c r="T1890" s="520"/>
      <c r="U1890" s="519"/>
      <c r="V1890" s="520"/>
      <c r="W1890" s="520"/>
      <c r="X1890" s="520"/>
      <c r="Y1890" s="475"/>
      <c r="Z1890" s="474"/>
      <c r="AA1890" s="474"/>
      <c r="AB1890" s="475"/>
      <c r="AC1890" s="475"/>
      <c r="AD1890" s="475"/>
      <c r="AE1890" s="1173">
        <v>8.0</v>
      </c>
      <c r="AF1890" s="1153"/>
      <c r="AG1890" s="1153"/>
      <c r="AH1890" s="990"/>
      <c r="AI1890" s="1173">
        <v>8.0</v>
      </c>
      <c r="AJ1890" s="1153"/>
      <c r="AK1890" s="962"/>
      <c r="AL1890" s="962"/>
      <c r="AM1890" s="962"/>
      <c r="AN1890" s="961"/>
      <c r="AO1890" s="962"/>
      <c r="AP1890" s="962"/>
      <c r="AQ1890" s="961"/>
      <c r="AR1890" s="961"/>
      <c r="AS1890" s="962"/>
    </row>
    <row r="1891">
      <c r="B1891" s="266"/>
      <c r="C1891" s="269"/>
      <c r="D1891" s="984">
        <v>6.0</v>
      </c>
      <c r="E1891" s="985">
        <v>6.0</v>
      </c>
      <c r="F1891" s="986"/>
      <c r="G1891" s="987"/>
      <c r="H1891" s="1021">
        <v>510000.0</v>
      </c>
      <c r="I1891" s="486"/>
      <c r="J1891" s="519"/>
      <c r="K1891" s="474"/>
      <c r="L1891" s="990">
        <v>60.0</v>
      </c>
      <c r="M1891" s="486"/>
      <c r="N1891" s="487"/>
      <c r="O1891" s="486"/>
      <c r="P1891" s="487"/>
      <c r="Q1891" s="487"/>
      <c r="R1891" s="487"/>
      <c r="S1891" s="519"/>
      <c r="T1891" s="520"/>
      <c r="U1891" s="519"/>
      <c r="V1891" s="520"/>
      <c r="W1891" s="520"/>
      <c r="X1891" s="520"/>
      <c r="Y1891" s="474"/>
      <c r="Z1891" s="474"/>
      <c r="AA1891" s="474"/>
      <c r="AB1891" s="475"/>
      <c r="AC1891" s="475"/>
      <c r="AD1891" s="475"/>
      <c r="AE1891" s="1173">
        <v>8.0</v>
      </c>
      <c r="AF1891" s="1153"/>
      <c r="AG1891" s="1153"/>
      <c r="AH1891" s="990"/>
      <c r="AI1891" s="1173">
        <v>8.0</v>
      </c>
      <c r="AJ1891" s="1154"/>
      <c r="AK1891" s="962"/>
      <c r="AL1891" s="962"/>
      <c r="AM1891" s="962"/>
      <c r="AN1891" s="961"/>
      <c r="AO1891" s="962"/>
      <c r="AP1891" s="962"/>
      <c r="AQ1891" s="961"/>
      <c r="AR1891" s="961"/>
      <c r="AS1891" s="962"/>
    </row>
    <row r="1892">
      <c r="B1892" s="266"/>
      <c r="C1892" s="269"/>
      <c r="D1892" s="984">
        <v>7.0</v>
      </c>
      <c r="E1892" s="985">
        <v>7.0</v>
      </c>
      <c r="F1892" s="986"/>
      <c r="G1892" s="987"/>
      <c r="H1892" s="1021">
        <v>590000.0</v>
      </c>
      <c r="I1892" s="486"/>
      <c r="J1892" s="519"/>
      <c r="K1892" s="474"/>
      <c r="L1892" s="990">
        <v>65.0</v>
      </c>
      <c r="M1892" s="486"/>
      <c r="N1892" s="487"/>
      <c r="O1892" s="486"/>
      <c r="P1892" s="487"/>
      <c r="Q1892" s="487"/>
      <c r="R1892" s="487"/>
      <c r="S1892" s="519"/>
      <c r="T1892" s="520"/>
      <c r="U1892" s="519"/>
      <c r="V1892" s="520"/>
      <c r="W1892" s="520"/>
      <c r="X1892" s="520"/>
      <c r="Y1892" s="474"/>
      <c r="Z1892" s="474"/>
      <c r="AA1892" s="474"/>
      <c r="AB1892" s="475"/>
      <c r="AC1892" s="475"/>
      <c r="AD1892" s="475"/>
      <c r="AE1892" s="1173">
        <v>9.0</v>
      </c>
      <c r="AF1892" s="1153"/>
      <c r="AG1892" s="1153"/>
      <c r="AH1892" s="990"/>
      <c r="AI1892" s="1173">
        <v>9.0</v>
      </c>
      <c r="AJ1892" s="1154"/>
      <c r="AK1892" s="962"/>
      <c r="AL1892" s="962"/>
      <c r="AM1892" s="962"/>
      <c r="AN1892" s="961"/>
      <c r="AO1892" s="962"/>
      <c r="AP1892" s="962"/>
      <c r="AQ1892" s="961"/>
      <c r="AR1892" s="961"/>
      <c r="AS1892" s="962"/>
    </row>
    <row r="1893">
      <c r="B1893" s="266"/>
      <c r="C1893" s="269"/>
      <c r="D1893" s="984">
        <v>8.0</v>
      </c>
      <c r="E1893" s="985">
        <v>8.0</v>
      </c>
      <c r="F1893" s="986"/>
      <c r="G1893" s="987"/>
      <c r="H1893" s="1021">
        <v>680000.0</v>
      </c>
      <c r="I1893" s="486"/>
      <c r="J1893" s="519"/>
      <c r="K1893" s="474"/>
      <c r="L1893" s="990">
        <v>70.0</v>
      </c>
      <c r="M1893" s="486"/>
      <c r="N1893" s="487"/>
      <c r="O1893" s="486"/>
      <c r="P1893" s="487"/>
      <c r="Q1893" s="487"/>
      <c r="R1893" s="487"/>
      <c r="S1893" s="519"/>
      <c r="T1893" s="520"/>
      <c r="U1893" s="519"/>
      <c r="V1893" s="520"/>
      <c r="W1893" s="520"/>
      <c r="X1893" s="520"/>
      <c r="Y1893" s="474"/>
      <c r="Z1893" s="474"/>
      <c r="AA1893" s="474"/>
      <c r="AB1893" s="475"/>
      <c r="AC1893" s="475"/>
      <c r="AD1893" s="475"/>
      <c r="AE1893" s="1173">
        <v>9.0</v>
      </c>
      <c r="AF1893" s="1153"/>
      <c r="AG1893" s="1153"/>
      <c r="AH1893" s="990"/>
      <c r="AI1893" s="1173">
        <v>9.0</v>
      </c>
      <c r="AJ1893" s="1154"/>
      <c r="AK1893" s="962"/>
      <c r="AL1893" s="962"/>
      <c r="AM1893" s="962"/>
      <c r="AN1893" s="961"/>
      <c r="AO1893" s="962"/>
      <c r="AP1893" s="962"/>
      <c r="AQ1893" s="961"/>
      <c r="AR1893" s="961"/>
      <c r="AS1893" s="962"/>
    </row>
    <row r="1894">
      <c r="B1894" s="266"/>
      <c r="C1894" s="269"/>
      <c r="D1894" s="984">
        <v>9.0</v>
      </c>
      <c r="E1894" s="985">
        <v>9.0</v>
      </c>
      <c r="F1894" s="986"/>
      <c r="G1894" s="987"/>
      <c r="H1894" s="1021">
        <v>800000.0</v>
      </c>
      <c r="I1894" s="486"/>
      <c r="J1894" s="519"/>
      <c r="K1894" s="474"/>
      <c r="L1894" s="990">
        <v>75.0</v>
      </c>
      <c r="M1894" s="486"/>
      <c r="N1894" s="487"/>
      <c r="O1894" s="486"/>
      <c r="P1894" s="487"/>
      <c r="Q1894" s="487"/>
      <c r="R1894" s="487"/>
      <c r="S1894" s="519"/>
      <c r="T1894" s="520"/>
      <c r="U1894" s="519"/>
      <c r="V1894" s="520"/>
      <c r="W1894" s="520"/>
      <c r="X1894" s="520"/>
      <c r="Y1894" s="474"/>
      <c r="Z1894" s="474"/>
      <c r="AA1894" s="474"/>
      <c r="AB1894" s="475"/>
      <c r="AC1894" s="475"/>
      <c r="AD1894" s="475"/>
      <c r="AE1894" s="1173">
        <v>10.0</v>
      </c>
      <c r="AF1894" s="1153"/>
      <c r="AG1894" s="1153"/>
      <c r="AH1894" s="990"/>
      <c r="AI1894" s="1173">
        <v>10.0</v>
      </c>
      <c r="AJ1894" s="1154"/>
      <c r="AK1894" s="962"/>
      <c r="AL1894" s="962"/>
      <c r="AM1894" s="962"/>
      <c r="AN1894" s="961"/>
      <c r="AO1894" s="962"/>
      <c r="AP1894" s="962"/>
      <c r="AQ1894" s="961"/>
      <c r="AR1894" s="961"/>
      <c r="AS1894" s="962"/>
    </row>
    <row r="1895">
      <c r="B1895" s="275"/>
      <c r="C1895" s="917"/>
      <c r="D1895" s="984">
        <v>10.0</v>
      </c>
      <c r="E1895" s="993">
        <v>10.0</v>
      </c>
      <c r="F1895" s="994"/>
      <c r="G1895" s="995"/>
      <c r="H1895" s="1028">
        <v>900000.0</v>
      </c>
      <c r="I1895" s="486"/>
      <c r="J1895" s="519"/>
      <c r="K1895" s="474"/>
      <c r="L1895" s="990">
        <v>80.0</v>
      </c>
      <c r="M1895" s="486"/>
      <c r="N1895" s="487"/>
      <c r="O1895" s="486"/>
      <c r="P1895" s="487"/>
      <c r="Q1895" s="487"/>
      <c r="R1895" s="487"/>
      <c r="S1895" s="519"/>
      <c r="T1895" s="520"/>
      <c r="U1895" s="519"/>
      <c r="V1895" s="520"/>
      <c r="W1895" s="520"/>
      <c r="X1895" s="520"/>
      <c r="Y1895" s="474"/>
      <c r="Z1895" s="474"/>
      <c r="AA1895" s="474"/>
      <c r="AB1895" s="475"/>
      <c r="AC1895" s="475"/>
      <c r="AD1895" s="475"/>
      <c r="AE1895" s="1174">
        <v>10.0</v>
      </c>
      <c r="AF1895" s="1155"/>
      <c r="AG1895" s="1155"/>
      <c r="AH1895" s="990"/>
      <c r="AI1895" s="1174">
        <v>10.0</v>
      </c>
      <c r="AJ1895" s="1156"/>
      <c r="AK1895" s="962"/>
      <c r="AL1895" s="962"/>
      <c r="AM1895" s="962"/>
      <c r="AN1895" s="961"/>
      <c r="AO1895" s="962"/>
      <c r="AP1895" s="962"/>
      <c r="AQ1895" s="961"/>
      <c r="AR1895" s="961"/>
      <c r="AS1895" s="962"/>
    </row>
    <row r="1896">
      <c r="A1896" s="1117" t="s">
        <v>2919</v>
      </c>
      <c r="B1896" s="1016" t="s">
        <v>2920</v>
      </c>
      <c r="C1896" s="14"/>
      <c r="D1896" s="970">
        <v>1.0</v>
      </c>
      <c r="E1896" s="971">
        <v>1.0</v>
      </c>
      <c r="F1896" s="972"/>
      <c r="G1896" s="973"/>
      <c r="H1896" s="1023">
        <v>250000.0</v>
      </c>
      <c r="I1896" s="979"/>
      <c r="J1896" s="976"/>
      <c r="K1896" s="977"/>
      <c r="L1896" s="982">
        <v>35.0</v>
      </c>
      <c r="M1896" s="979"/>
      <c r="N1896" s="975"/>
      <c r="O1896" s="979"/>
      <c r="P1896" s="975"/>
      <c r="Q1896" s="975"/>
      <c r="R1896" s="975"/>
      <c r="S1896" s="976"/>
      <c r="T1896" s="980"/>
      <c r="U1896" s="976"/>
      <c r="V1896" s="980"/>
      <c r="W1896" s="980"/>
      <c r="X1896" s="980"/>
      <c r="Y1896" s="977"/>
      <c r="Z1896" s="977"/>
      <c r="AA1896" s="977"/>
      <c r="AB1896" s="981"/>
      <c r="AC1896" s="981"/>
      <c r="AD1896" s="981"/>
      <c r="AE1896" s="1152">
        <v>6.0</v>
      </c>
      <c r="AF1896" s="1152"/>
      <c r="AG1896" s="1152"/>
      <c r="AH1896" s="1152"/>
      <c r="AI1896" s="982"/>
      <c r="AJ1896" s="1152">
        <v>6.0</v>
      </c>
      <c r="AK1896" s="1024"/>
      <c r="AL1896" s="1024"/>
      <c r="AM1896" s="1024"/>
      <c r="AN1896" s="1025"/>
      <c r="AO1896" s="1024"/>
      <c r="AP1896" s="1024"/>
      <c r="AQ1896" s="1025"/>
      <c r="AR1896" s="1025"/>
      <c r="AS1896" s="1024"/>
    </row>
    <row r="1897">
      <c r="B1897" s="266"/>
      <c r="C1897" s="269"/>
      <c r="D1897" s="984">
        <v>2.0</v>
      </c>
      <c r="E1897" s="985">
        <v>2.0</v>
      </c>
      <c r="F1897" s="986"/>
      <c r="G1897" s="987"/>
      <c r="H1897" s="1021">
        <v>290000.0</v>
      </c>
      <c r="I1897" s="486"/>
      <c r="J1897" s="519"/>
      <c r="K1897" s="475"/>
      <c r="L1897" s="990">
        <v>40.0</v>
      </c>
      <c r="M1897" s="486"/>
      <c r="N1897" s="487"/>
      <c r="O1897" s="486"/>
      <c r="P1897" s="487"/>
      <c r="Q1897" s="487"/>
      <c r="R1897" s="487"/>
      <c r="S1897" s="519"/>
      <c r="T1897" s="520"/>
      <c r="U1897" s="519"/>
      <c r="V1897" s="520"/>
      <c r="W1897" s="520"/>
      <c r="X1897" s="520"/>
      <c r="Y1897" s="475"/>
      <c r="Z1897" s="474"/>
      <c r="AA1897" s="474"/>
      <c r="AB1897" s="475"/>
      <c r="AC1897" s="475"/>
      <c r="AD1897" s="475"/>
      <c r="AE1897" s="1153">
        <v>6.0</v>
      </c>
      <c r="AF1897" s="1153"/>
      <c r="AG1897" s="1153"/>
      <c r="AH1897" s="1153"/>
      <c r="AI1897" s="990"/>
      <c r="AJ1897" s="1153">
        <v>6.0</v>
      </c>
      <c r="AK1897" s="962"/>
      <c r="AL1897" s="962"/>
      <c r="AM1897" s="962"/>
      <c r="AN1897" s="961"/>
      <c r="AO1897" s="962"/>
      <c r="AP1897" s="962"/>
      <c r="AQ1897" s="961"/>
      <c r="AR1897" s="961"/>
      <c r="AS1897" s="962"/>
    </row>
    <row r="1898">
      <c r="B1898" s="266"/>
      <c r="C1898" s="269"/>
      <c r="D1898" s="984">
        <v>3.0</v>
      </c>
      <c r="E1898" s="985">
        <v>3.0</v>
      </c>
      <c r="F1898" s="986"/>
      <c r="G1898" s="987"/>
      <c r="H1898" s="1021">
        <v>330000.0</v>
      </c>
      <c r="I1898" s="486"/>
      <c r="J1898" s="519"/>
      <c r="K1898" s="475"/>
      <c r="L1898" s="990">
        <v>45.0</v>
      </c>
      <c r="M1898" s="486"/>
      <c r="N1898" s="487"/>
      <c r="O1898" s="486"/>
      <c r="P1898" s="487"/>
      <c r="Q1898" s="487"/>
      <c r="R1898" s="487"/>
      <c r="S1898" s="519"/>
      <c r="T1898" s="520"/>
      <c r="U1898" s="519"/>
      <c r="V1898" s="520"/>
      <c r="W1898" s="520"/>
      <c r="X1898" s="520"/>
      <c r="Y1898" s="475"/>
      <c r="Z1898" s="474"/>
      <c r="AA1898" s="474"/>
      <c r="AB1898" s="475"/>
      <c r="AC1898" s="475"/>
      <c r="AD1898" s="475"/>
      <c r="AE1898" s="1153">
        <v>7.0</v>
      </c>
      <c r="AF1898" s="1153"/>
      <c r="AG1898" s="1153"/>
      <c r="AH1898" s="1153"/>
      <c r="AI1898" s="990"/>
      <c r="AJ1898" s="1153">
        <v>7.0</v>
      </c>
      <c r="AK1898" s="962"/>
      <c r="AL1898" s="962"/>
      <c r="AM1898" s="962"/>
      <c r="AN1898" s="961"/>
      <c r="AO1898" s="962"/>
      <c r="AP1898" s="962"/>
      <c r="AQ1898" s="961"/>
      <c r="AR1898" s="961"/>
      <c r="AS1898" s="962"/>
    </row>
    <row r="1899">
      <c r="B1899" s="266"/>
      <c r="C1899" s="269"/>
      <c r="D1899" s="984">
        <v>4.0</v>
      </c>
      <c r="E1899" s="985">
        <v>4.0</v>
      </c>
      <c r="F1899" s="986"/>
      <c r="G1899" s="987"/>
      <c r="H1899" s="1021">
        <v>380000.0</v>
      </c>
      <c r="I1899" s="486"/>
      <c r="J1899" s="519"/>
      <c r="K1899" s="475"/>
      <c r="L1899" s="990">
        <v>50.0</v>
      </c>
      <c r="M1899" s="486"/>
      <c r="N1899" s="487"/>
      <c r="O1899" s="486"/>
      <c r="P1899" s="487"/>
      <c r="Q1899" s="487"/>
      <c r="R1899" s="487"/>
      <c r="S1899" s="519"/>
      <c r="T1899" s="520"/>
      <c r="U1899" s="519"/>
      <c r="V1899" s="520"/>
      <c r="W1899" s="520"/>
      <c r="X1899" s="520"/>
      <c r="Y1899" s="475"/>
      <c r="Z1899" s="474"/>
      <c r="AA1899" s="474"/>
      <c r="AB1899" s="475"/>
      <c r="AC1899" s="475"/>
      <c r="AD1899" s="475"/>
      <c r="AE1899" s="1153">
        <v>7.0</v>
      </c>
      <c r="AF1899" s="1153"/>
      <c r="AG1899" s="1153"/>
      <c r="AH1899" s="1153"/>
      <c r="AI1899" s="990"/>
      <c r="AJ1899" s="1153">
        <v>7.0</v>
      </c>
      <c r="AK1899" s="962"/>
      <c r="AL1899" s="962"/>
      <c r="AM1899" s="962"/>
      <c r="AN1899" s="961"/>
      <c r="AO1899" s="962"/>
      <c r="AP1899" s="962"/>
      <c r="AQ1899" s="961"/>
      <c r="AR1899" s="961"/>
      <c r="AS1899" s="962"/>
    </row>
    <row r="1900">
      <c r="B1900" s="266"/>
      <c r="C1900" s="269"/>
      <c r="D1900" s="984">
        <v>5.0</v>
      </c>
      <c r="E1900" s="985">
        <v>5.0</v>
      </c>
      <c r="F1900" s="986"/>
      <c r="G1900" s="987"/>
      <c r="H1900" s="1021">
        <v>440000.0</v>
      </c>
      <c r="I1900" s="486"/>
      <c r="J1900" s="519"/>
      <c r="K1900" s="474"/>
      <c r="L1900" s="990">
        <v>55.0</v>
      </c>
      <c r="M1900" s="486"/>
      <c r="N1900" s="487"/>
      <c r="O1900" s="486"/>
      <c r="P1900" s="487"/>
      <c r="Q1900" s="487"/>
      <c r="R1900" s="487"/>
      <c r="S1900" s="519"/>
      <c r="T1900" s="520"/>
      <c r="U1900" s="519"/>
      <c r="V1900" s="520"/>
      <c r="W1900" s="520"/>
      <c r="X1900" s="520"/>
      <c r="Y1900" s="475"/>
      <c r="Z1900" s="474"/>
      <c r="AA1900" s="474"/>
      <c r="AB1900" s="475"/>
      <c r="AC1900" s="475"/>
      <c r="AD1900" s="475"/>
      <c r="AE1900" s="1153">
        <v>8.0</v>
      </c>
      <c r="AF1900" s="1153"/>
      <c r="AG1900" s="1153"/>
      <c r="AH1900" s="1153"/>
      <c r="AI1900" s="990"/>
      <c r="AJ1900" s="1153">
        <v>8.0</v>
      </c>
      <c r="AK1900" s="962"/>
      <c r="AL1900" s="962"/>
      <c r="AM1900" s="962"/>
      <c r="AN1900" s="961"/>
      <c r="AO1900" s="962"/>
      <c r="AP1900" s="962"/>
      <c r="AQ1900" s="961"/>
      <c r="AR1900" s="961"/>
      <c r="AS1900" s="962"/>
    </row>
    <row r="1901">
      <c r="B1901" s="266"/>
      <c r="C1901" s="269"/>
      <c r="D1901" s="984">
        <v>6.0</v>
      </c>
      <c r="E1901" s="985">
        <v>6.0</v>
      </c>
      <c r="F1901" s="986"/>
      <c r="G1901" s="987"/>
      <c r="H1901" s="1021">
        <v>510000.0</v>
      </c>
      <c r="I1901" s="486"/>
      <c r="J1901" s="519"/>
      <c r="K1901" s="474"/>
      <c r="L1901" s="990">
        <v>60.0</v>
      </c>
      <c r="M1901" s="486"/>
      <c r="N1901" s="487"/>
      <c r="O1901" s="486"/>
      <c r="P1901" s="487"/>
      <c r="Q1901" s="487"/>
      <c r="R1901" s="487"/>
      <c r="S1901" s="519"/>
      <c r="T1901" s="520"/>
      <c r="U1901" s="519"/>
      <c r="V1901" s="520"/>
      <c r="W1901" s="520"/>
      <c r="X1901" s="520"/>
      <c r="Y1901" s="474"/>
      <c r="Z1901" s="474"/>
      <c r="AA1901" s="474"/>
      <c r="AB1901" s="475"/>
      <c r="AC1901" s="475"/>
      <c r="AD1901" s="475"/>
      <c r="AE1901" s="1153">
        <v>8.0</v>
      </c>
      <c r="AF1901" s="1153"/>
      <c r="AG1901" s="1153"/>
      <c r="AH1901" s="1154"/>
      <c r="AI1901" s="990"/>
      <c r="AJ1901" s="1153">
        <v>8.0</v>
      </c>
      <c r="AK1901" s="962"/>
      <c r="AL1901" s="962"/>
      <c r="AM1901" s="962"/>
      <c r="AN1901" s="961"/>
      <c r="AO1901" s="962"/>
      <c r="AP1901" s="962"/>
      <c r="AQ1901" s="961"/>
      <c r="AR1901" s="961"/>
      <c r="AS1901" s="962"/>
    </row>
    <row r="1902">
      <c r="B1902" s="266"/>
      <c r="C1902" s="269"/>
      <c r="D1902" s="984">
        <v>7.0</v>
      </c>
      <c r="E1902" s="985">
        <v>7.0</v>
      </c>
      <c r="F1902" s="986"/>
      <c r="G1902" s="987"/>
      <c r="H1902" s="1021">
        <v>590000.0</v>
      </c>
      <c r="I1902" s="486"/>
      <c r="J1902" s="519"/>
      <c r="K1902" s="474"/>
      <c r="L1902" s="990">
        <v>65.0</v>
      </c>
      <c r="M1902" s="486"/>
      <c r="N1902" s="487"/>
      <c r="O1902" s="486"/>
      <c r="P1902" s="487"/>
      <c r="Q1902" s="487"/>
      <c r="R1902" s="487"/>
      <c r="S1902" s="519"/>
      <c r="T1902" s="520"/>
      <c r="U1902" s="519"/>
      <c r="V1902" s="520"/>
      <c r="W1902" s="520"/>
      <c r="X1902" s="520"/>
      <c r="Y1902" s="474"/>
      <c r="Z1902" s="474"/>
      <c r="AA1902" s="474"/>
      <c r="AB1902" s="475"/>
      <c r="AC1902" s="475"/>
      <c r="AD1902" s="475"/>
      <c r="AE1902" s="1153">
        <v>9.0</v>
      </c>
      <c r="AF1902" s="1153"/>
      <c r="AG1902" s="1153"/>
      <c r="AH1902" s="1154"/>
      <c r="AI1902" s="990"/>
      <c r="AJ1902" s="1153">
        <v>9.0</v>
      </c>
      <c r="AK1902" s="962"/>
      <c r="AL1902" s="962"/>
      <c r="AM1902" s="962"/>
      <c r="AN1902" s="961"/>
      <c r="AO1902" s="962"/>
      <c r="AP1902" s="962"/>
      <c r="AQ1902" s="961"/>
      <c r="AR1902" s="961"/>
      <c r="AS1902" s="962"/>
    </row>
    <row r="1903">
      <c r="B1903" s="266"/>
      <c r="C1903" s="269"/>
      <c r="D1903" s="984">
        <v>8.0</v>
      </c>
      <c r="E1903" s="985">
        <v>8.0</v>
      </c>
      <c r="F1903" s="986"/>
      <c r="G1903" s="987"/>
      <c r="H1903" s="1021">
        <v>680000.0</v>
      </c>
      <c r="I1903" s="486"/>
      <c r="J1903" s="519"/>
      <c r="K1903" s="474"/>
      <c r="L1903" s="990">
        <v>70.0</v>
      </c>
      <c r="M1903" s="486"/>
      <c r="N1903" s="487"/>
      <c r="O1903" s="486"/>
      <c r="P1903" s="487"/>
      <c r="Q1903" s="487"/>
      <c r="R1903" s="487"/>
      <c r="S1903" s="519"/>
      <c r="T1903" s="520"/>
      <c r="U1903" s="519"/>
      <c r="V1903" s="520"/>
      <c r="W1903" s="520"/>
      <c r="X1903" s="520"/>
      <c r="Y1903" s="474"/>
      <c r="Z1903" s="474"/>
      <c r="AA1903" s="474"/>
      <c r="AB1903" s="475"/>
      <c r="AC1903" s="475"/>
      <c r="AD1903" s="475"/>
      <c r="AE1903" s="1153">
        <v>9.0</v>
      </c>
      <c r="AF1903" s="1153"/>
      <c r="AG1903" s="1153"/>
      <c r="AH1903" s="1154"/>
      <c r="AI1903" s="990"/>
      <c r="AJ1903" s="1153">
        <v>9.0</v>
      </c>
      <c r="AK1903" s="962"/>
      <c r="AL1903" s="962"/>
      <c r="AM1903" s="962"/>
      <c r="AN1903" s="961"/>
      <c r="AO1903" s="962"/>
      <c r="AP1903" s="962"/>
      <c r="AQ1903" s="961"/>
      <c r="AR1903" s="961"/>
      <c r="AS1903" s="962"/>
    </row>
    <row r="1904">
      <c r="B1904" s="266"/>
      <c r="C1904" s="269"/>
      <c r="D1904" s="984">
        <v>9.0</v>
      </c>
      <c r="E1904" s="985">
        <v>9.0</v>
      </c>
      <c r="F1904" s="986"/>
      <c r="G1904" s="987"/>
      <c r="H1904" s="1021">
        <v>800000.0</v>
      </c>
      <c r="I1904" s="486"/>
      <c r="J1904" s="519"/>
      <c r="K1904" s="474"/>
      <c r="L1904" s="990">
        <v>75.0</v>
      </c>
      <c r="M1904" s="486"/>
      <c r="N1904" s="487"/>
      <c r="O1904" s="486"/>
      <c r="P1904" s="487"/>
      <c r="Q1904" s="487"/>
      <c r="R1904" s="487"/>
      <c r="S1904" s="519"/>
      <c r="T1904" s="520"/>
      <c r="U1904" s="519"/>
      <c r="V1904" s="520"/>
      <c r="W1904" s="520"/>
      <c r="X1904" s="520"/>
      <c r="Y1904" s="474"/>
      <c r="Z1904" s="474"/>
      <c r="AA1904" s="474"/>
      <c r="AB1904" s="475"/>
      <c r="AC1904" s="475"/>
      <c r="AD1904" s="475"/>
      <c r="AE1904" s="1153">
        <v>10.0</v>
      </c>
      <c r="AF1904" s="1153"/>
      <c r="AG1904" s="1153"/>
      <c r="AH1904" s="1154"/>
      <c r="AI1904" s="990"/>
      <c r="AJ1904" s="1153">
        <v>10.0</v>
      </c>
      <c r="AK1904" s="962"/>
      <c r="AL1904" s="962"/>
      <c r="AM1904" s="962"/>
      <c r="AN1904" s="961"/>
      <c r="AO1904" s="962"/>
      <c r="AP1904" s="962"/>
      <c r="AQ1904" s="961"/>
      <c r="AR1904" s="961"/>
      <c r="AS1904" s="962"/>
    </row>
    <row r="1905">
      <c r="B1905" s="275"/>
      <c r="C1905" s="917"/>
      <c r="D1905" s="984">
        <v>10.0</v>
      </c>
      <c r="E1905" s="993">
        <v>10.0</v>
      </c>
      <c r="F1905" s="994"/>
      <c r="G1905" s="995"/>
      <c r="H1905" s="1028">
        <v>900000.0</v>
      </c>
      <c r="I1905" s="486"/>
      <c r="J1905" s="519"/>
      <c r="K1905" s="474"/>
      <c r="L1905" s="990">
        <v>80.0</v>
      </c>
      <c r="M1905" s="486"/>
      <c r="N1905" s="487"/>
      <c r="O1905" s="486"/>
      <c r="P1905" s="487"/>
      <c r="Q1905" s="487"/>
      <c r="R1905" s="487"/>
      <c r="S1905" s="519"/>
      <c r="T1905" s="520"/>
      <c r="U1905" s="519"/>
      <c r="V1905" s="520"/>
      <c r="W1905" s="520"/>
      <c r="X1905" s="520"/>
      <c r="Y1905" s="474"/>
      <c r="Z1905" s="474"/>
      <c r="AA1905" s="474"/>
      <c r="AB1905" s="475"/>
      <c r="AC1905" s="475"/>
      <c r="AD1905" s="475"/>
      <c r="AE1905" s="1155">
        <v>10.0</v>
      </c>
      <c r="AF1905" s="1155"/>
      <c r="AG1905" s="1155"/>
      <c r="AH1905" s="1156"/>
      <c r="AI1905" s="1004"/>
      <c r="AJ1905" s="1155">
        <v>10.0</v>
      </c>
      <c r="AK1905" s="962"/>
      <c r="AL1905" s="962"/>
      <c r="AM1905" s="962"/>
      <c r="AN1905" s="961"/>
      <c r="AO1905" s="962"/>
      <c r="AP1905" s="962"/>
      <c r="AQ1905" s="961"/>
      <c r="AR1905" s="961"/>
      <c r="AS1905" s="962"/>
    </row>
    <row r="1906">
      <c r="A1906" s="1215" t="s">
        <v>2921</v>
      </c>
      <c r="B1906" s="1216"/>
      <c r="C1906" s="17"/>
      <c r="D1906" s="17"/>
      <c r="E1906" s="17"/>
      <c r="F1906" s="17"/>
      <c r="G1906" s="17"/>
      <c r="H1906" s="17"/>
      <c r="I1906" s="17"/>
      <c r="J1906" s="17"/>
      <c r="K1906" s="17"/>
      <c r="L1906" s="17"/>
      <c r="M1906" s="17"/>
      <c r="N1906" s="17"/>
      <c r="O1906" s="17"/>
      <c r="P1906" s="17"/>
      <c r="Q1906" s="17"/>
      <c r="R1906" s="17"/>
      <c r="S1906" s="17"/>
      <c r="T1906" s="17"/>
      <c r="U1906" s="17"/>
      <c r="V1906" s="17"/>
      <c r="W1906" s="1034"/>
      <c r="X1906" s="1034"/>
      <c r="Y1906" s="1034"/>
      <c r="Z1906" s="1034"/>
      <c r="AA1906" s="1034"/>
      <c r="AB1906" s="1034"/>
      <c r="AC1906" s="1034"/>
      <c r="AD1906" s="1034"/>
      <c r="AE1906" s="1034"/>
      <c r="AF1906" s="1034"/>
      <c r="AG1906" s="1034"/>
      <c r="AH1906" s="1034"/>
      <c r="AI1906" s="1034"/>
      <c r="AJ1906" s="1034"/>
      <c r="AK1906" s="1033"/>
      <c r="AL1906" s="1033"/>
      <c r="AM1906" s="1033"/>
      <c r="AN1906" s="1034"/>
      <c r="AO1906" s="1033"/>
      <c r="AP1906" s="1033"/>
      <c r="AQ1906" s="1034"/>
      <c r="AR1906" s="1034"/>
      <c r="AS1906" s="941"/>
    </row>
    <row r="1907">
      <c r="A1907" s="1217" t="s">
        <v>2684</v>
      </c>
      <c r="B1907" s="1218" t="s">
        <v>2685</v>
      </c>
      <c r="C1907" s="1218" t="s">
        <v>2687</v>
      </c>
      <c r="D1907" s="1218" t="s">
        <v>2922</v>
      </c>
      <c r="F1907" s="1218" t="s">
        <v>2686</v>
      </c>
      <c r="H1907" s="1218" t="s">
        <v>2596</v>
      </c>
      <c r="K1907" s="1218" t="s">
        <v>2689</v>
      </c>
      <c r="N1907" s="1218" t="s">
        <v>1788</v>
      </c>
      <c r="Q1907" s="1218" t="s">
        <v>2602</v>
      </c>
      <c r="T1907" s="1218" t="s">
        <v>188</v>
      </c>
      <c r="W1907" s="961"/>
      <c r="X1907" s="961"/>
      <c r="Y1907" s="961"/>
      <c r="Z1907" s="961"/>
      <c r="AA1907" s="961"/>
      <c r="AB1907" s="961"/>
      <c r="AC1907" s="961"/>
      <c r="AD1907" s="961"/>
      <c r="AE1907" s="961"/>
      <c r="AF1907" s="961"/>
      <c r="AG1907" s="961"/>
      <c r="AH1907" s="961"/>
      <c r="AI1907" s="961"/>
      <c r="AJ1907" s="961"/>
      <c r="AK1907" s="962"/>
      <c r="AL1907" s="962"/>
      <c r="AM1907" s="962"/>
      <c r="AN1907" s="961"/>
      <c r="AO1907" s="962"/>
      <c r="AP1907" s="962"/>
      <c r="AQ1907" s="961"/>
      <c r="AR1907" s="961"/>
      <c r="AS1907" s="962"/>
    </row>
    <row r="1908">
      <c r="A1908" s="1217" t="s">
        <v>2690</v>
      </c>
      <c r="B1908" s="1218" t="s">
        <v>2691</v>
      </c>
      <c r="C1908" s="1218" t="s">
        <v>2693</v>
      </c>
      <c r="D1908" s="1218" t="s">
        <v>2620</v>
      </c>
      <c r="F1908" s="1218" t="s">
        <v>2622</v>
      </c>
      <c r="H1908" s="1218" t="s">
        <v>2598</v>
      </c>
      <c r="K1908" s="1218" t="s">
        <v>422</v>
      </c>
      <c r="N1908" s="1218" t="s">
        <v>832</v>
      </c>
      <c r="Q1908" s="1218" t="s">
        <v>555</v>
      </c>
      <c r="T1908" s="1219"/>
      <c r="W1908" s="961"/>
      <c r="X1908" s="961"/>
      <c r="Y1908" s="961"/>
      <c r="Z1908" s="961"/>
      <c r="AA1908" s="961"/>
      <c r="AB1908" s="961"/>
      <c r="AC1908" s="961"/>
      <c r="AD1908" s="961"/>
      <c r="AE1908" s="961"/>
      <c r="AF1908" s="961"/>
      <c r="AG1908" s="961"/>
      <c r="AH1908" s="961"/>
      <c r="AI1908" s="961"/>
      <c r="AJ1908" s="961"/>
      <c r="AK1908" s="962"/>
      <c r="AL1908" s="962"/>
      <c r="AM1908" s="962"/>
      <c r="AN1908" s="961"/>
      <c r="AO1908" s="962"/>
      <c r="AP1908" s="962"/>
      <c r="AQ1908" s="961"/>
      <c r="AR1908" s="961"/>
      <c r="AS1908" s="962"/>
    </row>
    <row r="1909">
      <c r="A1909" s="1217" t="s">
        <v>2871</v>
      </c>
      <c r="B1909" s="1218" t="s">
        <v>2695</v>
      </c>
      <c r="C1909" s="1218" t="s">
        <v>2610</v>
      </c>
      <c r="D1909" s="1218" t="s">
        <v>2612</v>
      </c>
      <c r="F1909" s="1218" t="s">
        <v>2692</v>
      </c>
      <c r="H1909" s="1218" t="s">
        <v>2923</v>
      </c>
      <c r="K1909" s="1218" t="s">
        <v>2924</v>
      </c>
      <c r="N1909" s="1218" t="s">
        <v>131</v>
      </c>
      <c r="Q1909" s="1218" t="s">
        <v>972</v>
      </c>
      <c r="T1909" s="1219"/>
      <c r="W1909" s="961"/>
      <c r="X1909" s="961"/>
      <c r="Y1909" s="961"/>
      <c r="Z1909" s="961"/>
      <c r="AA1909" s="961"/>
      <c r="AB1909" s="961"/>
      <c r="AC1909" s="961"/>
      <c r="AD1909" s="961"/>
      <c r="AE1909" s="961"/>
      <c r="AF1909" s="961"/>
      <c r="AG1909" s="961"/>
      <c r="AH1909" s="961"/>
      <c r="AI1909" s="961"/>
      <c r="AJ1909" s="961"/>
      <c r="AK1909" s="962"/>
      <c r="AL1909" s="962"/>
      <c r="AM1909" s="962"/>
      <c r="AN1909" s="961"/>
      <c r="AO1909" s="962"/>
      <c r="AP1909" s="962"/>
      <c r="AQ1909" s="961"/>
      <c r="AR1909" s="961"/>
      <c r="AS1909" s="962"/>
    </row>
    <row r="1910">
      <c r="A1910" s="1217" t="s">
        <v>2694</v>
      </c>
      <c r="B1910" s="1218" t="s">
        <v>2697</v>
      </c>
      <c r="C1910" s="1218" t="s">
        <v>2696</v>
      </c>
      <c r="D1910" s="1220" t="s">
        <v>2925</v>
      </c>
      <c r="F1910" s="1218" t="s">
        <v>2698</v>
      </c>
      <c r="H1910" s="1218" t="s">
        <v>2926</v>
      </c>
      <c r="K1910" s="1221" t="s">
        <v>2927</v>
      </c>
      <c r="N1910" s="1218" t="s">
        <v>2606</v>
      </c>
      <c r="Q1910" s="1218" t="s">
        <v>2625</v>
      </c>
      <c r="T1910" s="1219"/>
      <c r="W1910" s="961"/>
      <c r="X1910" s="961"/>
      <c r="Y1910" s="961"/>
      <c r="Z1910" s="961"/>
      <c r="AA1910" s="961"/>
      <c r="AB1910" s="961"/>
      <c r="AC1910" s="961"/>
      <c r="AD1910" s="961"/>
      <c r="AE1910" s="961"/>
      <c r="AF1910" s="961"/>
      <c r="AG1910" s="961"/>
      <c r="AH1910" s="961"/>
      <c r="AI1910" s="961"/>
      <c r="AJ1910" s="961"/>
      <c r="AK1910" s="962"/>
      <c r="AL1910" s="962"/>
      <c r="AM1910" s="962"/>
      <c r="AN1910" s="961"/>
      <c r="AO1910" s="962"/>
      <c r="AP1910" s="962"/>
      <c r="AQ1910" s="961"/>
      <c r="AR1910" s="961"/>
      <c r="AS1910" s="962"/>
    </row>
    <row r="1911">
      <c r="A1911" s="1217" t="s">
        <v>2701</v>
      </c>
      <c r="B1911" s="1218" t="s">
        <v>2702</v>
      </c>
      <c r="C1911" s="1218" t="s">
        <v>2704</v>
      </c>
      <c r="D1911" s="1218" t="s">
        <v>2703</v>
      </c>
      <c r="F1911" s="1218" t="s">
        <v>2928</v>
      </c>
      <c r="H1911" s="1218" t="s">
        <v>2929</v>
      </c>
      <c r="K1911" s="1221" t="s">
        <v>2930</v>
      </c>
      <c r="N1911" s="1218" t="s">
        <v>2615</v>
      </c>
      <c r="Q1911" s="1218" t="s">
        <v>2627</v>
      </c>
      <c r="T1911" s="1218" t="s">
        <v>2604</v>
      </c>
      <c r="W1911" s="961"/>
      <c r="X1911" s="961"/>
      <c r="Y1911" s="961"/>
      <c r="Z1911" s="961"/>
      <c r="AA1911" s="961"/>
      <c r="AB1911" s="961"/>
      <c r="AC1911" s="961"/>
      <c r="AD1911" s="961"/>
      <c r="AE1911" s="961"/>
      <c r="AF1911" s="961"/>
      <c r="AG1911" s="961"/>
      <c r="AH1911" s="961"/>
      <c r="AI1911" s="961"/>
      <c r="AJ1911" s="961"/>
      <c r="AK1911" s="962"/>
      <c r="AL1911" s="962"/>
      <c r="AM1911" s="962"/>
      <c r="AN1911" s="961"/>
      <c r="AO1911" s="962"/>
      <c r="AP1911" s="962"/>
      <c r="AQ1911" s="961"/>
      <c r="AR1911" s="961"/>
      <c r="AS1911" s="962"/>
    </row>
    <row r="1912">
      <c r="A1912" s="1222" t="s">
        <v>2708</v>
      </c>
      <c r="B1912" s="1223"/>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033"/>
      <c r="AL1912" s="1033"/>
      <c r="AM1912" s="1033"/>
      <c r="AN1912" s="1034"/>
      <c r="AO1912" s="1033"/>
      <c r="AP1912" s="1033"/>
      <c r="AQ1912" s="1034"/>
      <c r="AR1912" s="1034"/>
      <c r="AS1912" s="941"/>
    </row>
    <row r="1913">
      <c r="A1913" s="387" t="s">
        <v>2685</v>
      </c>
      <c r="B1913" s="1016" t="s">
        <v>2931</v>
      </c>
      <c r="C1913" s="14"/>
      <c r="D1913" s="984">
        <v>1.0</v>
      </c>
      <c r="E1913" s="971">
        <v>2.0</v>
      </c>
      <c r="F1913" s="972">
        <v>2.0</v>
      </c>
      <c r="G1913" s="973"/>
      <c r="H1913" s="988">
        <v>500.0</v>
      </c>
      <c r="I1913" s="487">
        <v>1.0</v>
      </c>
      <c r="J1913" s="519"/>
      <c r="K1913" s="474"/>
      <c r="L1913" s="989"/>
      <c r="M1913" s="486"/>
      <c r="N1913" s="487"/>
      <c r="O1913" s="486"/>
      <c r="P1913" s="487"/>
      <c r="Q1913" s="487"/>
      <c r="R1913" s="487"/>
      <c r="S1913" s="519"/>
      <c r="T1913" s="520"/>
      <c r="U1913" s="519"/>
      <c r="V1913" s="520"/>
      <c r="W1913" s="520"/>
      <c r="X1913" s="520"/>
      <c r="Y1913" s="474"/>
      <c r="Z1913" s="474"/>
      <c r="AA1913" s="474"/>
      <c r="AB1913" s="475"/>
      <c r="AC1913" s="475"/>
      <c r="AD1913" s="475"/>
      <c r="AE1913" s="989"/>
      <c r="AF1913" s="989"/>
      <c r="AG1913" s="989"/>
      <c r="AH1913" s="990"/>
      <c r="AI1913" s="990"/>
      <c r="AJ1913" s="989"/>
      <c r="AK1913" s="962"/>
      <c r="AL1913" s="962"/>
      <c r="AM1913" s="962"/>
      <c r="AN1913" s="961"/>
      <c r="AO1913" s="962"/>
      <c r="AP1913" s="962"/>
      <c r="AQ1913" s="961"/>
      <c r="AR1913" s="961"/>
      <c r="AS1913" s="962"/>
    </row>
    <row r="1914">
      <c r="B1914" s="266"/>
      <c r="C1914" s="269"/>
      <c r="D1914" s="984">
        <v>2.0</v>
      </c>
      <c r="E1914" s="985">
        <v>4.0</v>
      </c>
      <c r="F1914" s="986">
        <v>4.0</v>
      </c>
      <c r="G1914" s="987"/>
      <c r="H1914" s="988">
        <v>750.0</v>
      </c>
      <c r="I1914" s="487">
        <v>2.0</v>
      </c>
      <c r="J1914" s="519"/>
      <c r="K1914" s="474"/>
      <c r="L1914" s="989"/>
      <c r="M1914" s="487"/>
      <c r="N1914" s="487"/>
      <c r="O1914" s="486"/>
      <c r="P1914" s="487">
        <v>1.0</v>
      </c>
      <c r="Q1914" s="487"/>
      <c r="R1914" s="487"/>
      <c r="S1914" s="519"/>
      <c r="T1914" s="520"/>
      <c r="U1914" s="519"/>
      <c r="V1914" s="520"/>
      <c r="W1914" s="520"/>
      <c r="X1914" s="520"/>
      <c r="Y1914" s="474"/>
      <c r="Z1914" s="474"/>
      <c r="AA1914" s="474"/>
      <c r="AB1914" s="475"/>
      <c r="AC1914" s="475"/>
      <c r="AD1914" s="475"/>
      <c r="AE1914" s="989"/>
      <c r="AF1914" s="989"/>
      <c r="AG1914" s="989"/>
      <c r="AH1914" s="990"/>
      <c r="AI1914" s="990"/>
      <c r="AJ1914" s="989"/>
      <c r="AK1914" s="962"/>
      <c r="AL1914" s="962"/>
      <c r="AM1914" s="962"/>
      <c r="AN1914" s="961"/>
      <c r="AO1914" s="962"/>
      <c r="AP1914" s="962"/>
      <c r="AQ1914" s="961"/>
      <c r="AR1914" s="961"/>
      <c r="AS1914" s="962"/>
    </row>
    <row r="1915">
      <c r="B1915" s="266"/>
      <c r="C1915" s="269"/>
      <c r="D1915" s="984">
        <v>3.0</v>
      </c>
      <c r="E1915" s="985">
        <v>6.0</v>
      </c>
      <c r="F1915" s="986">
        <v>6.0</v>
      </c>
      <c r="G1915" s="987"/>
      <c r="H1915" s="988">
        <v>1100.0</v>
      </c>
      <c r="I1915" s="487">
        <v>2.0</v>
      </c>
      <c r="J1915" s="519"/>
      <c r="K1915" s="474"/>
      <c r="L1915" s="989"/>
      <c r="M1915" s="487"/>
      <c r="N1915" s="487"/>
      <c r="O1915" s="486"/>
      <c r="P1915" s="487">
        <v>2.0</v>
      </c>
      <c r="Q1915" s="487"/>
      <c r="R1915" s="487"/>
      <c r="S1915" s="519"/>
      <c r="T1915" s="520"/>
      <c r="U1915" s="519"/>
      <c r="V1915" s="520"/>
      <c r="W1915" s="520"/>
      <c r="X1915" s="520"/>
      <c r="Y1915" s="474"/>
      <c r="Z1915" s="474"/>
      <c r="AA1915" s="474"/>
      <c r="AB1915" s="475"/>
      <c r="AC1915" s="475"/>
      <c r="AD1915" s="475"/>
      <c r="AE1915" s="989"/>
      <c r="AF1915" s="989"/>
      <c r="AG1915" s="989"/>
      <c r="AH1915" s="990"/>
      <c r="AI1915" s="990"/>
      <c r="AJ1915" s="989"/>
      <c r="AK1915" s="962"/>
      <c r="AL1915" s="962"/>
      <c r="AM1915" s="962"/>
      <c r="AN1915" s="961"/>
      <c r="AO1915" s="962"/>
      <c r="AP1915" s="962"/>
      <c r="AQ1915" s="961"/>
      <c r="AR1915" s="961"/>
      <c r="AS1915" s="962"/>
    </row>
    <row r="1916">
      <c r="B1916" s="266"/>
      <c r="C1916" s="269"/>
      <c r="D1916" s="984">
        <v>4.0</v>
      </c>
      <c r="E1916" s="985">
        <v>8.0</v>
      </c>
      <c r="F1916" s="986">
        <v>8.0</v>
      </c>
      <c r="G1916" s="987"/>
      <c r="H1916" s="988">
        <v>1700.0</v>
      </c>
      <c r="I1916" s="487">
        <v>3.0</v>
      </c>
      <c r="J1916" s="519"/>
      <c r="K1916" s="474"/>
      <c r="L1916" s="989"/>
      <c r="M1916" s="487"/>
      <c r="N1916" s="487"/>
      <c r="O1916" s="486"/>
      <c r="P1916" s="487">
        <v>3.0</v>
      </c>
      <c r="Q1916" s="487"/>
      <c r="R1916" s="487"/>
      <c r="S1916" s="519"/>
      <c r="T1916" s="520"/>
      <c r="U1916" s="519"/>
      <c r="V1916" s="520"/>
      <c r="W1916" s="520"/>
      <c r="X1916" s="520"/>
      <c r="Y1916" s="474"/>
      <c r="Z1916" s="474"/>
      <c r="AA1916" s="474"/>
      <c r="AB1916" s="475"/>
      <c r="AC1916" s="475"/>
      <c r="AD1916" s="475"/>
      <c r="AE1916" s="989"/>
      <c r="AF1916" s="989"/>
      <c r="AG1916" s="989"/>
      <c r="AH1916" s="990"/>
      <c r="AI1916" s="990"/>
      <c r="AJ1916" s="989"/>
      <c r="AK1916" s="962"/>
      <c r="AL1916" s="962"/>
      <c r="AM1916" s="962"/>
      <c r="AN1916" s="961"/>
      <c r="AO1916" s="962"/>
      <c r="AP1916" s="962"/>
      <c r="AQ1916" s="961"/>
      <c r="AR1916" s="961"/>
      <c r="AS1916" s="962"/>
    </row>
    <row r="1917">
      <c r="B1917" s="266"/>
      <c r="C1917" s="269"/>
      <c r="D1917" s="984">
        <v>5.0</v>
      </c>
      <c r="E1917" s="985">
        <v>10.0</v>
      </c>
      <c r="F1917" s="986">
        <v>10.0</v>
      </c>
      <c r="G1917" s="987"/>
      <c r="H1917" s="988">
        <v>2600.0</v>
      </c>
      <c r="I1917" s="487">
        <v>3.0</v>
      </c>
      <c r="J1917" s="519"/>
      <c r="K1917" s="474"/>
      <c r="L1917" s="989"/>
      <c r="M1917" s="487"/>
      <c r="N1917" s="487"/>
      <c r="O1917" s="486"/>
      <c r="P1917" s="487">
        <v>4.0</v>
      </c>
      <c r="Q1917" s="487"/>
      <c r="R1917" s="487"/>
      <c r="S1917" s="519"/>
      <c r="T1917" s="520"/>
      <c r="U1917" s="519"/>
      <c r="V1917" s="520"/>
      <c r="W1917" s="520"/>
      <c r="X1917" s="520"/>
      <c r="Y1917" s="474"/>
      <c r="Z1917" s="474"/>
      <c r="AA1917" s="474"/>
      <c r="AB1917" s="475"/>
      <c r="AC1917" s="475"/>
      <c r="AD1917" s="475"/>
      <c r="AE1917" s="989"/>
      <c r="AF1917" s="989"/>
      <c r="AG1917" s="989"/>
      <c r="AH1917" s="990"/>
      <c r="AI1917" s="990"/>
      <c r="AJ1917" s="989"/>
      <c r="AK1917" s="962"/>
      <c r="AL1917" s="962"/>
      <c r="AM1917" s="962"/>
      <c r="AN1917" s="961"/>
      <c r="AO1917" s="962"/>
      <c r="AP1917" s="962"/>
      <c r="AQ1917" s="961"/>
      <c r="AR1917" s="961"/>
      <c r="AS1917" s="962"/>
    </row>
    <row r="1918">
      <c r="A1918" s="968" t="s">
        <v>2687</v>
      </c>
      <c r="B1918" s="1016" t="s">
        <v>2932</v>
      </c>
      <c r="C1918" s="14"/>
      <c r="D1918" s="970">
        <v>1.0</v>
      </c>
      <c r="E1918" s="971">
        <v>1.0</v>
      </c>
      <c r="F1918" s="972">
        <v>1.0</v>
      </c>
      <c r="G1918" s="973"/>
      <c r="H1918" s="974">
        <v>800.0</v>
      </c>
      <c r="I1918" s="975">
        <v>3.0</v>
      </c>
      <c r="J1918" s="976"/>
      <c r="K1918" s="977"/>
      <c r="L1918" s="978"/>
      <c r="M1918" s="979"/>
      <c r="N1918" s="975"/>
      <c r="O1918" s="979"/>
      <c r="P1918" s="975"/>
      <c r="Q1918" s="975"/>
      <c r="R1918" s="975"/>
      <c r="S1918" s="976"/>
      <c r="T1918" s="980"/>
      <c r="U1918" s="976"/>
      <c r="V1918" s="980"/>
      <c r="W1918" s="980"/>
      <c r="X1918" s="980"/>
      <c r="Y1918" s="977"/>
      <c r="Z1918" s="977"/>
      <c r="AA1918" s="977"/>
      <c r="AB1918" s="981"/>
      <c r="AC1918" s="981"/>
      <c r="AD1918" s="981"/>
      <c r="AE1918" s="978"/>
      <c r="AF1918" s="978"/>
      <c r="AG1918" s="978"/>
      <c r="AH1918" s="982"/>
      <c r="AI1918" s="982"/>
      <c r="AJ1918" s="978"/>
      <c r="AK1918" s="1024"/>
      <c r="AL1918" s="1024"/>
      <c r="AM1918" s="1024"/>
      <c r="AN1918" s="1025"/>
      <c r="AO1918" s="1024"/>
      <c r="AP1918" s="1024"/>
      <c r="AQ1918" s="1025"/>
      <c r="AR1918" s="1025"/>
      <c r="AS1918" s="1026"/>
    </row>
    <row r="1919">
      <c r="A1919" s="266"/>
      <c r="B1919" s="266"/>
      <c r="C1919" s="269"/>
      <c r="D1919" s="984">
        <v>2.0</v>
      </c>
      <c r="E1919" s="985">
        <v>2.0</v>
      </c>
      <c r="F1919" s="986">
        <v>2.0</v>
      </c>
      <c r="G1919" s="987"/>
      <c r="H1919" s="988">
        <v>1200.0</v>
      </c>
      <c r="I1919" s="487">
        <v>3.0</v>
      </c>
      <c r="J1919" s="519"/>
      <c r="K1919" s="474"/>
      <c r="L1919" s="989"/>
      <c r="M1919" s="487"/>
      <c r="N1919" s="487"/>
      <c r="O1919" s="486"/>
      <c r="P1919" s="487">
        <v>3.0</v>
      </c>
      <c r="Q1919" s="487"/>
      <c r="R1919" s="487"/>
      <c r="S1919" s="519"/>
      <c r="T1919" s="520"/>
      <c r="U1919" s="519"/>
      <c r="V1919" s="520"/>
      <c r="W1919" s="520"/>
      <c r="X1919" s="520"/>
      <c r="Y1919" s="474"/>
      <c r="Z1919" s="474"/>
      <c r="AA1919" s="474"/>
      <c r="AB1919" s="475"/>
      <c r="AC1919" s="475"/>
      <c r="AD1919" s="475"/>
      <c r="AE1919" s="989"/>
      <c r="AF1919" s="989"/>
      <c r="AG1919" s="989"/>
      <c r="AH1919" s="990"/>
      <c r="AI1919" s="990"/>
      <c r="AJ1919" s="989"/>
      <c r="AK1919" s="962"/>
      <c r="AL1919" s="962"/>
      <c r="AM1919" s="962"/>
      <c r="AN1919" s="961"/>
      <c r="AO1919" s="962"/>
      <c r="AP1919" s="962"/>
      <c r="AQ1919" s="961"/>
      <c r="AR1919" s="961"/>
      <c r="AS1919" s="1027"/>
    </row>
    <row r="1920">
      <c r="A1920" s="266"/>
      <c r="B1920" s="266"/>
      <c r="C1920" s="269"/>
      <c r="D1920" s="984">
        <v>3.0</v>
      </c>
      <c r="E1920" s="985">
        <v>3.0</v>
      </c>
      <c r="F1920" s="986">
        <v>3.0</v>
      </c>
      <c r="G1920" s="987"/>
      <c r="H1920" s="988">
        <v>1800.0</v>
      </c>
      <c r="I1920" s="487">
        <v>4.0</v>
      </c>
      <c r="J1920" s="519"/>
      <c r="K1920" s="474"/>
      <c r="L1920" s="989"/>
      <c r="M1920" s="487"/>
      <c r="N1920" s="487"/>
      <c r="O1920" s="486"/>
      <c r="P1920" s="487">
        <v>3.0</v>
      </c>
      <c r="Q1920" s="487"/>
      <c r="R1920" s="487"/>
      <c r="S1920" s="519"/>
      <c r="T1920" s="520"/>
      <c r="U1920" s="519"/>
      <c r="V1920" s="520"/>
      <c r="W1920" s="520"/>
      <c r="X1920" s="520"/>
      <c r="Y1920" s="474"/>
      <c r="Z1920" s="474"/>
      <c r="AA1920" s="474"/>
      <c r="AB1920" s="475"/>
      <c r="AC1920" s="475"/>
      <c r="AD1920" s="475"/>
      <c r="AE1920" s="989"/>
      <c r="AF1920" s="989"/>
      <c r="AG1920" s="989"/>
      <c r="AH1920" s="990"/>
      <c r="AI1920" s="990"/>
      <c r="AJ1920" s="989"/>
      <c r="AK1920" s="962"/>
      <c r="AL1920" s="962"/>
      <c r="AM1920" s="962"/>
      <c r="AN1920" s="961"/>
      <c r="AO1920" s="962"/>
      <c r="AP1920" s="962"/>
      <c r="AQ1920" s="961"/>
      <c r="AR1920" s="961"/>
      <c r="AS1920" s="1027"/>
    </row>
    <row r="1921">
      <c r="A1921" s="266"/>
      <c r="B1921" s="266"/>
      <c r="C1921" s="269"/>
      <c r="D1921" s="984">
        <v>4.0</v>
      </c>
      <c r="E1921" s="985">
        <v>4.0</v>
      </c>
      <c r="F1921" s="986">
        <v>4.0</v>
      </c>
      <c r="G1921" s="987"/>
      <c r="H1921" s="988">
        <v>2700.0</v>
      </c>
      <c r="I1921" s="487">
        <v>5.0</v>
      </c>
      <c r="J1921" s="519"/>
      <c r="K1921" s="474"/>
      <c r="L1921" s="989"/>
      <c r="M1921" s="487"/>
      <c r="N1921" s="487"/>
      <c r="O1921" s="486"/>
      <c r="P1921" s="487">
        <v>4.0</v>
      </c>
      <c r="Q1921" s="487"/>
      <c r="R1921" s="487"/>
      <c r="S1921" s="519"/>
      <c r="T1921" s="520"/>
      <c r="U1921" s="519"/>
      <c r="V1921" s="520"/>
      <c r="W1921" s="520"/>
      <c r="X1921" s="520"/>
      <c r="Y1921" s="474"/>
      <c r="Z1921" s="474"/>
      <c r="AA1921" s="474"/>
      <c r="AB1921" s="475"/>
      <c r="AC1921" s="475"/>
      <c r="AD1921" s="475"/>
      <c r="AE1921" s="989"/>
      <c r="AF1921" s="989"/>
      <c r="AG1921" s="989"/>
      <c r="AH1921" s="990"/>
      <c r="AI1921" s="990"/>
      <c r="AJ1921" s="989"/>
      <c r="AK1921" s="962"/>
      <c r="AL1921" s="962"/>
      <c r="AM1921" s="962"/>
      <c r="AN1921" s="961"/>
      <c r="AO1921" s="962"/>
      <c r="AP1921" s="962"/>
      <c r="AQ1921" s="961"/>
      <c r="AR1921" s="961"/>
      <c r="AS1921" s="1027"/>
    </row>
    <row r="1922">
      <c r="A1922" s="266"/>
      <c r="B1922" s="266"/>
      <c r="C1922" s="269"/>
      <c r="D1922" s="984">
        <v>5.0</v>
      </c>
      <c r="E1922" s="985">
        <v>5.0</v>
      </c>
      <c r="F1922" s="986">
        <v>5.0</v>
      </c>
      <c r="G1922" s="987"/>
      <c r="H1922" s="988">
        <v>4100.0</v>
      </c>
      <c r="I1922" s="487">
        <v>5.0</v>
      </c>
      <c r="J1922" s="519"/>
      <c r="K1922" s="474"/>
      <c r="L1922" s="989"/>
      <c r="M1922" s="487"/>
      <c r="N1922" s="487"/>
      <c r="O1922" s="486"/>
      <c r="P1922" s="487">
        <v>5.0</v>
      </c>
      <c r="Q1922" s="487"/>
      <c r="R1922" s="487"/>
      <c r="S1922" s="519"/>
      <c r="T1922" s="520"/>
      <c r="U1922" s="519"/>
      <c r="V1922" s="520"/>
      <c r="W1922" s="520"/>
      <c r="X1922" s="520"/>
      <c r="Y1922" s="474"/>
      <c r="Z1922" s="474"/>
      <c r="AA1922" s="474"/>
      <c r="AB1922" s="475"/>
      <c r="AC1922" s="475"/>
      <c r="AD1922" s="475"/>
      <c r="AE1922" s="989"/>
      <c r="AF1922" s="989"/>
      <c r="AG1922" s="989"/>
      <c r="AH1922" s="990"/>
      <c r="AI1922" s="990"/>
      <c r="AJ1922" s="989"/>
      <c r="AK1922" s="962"/>
      <c r="AL1922" s="962"/>
      <c r="AM1922" s="962"/>
      <c r="AN1922" s="961"/>
      <c r="AO1922" s="962"/>
      <c r="AP1922" s="962"/>
      <c r="AQ1922" s="961"/>
      <c r="AR1922" s="961"/>
      <c r="AS1922" s="1027"/>
    </row>
    <row r="1923">
      <c r="A1923" s="266"/>
      <c r="B1923" s="266"/>
      <c r="C1923" s="269"/>
      <c r="D1923" s="984">
        <v>6.0</v>
      </c>
      <c r="E1923" s="985">
        <v>6.0</v>
      </c>
      <c r="F1923" s="986">
        <v>6.0</v>
      </c>
      <c r="G1923" s="987"/>
      <c r="H1923" s="988">
        <v>6200.0</v>
      </c>
      <c r="I1923" s="486"/>
      <c r="J1923" s="520">
        <v>3.0</v>
      </c>
      <c r="K1923" s="474"/>
      <c r="L1923" s="989"/>
      <c r="M1923" s="487"/>
      <c r="N1923" s="487"/>
      <c r="O1923" s="486"/>
      <c r="P1923" s="487">
        <v>5.0</v>
      </c>
      <c r="Q1923" s="487"/>
      <c r="R1923" s="487"/>
      <c r="S1923" s="519"/>
      <c r="T1923" s="520"/>
      <c r="U1923" s="519"/>
      <c r="V1923" s="520"/>
      <c r="W1923" s="520"/>
      <c r="X1923" s="520"/>
      <c r="Y1923" s="474"/>
      <c r="Z1923" s="474"/>
      <c r="AA1923" s="474"/>
      <c r="AB1923" s="475"/>
      <c r="AC1923" s="475"/>
      <c r="AD1923" s="475"/>
      <c r="AE1923" s="989"/>
      <c r="AF1923" s="989"/>
      <c r="AG1923" s="989"/>
      <c r="AH1923" s="990"/>
      <c r="AI1923" s="990"/>
      <c r="AJ1923" s="989"/>
      <c r="AK1923" s="962"/>
      <c r="AL1923" s="962"/>
      <c r="AM1923" s="962"/>
      <c r="AN1923" s="961"/>
      <c r="AO1923" s="962"/>
      <c r="AP1923" s="962"/>
      <c r="AQ1923" s="961"/>
      <c r="AR1923" s="961"/>
      <c r="AS1923" s="1027"/>
    </row>
    <row r="1924">
      <c r="A1924" s="266"/>
      <c r="B1924" s="266"/>
      <c r="C1924" s="269"/>
      <c r="D1924" s="984">
        <v>7.0</v>
      </c>
      <c r="E1924" s="985">
        <v>7.0</v>
      </c>
      <c r="F1924" s="986">
        <v>7.0</v>
      </c>
      <c r="G1924" s="987"/>
      <c r="H1924" s="988">
        <v>9300.0</v>
      </c>
      <c r="I1924" s="486"/>
      <c r="J1924" s="520">
        <v>4.0</v>
      </c>
      <c r="K1924" s="474"/>
      <c r="L1924" s="989"/>
      <c r="M1924" s="486"/>
      <c r="N1924" s="487"/>
      <c r="O1924" s="486"/>
      <c r="P1924" s="487"/>
      <c r="Q1924" s="487"/>
      <c r="R1924" s="487"/>
      <c r="S1924" s="520"/>
      <c r="T1924" s="520"/>
      <c r="U1924" s="519"/>
      <c r="V1924" s="520">
        <v>3.0</v>
      </c>
      <c r="W1924" s="520"/>
      <c r="X1924" s="520"/>
      <c r="Y1924" s="474"/>
      <c r="Z1924" s="474"/>
      <c r="AA1924" s="474"/>
      <c r="AB1924" s="475"/>
      <c r="AC1924" s="475"/>
      <c r="AD1924" s="475"/>
      <c r="AE1924" s="989"/>
      <c r="AF1924" s="989"/>
      <c r="AG1924" s="989"/>
      <c r="AH1924" s="990"/>
      <c r="AI1924" s="990"/>
      <c r="AJ1924" s="989"/>
      <c r="AK1924" s="962"/>
      <c r="AL1924" s="962"/>
      <c r="AM1924" s="962"/>
      <c r="AN1924" s="961"/>
      <c r="AO1924" s="962"/>
      <c r="AP1924" s="962"/>
      <c r="AQ1924" s="961"/>
      <c r="AR1924" s="961"/>
      <c r="AS1924" s="1027"/>
    </row>
    <row r="1925">
      <c r="A1925" s="266"/>
      <c r="B1925" s="266"/>
      <c r="C1925" s="269"/>
      <c r="D1925" s="984">
        <v>8.0</v>
      </c>
      <c r="E1925" s="985">
        <v>8.0</v>
      </c>
      <c r="F1925" s="986">
        <v>8.0</v>
      </c>
      <c r="G1925" s="987"/>
      <c r="H1925" s="988">
        <v>14000.0</v>
      </c>
      <c r="I1925" s="486"/>
      <c r="J1925" s="520">
        <v>5.0</v>
      </c>
      <c r="K1925" s="474"/>
      <c r="L1925" s="989"/>
      <c r="M1925" s="486"/>
      <c r="N1925" s="487"/>
      <c r="O1925" s="486"/>
      <c r="P1925" s="487"/>
      <c r="Q1925" s="487"/>
      <c r="R1925" s="487"/>
      <c r="S1925" s="520"/>
      <c r="T1925" s="520"/>
      <c r="U1925" s="519"/>
      <c r="V1925" s="520">
        <v>5.0</v>
      </c>
      <c r="W1925" s="520"/>
      <c r="X1925" s="520"/>
      <c r="Y1925" s="474"/>
      <c r="Z1925" s="474"/>
      <c r="AA1925" s="474"/>
      <c r="AB1925" s="475"/>
      <c r="AC1925" s="475"/>
      <c r="AD1925" s="475"/>
      <c r="AE1925" s="989"/>
      <c r="AF1925" s="989"/>
      <c r="AG1925" s="989"/>
      <c r="AH1925" s="990"/>
      <c r="AI1925" s="990"/>
      <c r="AJ1925" s="989"/>
      <c r="AK1925" s="962"/>
      <c r="AL1925" s="962"/>
      <c r="AM1925" s="962"/>
      <c r="AN1925" s="961"/>
      <c r="AO1925" s="962"/>
      <c r="AP1925" s="962"/>
      <c r="AQ1925" s="961"/>
      <c r="AR1925" s="961"/>
      <c r="AS1925" s="1027"/>
    </row>
    <row r="1926">
      <c r="A1926" s="266"/>
      <c r="B1926" s="266"/>
      <c r="C1926" s="269"/>
      <c r="D1926" s="984">
        <v>9.0</v>
      </c>
      <c r="E1926" s="985">
        <v>9.0</v>
      </c>
      <c r="F1926" s="986">
        <v>9.0</v>
      </c>
      <c r="G1926" s="987"/>
      <c r="H1926" s="988">
        <v>21000.0</v>
      </c>
      <c r="I1926" s="486"/>
      <c r="J1926" s="520">
        <v>6.0</v>
      </c>
      <c r="K1926" s="474"/>
      <c r="L1926" s="989"/>
      <c r="M1926" s="486"/>
      <c r="N1926" s="487"/>
      <c r="O1926" s="486"/>
      <c r="P1926" s="487"/>
      <c r="Q1926" s="487"/>
      <c r="R1926" s="487"/>
      <c r="S1926" s="520"/>
      <c r="T1926" s="520"/>
      <c r="U1926" s="519"/>
      <c r="V1926" s="520">
        <v>6.0</v>
      </c>
      <c r="W1926" s="520"/>
      <c r="X1926" s="520"/>
      <c r="Y1926" s="474"/>
      <c r="Z1926" s="474"/>
      <c r="AA1926" s="474"/>
      <c r="AB1926" s="475"/>
      <c r="AC1926" s="475"/>
      <c r="AD1926" s="475"/>
      <c r="AE1926" s="989"/>
      <c r="AF1926" s="989"/>
      <c r="AG1926" s="989"/>
      <c r="AH1926" s="990"/>
      <c r="AI1926" s="990"/>
      <c r="AJ1926" s="989"/>
      <c r="AK1926" s="962"/>
      <c r="AL1926" s="962"/>
      <c r="AM1926" s="962"/>
      <c r="AN1926" s="961"/>
      <c r="AO1926" s="962"/>
      <c r="AP1926" s="962"/>
      <c r="AQ1926" s="961"/>
      <c r="AR1926" s="961"/>
      <c r="AS1926" s="1027"/>
    </row>
    <row r="1927">
      <c r="A1927" s="275"/>
      <c r="B1927" s="275"/>
      <c r="C1927" s="917"/>
      <c r="D1927" s="992">
        <v>10.0</v>
      </c>
      <c r="E1927" s="993">
        <v>10.0</v>
      </c>
      <c r="F1927" s="994">
        <v>10.0</v>
      </c>
      <c r="G1927" s="995"/>
      <c r="H1927" s="996">
        <v>32000.0</v>
      </c>
      <c r="I1927" s="1001"/>
      <c r="J1927" s="1002">
        <v>8.0</v>
      </c>
      <c r="K1927" s="999"/>
      <c r="L1927" s="1000"/>
      <c r="M1927" s="1001"/>
      <c r="N1927" s="997"/>
      <c r="O1927" s="1001"/>
      <c r="P1927" s="997"/>
      <c r="Q1927" s="997"/>
      <c r="R1927" s="997"/>
      <c r="S1927" s="1002"/>
      <c r="T1927" s="1002"/>
      <c r="U1927" s="998"/>
      <c r="V1927" s="1002">
        <v>8.0</v>
      </c>
      <c r="W1927" s="1002"/>
      <c r="X1927" s="1002"/>
      <c r="Y1927" s="999"/>
      <c r="Z1927" s="999"/>
      <c r="AA1927" s="999"/>
      <c r="AB1927" s="1003"/>
      <c r="AC1927" s="1003"/>
      <c r="AD1927" s="1003"/>
      <c r="AE1927" s="1000"/>
      <c r="AF1927" s="1000"/>
      <c r="AG1927" s="1000"/>
      <c r="AH1927" s="1004"/>
      <c r="AI1927" s="1004"/>
      <c r="AJ1927" s="1000"/>
      <c r="AK1927" s="1029"/>
      <c r="AL1927" s="1029"/>
      <c r="AM1927" s="1029"/>
      <c r="AN1927" s="1030"/>
      <c r="AO1927" s="1029"/>
      <c r="AP1927" s="1029"/>
      <c r="AQ1927" s="1030"/>
      <c r="AR1927" s="1030"/>
      <c r="AS1927" s="1031"/>
    </row>
    <row r="1928">
      <c r="A1928" s="387" t="s">
        <v>2922</v>
      </c>
      <c r="B1928" s="1035" t="s">
        <v>2933</v>
      </c>
      <c r="C1928" s="269"/>
      <c r="D1928" s="984">
        <v>1.0</v>
      </c>
      <c r="E1928" s="1075">
        <v>5.0</v>
      </c>
      <c r="F1928" s="1036"/>
      <c r="G1928" s="1037"/>
      <c r="H1928" s="1038">
        <v>1500.0</v>
      </c>
      <c r="I1928" s="486"/>
      <c r="J1928" s="520">
        <v>1.0</v>
      </c>
      <c r="K1928" s="474"/>
      <c r="L1928" s="989"/>
      <c r="M1928" s="486"/>
      <c r="N1928" s="487"/>
      <c r="O1928" s="486"/>
      <c r="P1928" s="487"/>
      <c r="Q1928" s="487"/>
      <c r="R1928" s="487"/>
      <c r="S1928" s="520"/>
      <c r="T1928" s="520"/>
      <c r="U1928" s="519"/>
      <c r="V1928" s="520">
        <v>2.0</v>
      </c>
      <c r="W1928" s="520"/>
      <c r="X1928" s="520"/>
      <c r="Y1928" s="474"/>
      <c r="Z1928" s="474"/>
      <c r="AA1928" s="474"/>
      <c r="AB1928" s="475"/>
      <c r="AC1928" s="475"/>
      <c r="AD1928" s="475"/>
      <c r="AE1928" s="989"/>
      <c r="AF1928" s="989"/>
      <c r="AG1928" s="989"/>
      <c r="AH1928" s="990"/>
      <c r="AI1928" s="990"/>
      <c r="AJ1928" s="989"/>
      <c r="AK1928" s="962"/>
      <c r="AL1928" s="962"/>
      <c r="AM1928" s="962"/>
      <c r="AN1928" s="961"/>
      <c r="AO1928" s="962"/>
      <c r="AP1928" s="962"/>
      <c r="AQ1928" s="961"/>
      <c r="AR1928" s="961"/>
      <c r="AS1928" s="962"/>
    </row>
    <row r="1929">
      <c r="B1929" s="266"/>
      <c r="C1929" s="269"/>
      <c r="D1929" s="984">
        <v>2.0</v>
      </c>
      <c r="E1929" s="985">
        <v>7.0</v>
      </c>
      <c r="F1929" s="1012"/>
      <c r="G1929" s="1013"/>
      <c r="H1929" s="988">
        <v>2300.0</v>
      </c>
      <c r="I1929" s="486"/>
      <c r="J1929" s="520">
        <v>2.0</v>
      </c>
      <c r="K1929" s="474"/>
      <c r="L1929" s="989"/>
      <c r="M1929" s="486"/>
      <c r="N1929" s="487"/>
      <c r="O1929" s="486"/>
      <c r="P1929" s="487"/>
      <c r="Q1929" s="487"/>
      <c r="R1929" s="487"/>
      <c r="S1929" s="520"/>
      <c r="T1929" s="520"/>
      <c r="U1929" s="519"/>
      <c r="V1929" s="520">
        <v>3.0</v>
      </c>
      <c r="W1929" s="520"/>
      <c r="X1929" s="520"/>
      <c r="Y1929" s="474"/>
      <c r="Z1929" s="474"/>
      <c r="AA1929" s="474"/>
      <c r="AB1929" s="475"/>
      <c r="AC1929" s="475"/>
      <c r="AD1929" s="475"/>
      <c r="AE1929" s="989"/>
      <c r="AF1929" s="989"/>
      <c r="AG1929" s="989"/>
      <c r="AH1929" s="990"/>
      <c r="AI1929" s="990"/>
      <c r="AJ1929" s="989"/>
      <c r="AK1929" s="962"/>
      <c r="AL1929" s="962"/>
      <c r="AM1929" s="962"/>
      <c r="AN1929" s="961"/>
      <c r="AO1929" s="962"/>
      <c r="AP1929" s="962"/>
      <c r="AQ1929" s="961"/>
      <c r="AR1929" s="961"/>
      <c r="AS1929" s="962"/>
    </row>
    <row r="1930">
      <c r="B1930" s="266"/>
      <c r="C1930" s="269"/>
      <c r="D1930" s="984">
        <v>3.0</v>
      </c>
      <c r="E1930" s="985">
        <v>9.0</v>
      </c>
      <c r="F1930" s="1012"/>
      <c r="G1930" s="1013"/>
      <c r="H1930" s="988">
        <v>3500.0</v>
      </c>
      <c r="I1930" s="486"/>
      <c r="J1930" s="520">
        <v>4.0</v>
      </c>
      <c r="K1930" s="474"/>
      <c r="L1930" s="989"/>
      <c r="M1930" s="486"/>
      <c r="N1930" s="487"/>
      <c r="O1930" s="486"/>
      <c r="P1930" s="487"/>
      <c r="Q1930" s="487"/>
      <c r="R1930" s="487"/>
      <c r="S1930" s="520"/>
      <c r="T1930" s="520"/>
      <c r="U1930" s="519"/>
      <c r="V1930" s="520">
        <v>4.0</v>
      </c>
      <c r="W1930" s="520"/>
      <c r="X1930" s="520"/>
      <c r="Y1930" s="474"/>
      <c r="Z1930" s="474"/>
      <c r="AA1930" s="474"/>
      <c r="AB1930" s="475"/>
      <c r="AC1930" s="475"/>
      <c r="AD1930" s="475"/>
      <c r="AE1930" s="989"/>
      <c r="AF1930" s="989"/>
      <c r="AG1930" s="989"/>
      <c r="AH1930" s="990"/>
      <c r="AI1930" s="990"/>
      <c r="AJ1930" s="989"/>
      <c r="AK1930" s="962"/>
      <c r="AL1930" s="962"/>
      <c r="AM1930" s="962"/>
      <c r="AN1930" s="961"/>
      <c r="AO1930" s="962"/>
      <c r="AP1930" s="962"/>
      <c r="AQ1930" s="961"/>
      <c r="AR1930" s="961"/>
      <c r="AS1930" s="962"/>
    </row>
    <row r="1931">
      <c r="B1931" s="266"/>
      <c r="C1931" s="269"/>
      <c r="D1931" s="984">
        <v>4.0</v>
      </c>
      <c r="E1931" s="985">
        <v>11.0</v>
      </c>
      <c r="F1931" s="1012"/>
      <c r="G1931" s="1013"/>
      <c r="H1931" s="988">
        <v>5300.0</v>
      </c>
      <c r="I1931" s="486"/>
      <c r="J1931" s="520">
        <v>6.0</v>
      </c>
      <c r="K1931" s="474"/>
      <c r="L1931" s="989"/>
      <c r="M1931" s="486"/>
      <c r="N1931" s="487"/>
      <c r="O1931" s="486"/>
      <c r="P1931" s="487"/>
      <c r="Q1931" s="487"/>
      <c r="R1931" s="487"/>
      <c r="S1931" s="520"/>
      <c r="T1931" s="520"/>
      <c r="U1931" s="519"/>
      <c r="V1931" s="520">
        <v>5.0</v>
      </c>
      <c r="W1931" s="520"/>
      <c r="X1931" s="520"/>
      <c r="Y1931" s="474"/>
      <c r="Z1931" s="474"/>
      <c r="AA1931" s="474"/>
      <c r="AB1931" s="475"/>
      <c r="AC1931" s="475"/>
      <c r="AD1931" s="475"/>
      <c r="AE1931" s="989"/>
      <c r="AF1931" s="989"/>
      <c r="AG1931" s="989"/>
      <c r="AH1931" s="990"/>
      <c r="AI1931" s="990"/>
      <c r="AJ1931" s="989"/>
      <c r="AK1931" s="962"/>
      <c r="AL1931" s="962"/>
      <c r="AM1931" s="962"/>
      <c r="AN1931" s="961"/>
      <c r="AO1931" s="962"/>
      <c r="AP1931" s="962"/>
      <c r="AQ1931" s="961"/>
      <c r="AR1931" s="961"/>
      <c r="AS1931" s="962"/>
    </row>
    <row r="1932">
      <c r="B1932" s="266"/>
      <c r="C1932" s="269"/>
      <c r="D1932" s="984">
        <v>5.0</v>
      </c>
      <c r="E1932" s="985">
        <v>13.0</v>
      </c>
      <c r="F1932" s="1012"/>
      <c r="G1932" s="1013"/>
      <c r="H1932" s="988">
        <v>8000.0</v>
      </c>
      <c r="I1932" s="486"/>
      <c r="J1932" s="520">
        <v>8.0</v>
      </c>
      <c r="K1932" s="474"/>
      <c r="L1932" s="989"/>
      <c r="M1932" s="486"/>
      <c r="N1932" s="487"/>
      <c r="O1932" s="486"/>
      <c r="P1932" s="487"/>
      <c r="Q1932" s="487"/>
      <c r="R1932" s="487"/>
      <c r="S1932" s="520"/>
      <c r="T1932" s="520"/>
      <c r="U1932" s="519"/>
      <c r="V1932" s="520">
        <v>6.0</v>
      </c>
      <c r="W1932" s="520"/>
      <c r="X1932" s="520"/>
      <c r="Y1932" s="474"/>
      <c r="Z1932" s="474"/>
      <c r="AA1932" s="474"/>
      <c r="AB1932" s="475"/>
      <c r="AC1932" s="475"/>
      <c r="AD1932" s="475"/>
      <c r="AE1932" s="989"/>
      <c r="AF1932" s="989"/>
      <c r="AG1932" s="989"/>
      <c r="AH1932" s="990"/>
      <c r="AI1932" s="990"/>
      <c r="AJ1932" s="989"/>
      <c r="AK1932" s="962"/>
      <c r="AL1932" s="962"/>
      <c r="AM1932" s="962"/>
      <c r="AN1932" s="961"/>
      <c r="AO1932" s="962"/>
      <c r="AP1932" s="962"/>
      <c r="AQ1932" s="961"/>
      <c r="AR1932" s="961"/>
      <c r="AS1932" s="962"/>
    </row>
    <row r="1933">
      <c r="B1933" s="266"/>
      <c r="C1933" s="269"/>
      <c r="D1933" s="984">
        <v>6.0</v>
      </c>
      <c r="E1933" s="985">
        <v>16.0</v>
      </c>
      <c r="F1933" s="1012"/>
      <c r="G1933" s="1013"/>
      <c r="H1933" s="988">
        <v>12000.0</v>
      </c>
      <c r="I1933" s="486"/>
      <c r="J1933" s="519"/>
      <c r="K1933" s="475">
        <v>3.0</v>
      </c>
      <c r="L1933" s="989"/>
      <c r="M1933" s="486"/>
      <c r="N1933" s="487"/>
      <c r="O1933" s="486"/>
      <c r="P1933" s="487"/>
      <c r="Q1933" s="487"/>
      <c r="R1933" s="487"/>
      <c r="S1933" s="519"/>
      <c r="T1933" s="520"/>
      <c r="U1933" s="519"/>
      <c r="V1933" s="520"/>
      <c r="W1933" s="520"/>
      <c r="X1933" s="520"/>
      <c r="Y1933" s="475"/>
      <c r="Z1933" s="474"/>
      <c r="AA1933" s="474"/>
      <c r="AB1933" s="475">
        <v>2.0</v>
      </c>
      <c r="AC1933" s="475"/>
      <c r="AD1933" s="475"/>
      <c r="AE1933" s="989"/>
      <c r="AF1933" s="989"/>
      <c r="AG1933" s="989"/>
      <c r="AH1933" s="990"/>
      <c r="AI1933" s="990"/>
      <c r="AJ1933" s="989"/>
      <c r="AK1933" s="962"/>
      <c r="AL1933" s="962"/>
      <c r="AM1933" s="962"/>
      <c r="AN1933" s="961"/>
      <c r="AO1933" s="962"/>
      <c r="AP1933" s="962"/>
      <c r="AQ1933" s="961"/>
      <c r="AR1933" s="961"/>
      <c r="AS1933" s="962"/>
    </row>
    <row r="1934">
      <c r="B1934" s="266"/>
      <c r="C1934" s="269"/>
      <c r="D1934" s="984">
        <v>7.0</v>
      </c>
      <c r="E1934" s="985">
        <v>19.0</v>
      </c>
      <c r="F1934" s="1012"/>
      <c r="G1934" s="1013"/>
      <c r="H1934" s="988">
        <v>18000.0</v>
      </c>
      <c r="I1934" s="486"/>
      <c r="J1934" s="519"/>
      <c r="K1934" s="475">
        <v>5.0</v>
      </c>
      <c r="L1934" s="989"/>
      <c r="M1934" s="486"/>
      <c r="N1934" s="487"/>
      <c r="O1934" s="486"/>
      <c r="P1934" s="487"/>
      <c r="Q1934" s="487"/>
      <c r="R1934" s="487"/>
      <c r="S1934" s="519"/>
      <c r="T1934" s="520"/>
      <c r="U1934" s="519"/>
      <c r="V1934" s="520"/>
      <c r="W1934" s="520"/>
      <c r="X1934" s="520"/>
      <c r="Y1934" s="475"/>
      <c r="Z1934" s="474"/>
      <c r="AA1934" s="474"/>
      <c r="AB1934" s="475">
        <v>4.0</v>
      </c>
      <c r="AC1934" s="475"/>
      <c r="AD1934" s="475"/>
      <c r="AE1934" s="989"/>
      <c r="AF1934" s="989"/>
      <c r="AG1934" s="989"/>
      <c r="AH1934" s="990"/>
      <c r="AI1934" s="990"/>
      <c r="AJ1934" s="989"/>
      <c r="AK1934" s="962"/>
      <c r="AL1934" s="962"/>
      <c r="AM1934" s="962"/>
      <c r="AN1934" s="961"/>
      <c r="AO1934" s="962"/>
      <c r="AP1934" s="962"/>
      <c r="AQ1934" s="961"/>
      <c r="AR1934" s="961"/>
      <c r="AS1934" s="962"/>
    </row>
    <row r="1935">
      <c r="B1935" s="266"/>
      <c r="C1935" s="269"/>
      <c r="D1935" s="984">
        <v>8.0</v>
      </c>
      <c r="E1935" s="985">
        <v>22.0</v>
      </c>
      <c r="F1935" s="1012"/>
      <c r="G1935" s="1013"/>
      <c r="H1935" s="988">
        <v>27000.0</v>
      </c>
      <c r="I1935" s="486"/>
      <c r="J1935" s="519"/>
      <c r="K1935" s="475">
        <v>8.0</v>
      </c>
      <c r="L1935" s="989"/>
      <c r="M1935" s="486"/>
      <c r="N1935" s="487"/>
      <c r="O1935" s="486"/>
      <c r="P1935" s="487"/>
      <c r="Q1935" s="487"/>
      <c r="R1935" s="487"/>
      <c r="S1935" s="519"/>
      <c r="T1935" s="520"/>
      <c r="U1935" s="519"/>
      <c r="V1935" s="520"/>
      <c r="W1935" s="520"/>
      <c r="X1935" s="520"/>
      <c r="Y1935" s="475"/>
      <c r="Z1935" s="474"/>
      <c r="AA1935" s="475">
        <v>2.0</v>
      </c>
      <c r="AB1935" s="475">
        <v>6.0</v>
      </c>
      <c r="AC1935" s="475"/>
      <c r="AD1935" s="475"/>
      <c r="AE1935" s="989"/>
      <c r="AF1935" s="989"/>
      <c r="AG1935" s="989"/>
      <c r="AH1935" s="990"/>
      <c r="AI1935" s="990"/>
      <c r="AJ1935" s="989"/>
      <c r="AK1935" s="962"/>
      <c r="AL1935" s="962"/>
      <c r="AM1935" s="962"/>
      <c r="AN1935" s="961"/>
      <c r="AO1935" s="962"/>
      <c r="AP1935" s="962"/>
      <c r="AQ1935" s="961"/>
      <c r="AR1935" s="961"/>
      <c r="AS1935" s="962"/>
    </row>
    <row r="1936">
      <c r="B1936" s="266"/>
      <c r="C1936" s="269"/>
      <c r="D1936" s="984">
        <v>9.0</v>
      </c>
      <c r="E1936" s="985">
        <v>25.0</v>
      </c>
      <c r="F1936" s="1012"/>
      <c r="G1936" s="1013"/>
      <c r="H1936" s="988">
        <v>41000.0</v>
      </c>
      <c r="I1936" s="486"/>
      <c r="J1936" s="519"/>
      <c r="K1936" s="475">
        <v>12.0</v>
      </c>
      <c r="L1936" s="989"/>
      <c r="M1936" s="486"/>
      <c r="N1936" s="487"/>
      <c r="O1936" s="486"/>
      <c r="P1936" s="487"/>
      <c r="Q1936" s="487"/>
      <c r="R1936" s="487"/>
      <c r="S1936" s="519"/>
      <c r="T1936" s="520"/>
      <c r="U1936" s="519"/>
      <c r="V1936" s="520"/>
      <c r="W1936" s="520"/>
      <c r="X1936" s="520"/>
      <c r="Y1936" s="475"/>
      <c r="Z1936" s="474"/>
      <c r="AA1936" s="475">
        <v>3.0</v>
      </c>
      <c r="AB1936" s="475">
        <v>8.0</v>
      </c>
      <c r="AC1936" s="475"/>
      <c r="AD1936" s="475"/>
      <c r="AE1936" s="989"/>
      <c r="AF1936" s="989"/>
      <c r="AG1936" s="989"/>
      <c r="AH1936" s="990"/>
      <c r="AI1936" s="990"/>
      <c r="AJ1936" s="989"/>
      <c r="AK1936" s="962"/>
      <c r="AL1936" s="962"/>
      <c r="AM1936" s="962"/>
      <c r="AN1936" s="961"/>
      <c r="AO1936" s="962"/>
      <c r="AP1936" s="962"/>
      <c r="AQ1936" s="961"/>
      <c r="AR1936" s="961"/>
      <c r="AS1936" s="962"/>
    </row>
    <row r="1937">
      <c r="B1937" s="266"/>
      <c r="C1937" s="269"/>
      <c r="D1937" s="984">
        <v>10.0</v>
      </c>
      <c r="E1937" s="985">
        <v>30.0</v>
      </c>
      <c r="F1937" s="1012"/>
      <c r="G1937" s="1013"/>
      <c r="H1937" s="988">
        <v>62000.0</v>
      </c>
      <c r="I1937" s="486"/>
      <c r="J1937" s="519"/>
      <c r="K1937" s="475">
        <v>16.0</v>
      </c>
      <c r="L1937" s="989"/>
      <c r="M1937" s="486"/>
      <c r="N1937" s="487"/>
      <c r="O1937" s="486"/>
      <c r="P1937" s="487"/>
      <c r="Q1937" s="487"/>
      <c r="R1937" s="487"/>
      <c r="S1937" s="519"/>
      <c r="T1937" s="520"/>
      <c r="U1937" s="519"/>
      <c r="V1937" s="520"/>
      <c r="W1937" s="520"/>
      <c r="X1937" s="520"/>
      <c r="Y1937" s="475"/>
      <c r="Z1937" s="474"/>
      <c r="AA1937" s="475">
        <v>4.0</v>
      </c>
      <c r="AB1937" s="475">
        <v>10.0</v>
      </c>
      <c r="AC1937" s="475"/>
      <c r="AD1937" s="475"/>
      <c r="AE1937" s="989"/>
      <c r="AF1937" s="989"/>
      <c r="AG1937" s="989"/>
      <c r="AH1937" s="990"/>
      <c r="AI1937" s="990"/>
      <c r="AJ1937" s="989"/>
      <c r="AK1937" s="962"/>
      <c r="AL1937" s="962"/>
      <c r="AM1937" s="962"/>
      <c r="AN1937" s="961"/>
      <c r="AO1937" s="962"/>
      <c r="AP1937" s="962"/>
      <c r="AQ1937" s="961"/>
      <c r="AR1937" s="961"/>
      <c r="AS1937" s="962"/>
    </row>
    <row r="1938">
      <c r="A1938" s="968" t="s">
        <v>2686</v>
      </c>
      <c r="B1938" s="1016" t="s">
        <v>2934</v>
      </c>
      <c r="C1938" s="14"/>
      <c r="D1938" s="970">
        <v>1.0</v>
      </c>
      <c r="E1938" s="971">
        <v>1.0</v>
      </c>
      <c r="F1938" s="972">
        <v>1.0</v>
      </c>
      <c r="G1938" s="973"/>
      <c r="H1938" s="974">
        <v>500.0</v>
      </c>
      <c r="I1938" s="975">
        <v>1.0</v>
      </c>
      <c r="J1938" s="976"/>
      <c r="K1938" s="977"/>
      <c r="L1938" s="978"/>
      <c r="M1938" s="979"/>
      <c r="N1938" s="975"/>
      <c r="O1938" s="979"/>
      <c r="P1938" s="975"/>
      <c r="Q1938" s="975"/>
      <c r="R1938" s="975"/>
      <c r="S1938" s="976"/>
      <c r="T1938" s="980"/>
      <c r="U1938" s="976"/>
      <c r="V1938" s="980"/>
      <c r="W1938" s="980"/>
      <c r="X1938" s="980"/>
      <c r="Y1938" s="977"/>
      <c r="Z1938" s="977"/>
      <c r="AA1938" s="977"/>
      <c r="AB1938" s="981"/>
      <c r="AC1938" s="981"/>
      <c r="AD1938" s="981"/>
      <c r="AE1938" s="978"/>
      <c r="AF1938" s="978"/>
      <c r="AG1938" s="978"/>
      <c r="AH1938" s="982"/>
      <c r="AI1938" s="982"/>
      <c r="AJ1938" s="978"/>
      <c r="AK1938" s="1024"/>
      <c r="AL1938" s="1024"/>
      <c r="AM1938" s="1024"/>
      <c r="AN1938" s="1025"/>
      <c r="AO1938" s="1024"/>
      <c r="AP1938" s="1024"/>
      <c r="AQ1938" s="1025"/>
      <c r="AR1938" s="1025"/>
      <c r="AS1938" s="1026"/>
    </row>
    <row r="1939">
      <c r="A1939" s="266"/>
      <c r="B1939" s="266"/>
      <c r="C1939" s="269"/>
      <c r="D1939" s="984">
        <v>2.0</v>
      </c>
      <c r="E1939" s="985">
        <v>2.0</v>
      </c>
      <c r="F1939" s="986">
        <v>2.0</v>
      </c>
      <c r="G1939" s="987"/>
      <c r="H1939" s="988">
        <v>750.0</v>
      </c>
      <c r="I1939" s="487">
        <v>2.0</v>
      </c>
      <c r="J1939" s="519"/>
      <c r="K1939" s="474"/>
      <c r="L1939" s="989"/>
      <c r="M1939" s="486"/>
      <c r="N1939" s="487"/>
      <c r="O1939" s="486"/>
      <c r="P1939" s="487"/>
      <c r="Q1939" s="487">
        <v>1.0</v>
      </c>
      <c r="R1939" s="487"/>
      <c r="S1939" s="519"/>
      <c r="T1939" s="520"/>
      <c r="U1939" s="519"/>
      <c r="V1939" s="520"/>
      <c r="W1939" s="520"/>
      <c r="X1939" s="520"/>
      <c r="Y1939" s="474"/>
      <c r="Z1939" s="474"/>
      <c r="AA1939" s="474"/>
      <c r="AB1939" s="475"/>
      <c r="AC1939" s="475"/>
      <c r="AD1939" s="475"/>
      <c r="AE1939" s="989"/>
      <c r="AF1939" s="989"/>
      <c r="AG1939" s="989"/>
      <c r="AH1939" s="990"/>
      <c r="AI1939" s="990"/>
      <c r="AJ1939" s="989"/>
      <c r="AK1939" s="962"/>
      <c r="AL1939" s="962"/>
      <c r="AM1939" s="962"/>
      <c r="AN1939" s="961"/>
      <c r="AO1939" s="962"/>
      <c r="AP1939" s="962"/>
      <c r="AQ1939" s="961"/>
      <c r="AR1939" s="961"/>
      <c r="AS1939" s="1027"/>
    </row>
    <row r="1940">
      <c r="A1940" s="266"/>
      <c r="B1940" s="266"/>
      <c r="C1940" s="269"/>
      <c r="D1940" s="984">
        <v>3.0</v>
      </c>
      <c r="E1940" s="985">
        <v>3.0</v>
      </c>
      <c r="F1940" s="986">
        <v>3.0</v>
      </c>
      <c r="G1940" s="987"/>
      <c r="H1940" s="988">
        <v>1100.0</v>
      </c>
      <c r="I1940" s="487">
        <v>2.0</v>
      </c>
      <c r="J1940" s="519"/>
      <c r="K1940" s="474"/>
      <c r="L1940" s="989"/>
      <c r="M1940" s="486"/>
      <c r="N1940" s="487"/>
      <c r="O1940" s="486"/>
      <c r="P1940" s="487"/>
      <c r="Q1940" s="487">
        <v>2.0</v>
      </c>
      <c r="R1940" s="487"/>
      <c r="S1940" s="519"/>
      <c r="T1940" s="520"/>
      <c r="U1940" s="519"/>
      <c r="V1940" s="520"/>
      <c r="W1940" s="520"/>
      <c r="X1940" s="520"/>
      <c r="Y1940" s="474"/>
      <c r="Z1940" s="474"/>
      <c r="AA1940" s="474"/>
      <c r="AB1940" s="475"/>
      <c r="AC1940" s="475"/>
      <c r="AD1940" s="475"/>
      <c r="AE1940" s="989"/>
      <c r="AF1940" s="989"/>
      <c r="AG1940" s="989"/>
      <c r="AH1940" s="990"/>
      <c r="AI1940" s="990"/>
      <c r="AJ1940" s="989"/>
      <c r="AK1940" s="962"/>
      <c r="AL1940" s="962"/>
      <c r="AM1940" s="962"/>
      <c r="AN1940" s="961"/>
      <c r="AO1940" s="962"/>
      <c r="AP1940" s="962"/>
      <c r="AQ1940" s="961"/>
      <c r="AR1940" s="961"/>
      <c r="AS1940" s="1027"/>
    </row>
    <row r="1941">
      <c r="A1941" s="266"/>
      <c r="B1941" s="266"/>
      <c r="C1941" s="269"/>
      <c r="D1941" s="984">
        <v>4.0</v>
      </c>
      <c r="E1941" s="985">
        <v>4.0</v>
      </c>
      <c r="F1941" s="986">
        <v>4.0</v>
      </c>
      <c r="G1941" s="987"/>
      <c r="H1941" s="988">
        <v>1700.0</v>
      </c>
      <c r="I1941" s="487">
        <v>3.0</v>
      </c>
      <c r="J1941" s="519"/>
      <c r="K1941" s="474"/>
      <c r="L1941" s="989"/>
      <c r="M1941" s="486"/>
      <c r="N1941" s="487"/>
      <c r="O1941" s="486"/>
      <c r="P1941" s="487"/>
      <c r="Q1941" s="487">
        <v>3.0</v>
      </c>
      <c r="R1941" s="487"/>
      <c r="S1941" s="519"/>
      <c r="T1941" s="520"/>
      <c r="U1941" s="519"/>
      <c r="V1941" s="520"/>
      <c r="W1941" s="520"/>
      <c r="X1941" s="520"/>
      <c r="Y1941" s="474"/>
      <c r="Z1941" s="474"/>
      <c r="AA1941" s="474"/>
      <c r="AB1941" s="475"/>
      <c r="AC1941" s="475"/>
      <c r="AD1941" s="475"/>
      <c r="AE1941" s="989"/>
      <c r="AF1941" s="989"/>
      <c r="AG1941" s="989"/>
      <c r="AH1941" s="990"/>
      <c r="AI1941" s="990"/>
      <c r="AJ1941" s="989"/>
      <c r="AK1941" s="962"/>
      <c r="AL1941" s="962"/>
      <c r="AM1941" s="962"/>
      <c r="AN1941" s="961"/>
      <c r="AO1941" s="962"/>
      <c r="AP1941" s="962"/>
      <c r="AQ1941" s="961"/>
      <c r="AR1941" s="961"/>
      <c r="AS1941" s="1027"/>
    </row>
    <row r="1942">
      <c r="A1942" s="275"/>
      <c r="B1942" s="275"/>
      <c r="C1942" s="917"/>
      <c r="D1942" s="992">
        <v>5.0</v>
      </c>
      <c r="E1942" s="993">
        <v>6.0</v>
      </c>
      <c r="F1942" s="994">
        <v>6.0</v>
      </c>
      <c r="G1942" s="995"/>
      <c r="H1942" s="996">
        <v>2600.0</v>
      </c>
      <c r="I1942" s="997">
        <v>3.0</v>
      </c>
      <c r="J1942" s="998"/>
      <c r="K1942" s="999"/>
      <c r="L1942" s="1000"/>
      <c r="M1942" s="1001"/>
      <c r="N1942" s="997"/>
      <c r="O1942" s="1001"/>
      <c r="P1942" s="997"/>
      <c r="Q1942" s="997">
        <v>4.0</v>
      </c>
      <c r="R1942" s="997"/>
      <c r="S1942" s="998"/>
      <c r="T1942" s="1002"/>
      <c r="U1942" s="998"/>
      <c r="V1942" s="1002"/>
      <c r="W1942" s="1002"/>
      <c r="X1942" s="1002"/>
      <c r="Y1942" s="999"/>
      <c r="Z1942" s="999"/>
      <c r="AA1942" s="999"/>
      <c r="AB1942" s="1003"/>
      <c r="AC1942" s="1003"/>
      <c r="AD1942" s="1003"/>
      <c r="AE1942" s="1000"/>
      <c r="AF1942" s="1000"/>
      <c r="AG1942" s="1000"/>
      <c r="AH1942" s="1004"/>
      <c r="AI1942" s="1004"/>
      <c r="AJ1942" s="1000"/>
      <c r="AK1942" s="1029"/>
      <c r="AL1942" s="1029"/>
      <c r="AM1942" s="1029"/>
      <c r="AN1942" s="1030"/>
      <c r="AO1942" s="1029"/>
      <c r="AP1942" s="1029"/>
      <c r="AQ1942" s="1030"/>
      <c r="AR1942" s="1030"/>
      <c r="AS1942" s="1031"/>
    </row>
    <row r="1943">
      <c r="A1943" s="387" t="s">
        <v>2596</v>
      </c>
      <c r="B1943" s="1018" t="s">
        <v>2935</v>
      </c>
      <c r="C1943" s="269"/>
      <c r="D1943" s="984">
        <v>1.0</v>
      </c>
      <c r="E1943" s="985">
        <v>1.0</v>
      </c>
      <c r="F1943" s="986">
        <v>10.0</v>
      </c>
      <c r="G1943" s="1013"/>
      <c r="H1943" s="988">
        <v>1500.0</v>
      </c>
      <c r="I1943" s="486"/>
      <c r="J1943" s="520">
        <v>1.0</v>
      </c>
      <c r="K1943" s="474"/>
      <c r="L1943" s="989"/>
      <c r="M1943" s="486"/>
      <c r="N1943" s="487"/>
      <c r="O1943" s="486"/>
      <c r="P1943" s="487"/>
      <c r="Q1943" s="487"/>
      <c r="R1943" s="487"/>
      <c r="S1943" s="520"/>
      <c r="T1943" s="520"/>
      <c r="U1943" s="519"/>
      <c r="V1943" s="520">
        <v>2.0</v>
      </c>
      <c r="W1943" s="520"/>
      <c r="X1943" s="520"/>
      <c r="Y1943" s="474"/>
      <c r="Z1943" s="474"/>
      <c r="AA1943" s="474"/>
      <c r="AB1943" s="475"/>
      <c r="AC1943" s="475"/>
      <c r="AD1943" s="475"/>
      <c r="AE1943" s="989"/>
      <c r="AF1943" s="989"/>
      <c r="AG1943" s="989"/>
      <c r="AH1943" s="990"/>
      <c r="AI1943" s="990"/>
      <c r="AJ1943" s="989"/>
      <c r="AK1943" s="962"/>
      <c r="AL1943" s="962"/>
      <c r="AM1943" s="962"/>
      <c r="AN1943" s="961"/>
      <c r="AO1943" s="962"/>
      <c r="AP1943" s="962"/>
      <c r="AQ1943" s="961"/>
      <c r="AR1943" s="961"/>
      <c r="AS1943" s="962"/>
    </row>
    <row r="1944">
      <c r="B1944" s="266"/>
      <c r="C1944" s="269"/>
      <c r="D1944" s="984">
        <v>2.0</v>
      </c>
      <c r="E1944" s="985">
        <v>2.0</v>
      </c>
      <c r="F1944" s="986">
        <v>12.0</v>
      </c>
      <c r="G1944" s="1013"/>
      <c r="H1944" s="988">
        <v>2300.0</v>
      </c>
      <c r="I1944" s="486"/>
      <c r="J1944" s="520">
        <v>2.0</v>
      </c>
      <c r="K1944" s="474"/>
      <c r="L1944" s="989"/>
      <c r="M1944" s="486"/>
      <c r="N1944" s="487"/>
      <c r="O1944" s="486"/>
      <c r="P1944" s="487"/>
      <c r="Q1944" s="487"/>
      <c r="R1944" s="487"/>
      <c r="S1944" s="520"/>
      <c r="T1944" s="520"/>
      <c r="U1944" s="519"/>
      <c r="V1944" s="520">
        <v>3.0</v>
      </c>
      <c r="W1944" s="520"/>
      <c r="X1944" s="520"/>
      <c r="Y1944" s="474"/>
      <c r="Z1944" s="474"/>
      <c r="AA1944" s="474"/>
      <c r="AB1944" s="475"/>
      <c r="AC1944" s="475"/>
      <c r="AD1944" s="475"/>
      <c r="AE1944" s="989"/>
      <c r="AF1944" s="989"/>
      <c r="AG1944" s="989"/>
      <c r="AH1944" s="990"/>
      <c r="AI1944" s="990"/>
      <c r="AJ1944" s="989"/>
      <c r="AK1944" s="962"/>
      <c r="AL1944" s="962"/>
      <c r="AM1944" s="962"/>
      <c r="AN1944" s="961"/>
      <c r="AO1944" s="962"/>
      <c r="AP1944" s="962"/>
      <c r="AQ1944" s="961"/>
      <c r="AR1944" s="961"/>
      <c r="AS1944" s="962"/>
    </row>
    <row r="1945">
      <c r="B1945" s="266"/>
      <c r="C1945" s="269"/>
      <c r="D1945" s="984">
        <v>3.0</v>
      </c>
      <c r="E1945" s="985">
        <v>3.0</v>
      </c>
      <c r="F1945" s="986">
        <v>14.0</v>
      </c>
      <c r="G1945" s="1013"/>
      <c r="H1945" s="988">
        <v>3500.0</v>
      </c>
      <c r="I1945" s="486"/>
      <c r="J1945" s="520">
        <v>4.0</v>
      </c>
      <c r="K1945" s="474"/>
      <c r="L1945" s="989"/>
      <c r="M1945" s="486"/>
      <c r="N1945" s="487"/>
      <c r="O1945" s="486"/>
      <c r="P1945" s="487"/>
      <c r="Q1945" s="487"/>
      <c r="R1945" s="487"/>
      <c r="S1945" s="520"/>
      <c r="T1945" s="520"/>
      <c r="U1945" s="519"/>
      <c r="V1945" s="520">
        <v>4.0</v>
      </c>
      <c r="W1945" s="520"/>
      <c r="X1945" s="520"/>
      <c r="Y1945" s="474"/>
      <c r="Z1945" s="474"/>
      <c r="AA1945" s="474"/>
      <c r="AB1945" s="475"/>
      <c r="AC1945" s="475"/>
      <c r="AD1945" s="475"/>
      <c r="AE1945" s="989"/>
      <c r="AF1945" s="989"/>
      <c r="AG1945" s="989"/>
      <c r="AH1945" s="990"/>
      <c r="AI1945" s="990"/>
      <c r="AJ1945" s="989"/>
      <c r="AK1945" s="962"/>
      <c r="AL1945" s="962"/>
      <c r="AM1945" s="962"/>
      <c r="AN1945" s="961"/>
      <c r="AO1945" s="962"/>
      <c r="AP1945" s="962"/>
      <c r="AQ1945" s="961"/>
      <c r="AR1945" s="961"/>
      <c r="AS1945" s="962"/>
    </row>
    <row r="1946">
      <c r="B1946" s="266"/>
      <c r="C1946" s="269"/>
      <c r="D1946" s="984">
        <v>4.0</v>
      </c>
      <c r="E1946" s="985">
        <v>4.0</v>
      </c>
      <c r="F1946" s="986">
        <v>17.0</v>
      </c>
      <c r="G1946" s="1013"/>
      <c r="H1946" s="988">
        <v>5300.0</v>
      </c>
      <c r="I1946" s="486"/>
      <c r="J1946" s="520">
        <v>6.0</v>
      </c>
      <c r="K1946" s="474"/>
      <c r="L1946" s="989"/>
      <c r="M1946" s="486"/>
      <c r="N1946" s="487"/>
      <c r="O1946" s="486"/>
      <c r="P1946" s="487"/>
      <c r="Q1946" s="487"/>
      <c r="R1946" s="487"/>
      <c r="S1946" s="520"/>
      <c r="T1946" s="520"/>
      <c r="U1946" s="519"/>
      <c r="V1946" s="520">
        <v>5.0</v>
      </c>
      <c r="W1946" s="520"/>
      <c r="X1946" s="520"/>
      <c r="Y1946" s="474"/>
      <c r="Z1946" s="474"/>
      <c r="AA1946" s="474"/>
      <c r="AB1946" s="475"/>
      <c r="AC1946" s="475"/>
      <c r="AD1946" s="475"/>
      <c r="AE1946" s="989"/>
      <c r="AF1946" s="989"/>
      <c r="AG1946" s="989"/>
      <c r="AH1946" s="990"/>
      <c r="AI1946" s="990"/>
      <c r="AJ1946" s="989"/>
      <c r="AK1946" s="962"/>
      <c r="AL1946" s="962"/>
      <c r="AM1946" s="962"/>
      <c r="AN1946" s="961"/>
      <c r="AO1946" s="962"/>
      <c r="AP1946" s="962"/>
      <c r="AQ1946" s="961"/>
      <c r="AR1946" s="961"/>
      <c r="AS1946" s="962"/>
    </row>
    <row r="1947">
      <c r="B1947" s="266"/>
      <c r="C1947" s="269"/>
      <c r="D1947" s="984">
        <v>5.0</v>
      </c>
      <c r="E1947" s="985">
        <v>5.0</v>
      </c>
      <c r="F1947" s="986">
        <v>20.0</v>
      </c>
      <c r="G1947" s="1013"/>
      <c r="H1947" s="988">
        <v>8000.0</v>
      </c>
      <c r="I1947" s="486"/>
      <c r="J1947" s="520">
        <v>8.0</v>
      </c>
      <c r="K1947" s="474"/>
      <c r="L1947" s="989"/>
      <c r="M1947" s="486"/>
      <c r="N1947" s="487"/>
      <c r="O1947" s="486"/>
      <c r="P1947" s="487"/>
      <c r="Q1947" s="487"/>
      <c r="R1947" s="487"/>
      <c r="S1947" s="520"/>
      <c r="T1947" s="520"/>
      <c r="U1947" s="519"/>
      <c r="V1947" s="520">
        <v>6.0</v>
      </c>
      <c r="W1947" s="520"/>
      <c r="X1947" s="520"/>
      <c r="Y1947" s="474"/>
      <c r="Z1947" s="474"/>
      <c r="AA1947" s="474"/>
      <c r="AB1947" s="475"/>
      <c r="AC1947" s="475"/>
      <c r="AD1947" s="475"/>
      <c r="AE1947" s="989"/>
      <c r="AF1947" s="989"/>
      <c r="AG1947" s="989"/>
      <c r="AH1947" s="990"/>
      <c r="AI1947" s="990"/>
      <c r="AJ1947" s="989"/>
      <c r="AK1947" s="962"/>
      <c r="AL1947" s="962"/>
      <c r="AM1947" s="962"/>
      <c r="AN1947" s="961"/>
      <c r="AO1947" s="962"/>
      <c r="AP1947" s="962"/>
      <c r="AQ1947" s="961"/>
      <c r="AR1947" s="961"/>
      <c r="AS1947" s="962"/>
    </row>
    <row r="1948">
      <c r="A1948" s="968" t="s">
        <v>2689</v>
      </c>
      <c r="B1948" s="1016" t="s">
        <v>2936</v>
      </c>
      <c r="C1948" s="14"/>
      <c r="D1948" s="970">
        <v>1.0</v>
      </c>
      <c r="E1948" s="971">
        <v>1.0</v>
      </c>
      <c r="F1948" s="972">
        <v>1.0</v>
      </c>
      <c r="G1948" s="973"/>
      <c r="H1948" s="974">
        <v>800.0</v>
      </c>
      <c r="I1948" s="975">
        <v>3.0</v>
      </c>
      <c r="J1948" s="976"/>
      <c r="K1948" s="977"/>
      <c r="L1948" s="978"/>
      <c r="M1948" s="979"/>
      <c r="N1948" s="975"/>
      <c r="O1948" s="979"/>
      <c r="P1948" s="975"/>
      <c r="Q1948" s="975"/>
      <c r="R1948" s="975"/>
      <c r="S1948" s="976"/>
      <c r="T1948" s="980"/>
      <c r="U1948" s="976"/>
      <c r="V1948" s="980"/>
      <c r="W1948" s="980"/>
      <c r="X1948" s="980"/>
      <c r="Y1948" s="977"/>
      <c r="Z1948" s="977"/>
      <c r="AA1948" s="977"/>
      <c r="AB1948" s="981"/>
      <c r="AC1948" s="981"/>
      <c r="AD1948" s="981"/>
      <c r="AE1948" s="978"/>
      <c r="AF1948" s="978"/>
      <c r="AG1948" s="978"/>
      <c r="AH1948" s="982"/>
      <c r="AI1948" s="982"/>
      <c r="AJ1948" s="978"/>
      <c r="AK1948" s="1024"/>
      <c r="AL1948" s="1024"/>
      <c r="AM1948" s="1024"/>
      <c r="AN1948" s="1025"/>
      <c r="AO1948" s="1024"/>
      <c r="AP1948" s="1024"/>
      <c r="AQ1948" s="1025"/>
      <c r="AR1948" s="1025"/>
      <c r="AS1948" s="1026"/>
    </row>
    <row r="1949">
      <c r="A1949" s="266"/>
      <c r="B1949" s="266"/>
      <c r="C1949" s="269"/>
      <c r="D1949" s="984">
        <v>2.0</v>
      </c>
      <c r="E1949" s="985">
        <v>2.0</v>
      </c>
      <c r="F1949" s="986">
        <v>2.0</v>
      </c>
      <c r="G1949" s="987"/>
      <c r="H1949" s="988">
        <v>1200.0</v>
      </c>
      <c r="I1949" s="487">
        <v>3.0</v>
      </c>
      <c r="J1949" s="519"/>
      <c r="K1949" s="474"/>
      <c r="L1949" s="989"/>
      <c r="M1949" s="486"/>
      <c r="N1949" s="487"/>
      <c r="O1949" s="486"/>
      <c r="P1949" s="487"/>
      <c r="Q1949" s="487">
        <v>3.0</v>
      </c>
      <c r="R1949" s="487"/>
      <c r="S1949" s="519"/>
      <c r="T1949" s="520"/>
      <c r="U1949" s="519"/>
      <c r="V1949" s="520"/>
      <c r="W1949" s="520"/>
      <c r="X1949" s="520"/>
      <c r="Y1949" s="474"/>
      <c r="Z1949" s="474"/>
      <c r="AA1949" s="474"/>
      <c r="AB1949" s="475"/>
      <c r="AC1949" s="475"/>
      <c r="AD1949" s="475"/>
      <c r="AE1949" s="989"/>
      <c r="AF1949" s="989"/>
      <c r="AG1949" s="989"/>
      <c r="AH1949" s="990"/>
      <c r="AI1949" s="990"/>
      <c r="AJ1949" s="989"/>
      <c r="AK1949" s="962"/>
      <c r="AL1949" s="962"/>
      <c r="AM1949" s="962"/>
      <c r="AN1949" s="961"/>
      <c r="AO1949" s="962"/>
      <c r="AP1949" s="962"/>
      <c r="AQ1949" s="961"/>
      <c r="AR1949" s="961"/>
      <c r="AS1949" s="1027"/>
    </row>
    <row r="1950">
      <c r="A1950" s="266"/>
      <c r="B1950" s="266"/>
      <c r="C1950" s="269"/>
      <c r="D1950" s="984">
        <v>3.0</v>
      </c>
      <c r="E1950" s="985">
        <v>3.0</v>
      </c>
      <c r="F1950" s="986">
        <v>3.0</v>
      </c>
      <c r="G1950" s="987"/>
      <c r="H1950" s="988">
        <v>1800.0</v>
      </c>
      <c r="I1950" s="487">
        <v>4.0</v>
      </c>
      <c r="J1950" s="519"/>
      <c r="K1950" s="474"/>
      <c r="L1950" s="989"/>
      <c r="M1950" s="486"/>
      <c r="N1950" s="487"/>
      <c r="O1950" s="486"/>
      <c r="P1950" s="487"/>
      <c r="Q1950" s="487">
        <v>3.0</v>
      </c>
      <c r="R1950" s="487"/>
      <c r="S1950" s="519"/>
      <c r="T1950" s="520"/>
      <c r="U1950" s="519"/>
      <c r="V1950" s="520"/>
      <c r="W1950" s="520"/>
      <c r="X1950" s="520"/>
      <c r="Y1950" s="474"/>
      <c r="Z1950" s="474"/>
      <c r="AA1950" s="474"/>
      <c r="AB1950" s="475"/>
      <c r="AC1950" s="475"/>
      <c r="AD1950" s="475"/>
      <c r="AE1950" s="989"/>
      <c r="AF1950" s="989"/>
      <c r="AG1950" s="989"/>
      <c r="AH1950" s="990"/>
      <c r="AI1950" s="990"/>
      <c r="AJ1950" s="989"/>
      <c r="AK1950" s="962"/>
      <c r="AL1950" s="962"/>
      <c r="AM1950" s="962"/>
      <c r="AN1950" s="961"/>
      <c r="AO1950" s="962"/>
      <c r="AP1950" s="962"/>
      <c r="AQ1950" s="961"/>
      <c r="AR1950" s="961"/>
      <c r="AS1950" s="1027"/>
    </row>
    <row r="1951">
      <c r="A1951" s="266"/>
      <c r="B1951" s="266"/>
      <c r="C1951" s="269"/>
      <c r="D1951" s="984">
        <v>4.0</v>
      </c>
      <c r="E1951" s="985">
        <v>4.0</v>
      </c>
      <c r="F1951" s="986">
        <v>4.0</v>
      </c>
      <c r="G1951" s="987"/>
      <c r="H1951" s="988">
        <v>2700.0</v>
      </c>
      <c r="I1951" s="487">
        <v>5.0</v>
      </c>
      <c r="J1951" s="519"/>
      <c r="K1951" s="474"/>
      <c r="L1951" s="989"/>
      <c r="M1951" s="486"/>
      <c r="N1951" s="487"/>
      <c r="O1951" s="486"/>
      <c r="P1951" s="487"/>
      <c r="Q1951" s="487">
        <v>4.0</v>
      </c>
      <c r="R1951" s="487"/>
      <c r="S1951" s="519"/>
      <c r="T1951" s="520"/>
      <c r="U1951" s="519"/>
      <c r="V1951" s="520"/>
      <c r="W1951" s="520"/>
      <c r="X1951" s="520"/>
      <c r="Y1951" s="474"/>
      <c r="Z1951" s="474"/>
      <c r="AA1951" s="474"/>
      <c r="AB1951" s="475"/>
      <c r="AC1951" s="475"/>
      <c r="AD1951" s="475"/>
      <c r="AE1951" s="989"/>
      <c r="AF1951" s="989"/>
      <c r="AG1951" s="989"/>
      <c r="AH1951" s="990"/>
      <c r="AI1951" s="990"/>
      <c r="AJ1951" s="989"/>
      <c r="AK1951" s="962"/>
      <c r="AL1951" s="962"/>
      <c r="AM1951" s="962"/>
      <c r="AN1951" s="961"/>
      <c r="AO1951" s="962"/>
      <c r="AP1951" s="962"/>
      <c r="AQ1951" s="961"/>
      <c r="AR1951" s="961"/>
      <c r="AS1951" s="1027"/>
    </row>
    <row r="1952">
      <c r="A1952" s="266"/>
      <c r="B1952" s="266"/>
      <c r="C1952" s="269"/>
      <c r="D1952" s="984">
        <v>5.0</v>
      </c>
      <c r="E1952" s="985">
        <v>5.0</v>
      </c>
      <c r="F1952" s="986">
        <v>5.0</v>
      </c>
      <c r="G1952" s="987"/>
      <c r="H1952" s="988">
        <v>4100.0</v>
      </c>
      <c r="I1952" s="487">
        <v>5.0</v>
      </c>
      <c r="J1952" s="519"/>
      <c r="K1952" s="474"/>
      <c r="L1952" s="989"/>
      <c r="M1952" s="486"/>
      <c r="N1952" s="487"/>
      <c r="O1952" s="486"/>
      <c r="P1952" s="487"/>
      <c r="Q1952" s="487">
        <v>5.0</v>
      </c>
      <c r="R1952" s="487"/>
      <c r="S1952" s="519"/>
      <c r="T1952" s="520"/>
      <c r="U1952" s="519"/>
      <c r="V1952" s="520"/>
      <c r="W1952" s="520"/>
      <c r="X1952" s="520"/>
      <c r="Y1952" s="474"/>
      <c r="Z1952" s="474"/>
      <c r="AA1952" s="474"/>
      <c r="AB1952" s="475"/>
      <c r="AC1952" s="475"/>
      <c r="AD1952" s="475"/>
      <c r="AE1952" s="989"/>
      <c r="AF1952" s="989"/>
      <c r="AG1952" s="989"/>
      <c r="AH1952" s="990"/>
      <c r="AI1952" s="990"/>
      <c r="AJ1952" s="989"/>
      <c r="AK1952" s="962"/>
      <c r="AL1952" s="962"/>
      <c r="AM1952" s="962"/>
      <c r="AN1952" s="961"/>
      <c r="AO1952" s="962"/>
      <c r="AP1952" s="962"/>
      <c r="AQ1952" s="961"/>
      <c r="AR1952" s="961"/>
      <c r="AS1952" s="1027"/>
    </row>
    <row r="1953">
      <c r="A1953" s="266"/>
      <c r="B1953" s="266"/>
      <c r="C1953" s="269"/>
      <c r="D1953" s="984">
        <v>6.0</v>
      </c>
      <c r="E1953" s="985">
        <v>6.0</v>
      </c>
      <c r="F1953" s="986">
        <v>6.0</v>
      </c>
      <c r="G1953" s="987"/>
      <c r="H1953" s="988">
        <v>6200.0</v>
      </c>
      <c r="I1953" s="486"/>
      <c r="J1953" s="520">
        <v>3.0</v>
      </c>
      <c r="K1953" s="474"/>
      <c r="L1953" s="989"/>
      <c r="M1953" s="486"/>
      <c r="N1953" s="487"/>
      <c r="O1953" s="486"/>
      <c r="P1953" s="487"/>
      <c r="Q1953" s="487">
        <v>5.0</v>
      </c>
      <c r="R1953" s="487"/>
      <c r="S1953" s="519"/>
      <c r="T1953" s="520"/>
      <c r="U1953" s="519"/>
      <c r="V1953" s="520"/>
      <c r="W1953" s="520"/>
      <c r="X1953" s="520"/>
      <c r="Y1953" s="474"/>
      <c r="Z1953" s="474"/>
      <c r="AA1953" s="474"/>
      <c r="AB1953" s="475"/>
      <c r="AC1953" s="475"/>
      <c r="AD1953" s="475"/>
      <c r="AE1953" s="989"/>
      <c r="AF1953" s="989"/>
      <c r="AG1953" s="989"/>
      <c r="AH1953" s="990"/>
      <c r="AI1953" s="990"/>
      <c r="AJ1953" s="989"/>
      <c r="AK1953" s="962"/>
      <c r="AL1953" s="962"/>
      <c r="AM1953" s="962"/>
      <c r="AN1953" s="961"/>
      <c r="AO1953" s="962"/>
      <c r="AP1953" s="962"/>
      <c r="AQ1953" s="961"/>
      <c r="AR1953" s="961"/>
      <c r="AS1953" s="1027"/>
    </row>
    <row r="1954">
      <c r="A1954" s="266"/>
      <c r="B1954" s="266"/>
      <c r="C1954" s="269"/>
      <c r="D1954" s="984">
        <v>7.0</v>
      </c>
      <c r="E1954" s="985">
        <v>7.0</v>
      </c>
      <c r="F1954" s="986">
        <v>7.0</v>
      </c>
      <c r="G1954" s="987"/>
      <c r="H1954" s="988">
        <v>9300.0</v>
      </c>
      <c r="I1954" s="486"/>
      <c r="J1954" s="520">
        <v>4.0</v>
      </c>
      <c r="K1954" s="474"/>
      <c r="L1954" s="989"/>
      <c r="M1954" s="486"/>
      <c r="N1954" s="487"/>
      <c r="O1954" s="486"/>
      <c r="P1954" s="487"/>
      <c r="Q1954" s="487"/>
      <c r="R1954" s="487"/>
      <c r="S1954" s="519"/>
      <c r="T1954" s="520"/>
      <c r="U1954" s="519"/>
      <c r="V1954" s="520"/>
      <c r="W1954" s="520">
        <v>3.0</v>
      </c>
      <c r="X1954" s="520"/>
      <c r="Y1954" s="474"/>
      <c r="Z1954" s="474"/>
      <c r="AA1954" s="474"/>
      <c r="AB1954" s="475"/>
      <c r="AC1954" s="475"/>
      <c r="AD1954" s="475"/>
      <c r="AE1954" s="989"/>
      <c r="AF1954" s="989"/>
      <c r="AG1954" s="989"/>
      <c r="AH1954" s="990"/>
      <c r="AI1954" s="990"/>
      <c r="AJ1954" s="989"/>
      <c r="AK1954" s="962"/>
      <c r="AL1954" s="962"/>
      <c r="AM1954" s="962"/>
      <c r="AN1954" s="961"/>
      <c r="AO1954" s="962"/>
      <c r="AP1954" s="962"/>
      <c r="AQ1954" s="961"/>
      <c r="AR1954" s="961"/>
      <c r="AS1954" s="1027"/>
    </row>
    <row r="1955">
      <c r="A1955" s="266"/>
      <c r="B1955" s="266"/>
      <c r="C1955" s="269"/>
      <c r="D1955" s="984">
        <v>8.0</v>
      </c>
      <c r="E1955" s="985">
        <v>8.0</v>
      </c>
      <c r="F1955" s="986">
        <v>8.0</v>
      </c>
      <c r="G1955" s="987"/>
      <c r="H1955" s="988">
        <v>14000.0</v>
      </c>
      <c r="I1955" s="486"/>
      <c r="J1955" s="520">
        <v>5.0</v>
      </c>
      <c r="K1955" s="474"/>
      <c r="L1955" s="989"/>
      <c r="M1955" s="486"/>
      <c r="N1955" s="487"/>
      <c r="O1955" s="486"/>
      <c r="P1955" s="487"/>
      <c r="Q1955" s="487"/>
      <c r="R1955" s="487"/>
      <c r="S1955" s="519"/>
      <c r="T1955" s="520"/>
      <c r="U1955" s="519"/>
      <c r="V1955" s="520"/>
      <c r="W1955" s="520">
        <v>5.0</v>
      </c>
      <c r="X1955" s="520"/>
      <c r="Y1955" s="474"/>
      <c r="Z1955" s="474"/>
      <c r="AA1955" s="474"/>
      <c r="AB1955" s="475"/>
      <c r="AC1955" s="475"/>
      <c r="AD1955" s="475"/>
      <c r="AE1955" s="989"/>
      <c r="AF1955" s="989"/>
      <c r="AG1955" s="989"/>
      <c r="AH1955" s="990"/>
      <c r="AI1955" s="990"/>
      <c r="AJ1955" s="989"/>
      <c r="AK1955" s="962"/>
      <c r="AL1955" s="962"/>
      <c r="AM1955" s="962"/>
      <c r="AN1955" s="961"/>
      <c r="AO1955" s="962"/>
      <c r="AP1955" s="962"/>
      <c r="AQ1955" s="961"/>
      <c r="AR1955" s="961"/>
      <c r="AS1955" s="1027"/>
    </row>
    <row r="1956">
      <c r="A1956" s="266"/>
      <c r="B1956" s="266"/>
      <c r="C1956" s="269"/>
      <c r="D1956" s="984">
        <v>9.0</v>
      </c>
      <c r="E1956" s="985">
        <v>9.0</v>
      </c>
      <c r="F1956" s="986">
        <v>9.0</v>
      </c>
      <c r="G1956" s="987"/>
      <c r="H1956" s="988">
        <v>21000.0</v>
      </c>
      <c r="I1956" s="486"/>
      <c r="J1956" s="520">
        <v>6.0</v>
      </c>
      <c r="K1956" s="474"/>
      <c r="L1956" s="989"/>
      <c r="M1956" s="486"/>
      <c r="N1956" s="487"/>
      <c r="O1956" s="486"/>
      <c r="P1956" s="487"/>
      <c r="Q1956" s="487"/>
      <c r="R1956" s="487"/>
      <c r="S1956" s="519"/>
      <c r="T1956" s="520"/>
      <c r="U1956" s="519"/>
      <c r="V1956" s="520"/>
      <c r="W1956" s="520">
        <v>6.0</v>
      </c>
      <c r="X1956" s="520"/>
      <c r="Y1956" s="474"/>
      <c r="Z1956" s="474"/>
      <c r="AA1956" s="474"/>
      <c r="AB1956" s="475"/>
      <c r="AC1956" s="475"/>
      <c r="AD1956" s="475"/>
      <c r="AE1956" s="989"/>
      <c r="AF1956" s="989"/>
      <c r="AG1956" s="989"/>
      <c r="AH1956" s="990"/>
      <c r="AI1956" s="990"/>
      <c r="AJ1956" s="989"/>
      <c r="AK1956" s="962"/>
      <c r="AL1956" s="962"/>
      <c r="AM1956" s="962"/>
      <c r="AN1956" s="961"/>
      <c r="AO1956" s="962"/>
      <c r="AP1956" s="962"/>
      <c r="AQ1956" s="961"/>
      <c r="AR1956" s="961"/>
      <c r="AS1956" s="1027"/>
    </row>
    <row r="1957">
      <c r="A1957" s="275"/>
      <c r="B1957" s="275"/>
      <c r="C1957" s="917"/>
      <c r="D1957" s="992">
        <v>10.0</v>
      </c>
      <c r="E1957" s="993">
        <v>10.0</v>
      </c>
      <c r="F1957" s="994">
        <v>10.0</v>
      </c>
      <c r="G1957" s="995"/>
      <c r="H1957" s="996">
        <v>32000.0</v>
      </c>
      <c r="I1957" s="1001"/>
      <c r="J1957" s="1002">
        <v>8.0</v>
      </c>
      <c r="K1957" s="999"/>
      <c r="L1957" s="1000"/>
      <c r="M1957" s="1001"/>
      <c r="N1957" s="997"/>
      <c r="O1957" s="1001"/>
      <c r="P1957" s="997"/>
      <c r="Q1957" s="997"/>
      <c r="R1957" s="997"/>
      <c r="S1957" s="998"/>
      <c r="T1957" s="1002"/>
      <c r="U1957" s="998"/>
      <c r="V1957" s="1002"/>
      <c r="W1957" s="1002">
        <v>8.0</v>
      </c>
      <c r="X1957" s="1002"/>
      <c r="Y1957" s="999"/>
      <c r="Z1957" s="999"/>
      <c r="AA1957" s="999"/>
      <c r="AB1957" s="1003"/>
      <c r="AC1957" s="1003"/>
      <c r="AD1957" s="1003"/>
      <c r="AE1957" s="1000"/>
      <c r="AF1957" s="1000"/>
      <c r="AG1957" s="1000"/>
      <c r="AH1957" s="1004"/>
      <c r="AI1957" s="1004"/>
      <c r="AJ1957" s="1000"/>
      <c r="AK1957" s="1029"/>
      <c r="AL1957" s="1029"/>
      <c r="AM1957" s="1029"/>
      <c r="AN1957" s="1030"/>
      <c r="AO1957" s="1029"/>
      <c r="AP1957" s="1029"/>
      <c r="AQ1957" s="1030"/>
      <c r="AR1957" s="1030"/>
      <c r="AS1957" s="1031"/>
    </row>
    <row r="1958">
      <c r="A1958" s="387" t="s">
        <v>1788</v>
      </c>
      <c r="B1958" s="1018" t="s">
        <v>2937</v>
      </c>
      <c r="C1958" s="269"/>
      <c r="D1958" s="984">
        <v>1.0</v>
      </c>
      <c r="E1958" s="985">
        <v>2.0</v>
      </c>
      <c r="F1958" s="986">
        <v>5.0</v>
      </c>
      <c r="G1958" s="987">
        <v>10.0</v>
      </c>
      <c r="H1958" s="988">
        <v>10000.0</v>
      </c>
      <c r="I1958" s="486"/>
      <c r="J1958" s="519"/>
      <c r="K1958" s="474"/>
      <c r="L1958" s="990">
        <v>1.0</v>
      </c>
      <c r="M1958" s="486"/>
      <c r="N1958" s="487"/>
      <c r="O1958" s="486"/>
      <c r="P1958" s="487"/>
      <c r="Q1958" s="487"/>
      <c r="R1958" s="487"/>
      <c r="S1958" s="519"/>
      <c r="T1958" s="520"/>
      <c r="U1958" s="519"/>
      <c r="V1958" s="520"/>
      <c r="W1958" s="520"/>
      <c r="X1958" s="520"/>
      <c r="Y1958" s="474"/>
      <c r="Z1958" s="474"/>
      <c r="AA1958" s="474"/>
      <c r="AB1958" s="475"/>
      <c r="AC1958" s="475"/>
      <c r="AD1958" s="475"/>
      <c r="AE1958" s="989"/>
      <c r="AF1958" s="989"/>
      <c r="AG1958" s="989"/>
      <c r="AH1958" s="990"/>
      <c r="AI1958" s="990"/>
      <c r="AJ1958" s="989"/>
      <c r="AK1958" s="962"/>
      <c r="AL1958" s="962"/>
      <c r="AM1958" s="962"/>
      <c r="AN1958" s="961"/>
      <c r="AO1958" s="962"/>
      <c r="AP1958" s="962"/>
      <c r="AQ1958" s="961"/>
      <c r="AR1958" s="961"/>
      <c r="AS1958" s="962"/>
    </row>
    <row r="1959">
      <c r="B1959" s="266"/>
      <c r="C1959" s="269"/>
      <c r="D1959" s="984">
        <v>2.0</v>
      </c>
      <c r="E1959" s="985">
        <v>4.0</v>
      </c>
      <c r="F1959" s="986">
        <v>6.0</v>
      </c>
      <c r="G1959" s="987">
        <v>12.0</v>
      </c>
      <c r="H1959" s="988">
        <v>15000.0</v>
      </c>
      <c r="I1959" s="486"/>
      <c r="J1959" s="519"/>
      <c r="K1959" s="475">
        <v>5.0</v>
      </c>
      <c r="L1959" s="989"/>
      <c r="M1959" s="486"/>
      <c r="N1959" s="487"/>
      <c r="O1959" s="486"/>
      <c r="P1959" s="487"/>
      <c r="Q1959" s="487"/>
      <c r="R1959" s="487"/>
      <c r="S1959" s="519"/>
      <c r="T1959" s="520"/>
      <c r="U1959" s="519"/>
      <c r="V1959" s="520"/>
      <c r="W1959" s="520"/>
      <c r="X1959" s="520"/>
      <c r="Y1959" s="475"/>
      <c r="Z1959" s="474"/>
      <c r="AA1959" s="474"/>
      <c r="AB1959" s="475"/>
      <c r="AC1959" s="475">
        <v>6.0</v>
      </c>
      <c r="AD1959" s="475"/>
      <c r="AE1959" s="989"/>
      <c r="AF1959" s="989"/>
      <c r="AG1959" s="989"/>
      <c r="AH1959" s="990"/>
      <c r="AI1959" s="990"/>
      <c r="AJ1959" s="989"/>
      <c r="AK1959" s="962"/>
      <c r="AL1959" s="962"/>
      <c r="AM1959" s="962"/>
      <c r="AN1959" s="961"/>
      <c r="AO1959" s="962"/>
      <c r="AP1959" s="962"/>
      <c r="AQ1959" s="961"/>
      <c r="AR1959" s="961"/>
      <c r="AS1959" s="962"/>
    </row>
    <row r="1960">
      <c r="B1960" s="266"/>
      <c r="C1960" s="269"/>
      <c r="D1960" s="984">
        <v>3.0</v>
      </c>
      <c r="E1960" s="985">
        <v>6.0</v>
      </c>
      <c r="F1960" s="986">
        <v>7.0</v>
      </c>
      <c r="G1960" s="987">
        <v>14.0</v>
      </c>
      <c r="H1960" s="988">
        <v>23000.0</v>
      </c>
      <c r="I1960" s="486"/>
      <c r="J1960" s="519"/>
      <c r="K1960" s="475">
        <v>15.0</v>
      </c>
      <c r="L1960" s="989"/>
      <c r="M1960" s="486"/>
      <c r="N1960" s="487"/>
      <c r="O1960" s="486"/>
      <c r="P1960" s="487"/>
      <c r="Q1960" s="487"/>
      <c r="R1960" s="487"/>
      <c r="S1960" s="519"/>
      <c r="T1960" s="520"/>
      <c r="U1960" s="519"/>
      <c r="V1960" s="520"/>
      <c r="W1960" s="520"/>
      <c r="X1960" s="520"/>
      <c r="Y1960" s="475">
        <v>6.0</v>
      </c>
      <c r="Z1960" s="474"/>
      <c r="AA1960" s="474"/>
      <c r="AB1960" s="475"/>
      <c r="AC1960" s="475">
        <v>10.0</v>
      </c>
      <c r="AD1960" s="475"/>
      <c r="AE1960" s="989"/>
      <c r="AF1960" s="989"/>
      <c r="AG1960" s="989"/>
      <c r="AH1960" s="990"/>
      <c r="AI1960" s="990"/>
      <c r="AJ1960" s="989"/>
      <c r="AK1960" s="962"/>
      <c r="AL1960" s="962"/>
      <c r="AM1960" s="962"/>
      <c r="AN1960" s="961"/>
      <c r="AO1960" s="962"/>
      <c r="AP1960" s="962"/>
      <c r="AQ1960" s="961"/>
      <c r="AR1960" s="961"/>
      <c r="AS1960" s="962"/>
    </row>
    <row r="1961">
      <c r="B1961" s="266"/>
      <c r="C1961" s="269"/>
      <c r="D1961" s="984">
        <v>4.0</v>
      </c>
      <c r="E1961" s="985">
        <v>9.0</v>
      </c>
      <c r="F1961" s="986">
        <v>8.0</v>
      </c>
      <c r="G1961" s="987">
        <v>16.0</v>
      </c>
      <c r="H1961" s="988">
        <v>35000.0</v>
      </c>
      <c r="I1961" s="486"/>
      <c r="J1961" s="519"/>
      <c r="K1961" s="475">
        <v>25.0</v>
      </c>
      <c r="L1961" s="989"/>
      <c r="M1961" s="486"/>
      <c r="N1961" s="487"/>
      <c r="O1961" s="486"/>
      <c r="P1961" s="487"/>
      <c r="Q1961" s="487"/>
      <c r="R1961" s="487"/>
      <c r="S1961" s="519"/>
      <c r="T1961" s="520"/>
      <c r="U1961" s="519"/>
      <c r="V1961" s="520"/>
      <c r="W1961" s="520"/>
      <c r="X1961" s="520"/>
      <c r="Y1961" s="475">
        <v>8.0</v>
      </c>
      <c r="Z1961" s="474"/>
      <c r="AA1961" s="474"/>
      <c r="AB1961" s="475"/>
      <c r="AC1961" s="475">
        <v>12.0</v>
      </c>
      <c r="AD1961" s="475"/>
      <c r="AE1961" s="989"/>
      <c r="AF1961" s="989"/>
      <c r="AG1961" s="989"/>
      <c r="AH1961" s="990"/>
      <c r="AI1961" s="990"/>
      <c r="AJ1961" s="989"/>
      <c r="AK1961" s="962"/>
      <c r="AL1961" s="962"/>
      <c r="AM1961" s="962"/>
      <c r="AN1961" s="961"/>
      <c r="AO1961" s="962"/>
      <c r="AP1961" s="962"/>
      <c r="AQ1961" s="961"/>
      <c r="AR1961" s="961"/>
      <c r="AS1961" s="962"/>
    </row>
    <row r="1962">
      <c r="B1962" s="266"/>
      <c r="C1962" s="269"/>
      <c r="D1962" s="984">
        <v>5.0</v>
      </c>
      <c r="E1962" s="985">
        <v>12.0</v>
      </c>
      <c r="F1962" s="986">
        <v>9.0</v>
      </c>
      <c r="G1962" s="987">
        <v>18.0</v>
      </c>
      <c r="H1962" s="988">
        <v>53000.0</v>
      </c>
      <c r="I1962" s="486"/>
      <c r="J1962" s="519"/>
      <c r="K1962" s="474"/>
      <c r="L1962" s="990">
        <v>3.0</v>
      </c>
      <c r="M1962" s="486"/>
      <c r="N1962" s="487"/>
      <c r="O1962" s="486"/>
      <c r="P1962" s="487"/>
      <c r="Q1962" s="487"/>
      <c r="R1962" s="487"/>
      <c r="S1962" s="519"/>
      <c r="T1962" s="520"/>
      <c r="U1962" s="519"/>
      <c r="V1962" s="520"/>
      <c r="W1962" s="520"/>
      <c r="X1962" s="520"/>
      <c r="Y1962" s="475">
        <v>10.0</v>
      </c>
      <c r="Z1962" s="474"/>
      <c r="AA1962" s="474"/>
      <c r="AB1962" s="475"/>
      <c r="AC1962" s="475">
        <v>14.0</v>
      </c>
      <c r="AD1962" s="475"/>
      <c r="AE1962" s="989"/>
      <c r="AF1962" s="989"/>
      <c r="AG1962" s="989"/>
      <c r="AH1962" s="990"/>
      <c r="AI1962" s="990"/>
      <c r="AJ1962" s="989"/>
      <c r="AK1962" s="962"/>
      <c r="AL1962" s="962"/>
      <c r="AM1962" s="962"/>
      <c r="AN1962" s="961"/>
      <c r="AO1962" s="962"/>
      <c r="AP1962" s="962"/>
      <c r="AQ1962" s="961"/>
      <c r="AR1962" s="961"/>
      <c r="AS1962" s="962"/>
    </row>
    <row r="1963">
      <c r="B1963" s="266"/>
      <c r="C1963" s="269"/>
      <c r="D1963" s="984">
        <v>6.0</v>
      </c>
      <c r="E1963" s="985">
        <v>15.0</v>
      </c>
      <c r="F1963" s="986">
        <v>10.0</v>
      </c>
      <c r="G1963" s="987">
        <v>20.0</v>
      </c>
      <c r="H1963" s="988">
        <v>80000.0</v>
      </c>
      <c r="I1963" s="486"/>
      <c r="J1963" s="519"/>
      <c r="K1963" s="474"/>
      <c r="L1963" s="990">
        <v>5.0</v>
      </c>
      <c r="M1963" s="486"/>
      <c r="N1963" s="487"/>
      <c r="O1963" s="486"/>
      <c r="P1963" s="487"/>
      <c r="Q1963" s="487"/>
      <c r="R1963" s="487"/>
      <c r="S1963" s="519"/>
      <c r="T1963" s="520"/>
      <c r="U1963" s="519"/>
      <c r="V1963" s="520"/>
      <c r="W1963" s="520"/>
      <c r="X1963" s="520"/>
      <c r="Y1963" s="474"/>
      <c r="Z1963" s="474"/>
      <c r="AA1963" s="474"/>
      <c r="AB1963" s="475"/>
      <c r="AC1963" s="475"/>
      <c r="AD1963" s="475"/>
      <c r="AE1963" s="990">
        <v>2.0</v>
      </c>
      <c r="AF1963" s="989"/>
      <c r="AG1963" s="989"/>
      <c r="AH1963" s="990"/>
      <c r="AI1963" s="990">
        <v>2.0</v>
      </c>
      <c r="AJ1963" s="989"/>
      <c r="AK1963" s="962"/>
      <c r="AL1963" s="962"/>
      <c r="AM1963" s="962"/>
      <c r="AN1963" s="961"/>
      <c r="AO1963" s="962"/>
      <c r="AP1963" s="962"/>
      <c r="AQ1963" s="961"/>
      <c r="AR1963" s="961"/>
      <c r="AS1963" s="962"/>
    </row>
    <row r="1964">
      <c r="B1964" s="266"/>
      <c r="C1964" s="269"/>
      <c r="D1964" s="984">
        <v>7.0</v>
      </c>
      <c r="E1964" s="985">
        <v>18.0</v>
      </c>
      <c r="F1964" s="986">
        <v>11.0</v>
      </c>
      <c r="G1964" s="987">
        <v>22.0</v>
      </c>
      <c r="H1964" s="988">
        <v>120000.0</v>
      </c>
      <c r="I1964" s="486"/>
      <c r="J1964" s="519"/>
      <c r="K1964" s="474"/>
      <c r="L1964" s="990">
        <v>10.0</v>
      </c>
      <c r="M1964" s="486"/>
      <c r="N1964" s="487"/>
      <c r="O1964" s="486"/>
      <c r="P1964" s="487"/>
      <c r="Q1964" s="487"/>
      <c r="R1964" s="487"/>
      <c r="S1964" s="519"/>
      <c r="T1964" s="520"/>
      <c r="U1964" s="519"/>
      <c r="V1964" s="520"/>
      <c r="W1964" s="520"/>
      <c r="X1964" s="520"/>
      <c r="Y1964" s="474"/>
      <c r="Z1964" s="474"/>
      <c r="AA1964" s="474"/>
      <c r="AB1964" s="475"/>
      <c r="AC1964" s="475"/>
      <c r="AD1964" s="475"/>
      <c r="AE1964" s="990">
        <v>3.0</v>
      </c>
      <c r="AF1964" s="989"/>
      <c r="AG1964" s="989"/>
      <c r="AH1964" s="990"/>
      <c r="AI1964" s="990">
        <v>3.0</v>
      </c>
      <c r="AJ1964" s="989"/>
      <c r="AK1964" s="962"/>
      <c r="AL1964" s="962"/>
      <c r="AM1964" s="962"/>
      <c r="AN1964" s="961"/>
      <c r="AO1964" s="962"/>
      <c r="AP1964" s="962"/>
      <c r="AQ1964" s="961"/>
      <c r="AR1964" s="961"/>
      <c r="AS1964" s="962"/>
    </row>
    <row r="1965">
      <c r="B1965" s="266"/>
      <c r="C1965" s="269"/>
      <c r="D1965" s="984">
        <v>8.0</v>
      </c>
      <c r="E1965" s="985">
        <v>22.0</v>
      </c>
      <c r="F1965" s="986">
        <v>12.0</v>
      </c>
      <c r="G1965" s="987">
        <v>24.0</v>
      </c>
      <c r="H1965" s="988">
        <v>180000.0</v>
      </c>
      <c r="I1965" s="486"/>
      <c r="J1965" s="519"/>
      <c r="K1965" s="474"/>
      <c r="L1965" s="990">
        <v>20.0</v>
      </c>
      <c r="M1965" s="486"/>
      <c r="N1965" s="487"/>
      <c r="O1965" s="486"/>
      <c r="P1965" s="487"/>
      <c r="Q1965" s="487"/>
      <c r="R1965" s="487"/>
      <c r="S1965" s="519"/>
      <c r="T1965" s="520"/>
      <c r="U1965" s="519"/>
      <c r="V1965" s="520"/>
      <c r="W1965" s="520"/>
      <c r="X1965" s="520"/>
      <c r="Y1965" s="474"/>
      <c r="Z1965" s="474"/>
      <c r="AA1965" s="474"/>
      <c r="AB1965" s="475"/>
      <c r="AC1965" s="475"/>
      <c r="AD1965" s="475"/>
      <c r="AE1965" s="990">
        <v>5.0</v>
      </c>
      <c r="AF1965" s="989"/>
      <c r="AG1965" s="989"/>
      <c r="AH1965" s="990"/>
      <c r="AI1965" s="990">
        <v>5.0</v>
      </c>
      <c r="AJ1965" s="989"/>
      <c r="AK1965" s="962"/>
      <c r="AL1965" s="962"/>
      <c r="AM1965" s="962"/>
      <c r="AN1965" s="961"/>
      <c r="AO1965" s="962"/>
      <c r="AP1965" s="962"/>
      <c r="AQ1965" s="961"/>
      <c r="AR1965" s="961"/>
      <c r="AS1965" s="962"/>
    </row>
    <row r="1966">
      <c r="B1966" s="266"/>
      <c r="C1966" s="269"/>
      <c r="D1966" s="984">
        <v>9.0</v>
      </c>
      <c r="E1966" s="985">
        <v>26.0</v>
      </c>
      <c r="F1966" s="986">
        <v>13.0</v>
      </c>
      <c r="G1966" s="987">
        <v>27.0</v>
      </c>
      <c r="H1966" s="988">
        <v>270000.0</v>
      </c>
      <c r="I1966" s="486"/>
      <c r="J1966" s="519"/>
      <c r="K1966" s="474"/>
      <c r="L1966" s="990">
        <v>30.0</v>
      </c>
      <c r="M1966" s="486"/>
      <c r="N1966" s="487"/>
      <c r="O1966" s="486"/>
      <c r="P1966" s="487"/>
      <c r="Q1966" s="487"/>
      <c r="R1966" s="487"/>
      <c r="S1966" s="519"/>
      <c r="T1966" s="520"/>
      <c r="U1966" s="519"/>
      <c r="V1966" s="520"/>
      <c r="W1966" s="520"/>
      <c r="X1966" s="520"/>
      <c r="Y1966" s="474"/>
      <c r="Z1966" s="474"/>
      <c r="AA1966" s="474"/>
      <c r="AB1966" s="475"/>
      <c r="AC1966" s="475"/>
      <c r="AD1966" s="475"/>
      <c r="AE1966" s="990">
        <v>7.0</v>
      </c>
      <c r="AF1966" s="989"/>
      <c r="AG1966" s="989"/>
      <c r="AH1966" s="990"/>
      <c r="AI1966" s="990">
        <v>7.0</v>
      </c>
      <c r="AJ1966" s="989"/>
      <c r="AK1966" s="962"/>
      <c r="AL1966" s="962"/>
      <c r="AM1966" s="962"/>
      <c r="AN1966" s="961"/>
      <c r="AO1966" s="962"/>
      <c r="AP1966" s="962"/>
      <c r="AQ1966" s="961"/>
      <c r="AR1966" s="961"/>
      <c r="AS1966" s="962"/>
    </row>
    <row r="1967">
      <c r="B1967" s="266"/>
      <c r="C1967" s="269"/>
      <c r="D1967" s="984">
        <v>10.0</v>
      </c>
      <c r="E1967" s="985">
        <v>30.0</v>
      </c>
      <c r="F1967" s="986">
        <v>15.0</v>
      </c>
      <c r="G1967" s="987">
        <v>30.0</v>
      </c>
      <c r="H1967" s="988">
        <v>410000.0</v>
      </c>
      <c r="I1967" s="486"/>
      <c r="J1967" s="519"/>
      <c r="K1967" s="474"/>
      <c r="L1967" s="990">
        <v>40.0</v>
      </c>
      <c r="M1967" s="486"/>
      <c r="N1967" s="487"/>
      <c r="O1967" s="486"/>
      <c r="P1967" s="487"/>
      <c r="Q1967" s="487"/>
      <c r="R1967" s="487"/>
      <c r="S1967" s="519"/>
      <c r="T1967" s="520"/>
      <c r="U1967" s="519"/>
      <c r="V1967" s="520"/>
      <c r="W1967" s="520"/>
      <c r="X1967" s="520"/>
      <c r="Y1967" s="474"/>
      <c r="Z1967" s="474"/>
      <c r="AA1967" s="474"/>
      <c r="AB1967" s="475"/>
      <c r="AC1967" s="475"/>
      <c r="AD1967" s="475"/>
      <c r="AE1967" s="990">
        <v>9.0</v>
      </c>
      <c r="AF1967" s="989"/>
      <c r="AG1967" s="989"/>
      <c r="AH1967" s="990"/>
      <c r="AI1967" s="990">
        <v>9.0</v>
      </c>
      <c r="AJ1967" s="989"/>
      <c r="AK1967" s="962"/>
      <c r="AL1967" s="962"/>
      <c r="AM1967" s="962"/>
      <c r="AN1967" s="961"/>
      <c r="AO1967" s="962"/>
      <c r="AP1967" s="962"/>
      <c r="AQ1967" s="961"/>
      <c r="AR1967" s="961"/>
      <c r="AS1967" s="962"/>
    </row>
    <row r="1968">
      <c r="A1968" s="968" t="s">
        <v>2602</v>
      </c>
      <c r="B1968" s="1016" t="s">
        <v>2938</v>
      </c>
      <c r="C1968" s="14"/>
      <c r="D1968" s="970">
        <v>1.0</v>
      </c>
      <c r="E1968" s="971">
        <v>2.0</v>
      </c>
      <c r="F1968" s="972">
        <v>5.0</v>
      </c>
      <c r="G1968" s="973">
        <v>15.0</v>
      </c>
      <c r="H1968" s="974">
        <v>10000.0</v>
      </c>
      <c r="I1968" s="979"/>
      <c r="J1968" s="976"/>
      <c r="K1968" s="977"/>
      <c r="L1968" s="982">
        <v>1.0</v>
      </c>
      <c r="M1968" s="979"/>
      <c r="N1968" s="975"/>
      <c r="O1968" s="979"/>
      <c r="P1968" s="975"/>
      <c r="Q1968" s="975"/>
      <c r="R1968" s="975"/>
      <c r="S1968" s="976"/>
      <c r="T1968" s="980"/>
      <c r="U1968" s="976"/>
      <c r="V1968" s="980"/>
      <c r="W1968" s="980"/>
      <c r="X1968" s="980"/>
      <c r="Y1968" s="981"/>
      <c r="Z1968" s="977"/>
      <c r="AA1968" s="977"/>
      <c r="AB1968" s="981"/>
      <c r="AC1968" s="981"/>
      <c r="AD1968" s="981"/>
      <c r="AE1968" s="978"/>
      <c r="AF1968" s="978"/>
      <c r="AG1968" s="978"/>
      <c r="AH1968" s="982"/>
      <c r="AI1968" s="982"/>
      <c r="AJ1968" s="978"/>
      <c r="AK1968" s="1024"/>
      <c r="AL1968" s="1024"/>
      <c r="AM1968" s="1024"/>
      <c r="AN1968" s="1025"/>
      <c r="AO1968" s="1024"/>
      <c r="AP1968" s="1024"/>
      <c r="AQ1968" s="1025"/>
      <c r="AR1968" s="1025"/>
      <c r="AS1968" s="1026"/>
    </row>
    <row r="1969">
      <c r="A1969" s="266"/>
      <c r="B1969" s="266"/>
      <c r="C1969" s="269"/>
      <c r="D1969" s="984">
        <v>2.0</v>
      </c>
      <c r="E1969" s="985">
        <v>4.0</v>
      </c>
      <c r="F1969" s="986">
        <v>6.0</v>
      </c>
      <c r="G1969" s="987">
        <v>18.0</v>
      </c>
      <c r="H1969" s="988">
        <v>15000.0</v>
      </c>
      <c r="I1969" s="486"/>
      <c r="J1969" s="519"/>
      <c r="K1969" s="475">
        <v>5.0</v>
      </c>
      <c r="L1969" s="989"/>
      <c r="M1969" s="486"/>
      <c r="N1969" s="487"/>
      <c r="O1969" s="486"/>
      <c r="P1969" s="487"/>
      <c r="Q1969" s="487"/>
      <c r="R1969" s="487"/>
      <c r="S1969" s="519"/>
      <c r="T1969" s="520"/>
      <c r="U1969" s="519"/>
      <c r="V1969" s="520"/>
      <c r="W1969" s="520"/>
      <c r="X1969" s="520"/>
      <c r="Y1969" s="475"/>
      <c r="Z1969" s="474"/>
      <c r="AA1969" s="474"/>
      <c r="AB1969" s="475"/>
      <c r="AC1969" s="475">
        <v>6.0</v>
      </c>
      <c r="AD1969" s="475"/>
      <c r="AE1969" s="989"/>
      <c r="AF1969" s="989"/>
      <c r="AG1969" s="989"/>
      <c r="AH1969" s="990"/>
      <c r="AI1969" s="990"/>
      <c r="AJ1969" s="989"/>
      <c r="AK1969" s="962"/>
      <c r="AL1969" s="962"/>
      <c r="AM1969" s="962"/>
      <c r="AN1969" s="961"/>
      <c r="AO1969" s="962"/>
      <c r="AP1969" s="962"/>
      <c r="AQ1969" s="961"/>
      <c r="AR1969" s="961"/>
      <c r="AS1969" s="1027"/>
    </row>
    <row r="1970">
      <c r="A1970" s="266"/>
      <c r="B1970" s="266"/>
      <c r="C1970" s="269"/>
      <c r="D1970" s="984">
        <v>3.0</v>
      </c>
      <c r="E1970" s="985">
        <v>6.0</v>
      </c>
      <c r="F1970" s="986">
        <v>7.0</v>
      </c>
      <c r="G1970" s="987">
        <v>21.0</v>
      </c>
      <c r="H1970" s="988">
        <v>23000.0</v>
      </c>
      <c r="I1970" s="486"/>
      <c r="J1970" s="519"/>
      <c r="K1970" s="475">
        <v>15.0</v>
      </c>
      <c r="L1970" s="989"/>
      <c r="M1970" s="486"/>
      <c r="N1970" s="487"/>
      <c r="O1970" s="486"/>
      <c r="P1970" s="487"/>
      <c r="Q1970" s="487"/>
      <c r="R1970" s="487"/>
      <c r="S1970" s="519"/>
      <c r="T1970" s="520"/>
      <c r="U1970" s="519"/>
      <c r="V1970" s="520"/>
      <c r="W1970" s="520"/>
      <c r="X1970" s="520"/>
      <c r="Y1970" s="475"/>
      <c r="Z1970" s="475">
        <v>6.0</v>
      </c>
      <c r="AA1970" s="474"/>
      <c r="AB1970" s="475"/>
      <c r="AC1970" s="475">
        <v>10.0</v>
      </c>
      <c r="AD1970" s="475"/>
      <c r="AE1970" s="989"/>
      <c r="AF1970" s="989"/>
      <c r="AG1970" s="989"/>
      <c r="AH1970" s="990"/>
      <c r="AI1970" s="990"/>
      <c r="AJ1970" s="989"/>
      <c r="AK1970" s="962"/>
      <c r="AL1970" s="962"/>
      <c r="AM1970" s="962"/>
      <c r="AN1970" s="961"/>
      <c r="AO1970" s="962"/>
      <c r="AP1970" s="962"/>
      <c r="AQ1970" s="961"/>
      <c r="AR1970" s="961"/>
      <c r="AS1970" s="1027"/>
    </row>
    <row r="1971">
      <c r="A1971" s="266"/>
      <c r="B1971" s="266"/>
      <c r="C1971" s="269"/>
      <c r="D1971" s="984">
        <v>4.0</v>
      </c>
      <c r="E1971" s="985">
        <v>9.0</v>
      </c>
      <c r="F1971" s="986">
        <v>8.0</v>
      </c>
      <c r="G1971" s="987">
        <v>24.0</v>
      </c>
      <c r="H1971" s="988">
        <v>35000.0</v>
      </c>
      <c r="I1971" s="486"/>
      <c r="J1971" s="519"/>
      <c r="K1971" s="475">
        <v>25.0</v>
      </c>
      <c r="L1971" s="989"/>
      <c r="M1971" s="486"/>
      <c r="N1971" s="487"/>
      <c r="O1971" s="486"/>
      <c r="P1971" s="487"/>
      <c r="Q1971" s="487"/>
      <c r="R1971" s="487"/>
      <c r="S1971" s="519"/>
      <c r="T1971" s="520"/>
      <c r="U1971" s="519"/>
      <c r="V1971" s="520"/>
      <c r="W1971" s="520"/>
      <c r="X1971" s="520"/>
      <c r="Y1971" s="475"/>
      <c r="Z1971" s="475">
        <v>8.0</v>
      </c>
      <c r="AA1971" s="474"/>
      <c r="AB1971" s="475"/>
      <c r="AC1971" s="475">
        <v>12.0</v>
      </c>
      <c r="AD1971" s="475"/>
      <c r="AE1971" s="989"/>
      <c r="AF1971" s="989"/>
      <c r="AG1971" s="989"/>
      <c r="AH1971" s="990"/>
      <c r="AI1971" s="990"/>
      <c r="AJ1971" s="989"/>
      <c r="AK1971" s="962"/>
      <c r="AL1971" s="962"/>
      <c r="AM1971" s="962"/>
      <c r="AN1971" s="961"/>
      <c r="AO1971" s="962"/>
      <c r="AP1971" s="962"/>
      <c r="AQ1971" s="961"/>
      <c r="AR1971" s="961"/>
      <c r="AS1971" s="1027"/>
    </row>
    <row r="1972">
      <c r="A1972" s="266"/>
      <c r="B1972" s="266"/>
      <c r="C1972" s="269"/>
      <c r="D1972" s="984">
        <v>5.0</v>
      </c>
      <c r="E1972" s="985">
        <v>12.0</v>
      </c>
      <c r="F1972" s="986">
        <v>9.0</v>
      </c>
      <c r="G1972" s="987">
        <v>27.0</v>
      </c>
      <c r="H1972" s="988">
        <v>53000.0</v>
      </c>
      <c r="I1972" s="486"/>
      <c r="J1972" s="519"/>
      <c r="K1972" s="474"/>
      <c r="L1972" s="990">
        <v>3.0</v>
      </c>
      <c r="M1972" s="486"/>
      <c r="N1972" s="487"/>
      <c r="O1972" s="486"/>
      <c r="P1972" s="487"/>
      <c r="Q1972" s="487"/>
      <c r="R1972" s="487"/>
      <c r="S1972" s="519"/>
      <c r="T1972" s="520"/>
      <c r="U1972" s="519"/>
      <c r="V1972" s="520"/>
      <c r="W1972" s="520"/>
      <c r="X1972" s="520"/>
      <c r="Y1972" s="474"/>
      <c r="Z1972" s="475">
        <v>10.0</v>
      </c>
      <c r="AA1972" s="474"/>
      <c r="AB1972" s="475"/>
      <c r="AC1972" s="475">
        <v>14.0</v>
      </c>
      <c r="AD1972" s="475"/>
      <c r="AE1972" s="990"/>
      <c r="AF1972" s="990"/>
      <c r="AG1972" s="989"/>
      <c r="AH1972" s="990"/>
      <c r="AI1972" s="990"/>
      <c r="AJ1972" s="989"/>
      <c r="AK1972" s="962"/>
      <c r="AL1972" s="962"/>
      <c r="AM1972" s="962"/>
      <c r="AN1972" s="961"/>
      <c r="AO1972" s="962"/>
      <c r="AP1972" s="962"/>
      <c r="AQ1972" s="961"/>
      <c r="AR1972" s="961"/>
      <c r="AS1972" s="1027"/>
    </row>
    <row r="1973">
      <c r="A1973" s="266"/>
      <c r="B1973" s="266"/>
      <c r="C1973" s="269"/>
      <c r="D1973" s="984">
        <v>6.0</v>
      </c>
      <c r="E1973" s="985">
        <v>15.0</v>
      </c>
      <c r="F1973" s="986">
        <v>10.0</v>
      </c>
      <c r="G1973" s="987">
        <v>30.0</v>
      </c>
      <c r="H1973" s="988">
        <v>80000.0</v>
      </c>
      <c r="I1973" s="486"/>
      <c r="J1973" s="519"/>
      <c r="K1973" s="474"/>
      <c r="L1973" s="990">
        <v>5.0</v>
      </c>
      <c r="M1973" s="486"/>
      <c r="N1973" s="487"/>
      <c r="O1973" s="486"/>
      <c r="P1973" s="487"/>
      <c r="Q1973" s="487"/>
      <c r="R1973" s="487"/>
      <c r="S1973" s="519"/>
      <c r="T1973" s="520"/>
      <c r="U1973" s="519"/>
      <c r="V1973" s="520"/>
      <c r="W1973" s="520"/>
      <c r="X1973" s="520"/>
      <c r="Y1973" s="474"/>
      <c r="Z1973" s="474"/>
      <c r="AA1973" s="474"/>
      <c r="AB1973" s="475"/>
      <c r="AC1973" s="475"/>
      <c r="AD1973" s="475"/>
      <c r="AE1973" s="990"/>
      <c r="AF1973" s="990">
        <v>2.0</v>
      </c>
      <c r="AG1973" s="989"/>
      <c r="AH1973" s="990"/>
      <c r="AI1973" s="990">
        <v>2.0</v>
      </c>
      <c r="AJ1973" s="989"/>
      <c r="AK1973" s="962"/>
      <c r="AL1973" s="962"/>
      <c r="AM1973" s="962"/>
      <c r="AN1973" s="961"/>
      <c r="AO1973" s="962"/>
      <c r="AP1973" s="962"/>
      <c r="AQ1973" s="961"/>
      <c r="AR1973" s="961"/>
      <c r="AS1973" s="1027"/>
    </row>
    <row r="1974">
      <c r="A1974" s="266"/>
      <c r="B1974" s="266"/>
      <c r="C1974" s="269"/>
      <c r="D1974" s="984">
        <v>7.0</v>
      </c>
      <c r="E1974" s="985">
        <v>18.0</v>
      </c>
      <c r="F1974" s="986">
        <v>11.0</v>
      </c>
      <c r="G1974" s="987">
        <v>33.0</v>
      </c>
      <c r="H1974" s="988">
        <v>120000.0</v>
      </c>
      <c r="I1974" s="486"/>
      <c r="J1974" s="519"/>
      <c r="K1974" s="474"/>
      <c r="L1974" s="990">
        <v>10.0</v>
      </c>
      <c r="M1974" s="486"/>
      <c r="N1974" s="487"/>
      <c r="O1974" s="486"/>
      <c r="P1974" s="487"/>
      <c r="Q1974" s="487"/>
      <c r="R1974" s="487"/>
      <c r="S1974" s="519"/>
      <c r="T1974" s="520"/>
      <c r="U1974" s="519"/>
      <c r="V1974" s="520"/>
      <c r="W1974" s="520"/>
      <c r="X1974" s="520"/>
      <c r="Y1974" s="474"/>
      <c r="Z1974" s="474"/>
      <c r="AA1974" s="474"/>
      <c r="AB1974" s="475"/>
      <c r="AC1974" s="475"/>
      <c r="AD1974" s="475"/>
      <c r="AE1974" s="990"/>
      <c r="AF1974" s="990">
        <v>3.0</v>
      </c>
      <c r="AG1974" s="989"/>
      <c r="AH1974" s="990"/>
      <c r="AI1974" s="990">
        <v>3.0</v>
      </c>
      <c r="AJ1974" s="989"/>
      <c r="AK1974" s="962"/>
      <c r="AL1974" s="962"/>
      <c r="AM1974" s="962"/>
      <c r="AN1974" s="961"/>
      <c r="AO1974" s="962"/>
      <c r="AP1974" s="962"/>
      <c r="AQ1974" s="961"/>
      <c r="AR1974" s="961"/>
      <c r="AS1974" s="1027"/>
    </row>
    <row r="1975">
      <c r="A1975" s="266"/>
      <c r="B1975" s="266"/>
      <c r="C1975" s="269"/>
      <c r="D1975" s="984">
        <v>8.0</v>
      </c>
      <c r="E1975" s="985">
        <v>22.0</v>
      </c>
      <c r="F1975" s="986">
        <v>12.0</v>
      </c>
      <c r="G1975" s="987">
        <v>36.0</v>
      </c>
      <c r="H1975" s="988">
        <v>180000.0</v>
      </c>
      <c r="I1975" s="486"/>
      <c r="J1975" s="519"/>
      <c r="K1975" s="474"/>
      <c r="L1975" s="990">
        <v>20.0</v>
      </c>
      <c r="M1975" s="486"/>
      <c r="N1975" s="487"/>
      <c r="O1975" s="486"/>
      <c r="P1975" s="487"/>
      <c r="Q1975" s="487"/>
      <c r="R1975" s="487"/>
      <c r="S1975" s="519"/>
      <c r="T1975" s="520"/>
      <c r="U1975" s="519"/>
      <c r="V1975" s="520"/>
      <c r="W1975" s="520"/>
      <c r="X1975" s="520"/>
      <c r="Y1975" s="474"/>
      <c r="Z1975" s="474"/>
      <c r="AA1975" s="474"/>
      <c r="AB1975" s="475"/>
      <c r="AC1975" s="475"/>
      <c r="AD1975" s="475"/>
      <c r="AE1975" s="990"/>
      <c r="AF1975" s="990">
        <v>5.0</v>
      </c>
      <c r="AG1975" s="989"/>
      <c r="AH1975" s="990"/>
      <c r="AI1975" s="990">
        <v>5.0</v>
      </c>
      <c r="AJ1975" s="989"/>
      <c r="AK1975" s="962"/>
      <c r="AL1975" s="962"/>
      <c r="AM1975" s="962"/>
      <c r="AN1975" s="961"/>
      <c r="AO1975" s="962"/>
      <c r="AP1975" s="962"/>
      <c r="AQ1975" s="961"/>
      <c r="AR1975" s="961"/>
      <c r="AS1975" s="1027"/>
    </row>
    <row r="1976">
      <c r="A1976" s="266"/>
      <c r="B1976" s="266"/>
      <c r="C1976" s="269"/>
      <c r="D1976" s="984">
        <v>9.0</v>
      </c>
      <c r="E1976" s="985">
        <v>26.0</v>
      </c>
      <c r="F1976" s="986">
        <v>13.0</v>
      </c>
      <c r="G1976" s="987">
        <v>39.0</v>
      </c>
      <c r="H1976" s="988">
        <v>270000.0</v>
      </c>
      <c r="I1976" s="486"/>
      <c r="J1976" s="519"/>
      <c r="K1976" s="474"/>
      <c r="L1976" s="990">
        <v>30.0</v>
      </c>
      <c r="M1976" s="486"/>
      <c r="N1976" s="487"/>
      <c r="O1976" s="486"/>
      <c r="P1976" s="487"/>
      <c r="Q1976" s="487"/>
      <c r="R1976" s="487"/>
      <c r="S1976" s="519"/>
      <c r="T1976" s="520"/>
      <c r="U1976" s="519"/>
      <c r="V1976" s="520"/>
      <c r="W1976" s="520"/>
      <c r="X1976" s="520"/>
      <c r="Y1976" s="474"/>
      <c r="Z1976" s="474"/>
      <c r="AA1976" s="474"/>
      <c r="AB1976" s="475"/>
      <c r="AC1976" s="475"/>
      <c r="AD1976" s="475"/>
      <c r="AE1976" s="990"/>
      <c r="AF1976" s="990">
        <v>7.0</v>
      </c>
      <c r="AG1976" s="989"/>
      <c r="AH1976" s="990"/>
      <c r="AI1976" s="990">
        <v>7.0</v>
      </c>
      <c r="AJ1976" s="989"/>
      <c r="AK1976" s="962"/>
      <c r="AL1976" s="962"/>
      <c r="AM1976" s="962"/>
      <c r="AN1976" s="961"/>
      <c r="AO1976" s="962"/>
      <c r="AP1976" s="962"/>
      <c r="AQ1976" s="961"/>
      <c r="AR1976" s="961"/>
      <c r="AS1976" s="1027"/>
    </row>
    <row r="1977">
      <c r="A1977" s="275"/>
      <c r="B1977" s="275"/>
      <c r="C1977" s="917"/>
      <c r="D1977" s="992">
        <v>10.0</v>
      </c>
      <c r="E1977" s="993">
        <v>30.0</v>
      </c>
      <c r="F1977" s="994">
        <v>15.0</v>
      </c>
      <c r="G1977" s="995">
        <v>45.0</v>
      </c>
      <c r="H1977" s="996">
        <v>410000.0</v>
      </c>
      <c r="I1977" s="1001"/>
      <c r="J1977" s="998"/>
      <c r="K1977" s="999"/>
      <c r="L1977" s="1004">
        <v>40.0</v>
      </c>
      <c r="M1977" s="1001"/>
      <c r="N1977" s="997"/>
      <c r="O1977" s="1001"/>
      <c r="P1977" s="997"/>
      <c r="Q1977" s="997"/>
      <c r="R1977" s="997"/>
      <c r="S1977" s="998"/>
      <c r="T1977" s="1002"/>
      <c r="U1977" s="998"/>
      <c r="V1977" s="1002"/>
      <c r="W1977" s="1002"/>
      <c r="X1977" s="1002"/>
      <c r="Y1977" s="999"/>
      <c r="Z1977" s="999"/>
      <c r="AA1977" s="999"/>
      <c r="AB1977" s="1003"/>
      <c r="AC1977" s="1003"/>
      <c r="AD1977" s="1003"/>
      <c r="AE1977" s="1004"/>
      <c r="AF1977" s="1004">
        <v>9.0</v>
      </c>
      <c r="AG1977" s="1000"/>
      <c r="AH1977" s="1004"/>
      <c r="AI1977" s="1004">
        <v>9.0</v>
      </c>
      <c r="AJ1977" s="1000"/>
      <c r="AK1977" s="1029"/>
      <c r="AL1977" s="1029"/>
      <c r="AM1977" s="1029"/>
      <c r="AN1977" s="1030"/>
      <c r="AO1977" s="1029"/>
      <c r="AP1977" s="1029"/>
      <c r="AQ1977" s="1030"/>
      <c r="AR1977" s="1030"/>
      <c r="AS1977" s="1031"/>
    </row>
    <row r="1978">
      <c r="A1978" s="387" t="s">
        <v>188</v>
      </c>
      <c r="B1978" s="1018" t="s">
        <v>2939</v>
      </c>
      <c r="C1978" s="269"/>
      <c r="D1978" s="984">
        <v>1.0</v>
      </c>
      <c r="E1978" s="985">
        <v>2.0</v>
      </c>
      <c r="F1978" s="986">
        <v>5.0</v>
      </c>
      <c r="G1978" s="987">
        <v>10.0</v>
      </c>
      <c r="H1978" s="988">
        <v>8000.0</v>
      </c>
      <c r="I1978" s="486"/>
      <c r="J1978" s="519"/>
      <c r="K1978" s="475">
        <v>3.0</v>
      </c>
      <c r="L1978" s="989"/>
      <c r="M1978" s="486"/>
      <c r="N1978" s="487"/>
      <c r="O1978" s="486"/>
      <c r="P1978" s="487"/>
      <c r="Q1978" s="487"/>
      <c r="R1978" s="487"/>
      <c r="S1978" s="519"/>
      <c r="T1978" s="520"/>
      <c r="U1978" s="519"/>
      <c r="V1978" s="520"/>
      <c r="W1978" s="520"/>
      <c r="X1978" s="520"/>
      <c r="Y1978" s="474"/>
      <c r="Z1978" s="475"/>
      <c r="AA1978" s="474"/>
      <c r="AB1978" s="475">
        <v>3.0</v>
      </c>
      <c r="AC1978" s="475"/>
      <c r="AD1978" s="475"/>
      <c r="AE1978" s="989"/>
      <c r="AF1978" s="989"/>
      <c r="AG1978" s="989"/>
      <c r="AH1978" s="990"/>
      <c r="AI1978" s="990"/>
      <c r="AJ1978" s="989"/>
      <c r="AK1978" s="962"/>
      <c r="AL1978" s="962"/>
      <c r="AM1978" s="962"/>
      <c r="AN1978" s="961"/>
      <c r="AO1978" s="962"/>
      <c r="AP1978" s="962"/>
      <c r="AQ1978" s="961"/>
      <c r="AR1978" s="961"/>
      <c r="AS1978" s="962"/>
    </row>
    <row r="1979">
      <c r="B1979" s="266"/>
      <c r="C1979" s="269"/>
      <c r="D1979" s="984">
        <v>2.0</v>
      </c>
      <c r="E1979" s="985">
        <v>4.0</v>
      </c>
      <c r="F1979" s="986">
        <v>6.0</v>
      </c>
      <c r="G1979" s="987">
        <v>12.0</v>
      </c>
      <c r="H1979" s="988">
        <v>12000.0</v>
      </c>
      <c r="I1979" s="486"/>
      <c r="J1979" s="519"/>
      <c r="K1979" s="475">
        <v>5.0</v>
      </c>
      <c r="L1979" s="989"/>
      <c r="M1979" s="486"/>
      <c r="N1979" s="487"/>
      <c r="O1979" s="486"/>
      <c r="P1979" s="487"/>
      <c r="Q1979" s="487"/>
      <c r="R1979" s="487"/>
      <c r="S1979" s="519"/>
      <c r="T1979" s="520"/>
      <c r="U1979" s="519"/>
      <c r="V1979" s="520"/>
      <c r="W1979" s="520"/>
      <c r="X1979" s="520"/>
      <c r="Y1979" s="474"/>
      <c r="Z1979" s="475"/>
      <c r="AA1979" s="474"/>
      <c r="AB1979" s="475">
        <v>4.0</v>
      </c>
      <c r="AC1979" s="475"/>
      <c r="AD1979" s="475"/>
      <c r="AE1979" s="989"/>
      <c r="AF1979" s="989"/>
      <c r="AG1979" s="989"/>
      <c r="AH1979" s="990"/>
      <c r="AI1979" s="990"/>
      <c r="AJ1979" s="989"/>
      <c r="AK1979" s="962"/>
      <c r="AL1979" s="962"/>
      <c r="AM1979" s="962"/>
      <c r="AN1979" s="961"/>
      <c r="AO1979" s="962"/>
      <c r="AP1979" s="962"/>
      <c r="AQ1979" s="961"/>
      <c r="AR1979" s="961"/>
      <c r="AS1979" s="962"/>
    </row>
    <row r="1980">
      <c r="B1980" s="266"/>
      <c r="C1980" s="269"/>
      <c r="D1980" s="984">
        <v>3.0</v>
      </c>
      <c r="E1980" s="985">
        <v>6.0</v>
      </c>
      <c r="F1980" s="986">
        <v>7.0</v>
      </c>
      <c r="G1980" s="987">
        <v>14.0</v>
      </c>
      <c r="H1980" s="988">
        <v>18000.0</v>
      </c>
      <c r="I1980" s="486"/>
      <c r="J1980" s="519"/>
      <c r="K1980" s="475">
        <v>8.0</v>
      </c>
      <c r="L1980" s="989"/>
      <c r="M1980" s="486"/>
      <c r="N1980" s="487"/>
      <c r="O1980" s="486"/>
      <c r="P1980" s="487"/>
      <c r="Q1980" s="487"/>
      <c r="R1980" s="487"/>
      <c r="S1980" s="519"/>
      <c r="T1980" s="520"/>
      <c r="U1980" s="519"/>
      <c r="V1980" s="520"/>
      <c r="W1980" s="520"/>
      <c r="X1980" s="520"/>
      <c r="Y1980" s="474"/>
      <c r="Z1980" s="475"/>
      <c r="AA1980" s="475">
        <v>2.0</v>
      </c>
      <c r="AB1980" s="475">
        <v>6.0</v>
      </c>
      <c r="AC1980" s="475"/>
      <c r="AD1980" s="475"/>
      <c r="AE1980" s="989"/>
      <c r="AF1980" s="989"/>
      <c r="AG1980" s="989"/>
      <c r="AH1980" s="990"/>
      <c r="AI1980" s="990"/>
      <c r="AJ1980" s="989"/>
      <c r="AK1980" s="962"/>
      <c r="AL1980" s="962"/>
      <c r="AM1980" s="962"/>
      <c r="AN1980" s="961"/>
      <c r="AO1980" s="962"/>
      <c r="AP1980" s="962"/>
      <c r="AQ1980" s="961"/>
      <c r="AR1980" s="961"/>
      <c r="AS1980" s="962"/>
    </row>
    <row r="1981">
      <c r="B1981" s="266"/>
      <c r="C1981" s="269"/>
      <c r="D1981" s="984">
        <v>4.0</v>
      </c>
      <c r="E1981" s="985">
        <v>9.0</v>
      </c>
      <c r="F1981" s="986">
        <v>8.0</v>
      </c>
      <c r="G1981" s="987">
        <v>16.0</v>
      </c>
      <c r="H1981" s="988">
        <v>27000.0</v>
      </c>
      <c r="I1981" s="486"/>
      <c r="J1981" s="519"/>
      <c r="K1981" s="475">
        <v>12.0</v>
      </c>
      <c r="L1981" s="989"/>
      <c r="M1981" s="486"/>
      <c r="N1981" s="487"/>
      <c r="O1981" s="486"/>
      <c r="P1981" s="487"/>
      <c r="Q1981" s="487"/>
      <c r="R1981" s="487"/>
      <c r="S1981" s="519"/>
      <c r="T1981" s="520"/>
      <c r="U1981" s="519"/>
      <c r="V1981" s="520"/>
      <c r="W1981" s="520"/>
      <c r="X1981" s="520"/>
      <c r="Y1981" s="474"/>
      <c r="Z1981" s="475"/>
      <c r="AA1981" s="475">
        <v>4.0</v>
      </c>
      <c r="AB1981" s="475">
        <v>8.0</v>
      </c>
      <c r="AC1981" s="475"/>
      <c r="AD1981" s="475"/>
      <c r="AE1981" s="989"/>
      <c r="AF1981" s="989"/>
      <c r="AG1981" s="989"/>
      <c r="AH1981" s="990"/>
      <c r="AI1981" s="990"/>
      <c r="AJ1981" s="989"/>
      <c r="AK1981" s="962"/>
      <c r="AL1981" s="962"/>
      <c r="AM1981" s="962"/>
      <c r="AN1981" s="961"/>
      <c r="AO1981" s="962"/>
      <c r="AP1981" s="962"/>
      <c r="AQ1981" s="961"/>
      <c r="AR1981" s="961"/>
      <c r="AS1981" s="962"/>
    </row>
    <row r="1982">
      <c r="B1982" s="266"/>
      <c r="C1982" s="269"/>
      <c r="D1982" s="984">
        <v>5.0</v>
      </c>
      <c r="E1982" s="985">
        <v>12.0</v>
      </c>
      <c r="F1982" s="986">
        <v>9.0</v>
      </c>
      <c r="G1982" s="987">
        <v>18.0</v>
      </c>
      <c r="H1982" s="988">
        <v>41000.0</v>
      </c>
      <c r="I1982" s="486"/>
      <c r="J1982" s="519"/>
      <c r="K1982" s="475">
        <v>15.0</v>
      </c>
      <c r="L1982" s="989"/>
      <c r="M1982" s="486"/>
      <c r="N1982" s="487"/>
      <c r="O1982" s="486"/>
      <c r="P1982" s="487"/>
      <c r="Q1982" s="487"/>
      <c r="R1982" s="487"/>
      <c r="S1982" s="519"/>
      <c r="T1982" s="520"/>
      <c r="U1982" s="519"/>
      <c r="V1982" s="520"/>
      <c r="W1982" s="520"/>
      <c r="X1982" s="520"/>
      <c r="Y1982" s="474"/>
      <c r="Z1982" s="475"/>
      <c r="AA1982" s="475">
        <v>6.0</v>
      </c>
      <c r="AB1982" s="475">
        <v>10.0</v>
      </c>
      <c r="AC1982" s="475"/>
      <c r="AD1982" s="475"/>
      <c r="AE1982" s="989"/>
      <c r="AF1982" s="989"/>
      <c r="AG1982" s="989"/>
      <c r="AH1982" s="990"/>
      <c r="AI1982" s="990"/>
      <c r="AJ1982" s="989"/>
      <c r="AK1982" s="962"/>
      <c r="AL1982" s="962"/>
      <c r="AM1982" s="962"/>
      <c r="AN1982" s="961"/>
      <c r="AO1982" s="962"/>
      <c r="AP1982" s="962"/>
      <c r="AQ1982" s="961"/>
      <c r="AR1982" s="961"/>
      <c r="AS1982" s="962"/>
    </row>
    <row r="1983">
      <c r="B1983" s="266"/>
      <c r="C1983" s="269"/>
      <c r="D1983" s="984">
        <v>6.0</v>
      </c>
      <c r="E1983" s="985">
        <v>15.0</v>
      </c>
      <c r="F1983" s="986">
        <v>10.0</v>
      </c>
      <c r="G1983" s="987">
        <v>20.0</v>
      </c>
      <c r="H1983" s="988">
        <v>62000.0</v>
      </c>
      <c r="I1983" s="486"/>
      <c r="J1983" s="519"/>
      <c r="K1983" s="474"/>
      <c r="L1983" s="990">
        <v>5.0</v>
      </c>
      <c r="M1983" s="486"/>
      <c r="N1983" s="487"/>
      <c r="O1983" s="486"/>
      <c r="P1983" s="487"/>
      <c r="Q1983" s="487"/>
      <c r="R1983" s="487"/>
      <c r="S1983" s="519"/>
      <c r="T1983" s="520"/>
      <c r="U1983" s="519"/>
      <c r="V1983" s="520"/>
      <c r="W1983" s="520"/>
      <c r="X1983" s="520"/>
      <c r="Y1983" s="474"/>
      <c r="Z1983" s="474"/>
      <c r="AA1983" s="474"/>
      <c r="AB1983" s="475"/>
      <c r="AC1983" s="475"/>
      <c r="AD1983" s="475"/>
      <c r="AE1983" s="989"/>
      <c r="AF1983" s="990"/>
      <c r="AG1983" s="990">
        <v>2.0</v>
      </c>
      <c r="AH1983" s="990">
        <v>2.0</v>
      </c>
      <c r="AI1983" s="990"/>
      <c r="AJ1983" s="989"/>
      <c r="AK1983" s="962"/>
      <c r="AL1983" s="962"/>
      <c r="AM1983" s="962"/>
      <c r="AN1983" s="961"/>
      <c r="AO1983" s="962"/>
      <c r="AP1983" s="962"/>
      <c r="AQ1983" s="961"/>
      <c r="AR1983" s="961"/>
      <c r="AS1983" s="962"/>
    </row>
    <row r="1984">
      <c r="B1984" s="266"/>
      <c r="C1984" s="269"/>
      <c r="D1984" s="984">
        <v>7.0</v>
      </c>
      <c r="E1984" s="985">
        <v>18.0</v>
      </c>
      <c r="F1984" s="986">
        <v>11.0</v>
      </c>
      <c r="G1984" s="987">
        <v>22.0</v>
      </c>
      <c r="H1984" s="988">
        <v>93000.0</v>
      </c>
      <c r="I1984" s="486"/>
      <c r="J1984" s="519"/>
      <c r="K1984" s="474"/>
      <c r="L1984" s="990">
        <v>10.0</v>
      </c>
      <c r="M1984" s="486"/>
      <c r="N1984" s="487"/>
      <c r="O1984" s="486"/>
      <c r="P1984" s="487"/>
      <c r="Q1984" s="487"/>
      <c r="R1984" s="487"/>
      <c r="S1984" s="519"/>
      <c r="T1984" s="520"/>
      <c r="U1984" s="519"/>
      <c r="V1984" s="520"/>
      <c r="W1984" s="520"/>
      <c r="X1984" s="520"/>
      <c r="Y1984" s="474"/>
      <c r="Z1984" s="474"/>
      <c r="AA1984" s="474"/>
      <c r="AB1984" s="475"/>
      <c r="AC1984" s="475"/>
      <c r="AD1984" s="475"/>
      <c r="AE1984" s="989"/>
      <c r="AF1984" s="990"/>
      <c r="AG1984" s="990">
        <v>3.0</v>
      </c>
      <c r="AH1984" s="990">
        <v>3.0</v>
      </c>
      <c r="AI1984" s="990"/>
      <c r="AJ1984" s="989"/>
      <c r="AK1984" s="962"/>
      <c r="AL1984" s="962"/>
      <c r="AM1984" s="962"/>
      <c r="AN1984" s="961"/>
      <c r="AO1984" s="962"/>
      <c r="AP1984" s="962"/>
      <c r="AQ1984" s="961"/>
      <c r="AR1984" s="961"/>
      <c r="AS1984" s="962"/>
    </row>
    <row r="1985">
      <c r="B1985" s="266"/>
      <c r="C1985" s="269"/>
      <c r="D1985" s="984">
        <v>8.0</v>
      </c>
      <c r="E1985" s="985">
        <v>22.0</v>
      </c>
      <c r="F1985" s="986">
        <v>12.0</v>
      </c>
      <c r="G1985" s="987">
        <v>24.0</v>
      </c>
      <c r="H1985" s="988">
        <v>140000.0</v>
      </c>
      <c r="I1985" s="486"/>
      <c r="J1985" s="519"/>
      <c r="K1985" s="474"/>
      <c r="L1985" s="990">
        <v>20.0</v>
      </c>
      <c r="M1985" s="486"/>
      <c r="N1985" s="487"/>
      <c r="O1985" s="486"/>
      <c r="P1985" s="487"/>
      <c r="Q1985" s="487"/>
      <c r="R1985" s="487"/>
      <c r="S1985" s="519"/>
      <c r="T1985" s="520"/>
      <c r="U1985" s="519"/>
      <c r="V1985" s="520"/>
      <c r="W1985" s="520"/>
      <c r="X1985" s="520"/>
      <c r="Y1985" s="474"/>
      <c r="Z1985" s="474"/>
      <c r="AA1985" s="474"/>
      <c r="AB1985" s="475"/>
      <c r="AC1985" s="475"/>
      <c r="AD1985" s="475"/>
      <c r="AE1985" s="989"/>
      <c r="AF1985" s="990"/>
      <c r="AG1985" s="990">
        <v>5.0</v>
      </c>
      <c r="AH1985" s="990">
        <v>5.0</v>
      </c>
      <c r="AI1985" s="990"/>
      <c r="AJ1985" s="989"/>
      <c r="AK1985" s="962"/>
      <c r="AL1985" s="962"/>
      <c r="AM1985" s="962"/>
      <c r="AN1985" s="961"/>
      <c r="AO1985" s="962"/>
      <c r="AP1985" s="962"/>
      <c r="AQ1985" s="961"/>
      <c r="AR1985" s="961"/>
      <c r="AS1985" s="962"/>
    </row>
    <row r="1986">
      <c r="B1986" s="266"/>
      <c r="C1986" s="269"/>
      <c r="D1986" s="984">
        <v>9.0</v>
      </c>
      <c r="E1986" s="985">
        <v>26.0</v>
      </c>
      <c r="F1986" s="986">
        <v>13.0</v>
      </c>
      <c r="G1986" s="987">
        <v>27.0</v>
      </c>
      <c r="H1986" s="988">
        <v>210000.0</v>
      </c>
      <c r="I1986" s="486"/>
      <c r="J1986" s="519"/>
      <c r="K1986" s="474"/>
      <c r="L1986" s="990">
        <v>30.0</v>
      </c>
      <c r="M1986" s="486"/>
      <c r="N1986" s="487"/>
      <c r="O1986" s="486"/>
      <c r="P1986" s="487"/>
      <c r="Q1986" s="487"/>
      <c r="R1986" s="487"/>
      <c r="S1986" s="519"/>
      <c r="T1986" s="520"/>
      <c r="U1986" s="519"/>
      <c r="V1986" s="520"/>
      <c r="W1986" s="520"/>
      <c r="X1986" s="520"/>
      <c r="Y1986" s="474"/>
      <c r="Z1986" s="474"/>
      <c r="AA1986" s="474"/>
      <c r="AB1986" s="475"/>
      <c r="AC1986" s="475"/>
      <c r="AD1986" s="475"/>
      <c r="AE1986" s="989"/>
      <c r="AF1986" s="990"/>
      <c r="AG1986" s="990">
        <v>7.0</v>
      </c>
      <c r="AH1986" s="990">
        <v>7.0</v>
      </c>
      <c r="AI1986" s="990"/>
      <c r="AJ1986" s="989"/>
      <c r="AK1986" s="962"/>
      <c r="AL1986" s="962"/>
      <c r="AM1986" s="962"/>
      <c r="AN1986" s="961"/>
      <c r="AO1986" s="962"/>
      <c r="AP1986" s="962"/>
      <c r="AQ1986" s="961"/>
      <c r="AR1986" s="961"/>
      <c r="AS1986" s="962"/>
    </row>
    <row r="1987">
      <c r="B1987" s="275"/>
      <c r="C1987" s="917"/>
      <c r="D1987" s="984">
        <v>10.0</v>
      </c>
      <c r="E1987" s="993">
        <v>30.0</v>
      </c>
      <c r="F1987" s="986">
        <v>15.0</v>
      </c>
      <c r="G1987" s="995">
        <v>30.0</v>
      </c>
      <c r="H1987" s="988">
        <v>320000.0</v>
      </c>
      <c r="I1987" s="486"/>
      <c r="J1987" s="519"/>
      <c r="K1987" s="474"/>
      <c r="L1987" s="990">
        <v>40.0</v>
      </c>
      <c r="M1987" s="486"/>
      <c r="N1987" s="487"/>
      <c r="O1987" s="486"/>
      <c r="P1987" s="487"/>
      <c r="Q1987" s="487"/>
      <c r="R1987" s="487"/>
      <c r="S1987" s="519"/>
      <c r="T1987" s="520"/>
      <c r="U1987" s="519"/>
      <c r="V1987" s="520"/>
      <c r="W1987" s="520"/>
      <c r="X1987" s="520"/>
      <c r="Y1987" s="474"/>
      <c r="Z1987" s="474"/>
      <c r="AA1987" s="474"/>
      <c r="AB1987" s="475"/>
      <c r="AC1987" s="475"/>
      <c r="AD1987" s="475"/>
      <c r="AE1987" s="989"/>
      <c r="AF1987" s="990"/>
      <c r="AG1987" s="990">
        <v>9.0</v>
      </c>
      <c r="AH1987" s="990">
        <v>9.0</v>
      </c>
      <c r="AI1987" s="990"/>
      <c r="AJ1987" s="989"/>
      <c r="AK1987" s="962"/>
      <c r="AL1987" s="962"/>
      <c r="AM1987" s="962"/>
      <c r="AN1987" s="961"/>
      <c r="AO1987" s="962"/>
      <c r="AP1987" s="962"/>
      <c r="AQ1987" s="961"/>
      <c r="AR1987" s="961"/>
      <c r="AS1987" s="962"/>
    </row>
    <row r="1988">
      <c r="A1988" s="1215" t="s">
        <v>2717</v>
      </c>
      <c r="B1988" s="1224"/>
      <c r="C1988" s="17"/>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c r="AH1988" s="17"/>
      <c r="AI1988" s="17"/>
      <c r="AJ1988" s="17"/>
      <c r="AK1988" s="1033"/>
      <c r="AL1988" s="1033"/>
      <c r="AM1988" s="1033"/>
      <c r="AN1988" s="1034"/>
      <c r="AO1988" s="1033"/>
      <c r="AP1988" s="1033"/>
      <c r="AQ1988" s="1034"/>
      <c r="AR1988" s="1034"/>
      <c r="AS1988" s="941"/>
    </row>
    <row r="1989">
      <c r="A1989" s="387" t="s">
        <v>2691</v>
      </c>
      <c r="B1989" s="1016" t="s">
        <v>2940</v>
      </c>
      <c r="C1989" s="14"/>
      <c r="D1989" s="984">
        <v>1.0</v>
      </c>
      <c r="E1989" s="971">
        <v>1.0</v>
      </c>
      <c r="F1989" s="972"/>
      <c r="G1989" s="973"/>
      <c r="H1989" s="1021">
        <v>800.0</v>
      </c>
      <c r="I1989" s="487">
        <v>3.0</v>
      </c>
      <c r="J1989" s="519"/>
      <c r="K1989" s="474"/>
      <c r="L1989" s="989"/>
      <c r="M1989" s="486"/>
      <c r="N1989" s="487"/>
      <c r="O1989" s="486"/>
      <c r="P1989" s="487"/>
      <c r="Q1989" s="487"/>
      <c r="R1989" s="487"/>
      <c r="S1989" s="519"/>
      <c r="T1989" s="520"/>
      <c r="U1989" s="519"/>
      <c r="V1989" s="520"/>
      <c r="W1989" s="520"/>
      <c r="X1989" s="520"/>
      <c r="Y1989" s="474"/>
      <c r="Z1989" s="474"/>
      <c r="AA1989" s="474"/>
      <c r="AB1989" s="475"/>
      <c r="AC1989" s="475"/>
      <c r="AD1989" s="475"/>
      <c r="AE1989" s="989"/>
      <c r="AF1989" s="989"/>
      <c r="AG1989" s="989"/>
      <c r="AH1989" s="990"/>
      <c r="AI1989" s="990"/>
      <c r="AJ1989" s="989"/>
      <c r="AK1989" s="962"/>
      <c r="AL1989" s="962"/>
      <c r="AM1989" s="962"/>
      <c r="AN1989" s="961"/>
      <c r="AO1989" s="962"/>
      <c r="AP1989" s="962"/>
      <c r="AQ1989" s="961"/>
      <c r="AR1989" s="961"/>
      <c r="AS1989" s="962"/>
    </row>
    <row r="1990">
      <c r="B1990" s="266"/>
      <c r="C1990" s="269"/>
      <c r="D1990" s="984">
        <v>2.0</v>
      </c>
      <c r="E1990" s="985">
        <v>2.0</v>
      </c>
      <c r="F1990" s="986"/>
      <c r="G1990" s="987"/>
      <c r="H1990" s="1021">
        <v>1200.0</v>
      </c>
      <c r="I1990" s="487">
        <v>3.0</v>
      </c>
      <c r="J1990" s="519"/>
      <c r="K1990" s="474"/>
      <c r="L1990" s="989"/>
      <c r="M1990" s="487"/>
      <c r="N1990" s="487"/>
      <c r="O1990" s="486"/>
      <c r="P1990" s="487">
        <v>3.0</v>
      </c>
      <c r="Q1990" s="487"/>
      <c r="R1990" s="487"/>
      <c r="S1990" s="519"/>
      <c r="T1990" s="520"/>
      <c r="U1990" s="519"/>
      <c r="V1990" s="520"/>
      <c r="W1990" s="520"/>
      <c r="X1990" s="520"/>
      <c r="Y1990" s="474"/>
      <c r="Z1990" s="474"/>
      <c r="AA1990" s="474"/>
      <c r="AB1990" s="475"/>
      <c r="AC1990" s="475"/>
      <c r="AD1990" s="475"/>
      <c r="AE1990" s="989"/>
      <c r="AF1990" s="989"/>
      <c r="AG1990" s="989"/>
      <c r="AH1990" s="990"/>
      <c r="AI1990" s="990"/>
      <c r="AJ1990" s="989"/>
      <c r="AK1990" s="962"/>
      <c r="AL1990" s="962"/>
      <c r="AM1990" s="962"/>
      <c r="AN1990" s="961"/>
      <c r="AO1990" s="962"/>
      <c r="AP1990" s="962"/>
      <c r="AQ1990" s="961"/>
      <c r="AR1990" s="961"/>
      <c r="AS1990" s="962"/>
    </row>
    <row r="1991">
      <c r="B1991" s="266"/>
      <c r="C1991" s="269"/>
      <c r="D1991" s="984">
        <v>3.0</v>
      </c>
      <c r="E1991" s="985">
        <v>3.0</v>
      </c>
      <c r="F1991" s="986"/>
      <c r="G1991" s="987"/>
      <c r="H1991" s="1021">
        <v>1800.0</v>
      </c>
      <c r="I1991" s="487">
        <v>4.0</v>
      </c>
      <c r="J1991" s="519"/>
      <c r="K1991" s="474"/>
      <c r="L1991" s="989"/>
      <c r="M1991" s="487"/>
      <c r="N1991" s="487"/>
      <c r="O1991" s="486"/>
      <c r="P1991" s="487">
        <v>3.0</v>
      </c>
      <c r="Q1991" s="487"/>
      <c r="R1991" s="487"/>
      <c r="S1991" s="519"/>
      <c r="T1991" s="520"/>
      <c r="U1991" s="519"/>
      <c r="V1991" s="520"/>
      <c r="W1991" s="520"/>
      <c r="X1991" s="520"/>
      <c r="Y1991" s="474"/>
      <c r="Z1991" s="474"/>
      <c r="AA1991" s="474"/>
      <c r="AB1991" s="475"/>
      <c r="AC1991" s="475"/>
      <c r="AD1991" s="475"/>
      <c r="AE1991" s="989"/>
      <c r="AF1991" s="989"/>
      <c r="AG1991" s="989"/>
      <c r="AH1991" s="990"/>
      <c r="AI1991" s="990"/>
      <c r="AJ1991" s="989"/>
      <c r="AK1991" s="962"/>
      <c r="AL1991" s="962"/>
      <c r="AM1991" s="962"/>
      <c r="AN1991" s="961"/>
      <c r="AO1991" s="962"/>
      <c r="AP1991" s="962"/>
      <c r="AQ1991" s="961"/>
      <c r="AR1991" s="961"/>
      <c r="AS1991" s="962"/>
    </row>
    <row r="1992">
      <c r="B1992" s="266"/>
      <c r="C1992" s="269"/>
      <c r="D1992" s="984">
        <v>4.0</v>
      </c>
      <c r="E1992" s="985">
        <v>4.0</v>
      </c>
      <c r="F1992" s="986"/>
      <c r="G1992" s="987"/>
      <c r="H1992" s="1021">
        <v>2700.0</v>
      </c>
      <c r="I1992" s="487">
        <v>5.0</v>
      </c>
      <c r="J1992" s="519"/>
      <c r="K1992" s="474"/>
      <c r="L1992" s="989"/>
      <c r="M1992" s="487"/>
      <c r="N1992" s="487"/>
      <c r="O1992" s="486"/>
      <c r="P1992" s="487">
        <v>4.0</v>
      </c>
      <c r="Q1992" s="487"/>
      <c r="R1992" s="487"/>
      <c r="S1992" s="519"/>
      <c r="T1992" s="520"/>
      <c r="U1992" s="519"/>
      <c r="V1992" s="520"/>
      <c r="W1992" s="520"/>
      <c r="X1992" s="520"/>
      <c r="Y1992" s="474"/>
      <c r="Z1992" s="474"/>
      <c r="AA1992" s="474"/>
      <c r="AB1992" s="475"/>
      <c r="AC1992" s="475"/>
      <c r="AD1992" s="475"/>
      <c r="AE1992" s="989"/>
      <c r="AF1992" s="989"/>
      <c r="AG1992" s="989"/>
      <c r="AH1992" s="990"/>
      <c r="AI1992" s="990"/>
      <c r="AJ1992" s="989"/>
      <c r="AK1992" s="962"/>
      <c r="AL1992" s="962"/>
      <c r="AM1992" s="962"/>
      <c r="AN1992" s="961"/>
      <c r="AO1992" s="962"/>
      <c r="AP1992" s="962"/>
      <c r="AQ1992" s="961"/>
      <c r="AR1992" s="961"/>
      <c r="AS1992" s="962"/>
    </row>
    <row r="1993">
      <c r="B1993" s="266"/>
      <c r="C1993" s="269"/>
      <c r="D1993" s="984">
        <v>5.0</v>
      </c>
      <c r="E1993" s="985">
        <v>5.0</v>
      </c>
      <c r="F1993" s="986"/>
      <c r="G1993" s="987"/>
      <c r="H1993" s="1021">
        <v>4100.0</v>
      </c>
      <c r="I1993" s="487">
        <v>5.0</v>
      </c>
      <c r="J1993" s="519"/>
      <c r="K1993" s="474"/>
      <c r="L1993" s="989"/>
      <c r="M1993" s="487"/>
      <c r="N1993" s="487"/>
      <c r="O1993" s="486"/>
      <c r="P1993" s="487">
        <v>5.0</v>
      </c>
      <c r="Q1993" s="487"/>
      <c r="R1993" s="487"/>
      <c r="S1993" s="519"/>
      <c r="T1993" s="520"/>
      <c r="U1993" s="519"/>
      <c r="V1993" s="520"/>
      <c r="W1993" s="520"/>
      <c r="X1993" s="520"/>
      <c r="Y1993" s="474"/>
      <c r="Z1993" s="474"/>
      <c r="AA1993" s="474"/>
      <c r="AB1993" s="475"/>
      <c r="AC1993" s="475"/>
      <c r="AD1993" s="475"/>
      <c r="AE1993" s="989"/>
      <c r="AF1993" s="989"/>
      <c r="AG1993" s="989"/>
      <c r="AH1993" s="990"/>
      <c r="AI1993" s="990"/>
      <c r="AJ1993" s="989"/>
      <c r="AK1993" s="962"/>
      <c r="AL1993" s="962"/>
      <c r="AM1993" s="962"/>
      <c r="AN1993" s="961"/>
      <c r="AO1993" s="962"/>
      <c r="AP1993" s="962"/>
      <c r="AQ1993" s="961"/>
      <c r="AR1993" s="961"/>
      <c r="AS1993" s="962"/>
    </row>
    <row r="1994">
      <c r="B1994" s="266"/>
      <c r="C1994" s="269"/>
      <c r="D1994" s="984">
        <v>6.0</v>
      </c>
      <c r="E1994" s="985">
        <v>6.0</v>
      </c>
      <c r="F1994" s="986"/>
      <c r="G1994" s="987"/>
      <c r="H1994" s="1021">
        <v>6200.0</v>
      </c>
      <c r="I1994" s="486"/>
      <c r="J1994" s="520">
        <v>3.0</v>
      </c>
      <c r="K1994" s="474"/>
      <c r="L1994" s="989"/>
      <c r="M1994" s="487"/>
      <c r="N1994" s="487"/>
      <c r="O1994" s="486"/>
      <c r="P1994" s="487">
        <v>5.0</v>
      </c>
      <c r="Q1994" s="487"/>
      <c r="R1994" s="487"/>
      <c r="S1994" s="519"/>
      <c r="T1994" s="520"/>
      <c r="U1994" s="519"/>
      <c r="V1994" s="520"/>
      <c r="W1994" s="520"/>
      <c r="X1994" s="520"/>
      <c r="Y1994" s="474"/>
      <c r="Z1994" s="474"/>
      <c r="AA1994" s="474"/>
      <c r="AB1994" s="475"/>
      <c r="AC1994" s="475"/>
      <c r="AD1994" s="475"/>
      <c r="AE1994" s="989"/>
      <c r="AF1994" s="989"/>
      <c r="AG1994" s="989"/>
      <c r="AH1994" s="990"/>
      <c r="AI1994" s="990"/>
      <c r="AJ1994" s="989"/>
      <c r="AK1994" s="962"/>
      <c r="AL1994" s="962"/>
      <c r="AM1994" s="962"/>
      <c r="AN1994" s="961"/>
      <c r="AO1994" s="962"/>
      <c r="AP1994" s="962"/>
      <c r="AQ1994" s="961"/>
      <c r="AR1994" s="961"/>
      <c r="AS1994" s="962"/>
    </row>
    <row r="1995">
      <c r="B1995" s="266"/>
      <c r="C1995" s="269"/>
      <c r="D1995" s="984">
        <v>7.0</v>
      </c>
      <c r="E1995" s="985">
        <v>7.0</v>
      </c>
      <c r="F1995" s="986"/>
      <c r="G1995" s="987"/>
      <c r="H1995" s="1021">
        <v>9300.0</v>
      </c>
      <c r="I1995" s="486"/>
      <c r="J1995" s="520">
        <v>4.0</v>
      </c>
      <c r="K1995" s="474"/>
      <c r="L1995" s="989"/>
      <c r="M1995" s="486"/>
      <c r="N1995" s="487"/>
      <c r="O1995" s="486"/>
      <c r="P1995" s="487"/>
      <c r="Q1995" s="487"/>
      <c r="R1995" s="487"/>
      <c r="S1995" s="520"/>
      <c r="T1995" s="520"/>
      <c r="U1995" s="519"/>
      <c r="V1995" s="520">
        <v>3.0</v>
      </c>
      <c r="W1995" s="520"/>
      <c r="X1995" s="520"/>
      <c r="Y1995" s="474"/>
      <c r="Z1995" s="474"/>
      <c r="AA1995" s="474"/>
      <c r="AB1995" s="475"/>
      <c r="AC1995" s="475"/>
      <c r="AD1995" s="475"/>
      <c r="AE1995" s="989"/>
      <c r="AF1995" s="989"/>
      <c r="AG1995" s="989"/>
      <c r="AH1995" s="990"/>
      <c r="AI1995" s="990"/>
      <c r="AJ1995" s="989"/>
      <c r="AK1995" s="962"/>
      <c r="AL1995" s="962"/>
      <c r="AM1995" s="962"/>
      <c r="AN1995" s="961"/>
      <c r="AO1995" s="962"/>
      <c r="AP1995" s="962"/>
      <c r="AQ1995" s="961"/>
      <c r="AR1995" s="961"/>
      <c r="AS1995" s="962"/>
    </row>
    <row r="1996">
      <c r="B1996" s="266"/>
      <c r="C1996" s="269"/>
      <c r="D1996" s="984">
        <v>8.0</v>
      </c>
      <c r="E1996" s="985">
        <v>8.0</v>
      </c>
      <c r="F1996" s="986"/>
      <c r="G1996" s="987"/>
      <c r="H1996" s="1021">
        <v>14000.0</v>
      </c>
      <c r="I1996" s="486"/>
      <c r="J1996" s="520">
        <v>5.0</v>
      </c>
      <c r="K1996" s="474"/>
      <c r="L1996" s="989"/>
      <c r="M1996" s="486"/>
      <c r="N1996" s="487"/>
      <c r="O1996" s="486"/>
      <c r="P1996" s="487"/>
      <c r="Q1996" s="487"/>
      <c r="R1996" s="487"/>
      <c r="S1996" s="520"/>
      <c r="T1996" s="520"/>
      <c r="U1996" s="519"/>
      <c r="V1996" s="520">
        <v>5.0</v>
      </c>
      <c r="W1996" s="520"/>
      <c r="X1996" s="520"/>
      <c r="Y1996" s="474"/>
      <c r="Z1996" s="474"/>
      <c r="AA1996" s="474"/>
      <c r="AB1996" s="475"/>
      <c r="AC1996" s="475"/>
      <c r="AD1996" s="475"/>
      <c r="AE1996" s="989"/>
      <c r="AF1996" s="989"/>
      <c r="AG1996" s="989"/>
      <c r="AH1996" s="990"/>
      <c r="AI1996" s="990"/>
      <c r="AJ1996" s="989"/>
      <c r="AK1996" s="962"/>
      <c r="AL1996" s="962"/>
      <c r="AM1996" s="962"/>
      <c r="AN1996" s="961"/>
      <c r="AO1996" s="962"/>
      <c r="AP1996" s="962"/>
      <c r="AQ1996" s="961"/>
      <c r="AR1996" s="961"/>
      <c r="AS1996" s="962"/>
    </row>
    <row r="1997">
      <c r="B1997" s="266"/>
      <c r="C1997" s="269"/>
      <c r="D1997" s="984">
        <v>9.0</v>
      </c>
      <c r="E1997" s="985">
        <v>9.0</v>
      </c>
      <c r="F1997" s="986"/>
      <c r="G1997" s="987"/>
      <c r="H1997" s="1021">
        <v>21000.0</v>
      </c>
      <c r="I1997" s="486"/>
      <c r="J1997" s="520">
        <v>6.0</v>
      </c>
      <c r="K1997" s="474"/>
      <c r="L1997" s="989"/>
      <c r="M1997" s="486"/>
      <c r="N1997" s="487"/>
      <c r="O1997" s="486"/>
      <c r="P1997" s="487"/>
      <c r="Q1997" s="487"/>
      <c r="R1997" s="487"/>
      <c r="S1997" s="520"/>
      <c r="T1997" s="520"/>
      <c r="U1997" s="519"/>
      <c r="V1997" s="520">
        <v>6.0</v>
      </c>
      <c r="W1997" s="520"/>
      <c r="X1997" s="520"/>
      <c r="Y1997" s="474"/>
      <c r="Z1997" s="474"/>
      <c r="AA1997" s="474"/>
      <c r="AB1997" s="475"/>
      <c r="AC1997" s="475"/>
      <c r="AD1997" s="475"/>
      <c r="AE1997" s="989"/>
      <c r="AF1997" s="989"/>
      <c r="AG1997" s="989"/>
      <c r="AH1997" s="990"/>
      <c r="AI1997" s="990"/>
      <c r="AJ1997" s="989"/>
      <c r="AK1997" s="962"/>
      <c r="AL1997" s="962"/>
      <c r="AM1997" s="962"/>
      <c r="AN1997" s="961"/>
      <c r="AO1997" s="962"/>
      <c r="AP1997" s="962"/>
      <c r="AQ1997" s="961"/>
      <c r="AR1997" s="961"/>
      <c r="AS1997" s="962"/>
    </row>
    <row r="1998">
      <c r="B1998" s="266"/>
      <c r="C1998" s="269"/>
      <c r="D1998" s="984">
        <v>10.0</v>
      </c>
      <c r="E1998" s="985">
        <v>10.0</v>
      </c>
      <c r="F1998" s="986"/>
      <c r="G1998" s="987"/>
      <c r="H1998" s="1021">
        <v>32000.0</v>
      </c>
      <c r="I1998" s="486"/>
      <c r="J1998" s="520">
        <v>8.0</v>
      </c>
      <c r="K1998" s="474"/>
      <c r="L1998" s="989"/>
      <c r="M1998" s="486"/>
      <c r="N1998" s="487"/>
      <c r="O1998" s="486"/>
      <c r="P1998" s="487"/>
      <c r="Q1998" s="487"/>
      <c r="R1998" s="487"/>
      <c r="S1998" s="520"/>
      <c r="T1998" s="520"/>
      <c r="U1998" s="519"/>
      <c r="V1998" s="520">
        <v>8.0</v>
      </c>
      <c r="W1998" s="520"/>
      <c r="X1998" s="520"/>
      <c r="Y1998" s="474"/>
      <c r="Z1998" s="474"/>
      <c r="AA1998" s="474"/>
      <c r="AB1998" s="475"/>
      <c r="AC1998" s="475"/>
      <c r="AD1998" s="475"/>
      <c r="AE1998" s="989"/>
      <c r="AF1998" s="989"/>
      <c r="AG1998" s="989"/>
      <c r="AH1998" s="990"/>
      <c r="AI1998" s="990"/>
      <c r="AJ1998" s="989"/>
      <c r="AK1998" s="962"/>
      <c r="AL1998" s="962"/>
      <c r="AM1998" s="962"/>
      <c r="AN1998" s="961"/>
      <c r="AO1998" s="962"/>
      <c r="AP1998" s="962"/>
      <c r="AQ1998" s="961"/>
      <c r="AR1998" s="961"/>
      <c r="AS1998" s="962"/>
    </row>
    <row r="1999">
      <c r="A1999" s="1022" t="s">
        <v>2693</v>
      </c>
      <c r="B1999" s="1016" t="s">
        <v>2941</v>
      </c>
      <c r="C1999" s="14"/>
      <c r="D1999" s="970">
        <v>1.0</v>
      </c>
      <c r="E1999" s="971">
        <v>3.0</v>
      </c>
      <c r="F1999" s="972"/>
      <c r="G1999" s="1017"/>
      <c r="H1999" s="1023">
        <v>1500.0</v>
      </c>
      <c r="I1999" s="979"/>
      <c r="J1999" s="980">
        <v>1.0</v>
      </c>
      <c r="K1999" s="977"/>
      <c r="L1999" s="978"/>
      <c r="M1999" s="979"/>
      <c r="N1999" s="975"/>
      <c r="O1999" s="979"/>
      <c r="P1999" s="975"/>
      <c r="Q1999" s="975"/>
      <c r="R1999" s="975"/>
      <c r="S1999" s="976"/>
      <c r="T1999" s="980"/>
      <c r="U1999" s="976"/>
      <c r="V1999" s="980"/>
      <c r="W1999" s="980">
        <v>2.0</v>
      </c>
      <c r="X1999" s="980"/>
      <c r="Y1999" s="977"/>
      <c r="Z1999" s="977"/>
      <c r="AA1999" s="977"/>
      <c r="AB1999" s="981"/>
      <c r="AC1999" s="981"/>
      <c r="AD1999" s="981"/>
      <c r="AE1999" s="978"/>
      <c r="AF1999" s="978"/>
      <c r="AG1999" s="978"/>
      <c r="AH1999" s="982"/>
      <c r="AI1999" s="982"/>
      <c r="AJ1999" s="978"/>
      <c r="AK1999" s="1024"/>
      <c r="AL1999" s="1024"/>
      <c r="AM1999" s="1024"/>
      <c r="AN1999" s="1025"/>
      <c r="AO1999" s="1024"/>
      <c r="AP1999" s="1024"/>
      <c r="AQ1999" s="1025"/>
      <c r="AR1999" s="1025"/>
      <c r="AS1999" s="1026"/>
    </row>
    <row r="2000">
      <c r="A2000" s="266"/>
      <c r="B2000" s="266"/>
      <c r="C2000" s="269"/>
      <c r="D2000" s="984">
        <v>2.0</v>
      </c>
      <c r="E2000" s="985">
        <v>6.0</v>
      </c>
      <c r="F2000" s="986"/>
      <c r="G2000" s="1013"/>
      <c r="H2000" s="1021">
        <v>2300.0</v>
      </c>
      <c r="I2000" s="486"/>
      <c r="J2000" s="520">
        <v>2.0</v>
      </c>
      <c r="K2000" s="474"/>
      <c r="L2000" s="989"/>
      <c r="M2000" s="486"/>
      <c r="N2000" s="487"/>
      <c r="O2000" s="486"/>
      <c r="P2000" s="487"/>
      <c r="Q2000" s="487"/>
      <c r="R2000" s="487"/>
      <c r="S2000" s="519"/>
      <c r="T2000" s="520"/>
      <c r="U2000" s="519"/>
      <c r="V2000" s="520"/>
      <c r="W2000" s="520">
        <v>3.0</v>
      </c>
      <c r="X2000" s="520"/>
      <c r="Y2000" s="474"/>
      <c r="Z2000" s="474"/>
      <c r="AA2000" s="474"/>
      <c r="AB2000" s="475"/>
      <c r="AC2000" s="475"/>
      <c r="AD2000" s="475"/>
      <c r="AE2000" s="989"/>
      <c r="AF2000" s="989"/>
      <c r="AG2000" s="989"/>
      <c r="AH2000" s="990"/>
      <c r="AI2000" s="990"/>
      <c r="AJ2000" s="989"/>
      <c r="AK2000" s="962"/>
      <c r="AL2000" s="962"/>
      <c r="AM2000" s="962"/>
      <c r="AN2000" s="961"/>
      <c r="AO2000" s="962"/>
      <c r="AP2000" s="962"/>
      <c r="AQ2000" s="961"/>
      <c r="AR2000" s="961"/>
      <c r="AS2000" s="1027"/>
    </row>
    <row r="2001">
      <c r="A2001" s="266"/>
      <c r="B2001" s="266"/>
      <c r="C2001" s="269"/>
      <c r="D2001" s="984">
        <v>3.0</v>
      </c>
      <c r="E2001" s="985">
        <v>9.0</v>
      </c>
      <c r="F2001" s="986"/>
      <c r="G2001" s="1013"/>
      <c r="H2001" s="1021">
        <v>3500.0</v>
      </c>
      <c r="I2001" s="486"/>
      <c r="J2001" s="520">
        <v>4.0</v>
      </c>
      <c r="K2001" s="474"/>
      <c r="L2001" s="989"/>
      <c r="M2001" s="486"/>
      <c r="N2001" s="487"/>
      <c r="O2001" s="486"/>
      <c r="P2001" s="487"/>
      <c r="Q2001" s="487"/>
      <c r="R2001" s="487"/>
      <c r="S2001" s="519"/>
      <c r="T2001" s="520"/>
      <c r="U2001" s="519"/>
      <c r="V2001" s="520"/>
      <c r="W2001" s="520">
        <v>4.0</v>
      </c>
      <c r="X2001" s="520"/>
      <c r="Y2001" s="474"/>
      <c r="Z2001" s="474"/>
      <c r="AA2001" s="474"/>
      <c r="AB2001" s="475"/>
      <c r="AC2001" s="475"/>
      <c r="AD2001" s="475"/>
      <c r="AE2001" s="989"/>
      <c r="AF2001" s="989"/>
      <c r="AG2001" s="989"/>
      <c r="AH2001" s="990"/>
      <c r="AI2001" s="990"/>
      <c r="AJ2001" s="989"/>
      <c r="AK2001" s="962"/>
      <c r="AL2001" s="962"/>
      <c r="AM2001" s="962"/>
      <c r="AN2001" s="961"/>
      <c r="AO2001" s="962"/>
      <c r="AP2001" s="962"/>
      <c r="AQ2001" s="961"/>
      <c r="AR2001" s="961"/>
      <c r="AS2001" s="1027"/>
    </row>
    <row r="2002">
      <c r="A2002" s="266"/>
      <c r="B2002" s="266"/>
      <c r="C2002" s="269"/>
      <c r="D2002" s="984">
        <v>4.0</v>
      </c>
      <c r="E2002" s="985">
        <v>12.0</v>
      </c>
      <c r="F2002" s="986"/>
      <c r="G2002" s="1013"/>
      <c r="H2002" s="1021">
        <v>5300.0</v>
      </c>
      <c r="I2002" s="486"/>
      <c r="J2002" s="520">
        <v>6.0</v>
      </c>
      <c r="K2002" s="474"/>
      <c r="L2002" s="989"/>
      <c r="M2002" s="486"/>
      <c r="N2002" s="487"/>
      <c r="O2002" s="486"/>
      <c r="P2002" s="487"/>
      <c r="Q2002" s="487"/>
      <c r="R2002" s="487"/>
      <c r="S2002" s="519"/>
      <c r="T2002" s="520"/>
      <c r="U2002" s="519"/>
      <c r="V2002" s="520"/>
      <c r="W2002" s="520">
        <v>5.0</v>
      </c>
      <c r="X2002" s="520"/>
      <c r="Y2002" s="474"/>
      <c r="Z2002" s="474"/>
      <c r="AA2002" s="474"/>
      <c r="AB2002" s="475"/>
      <c r="AC2002" s="475"/>
      <c r="AD2002" s="475"/>
      <c r="AE2002" s="989"/>
      <c r="AF2002" s="989"/>
      <c r="AG2002" s="989"/>
      <c r="AH2002" s="990"/>
      <c r="AI2002" s="990"/>
      <c r="AJ2002" s="989"/>
      <c r="AK2002" s="962"/>
      <c r="AL2002" s="962"/>
      <c r="AM2002" s="962"/>
      <c r="AN2002" s="961"/>
      <c r="AO2002" s="962"/>
      <c r="AP2002" s="962"/>
      <c r="AQ2002" s="961"/>
      <c r="AR2002" s="961"/>
      <c r="AS2002" s="1027"/>
    </row>
    <row r="2003">
      <c r="A2003" s="266"/>
      <c r="B2003" s="266"/>
      <c r="C2003" s="269"/>
      <c r="D2003" s="984">
        <v>5.0</v>
      </c>
      <c r="E2003" s="985">
        <v>15.0</v>
      </c>
      <c r="F2003" s="986"/>
      <c r="G2003" s="1013"/>
      <c r="H2003" s="1021">
        <v>8000.0</v>
      </c>
      <c r="I2003" s="486"/>
      <c r="J2003" s="520">
        <v>8.0</v>
      </c>
      <c r="K2003" s="474"/>
      <c r="L2003" s="989"/>
      <c r="M2003" s="486"/>
      <c r="N2003" s="487"/>
      <c r="O2003" s="486"/>
      <c r="P2003" s="487"/>
      <c r="Q2003" s="487"/>
      <c r="R2003" s="487"/>
      <c r="S2003" s="519"/>
      <c r="T2003" s="520"/>
      <c r="U2003" s="519"/>
      <c r="V2003" s="520"/>
      <c r="W2003" s="520">
        <v>6.0</v>
      </c>
      <c r="X2003" s="520"/>
      <c r="Y2003" s="474"/>
      <c r="Z2003" s="474"/>
      <c r="AA2003" s="474"/>
      <c r="AB2003" s="475"/>
      <c r="AC2003" s="475"/>
      <c r="AD2003" s="475"/>
      <c r="AE2003" s="989"/>
      <c r="AF2003" s="989"/>
      <c r="AG2003" s="989"/>
      <c r="AH2003" s="990"/>
      <c r="AI2003" s="990"/>
      <c r="AJ2003" s="989"/>
      <c r="AK2003" s="962"/>
      <c r="AL2003" s="962"/>
      <c r="AM2003" s="962"/>
      <c r="AN2003" s="961"/>
      <c r="AO2003" s="962"/>
      <c r="AP2003" s="962"/>
      <c r="AQ2003" s="961"/>
      <c r="AR2003" s="961"/>
      <c r="AS2003" s="1027"/>
    </row>
    <row r="2004">
      <c r="A2004" s="266"/>
      <c r="B2004" s="266"/>
      <c r="C2004" s="269"/>
      <c r="D2004" s="984">
        <v>6.0</v>
      </c>
      <c r="E2004" s="985">
        <v>18.0</v>
      </c>
      <c r="F2004" s="986"/>
      <c r="G2004" s="1013"/>
      <c r="H2004" s="1021">
        <v>12000.0</v>
      </c>
      <c r="I2004" s="486"/>
      <c r="J2004" s="519"/>
      <c r="K2004" s="475">
        <v>3.0</v>
      </c>
      <c r="L2004" s="989"/>
      <c r="M2004" s="486"/>
      <c r="N2004" s="487"/>
      <c r="O2004" s="486"/>
      <c r="P2004" s="487"/>
      <c r="Q2004" s="487"/>
      <c r="R2004" s="487"/>
      <c r="S2004" s="519"/>
      <c r="T2004" s="520"/>
      <c r="U2004" s="519"/>
      <c r="V2004" s="520"/>
      <c r="W2004" s="520"/>
      <c r="X2004" s="520"/>
      <c r="Y2004" s="474"/>
      <c r="Z2004" s="475"/>
      <c r="AA2004" s="474"/>
      <c r="AB2004" s="475"/>
      <c r="AC2004" s="475">
        <v>2.0</v>
      </c>
      <c r="AD2004" s="475"/>
      <c r="AE2004" s="989"/>
      <c r="AF2004" s="989"/>
      <c r="AG2004" s="989"/>
      <c r="AH2004" s="990"/>
      <c r="AI2004" s="990"/>
      <c r="AJ2004" s="989"/>
      <c r="AK2004" s="962"/>
      <c r="AL2004" s="962"/>
      <c r="AM2004" s="962"/>
      <c r="AN2004" s="961"/>
      <c r="AO2004" s="962"/>
      <c r="AP2004" s="962"/>
      <c r="AQ2004" s="961"/>
      <c r="AR2004" s="961"/>
      <c r="AS2004" s="1027"/>
    </row>
    <row r="2005">
      <c r="A2005" s="266"/>
      <c r="B2005" s="266"/>
      <c r="C2005" s="269"/>
      <c r="D2005" s="984">
        <v>7.0</v>
      </c>
      <c r="E2005" s="985">
        <v>21.0</v>
      </c>
      <c r="F2005" s="986"/>
      <c r="G2005" s="1013"/>
      <c r="H2005" s="1021">
        <v>18000.0</v>
      </c>
      <c r="I2005" s="486"/>
      <c r="J2005" s="519"/>
      <c r="K2005" s="475">
        <v>5.0</v>
      </c>
      <c r="L2005" s="989"/>
      <c r="M2005" s="486"/>
      <c r="N2005" s="487"/>
      <c r="O2005" s="486"/>
      <c r="P2005" s="487"/>
      <c r="Q2005" s="487"/>
      <c r="R2005" s="487"/>
      <c r="S2005" s="519"/>
      <c r="T2005" s="520"/>
      <c r="U2005" s="519"/>
      <c r="V2005" s="520"/>
      <c r="W2005" s="520"/>
      <c r="X2005" s="520"/>
      <c r="Y2005" s="474"/>
      <c r="Z2005" s="475"/>
      <c r="AA2005" s="474"/>
      <c r="AB2005" s="475"/>
      <c r="AC2005" s="475">
        <v>4.0</v>
      </c>
      <c r="AD2005" s="475"/>
      <c r="AE2005" s="989"/>
      <c r="AF2005" s="989"/>
      <c r="AG2005" s="989"/>
      <c r="AH2005" s="990"/>
      <c r="AI2005" s="990"/>
      <c r="AJ2005" s="989"/>
      <c r="AK2005" s="962"/>
      <c r="AL2005" s="962"/>
      <c r="AM2005" s="962"/>
      <c r="AN2005" s="961"/>
      <c r="AO2005" s="962"/>
      <c r="AP2005" s="962"/>
      <c r="AQ2005" s="961"/>
      <c r="AR2005" s="961"/>
      <c r="AS2005" s="1027"/>
    </row>
    <row r="2006">
      <c r="A2006" s="266"/>
      <c r="B2006" s="266"/>
      <c r="C2006" s="269"/>
      <c r="D2006" s="984">
        <v>8.0</v>
      </c>
      <c r="E2006" s="985">
        <v>24.0</v>
      </c>
      <c r="F2006" s="986"/>
      <c r="G2006" s="1013"/>
      <c r="H2006" s="1021">
        <v>27000.0</v>
      </c>
      <c r="I2006" s="486"/>
      <c r="J2006" s="519"/>
      <c r="K2006" s="475">
        <v>8.0</v>
      </c>
      <c r="L2006" s="989"/>
      <c r="M2006" s="486"/>
      <c r="N2006" s="487"/>
      <c r="O2006" s="486"/>
      <c r="P2006" s="487"/>
      <c r="Q2006" s="487"/>
      <c r="R2006" s="487"/>
      <c r="S2006" s="519"/>
      <c r="T2006" s="520"/>
      <c r="U2006" s="519"/>
      <c r="V2006" s="520"/>
      <c r="W2006" s="520"/>
      <c r="X2006" s="520"/>
      <c r="Y2006" s="474"/>
      <c r="Z2006" s="475"/>
      <c r="AA2006" s="474"/>
      <c r="AB2006" s="475"/>
      <c r="AC2006" s="475">
        <v>6.0</v>
      </c>
      <c r="AD2006" s="475"/>
      <c r="AE2006" s="989"/>
      <c r="AF2006" s="989"/>
      <c r="AG2006" s="989"/>
      <c r="AH2006" s="990"/>
      <c r="AI2006" s="990"/>
      <c r="AJ2006" s="989"/>
      <c r="AK2006" s="962"/>
      <c r="AL2006" s="962"/>
      <c r="AM2006" s="962"/>
      <c r="AN2006" s="961"/>
      <c r="AO2006" s="962"/>
      <c r="AP2006" s="962"/>
      <c r="AQ2006" s="961"/>
      <c r="AR2006" s="961"/>
      <c r="AS2006" s="1027"/>
    </row>
    <row r="2007">
      <c r="A2007" s="266"/>
      <c r="B2007" s="266"/>
      <c r="C2007" s="269"/>
      <c r="D2007" s="984">
        <v>9.0</v>
      </c>
      <c r="E2007" s="985">
        <v>27.0</v>
      </c>
      <c r="F2007" s="986"/>
      <c r="G2007" s="1013"/>
      <c r="H2007" s="1021">
        <v>41000.0</v>
      </c>
      <c r="I2007" s="486"/>
      <c r="J2007" s="519"/>
      <c r="K2007" s="475">
        <v>12.0</v>
      </c>
      <c r="L2007" s="989"/>
      <c r="M2007" s="486"/>
      <c r="N2007" s="487"/>
      <c r="O2007" s="486"/>
      <c r="P2007" s="487"/>
      <c r="Q2007" s="487"/>
      <c r="R2007" s="487"/>
      <c r="S2007" s="519"/>
      <c r="T2007" s="520"/>
      <c r="U2007" s="519"/>
      <c r="V2007" s="520"/>
      <c r="W2007" s="520"/>
      <c r="X2007" s="520"/>
      <c r="Y2007" s="474"/>
      <c r="Z2007" s="475"/>
      <c r="AA2007" s="475">
        <v>3.0</v>
      </c>
      <c r="AB2007" s="475"/>
      <c r="AC2007" s="475">
        <v>8.0</v>
      </c>
      <c r="AD2007" s="475"/>
      <c r="AE2007" s="989"/>
      <c r="AF2007" s="989"/>
      <c r="AG2007" s="989"/>
      <c r="AH2007" s="990"/>
      <c r="AI2007" s="990"/>
      <c r="AJ2007" s="989"/>
      <c r="AK2007" s="962"/>
      <c r="AL2007" s="962"/>
      <c r="AM2007" s="962"/>
      <c r="AN2007" s="961"/>
      <c r="AO2007" s="962"/>
      <c r="AP2007" s="962"/>
      <c r="AQ2007" s="961"/>
      <c r="AR2007" s="961"/>
      <c r="AS2007" s="1027"/>
    </row>
    <row r="2008">
      <c r="A2008" s="266"/>
      <c r="B2008" s="266"/>
      <c r="C2008" s="269"/>
      <c r="D2008" s="984">
        <v>10.0</v>
      </c>
      <c r="E2008" s="985">
        <v>30.0</v>
      </c>
      <c r="F2008" s="986"/>
      <c r="G2008" s="1013"/>
      <c r="H2008" s="1021">
        <v>62000.0</v>
      </c>
      <c r="I2008" s="486"/>
      <c r="J2008" s="519"/>
      <c r="K2008" s="475">
        <v>16.0</v>
      </c>
      <c r="L2008" s="989"/>
      <c r="M2008" s="486"/>
      <c r="N2008" s="487"/>
      <c r="O2008" s="486"/>
      <c r="P2008" s="487"/>
      <c r="Q2008" s="487"/>
      <c r="R2008" s="487"/>
      <c r="S2008" s="519"/>
      <c r="T2008" s="520"/>
      <c r="U2008" s="519"/>
      <c r="V2008" s="520"/>
      <c r="W2008" s="520"/>
      <c r="X2008" s="520"/>
      <c r="Y2008" s="474"/>
      <c r="Z2008" s="475"/>
      <c r="AA2008" s="475">
        <v>4.0</v>
      </c>
      <c r="AB2008" s="475"/>
      <c r="AC2008" s="475">
        <v>10.0</v>
      </c>
      <c r="AD2008" s="475"/>
      <c r="AE2008" s="989"/>
      <c r="AF2008" s="989"/>
      <c r="AG2008" s="989"/>
      <c r="AH2008" s="990"/>
      <c r="AI2008" s="990"/>
      <c r="AJ2008" s="989"/>
      <c r="AK2008" s="962"/>
      <c r="AL2008" s="962"/>
      <c r="AM2008" s="962"/>
      <c r="AN2008" s="961"/>
      <c r="AO2008" s="962"/>
      <c r="AP2008" s="962"/>
      <c r="AQ2008" s="961"/>
      <c r="AR2008" s="961"/>
      <c r="AS2008" s="1027"/>
    </row>
    <row r="2009">
      <c r="A2009" s="266"/>
      <c r="B2009" s="266"/>
      <c r="C2009" s="269"/>
      <c r="D2009" s="984">
        <v>11.0</v>
      </c>
      <c r="E2009" s="985">
        <v>33.0</v>
      </c>
      <c r="F2009" s="986"/>
      <c r="G2009" s="1013"/>
      <c r="H2009" s="1021">
        <v>74000.0</v>
      </c>
      <c r="I2009" s="486"/>
      <c r="J2009" s="519"/>
      <c r="K2009" s="475">
        <v>20.0</v>
      </c>
      <c r="L2009" s="989"/>
      <c r="M2009" s="486"/>
      <c r="N2009" s="487"/>
      <c r="O2009" s="486"/>
      <c r="P2009" s="487"/>
      <c r="Q2009" s="487"/>
      <c r="R2009" s="487"/>
      <c r="S2009" s="519"/>
      <c r="T2009" s="520"/>
      <c r="U2009" s="519"/>
      <c r="V2009" s="520"/>
      <c r="W2009" s="520"/>
      <c r="X2009" s="520"/>
      <c r="Y2009" s="474"/>
      <c r="Z2009" s="475"/>
      <c r="AA2009" s="475">
        <v>5.0</v>
      </c>
      <c r="AB2009" s="475"/>
      <c r="AC2009" s="475">
        <v>12.0</v>
      </c>
      <c r="AD2009" s="475"/>
      <c r="AE2009" s="989"/>
      <c r="AF2009" s="989"/>
      <c r="AG2009" s="989"/>
      <c r="AH2009" s="990"/>
      <c r="AI2009" s="990"/>
      <c r="AJ2009" s="989"/>
      <c r="AK2009" s="962"/>
      <c r="AL2009" s="962"/>
      <c r="AM2009" s="962"/>
      <c r="AN2009" s="961"/>
      <c r="AO2009" s="962"/>
      <c r="AP2009" s="962"/>
      <c r="AQ2009" s="961"/>
      <c r="AR2009" s="961"/>
      <c r="AS2009" s="1027"/>
    </row>
    <row r="2010">
      <c r="A2010" s="266"/>
      <c r="B2010" s="266"/>
      <c r="C2010" s="269"/>
      <c r="D2010" s="984">
        <v>12.0</v>
      </c>
      <c r="E2010" s="985">
        <v>36.0</v>
      </c>
      <c r="F2010" s="986"/>
      <c r="G2010" s="1013"/>
      <c r="H2010" s="1021">
        <v>90000.0</v>
      </c>
      <c r="I2010" s="486"/>
      <c r="J2010" s="519"/>
      <c r="K2010" s="475">
        <v>25.0</v>
      </c>
      <c r="L2010" s="989"/>
      <c r="M2010" s="486"/>
      <c r="N2010" s="487"/>
      <c r="O2010" s="486"/>
      <c r="P2010" s="487"/>
      <c r="Q2010" s="487"/>
      <c r="R2010" s="487"/>
      <c r="S2010" s="519"/>
      <c r="T2010" s="520"/>
      <c r="U2010" s="519"/>
      <c r="V2010" s="520"/>
      <c r="W2010" s="520"/>
      <c r="X2010" s="520"/>
      <c r="Y2010" s="474"/>
      <c r="Z2010" s="475"/>
      <c r="AA2010" s="475">
        <v>6.0</v>
      </c>
      <c r="AB2010" s="475"/>
      <c r="AC2010" s="475">
        <v>15.0</v>
      </c>
      <c r="AD2010" s="475"/>
      <c r="AE2010" s="989"/>
      <c r="AF2010" s="989"/>
      <c r="AG2010" s="989"/>
      <c r="AH2010" s="990"/>
      <c r="AI2010" s="990"/>
      <c r="AJ2010" s="989"/>
      <c r="AK2010" s="962"/>
      <c r="AL2010" s="962"/>
      <c r="AM2010" s="962"/>
      <c r="AN2010" s="961"/>
      <c r="AO2010" s="962"/>
      <c r="AP2010" s="962"/>
      <c r="AQ2010" s="961"/>
      <c r="AR2010" s="961"/>
      <c r="AS2010" s="1027"/>
    </row>
    <row r="2011">
      <c r="A2011" s="266"/>
      <c r="B2011" s="266"/>
      <c r="C2011" s="269"/>
      <c r="D2011" s="984">
        <v>13.0</v>
      </c>
      <c r="E2011" s="985">
        <v>39.0</v>
      </c>
      <c r="F2011" s="986"/>
      <c r="G2011" s="1013"/>
      <c r="H2011" s="1021">
        <v>110000.0</v>
      </c>
      <c r="I2011" s="486"/>
      <c r="J2011" s="519"/>
      <c r="K2011" s="475">
        <v>30.0</v>
      </c>
      <c r="L2011" s="989"/>
      <c r="M2011" s="486"/>
      <c r="N2011" s="487"/>
      <c r="O2011" s="486"/>
      <c r="P2011" s="487"/>
      <c r="Q2011" s="487"/>
      <c r="R2011" s="487"/>
      <c r="S2011" s="519"/>
      <c r="T2011" s="520"/>
      <c r="U2011" s="519"/>
      <c r="V2011" s="520"/>
      <c r="W2011" s="520"/>
      <c r="X2011" s="520"/>
      <c r="Y2011" s="474"/>
      <c r="Z2011" s="475"/>
      <c r="AA2011" s="475">
        <v>8.0</v>
      </c>
      <c r="AB2011" s="475"/>
      <c r="AC2011" s="475">
        <v>18.0</v>
      </c>
      <c r="AD2011" s="475"/>
      <c r="AE2011" s="989"/>
      <c r="AF2011" s="989"/>
      <c r="AG2011" s="989"/>
      <c r="AH2011" s="990"/>
      <c r="AI2011" s="990"/>
      <c r="AJ2011" s="989"/>
      <c r="AK2011" s="962"/>
      <c r="AL2011" s="962"/>
      <c r="AM2011" s="962"/>
      <c r="AN2011" s="961"/>
      <c r="AO2011" s="962"/>
      <c r="AP2011" s="962"/>
      <c r="AQ2011" s="961"/>
      <c r="AR2011" s="961"/>
      <c r="AS2011" s="1027"/>
    </row>
    <row r="2012">
      <c r="A2012" s="266"/>
      <c r="B2012" s="266"/>
      <c r="C2012" s="269"/>
      <c r="D2012" s="984">
        <v>14.0</v>
      </c>
      <c r="E2012" s="985">
        <v>42.0</v>
      </c>
      <c r="F2012" s="986"/>
      <c r="G2012" s="1013"/>
      <c r="H2012" s="1021">
        <v>130000.0</v>
      </c>
      <c r="I2012" s="486"/>
      <c r="J2012" s="519"/>
      <c r="K2012" s="475">
        <v>40.0</v>
      </c>
      <c r="L2012" s="989"/>
      <c r="M2012" s="486"/>
      <c r="N2012" s="487"/>
      <c r="O2012" s="486"/>
      <c r="P2012" s="487"/>
      <c r="Q2012" s="487"/>
      <c r="R2012" s="487"/>
      <c r="S2012" s="519"/>
      <c r="T2012" s="520"/>
      <c r="U2012" s="519"/>
      <c r="V2012" s="520"/>
      <c r="W2012" s="520"/>
      <c r="X2012" s="520"/>
      <c r="Y2012" s="474"/>
      <c r="Z2012" s="475"/>
      <c r="AA2012" s="475">
        <v>10.0</v>
      </c>
      <c r="AB2012" s="475"/>
      <c r="AC2012" s="475">
        <v>22.0</v>
      </c>
      <c r="AD2012" s="475"/>
      <c r="AE2012" s="989"/>
      <c r="AF2012" s="989"/>
      <c r="AG2012" s="989"/>
      <c r="AH2012" s="990"/>
      <c r="AI2012" s="990"/>
      <c r="AJ2012" s="989"/>
      <c r="AK2012" s="962"/>
      <c r="AL2012" s="962"/>
      <c r="AM2012" s="962"/>
      <c r="AN2012" s="961"/>
      <c r="AO2012" s="962"/>
      <c r="AP2012" s="962"/>
      <c r="AQ2012" s="961"/>
      <c r="AR2012" s="961"/>
      <c r="AS2012" s="1027"/>
    </row>
    <row r="2013">
      <c r="A2013" s="275"/>
      <c r="B2013" s="275"/>
      <c r="C2013" s="917"/>
      <c r="D2013" s="992">
        <v>15.0</v>
      </c>
      <c r="E2013" s="993">
        <v>45.0</v>
      </c>
      <c r="F2013" s="994"/>
      <c r="G2013" s="1015"/>
      <c r="H2013" s="1028">
        <v>160000.0</v>
      </c>
      <c r="I2013" s="1001"/>
      <c r="J2013" s="998"/>
      <c r="K2013" s="1003">
        <v>50.0</v>
      </c>
      <c r="L2013" s="1000"/>
      <c r="M2013" s="1001"/>
      <c r="N2013" s="997"/>
      <c r="O2013" s="1001"/>
      <c r="P2013" s="997"/>
      <c r="Q2013" s="997"/>
      <c r="R2013" s="997"/>
      <c r="S2013" s="998"/>
      <c r="T2013" s="1002"/>
      <c r="U2013" s="998"/>
      <c r="V2013" s="1002"/>
      <c r="W2013" s="1002"/>
      <c r="X2013" s="1002"/>
      <c r="Y2013" s="999"/>
      <c r="Z2013" s="1003"/>
      <c r="AA2013" s="1003">
        <v>12.0</v>
      </c>
      <c r="AB2013" s="1003"/>
      <c r="AC2013" s="1003">
        <v>26.0</v>
      </c>
      <c r="AD2013" s="1003"/>
      <c r="AE2013" s="1000"/>
      <c r="AF2013" s="1000"/>
      <c r="AG2013" s="1000"/>
      <c r="AH2013" s="1004"/>
      <c r="AI2013" s="1004"/>
      <c r="AJ2013" s="1000"/>
      <c r="AK2013" s="1029"/>
      <c r="AL2013" s="1029"/>
      <c r="AM2013" s="1029"/>
      <c r="AN2013" s="1030"/>
      <c r="AO2013" s="1029"/>
      <c r="AP2013" s="1029"/>
      <c r="AQ2013" s="1030"/>
      <c r="AR2013" s="1030"/>
      <c r="AS2013" s="1031"/>
    </row>
    <row r="2014">
      <c r="A2014" s="387" t="s">
        <v>2620</v>
      </c>
      <c r="B2014" s="1018" t="s">
        <v>2942</v>
      </c>
      <c r="C2014" s="269"/>
      <c r="D2014" s="984">
        <v>1.0</v>
      </c>
      <c r="E2014" s="985">
        <v>1.0</v>
      </c>
      <c r="F2014" s="986">
        <v>15.0</v>
      </c>
      <c r="G2014" s="1013"/>
      <c r="H2014" s="1021">
        <v>1500.0</v>
      </c>
      <c r="I2014" s="486"/>
      <c r="J2014" s="520">
        <v>1.0</v>
      </c>
      <c r="K2014" s="474"/>
      <c r="L2014" s="989"/>
      <c r="M2014" s="486"/>
      <c r="N2014" s="487"/>
      <c r="O2014" s="486"/>
      <c r="P2014" s="487"/>
      <c r="Q2014" s="487"/>
      <c r="R2014" s="487"/>
      <c r="S2014" s="520"/>
      <c r="T2014" s="520"/>
      <c r="U2014" s="519"/>
      <c r="V2014" s="520">
        <v>2.0</v>
      </c>
      <c r="W2014" s="520"/>
      <c r="X2014" s="520"/>
      <c r="Y2014" s="474"/>
      <c r="Z2014" s="474"/>
      <c r="AA2014" s="474"/>
      <c r="AB2014" s="475"/>
      <c r="AC2014" s="475"/>
      <c r="AD2014" s="475"/>
      <c r="AE2014" s="989"/>
      <c r="AF2014" s="989"/>
      <c r="AG2014" s="989"/>
      <c r="AH2014" s="990"/>
      <c r="AI2014" s="990"/>
      <c r="AJ2014" s="989"/>
      <c r="AK2014" s="962"/>
      <c r="AL2014" s="962"/>
      <c r="AM2014" s="962"/>
      <c r="AN2014" s="961"/>
      <c r="AO2014" s="962"/>
      <c r="AP2014" s="962"/>
      <c r="AQ2014" s="961"/>
      <c r="AR2014" s="961"/>
      <c r="AS2014" s="962"/>
    </row>
    <row r="2015">
      <c r="B2015" s="266"/>
      <c r="C2015" s="269"/>
      <c r="D2015" s="984">
        <v>2.0</v>
      </c>
      <c r="E2015" s="985">
        <v>2.0</v>
      </c>
      <c r="F2015" s="986">
        <v>20.0</v>
      </c>
      <c r="G2015" s="1013"/>
      <c r="H2015" s="1021">
        <v>2300.0</v>
      </c>
      <c r="I2015" s="486"/>
      <c r="J2015" s="520">
        <v>2.0</v>
      </c>
      <c r="K2015" s="474"/>
      <c r="L2015" s="989"/>
      <c r="M2015" s="486"/>
      <c r="N2015" s="487"/>
      <c r="O2015" s="486"/>
      <c r="P2015" s="487"/>
      <c r="Q2015" s="487"/>
      <c r="R2015" s="487"/>
      <c r="S2015" s="520"/>
      <c r="T2015" s="520"/>
      <c r="U2015" s="519"/>
      <c r="V2015" s="520">
        <v>3.0</v>
      </c>
      <c r="W2015" s="520"/>
      <c r="X2015" s="520"/>
      <c r="Y2015" s="474"/>
      <c r="Z2015" s="474"/>
      <c r="AA2015" s="474"/>
      <c r="AB2015" s="475"/>
      <c r="AC2015" s="475"/>
      <c r="AD2015" s="475"/>
      <c r="AE2015" s="989"/>
      <c r="AF2015" s="989"/>
      <c r="AG2015" s="989"/>
      <c r="AH2015" s="990"/>
      <c r="AI2015" s="990"/>
      <c r="AJ2015" s="989"/>
      <c r="AK2015" s="962"/>
      <c r="AL2015" s="962"/>
      <c r="AM2015" s="962"/>
      <c r="AN2015" s="961"/>
      <c r="AO2015" s="962"/>
      <c r="AP2015" s="962"/>
      <c r="AQ2015" s="961"/>
      <c r="AR2015" s="961"/>
      <c r="AS2015" s="962"/>
    </row>
    <row r="2016">
      <c r="B2016" s="266"/>
      <c r="C2016" s="269"/>
      <c r="D2016" s="984">
        <v>3.0</v>
      </c>
      <c r="E2016" s="985">
        <v>3.0</v>
      </c>
      <c r="F2016" s="986">
        <v>25.0</v>
      </c>
      <c r="G2016" s="1013"/>
      <c r="H2016" s="1021">
        <v>3500.0</v>
      </c>
      <c r="I2016" s="486"/>
      <c r="J2016" s="520">
        <v>4.0</v>
      </c>
      <c r="K2016" s="474"/>
      <c r="L2016" s="989"/>
      <c r="M2016" s="486"/>
      <c r="N2016" s="487"/>
      <c r="O2016" s="486"/>
      <c r="P2016" s="487"/>
      <c r="Q2016" s="487"/>
      <c r="R2016" s="487"/>
      <c r="S2016" s="520"/>
      <c r="T2016" s="520"/>
      <c r="U2016" s="519"/>
      <c r="V2016" s="520">
        <v>4.0</v>
      </c>
      <c r="W2016" s="520"/>
      <c r="X2016" s="520"/>
      <c r="Y2016" s="474"/>
      <c r="Z2016" s="474"/>
      <c r="AA2016" s="474"/>
      <c r="AB2016" s="475"/>
      <c r="AC2016" s="475"/>
      <c r="AD2016" s="475"/>
      <c r="AE2016" s="989"/>
      <c r="AF2016" s="989"/>
      <c r="AG2016" s="989"/>
      <c r="AH2016" s="990"/>
      <c r="AI2016" s="990"/>
      <c r="AJ2016" s="989"/>
      <c r="AK2016" s="962"/>
      <c r="AL2016" s="962"/>
      <c r="AM2016" s="962"/>
      <c r="AN2016" s="961"/>
      <c r="AO2016" s="962"/>
      <c r="AP2016" s="962"/>
      <c r="AQ2016" s="961"/>
      <c r="AR2016" s="961"/>
      <c r="AS2016" s="962"/>
    </row>
    <row r="2017">
      <c r="B2017" s="266"/>
      <c r="C2017" s="269"/>
      <c r="D2017" s="984">
        <v>4.0</v>
      </c>
      <c r="E2017" s="985">
        <v>4.0</v>
      </c>
      <c r="F2017" s="986">
        <v>30.0</v>
      </c>
      <c r="G2017" s="1013"/>
      <c r="H2017" s="1021">
        <v>5300.0</v>
      </c>
      <c r="I2017" s="486"/>
      <c r="J2017" s="520">
        <v>6.0</v>
      </c>
      <c r="K2017" s="474"/>
      <c r="L2017" s="989"/>
      <c r="M2017" s="486"/>
      <c r="N2017" s="487"/>
      <c r="O2017" s="486"/>
      <c r="P2017" s="487"/>
      <c r="Q2017" s="487"/>
      <c r="R2017" s="487"/>
      <c r="S2017" s="520"/>
      <c r="T2017" s="520"/>
      <c r="U2017" s="519"/>
      <c r="V2017" s="520">
        <v>5.0</v>
      </c>
      <c r="W2017" s="520"/>
      <c r="X2017" s="520"/>
      <c r="Y2017" s="474"/>
      <c r="Z2017" s="474"/>
      <c r="AA2017" s="474"/>
      <c r="AB2017" s="475"/>
      <c r="AC2017" s="475"/>
      <c r="AD2017" s="475"/>
      <c r="AE2017" s="989"/>
      <c r="AF2017" s="989"/>
      <c r="AG2017" s="989"/>
      <c r="AH2017" s="990"/>
      <c r="AI2017" s="990"/>
      <c r="AJ2017" s="989"/>
      <c r="AK2017" s="962"/>
      <c r="AL2017" s="962"/>
      <c r="AM2017" s="962"/>
      <c r="AN2017" s="961"/>
      <c r="AO2017" s="962"/>
      <c r="AP2017" s="962"/>
      <c r="AQ2017" s="961"/>
      <c r="AR2017" s="961"/>
      <c r="AS2017" s="962"/>
    </row>
    <row r="2018">
      <c r="B2018" s="266"/>
      <c r="C2018" s="269"/>
      <c r="D2018" s="984">
        <v>5.0</v>
      </c>
      <c r="E2018" s="985">
        <v>5.0</v>
      </c>
      <c r="F2018" s="986">
        <v>35.0</v>
      </c>
      <c r="G2018" s="1013"/>
      <c r="H2018" s="1021">
        <v>8000.0</v>
      </c>
      <c r="I2018" s="486"/>
      <c r="J2018" s="520">
        <v>8.0</v>
      </c>
      <c r="K2018" s="474"/>
      <c r="L2018" s="989"/>
      <c r="M2018" s="486"/>
      <c r="N2018" s="487"/>
      <c r="O2018" s="486"/>
      <c r="P2018" s="487"/>
      <c r="Q2018" s="487"/>
      <c r="R2018" s="487"/>
      <c r="S2018" s="520"/>
      <c r="T2018" s="520"/>
      <c r="U2018" s="519"/>
      <c r="V2018" s="520">
        <v>6.0</v>
      </c>
      <c r="W2018" s="520"/>
      <c r="X2018" s="520"/>
      <c r="Y2018" s="474"/>
      <c r="Z2018" s="474"/>
      <c r="AA2018" s="474"/>
      <c r="AB2018" s="475"/>
      <c r="AC2018" s="475"/>
      <c r="AD2018" s="475"/>
      <c r="AE2018" s="989"/>
      <c r="AF2018" s="989"/>
      <c r="AG2018" s="989"/>
      <c r="AH2018" s="990"/>
      <c r="AI2018" s="990"/>
      <c r="AJ2018" s="989"/>
      <c r="AK2018" s="962"/>
      <c r="AL2018" s="962"/>
      <c r="AM2018" s="962"/>
      <c r="AN2018" s="961"/>
      <c r="AO2018" s="962"/>
      <c r="AP2018" s="962"/>
      <c r="AQ2018" s="961"/>
      <c r="AR2018" s="961"/>
      <c r="AS2018" s="962"/>
    </row>
    <row r="2019">
      <c r="A2019" s="968" t="s">
        <v>2622</v>
      </c>
      <c r="B2019" s="1016" t="s">
        <v>2943</v>
      </c>
      <c r="C2019" s="14"/>
      <c r="D2019" s="970">
        <v>1.0</v>
      </c>
      <c r="E2019" s="971">
        <v>1.0</v>
      </c>
      <c r="F2019" s="972">
        <v>15.0</v>
      </c>
      <c r="G2019" s="1017"/>
      <c r="H2019" s="1023">
        <v>1500.0</v>
      </c>
      <c r="I2019" s="979"/>
      <c r="J2019" s="980">
        <v>1.0</v>
      </c>
      <c r="K2019" s="977"/>
      <c r="L2019" s="978"/>
      <c r="M2019" s="979"/>
      <c r="N2019" s="975"/>
      <c r="O2019" s="979"/>
      <c r="P2019" s="975"/>
      <c r="Q2019" s="975"/>
      <c r="R2019" s="975"/>
      <c r="S2019" s="980"/>
      <c r="T2019" s="980"/>
      <c r="U2019" s="976"/>
      <c r="V2019" s="980">
        <v>2.0</v>
      </c>
      <c r="W2019" s="980"/>
      <c r="X2019" s="980"/>
      <c r="Y2019" s="977"/>
      <c r="Z2019" s="977"/>
      <c r="AA2019" s="977"/>
      <c r="AB2019" s="981"/>
      <c r="AC2019" s="981"/>
      <c r="AD2019" s="981"/>
      <c r="AE2019" s="978"/>
      <c r="AF2019" s="978"/>
      <c r="AG2019" s="978"/>
      <c r="AH2019" s="982"/>
      <c r="AI2019" s="982"/>
      <c r="AJ2019" s="978"/>
      <c r="AK2019" s="1024"/>
      <c r="AL2019" s="1024"/>
      <c r="AM2019" s="1024"/>
      <c r="AN2019" s="1025"/>
      <c r="AO2019" s="1024"/>
      <c r="AP2019" s="1024"/>
      <c r="AQ2019" s="1025"/>
      <c r="AR2019" s="1025"/>
      <c r="AS2019" s="1026"/>
    </row>
    <row r="2020">
      <c r="A2020" s="266"/>
      <c r="B2020" s="266"/>
      <c r="C2020" s="269"/>
      <c r="D2020" s="984">
        <v>2.0</v>
      </c>
      <c r="E2020" s="985">
        <v>2.0</v>
      </c>
      <c r="F2020" s="986">
        <v>20.0</v>
      </c>
      <c r="G2020" s="1013"/>
      <c r="H2020" s="1021">
        <v>2300.0</v>
      </c>
      <c r="I2020" s="486"/>
      <c r="J2020" s="520">
        <v>2.0</v>
      </c>
      <c r="K2020" s="474"/>
      <c r="L2020" s="989"/>
      <c r="M2020" s="486"/>
      <c r="N2020" s="487"/>
      <c r="O2020" s="486"/>
      <c r="P2020" s="487"/>
      <c r="Q2020" s="487"/>
      <c r="R2020" s="487"/>
      <c r="S2020" s="520"/>
      <c r="T2020" s="520"/>
      <c r="U2020" s="519"/>
      <c r="V2020" s="520">
        <v>3.0</v>
      </c>
      <c r="W2020" s="520"/>
      <c r="X2020" s="520"/>
      <c r="Y2020" s="474"/>
      <c r="Z2020" s="474"/>
      <c r="AA2020" s="474"/>
      <c r="AB2020" s="475"/>
      <c r="AC2020" s="475"/>
      <c r="AD2020" s="475"/>
      <c r="AE2020" s="989"/>
      <c r="AF2020" s="989"/>
      <c r="AG2020" s="989"/>
      <c r="AH2020" s="990"/>
      <c r="AI2020" s="990"/>
      <c r="AJ2020" s="989"/>
      <c r="AK2020" s="962"/>
      <c r="AL2020" s="962"/>
      <c r="AM2020" s="962"/>
      <c r="AN2020" s="961"/>
      <c r="AO2020" s="962"/>
      <c r="AP2020" s="962"/>
      <c r="AQ2020" s="961"/>
      <c r="AR2020" s="961"/>
      <c r="AS2020" s="1027"/>
    </row>
    <row r="2021">
      <c r="A2021" s="266"/>
      <c r="B2021" s="266"/>
      <c r="C2021" s="269"/>
      <c r="D2021" s="984">
        <v>3.0</v>
      </c>
      <c r="E2021" s="985">
        <v>3.0</v>
      </c>
      <c r="F2021" s="986">
        <v>25.0</v>
      </c>
      <c r="G2021" s="1013"/>
      <c r="H2021" s="1021">
        <v>3500.0</v>
      </c>
      <c r="I2021" s="486"/>
      <c r="J2021" s="520">
        <v>4.0</v>
      </c>
      <c r="K2021" s="474"/>
      <c r="L2021" s="989"/>
      <c r="M2021" s="486"/>
      <c r="N2021" s="487"/>
      <c r="O2021" s="486"/>
      <c r="P2021" s="487"/>
      <c r="Q2021" s="487"/>
      <c r="R2021" s="487"/>
      <c r="S2021" s="520"/>
      <c r="T2021" s="520"/>
      <c r="U2021" s="519"/>
      <c r="V2021" s="520">
        <v>4.0</v>
      </c>
      <c r="W2021" s="520"/>
      <c r="X2021" s="520"/>
      <c r="Y2021" s="474"/>
      <c r="Z2021" s="474"/>
      <c r="AA2021" s="474"/>
      <c r="AB2021" s="475"/>
      <c r="AC2021" s="475"/>
      <c r="AD2021" s="475"/>
      <c r="AE2021" s="989"/>
      <c r="AF2021" s="989"/>
      <c r="AG2021" s="989"/>
      <c r="AH2021" s="990"/>
      <c r="AI2021" s="990"/>
      <c r="AJ2021" s="989"/>
      <c r="AK2021" s="962"/>
      <c r="AL2021" s="962"/>
      <c r="AM2021" s="962"/>
      <c r="AN2021" s="961"/>
      <c r="AO2021" s="962"/>
      <c r="AP2021" s="962"/>
      <c r="AQ2021" s="961"/>
      <c r="AR2021" s="961"/>
      <c r="AS2021" s="1027"/>
    </row>
    <row r="2022">
      <c r="A2022" s="266"/>
      <c r="B2022" s="266"/>
      <c r="C2022" s="269"/>
      <c r="D2022" s="984">
        <v>4.0</v>
      </c>
      <c r="E2022" s="985">
        <v>4.0</v>
      </c>
      <c r="F2022" s="986">
        <v>30.0</v>
      </c>
      <c r="G2022" s="1013"/>
      <c r="H2022" s="1021">
        <v>5300.0</v>
      </c>
      <c r="I2022" s="486"/>
      <c r="J2022" s="520">
        <v>6.0</v>
      </c>
      <c r="K2022" s="474"/>
      <c r="L2022" s="989"/>
      <c r="M2022" s="486"/>
      <c r="N2022" s="487"/>
      <c r="O2022" s="486"/>
      <c r="P2022" s="487"/>
      <c r="Q2022" s="487"/>
      <c r="R2022" s="487"/>
      <c r="S2022" s="520"/>
      <c r="T2022" s="520"/>
      <c r="U2022" s="519"/>
      <c r="V2022" s="520">
        <v>5.0</v>
      </c>
      <c r="W2022" s="520"/>
      <c r="X2022" s="520"/>
      <c r="Y2022" s="474"/>
      <c r="Z2022" s="474"/>
      <c r="AA2022" s="474"/>
      <c r="AB2022" s="475"/>
      <c r="AC2022" s="475"/>
      <c r="AD2022" s="475"/>
      <c r="AE2022" s="989"/>
      <c r="AF2022" s="989"/>
      <c r="AG2022" s="989"/>
      <c r="AH2022" s="990"/>
      <c r="AI2022" s="990"/>
      <c r="AJ2022" s="989"/>
      <c r="AK2022" s="962"/>
      <c r="AL2022" s="962"/>
      <c r="AM2022" s="962"/>
      <c r="AN2022" s="961"/>
      <c r="AO2022" s="962"/>
      <c r="AP2022" s="962"/>
      <c r="AQ2022" s="961"/>
      <c r="AR2022" s="961"/>
      <c r="AS2022" s="1027"/>
    </row>
    <row r="2023">
      <c r="A2023" s="275"/>
      <c r="B2023" s="275"/>
      <c r="C2023" s="917"/>
      <c r="D2023" s="992">
        <v>5.0</v>
      </c>
      <c r="E2023" s="993">
        <v>5.0</v>
      </c>
      <c r="F2023" s="994">
        <v>35.0</v>
      </c>
      <c r="G2023" s="1015"/>
      <c r="H2023" s="1028">
        <v>8000.0</v>
      </c>
      <c r="I2023" s="1001"/>
      <c r="J2023" s="1002">
        <v>8.0</v>
      </c>
      <c r="K2023" s="999"/>
      <c r="L2023" s="1000"/>
      <c r="M2023" s="1001"/>
      <c r="N2023" s="997"/>
      <c r="O2023" s="1001"/>
      <c r="P2023" s="997"/>
      <c r="Q2023" s="997"/>
      <c r="R2023" s="997"/>
      <c r="S2023" s="1002"/>
      <c r="T2023" s="1002"/>
      <c r="U2023" s="998"/>
      <c r="V2023" s="1002">
        <v>6.0</v>
      </c>
      <c r="W2023" s="1002"/>
      <c r="X2023" s="1002"/>
      <c r="Y2023" s="999"/>
      <c r="Z2023" s="999"/>
      <c r="AA2023" s="999"/>
      <c r="AB2023" s="1003"/>
      <c r="AC2023" s="1003"/>
      <c r="AD2023" s="1003"/>
      <c r="AE2023" s="1000"/>
      <c r="AF2023" s="1000"/>
      <c r="AG2023" s="1000"/>
      <c r="AH2023" s="1004"/>
      <c r="AI2023" s="1004"/>
      <c r="AJ2023" s="1000"/>
      <c r="AK2023" s="1029"/>
      <c r="AL2023" s="1029"/>
      <c r="AM2023" s="1029"/>
      <c r="AN2023" s="1030"/>
      <c r="AO2023" s="1029"/>
      <c r="AP2023" s="1029"/>
      <c r="AQ2023" s="1030"/>
      <c r="AR2023" s="1030"/>
      <c r="AS2023" s="1031"/>
    </row>
    <row r="2024">
      <c r="A2024" s="387" t="s">
        <v>2598</v>
      </c>
      <c r="B2024" s="1018" t="s">
        <v>2944</v>
      </c>
      <c r="C2024" s="269"/>
      <c r="D2024" s="984">
        <v>1.0</v>
      </c>
      <c r="E2024" s="985">
        <v>1.0</v>
      </c>
      <c r="F2024" s="986">
        <v>20.0</v>
      </c>
      <c r="G2024" s="1013"/>
      <c r="H2024" s="1021">
        <v>1500.0</v>
      </c>
      <c r="I2024" s="486"/>
      <c r="J2024" s="520">
        <v>1.0</v>
      </c>
      <c r="K2024" s="474"/>
      <c r="L2024" s="989"/>
      <c r="M2024" s="486"/>
      <c r="N2024" s="487"/>
      <c r="O2024" s="486"/>
      <c r="P2024" s="487"/>
      <c r="Q2024" s="487"/>
      <c r="R2024" s="487"/>
      <c r="S2024" s="519"/>
      <c r="T2024" s="520"/>
      <c r="U2024" s="519"/>
      <c r="V2024" s="520"/>
      <c r="W2024" s="520">
        <v>2.0</v>
      </c>
      <c r="X2024" s="520"/>
      <c r="Y2024" s="474"/>
      <c r="Z2024" s="474"/>
      <c r="AA2024" s="474"/>
      <c r="AB2024" s="475"/>
      <c r="AC2024" s="475"/>
      <c r="AD2024" s="475"/>
      <c r="AE2024" s="989"/>
      <c r="AF2024" s="989"/>
      <c r="AG2024" s="989"/>
      <c r="AH2024" s="990"/>
      <c r="AI2024" s="990"/>
      <c r="AJ2024" s="989"/>
      <c r="AK2024" s="962"/>
      <c r="AL2024" s="962"/>
      <c r="AM2024" s="962"/>
      <c r="AN2024" s="961"/>
      <c r="AO2024" s="962"/>
      <c r="AP2024" s="962"/>
      <c r="AQ2024" s="961"/>
      <c r="AR2024" s="961"/>
      <c r="AS2024" s="962"/>
    </row>
    <row r="2025">
      <c r="B2025" s="266"/>
      <c r="C2025" s="269"/>
      <c r="D2025" s="984">
        <v>2.0</v>
      </c>
      <c r="E2025" s="985">
        <v>2.0</v>
      </c>
      <c r="F2025" s="986">
        <v>22.0</v>
      </c>
      <c r="G2025" s="1013"/>
      <c r="H2025" s="1021">
        <v>2300.0</v>
      </c>
      <c r="I2025" s="486"/>
      <c r="J2025" s="520">
        <v>2.0</v>
      </c>
      <c r="K2025" s="474"/>
      <c r="L2025" s="989"/>
      <c r="M2025" s="486"/>
      <c r="N2025" s="487"/>
      <c r="O2025" s="486"/>
      <c r="P2025" s="487"/>
      <c r="Q2025" s="487"/>
      <c r="R2025" s="487"/>
      <c r="S2025" s="519"/>
      <c r="T2025" s="520"/>
      <c r="U2025" s="519"/>
      <c r="V2025" s="520"/>
      <c r="W2025" s="520">
        <v>3.0</v>
      </c>
      <c r="X2025" s="520"/>
      <c r="Y2025" s="474"/>
      <c r="Z2025" s="474"/>
      <c r="AA2025" s="474"/>
      <c r="AB2025" s="475"/>
      <c r="AC2025" s="475"/>
      <c r="AD2025" s="475"/>
      <c r="AE2025" s="989"/>
      <c r="AF2025" s="989"/>
      <c r="AG2025" s="989"/>
      <c r="AH2025" s="990"/>
      <c r="AI2025" s="990"/>
      <c r="AJ2025" s="989"/>
      <c r="AK2025" s="962"/>
      <c r="AL2025" s="962"/>
      <c r="AM2025" s="962"/>
      <c r="AN2025" s="961"/>
      <c r="AO2025" s="962"/>
      <c r="AP2025" s="962"/>
      <c r="AQ2025" s="961"/>
      <c r="AR2025" s="961"/>
      <c r="AS2025" s="962"/>
    </row>
    <row r="2026">
      <c r="B2026" s="266"/>
      <c r="C2026" s="269"/>
      <c r="D2026" s="984">
        <v>3.0</v>
      </c>
      <c r="E2026" s="985">
        <v>3.0</v>
      </c>
      <c r="F2026" s="986">
        <v>24.0</v>
      </c>
      <c r="G2026" s="1013"/>
      <c r="H2026" s="1021">
        <v>3500.0</v>
      </c>
      <c r="I2026" s="486"/>
      <c r="J2026" s="520">
        <v>4.0</v>
      </c>
      <c r="K2026" s="474"/>
      <c r="L2026" s="989"/>
      <c r="M2026" s="486"/>
      <c r="N2026" s="487"/>
      <c r="O2026" s="486"/>
      <c r="P2026" s="487"/>
      <c r="Q2026" s="487"/>
      <c r="R2026" s="487"/>
      <c r="S2026" s="519"/>
      <c r="T2026" s="520"/>
      <c r="U2026" s="519"/>
      <c r="V2026" s="520"/>
      <c r="W2026" s="520">
        <v>4.0</v>
      </c>
      <c r="X2026" s="520"/>
      <c r="Y2026" s="474"/>
      <c r="Z2026" s="474"/>
      <c r="AA2026" s="474"/>
      <c r="AB2026" s="475"/>
      <c r="AC2026" s="475"/>
      <c r="AD2026" s="475"/>
      <c r="AE2026" s="989"/>
      <c r="AF2026" s="989"/>
      <c r="AG2026" s="989"/>
      <c r="AH2026" s="990"/>
      <c r="AI2026" s="990"/>
      <c r="AJ2026" s="989"/>
      <c r="AK2026" s="962"/>
      <c r="AL2026" s="962"/>
      <c r="AM2026" s="962"/>
      <c r="AN2026" s="961"/>
      <c r="AO2026" s="962"/>
      <c r="AP2026" s="962"/>
      <c r="AQ2026" s="961"/>
      <c r="AR2026" s="961"/>
      <c r="AS2026" s="962"/>
    </row>
    <row r="2027">
      <c r="B2027" s="266"/>
      <c r="C2027" s="269"/>
      <c r="D2027" s="984">
        <v>4.0</v>
      </c>
      <c r="E2027" s="985">
        <v>4.0</v>
      </c>
      <c r="F2027" s="986">
        <v>27.0</v>
      </c>
      <c r="G2027" s="1013"/>
      <c r="H2027" s="1021">
        <v>5300.0</v>
      </c>
      <c r="I2027" s="486"/>
      <c r="J2027" s="520">
        <v>6.0</v>
      </c>
      <c r="K2027" s="474"/>
      <c r="L2027" s="989"/>
      <c r="M2027" s="486"/>
      <c r="N2027" s="487"/>
      <c r="O2027" s="486"/>
      <c r="P2027" s="487"/>
      <c r="Q2027" s="487"/>
      <c r="R2027" s="487"/>
      <c r="S2027" s="519"/>
      <c r="T2027" s="520"/>
      <c r="U2027" s="519"/>
      <c r="V2027" s="520"/>
      <c r="W2027" s="520">
        <v>5.0</v>
      </c>
      <c r="X2027" s="520"/>
      <c r="Y2027" s="474"/>
      <c r="Z2027" s="474"/>
      <c r="AA2027" s="474"/>
      <c r="AB2027" s="475"/>
      <c r="AC2027" s="475"/>
      <c r="AD2027" s="475"/>
      <c r="AE2027" s="989"/>
      <c r="AF2027" s="989"/>
      <c r="AG2027" s="989"/>
      <c r="AH2027" s="990"/>
      <c r="AI2027" s="990"/>
      <c r="AJ2027" s="989"/>
      <c r="AK2027" s="962"/>
      <c r="AL2027" s="962"/>
      <c r="AM2027" s="962"/>
      <c r="AN2027" s="961"/>
      <c r="AO2027" s="962"/>
      <c r="AP2027" s="962"/>
      <c r="AQ2027" s="961"/>
      <c r="AR2027" s="961"/>
      <c r="AS2027" s="962"/>
    </row>
    <row r="2028">
      <c r="B2028" s="266"/>
      <c r="C2028" s="269"/>
      <c r="D2028" s="984">
        <v>5.0</v>
      </c>
      <c r="E2028" s="985">
        <v>5.0</v>
      </c>
      <c r="F2028" s="986">
        <v>30.0</v>
      </c>
      <c r="G2028" s="1013"/>
      <c r="H2028" s="1021">
        <v>8000.0</v>
      </c>
      <c r="I2028" s="486"/>
      <c r="J2028" s="520">
        <v>8.0</v>
      </c>
      <c r="K2028" s="474"/>
      <c r="L2028" s="989"/>
      <c r="M2028" s="486"/>
      <c r="N2028" s="487"/>
      <c r="O2028" s="486"/>
      <c r="P2028" s="487"/>
      <c r="Q2028" s="487"/>
      <c r="R2028" s="487"/>
      <c r="S2028" s="519"/>
      <c r="T2028" s="520"/>
      <c r="U2028" s="519"/>
      <c r="V2028" s="520"/>
      <c r="W2028" s="520">
        <v>6.0</v>
      </c>
      <c r="X2028" s="520"/>
      <c r="Y2028" s="474"/>
      <c r="Z2028" s="474"/>
      <c r="AA2028" s="474"/>
      <c r="AB2028" s="475"/>
      <c r="AC2028" s="475"/>
      <c r="AD2028" s="475"/>
      <c r="AE2028" s="989"/>
      <c r="AF2028" s="989"/>
      <c r="AG2028" s="989"/>
      <c r="AH2028" s="990"/>
      <c r="AI2028" s="990"/>
      <c r="AJ2028" s="989"/>
      <c r="AK2028" s="962"/>
      <c r="AL2028" s="962"/>
      <c r="AM2028" s="962"/>
      <c r="AN2028" s="961"/>
      <c r="AO2028" s="962"/>
      <c r="AP2028" s="962"/>
      <c r="AQ2028" s="961"/>
      <c r="AR2028" s="961"/>
      <c r="AS2028" s="962"/>
    </row>
    <row r="2029">
      <c r="A2029" s="968" t="s">
        <v>422</v>
      </c>
      <c r="B2029" s="1016" t="s">
        <v>2945</v>
      </c>
      <c r="C2029" s="14"/>
      <c r="D2029" s="970">
        <v>1.0</v>
      </c>
      <c r="E2029" s="971">
        <v>3.0</v>
      </c>
      <c r="F2029" s="972">
        <v>15.0</v>
      </c>
      <c r="G2029" s="973">
        <v>10.0</v>
      </c>
      <c r="H2029" s="1023">
        <v>8000.0</v>
      </c>
      <c r="I2029" s="979"/>
      <c r="J2029" s="976"/>
      <c r="K2029" s="981">
        <v>3.0</v>
      </c>
      <c r="L2029" s="978"/>
      <c r="M2029" s="979"/>
      <c r="N2029" s="975"/>
      <c r="O2029" s="979"/>
      <c r="P2029" s="975"/>
      <c r="Q2029" s="975"/>
      <c r="R2029" s="975"/>
      <c r="S2029" s="976"/>
      <c r="T2029" s="980"/>
      <c r="U2029" s="976"/>
      <c r="V2029" s="980"/>
      <c r="W2029" s="980"/>
      <c r="X2029" s="980"/>
      <c r="Y2029" s="977"/>
      <c r="Z2029" s="981"/>
      <c r="AA2029" s="977"/>
      <c r="AB2029" s="981"/>
      <c r="AC2029" s="981">
        <v>3.0</v>
      </c>
      <c r="AD2029" s="981"/>
      <c r="AE2029" s="978"/>
      <c r="AF2029" s="978"/>
      <c r="AG2029" s="978"/>
      <c r="AH2029" s="982"/>
      <c r="AI2029" s="982"/>
      <c r="AJ2029" s="978"/>
      <c r="AK2029" s="1024"/>
      <c r="AL2029" s="1024"/>
      <c r="AM2029" s="1024"/>
      <c r="AN2029" s="1025"/>
      <c r="AO2029" s="1024"/>
      <c r="AP2029" s="1024"/>
      <c r="AQ2029" s="1025"/>
      <c r="AR2029" s="1025"/>
      <c r="AS2029" s="1026"/>
    </row>
    <row r="2030">
      <c r="A2030" s="266"/>
      <c r="B2030" s="266"/>
      <c r="C2030" s="269"/>
      <c r="D2030" s="984">
        <v>2.0</v>
      </c>
      <c r="E2030" s="985">
        <v>5.0</v>
      </c>
      <c r="F2030" s="986">
        <v>18.0</v>
      </c>
      <c r="G2030" s="987">
        <v>12.0</v>
      </c>
      <c r="H2030" s="1021">
        <v>12000.0</v>
      </c>
      <c r="I2030" s="486"/>
      <c r="J2030" s="519"/>
      <c r="K2030" s="475">
        <v>5.0</v>
      </c>
      <c r="L2030" s="989"/>
      <c r="M2030" s="486"/>
      <c r="N2030" s="487"/>
      <c r="O2030" s="486"/>
      <c r="P2030" s="487"/>
      <c r="Q2030" s="487"/>
      <c r="R2030" s="487"/>
      <c r="S2030" s="519"/>
      <c r="T2030" s="520"/>
      <c r="U2030" s="519"/>
      <c r="V2030" s="520"/>
      <c r="W2030" s="520"/>
      <c r="X2030" s="520"/>
      <c r="Y2030" s="474"/>
      <c r="Z2030" s="475"/>
      <c r="AA2030" s="474"/>
      <c r="AB2030" s="475"/>
      <c r="AC2030" s="475">
        <v>4.0</v>
      </c>
      <c r="AD2030" s="475"/>
      <c r="AE2030" s="989"/>
      <c r="AF2030" s="989"/>
      <c r="AG2030" s="989"/>
      <c r="AH2030" s="990"/>
      <c r="AI2030" s="990"/>
      <c r="AJ2030" s="989"/>
      <c r="AK2030" s="962"/>
      <c r="AL2030" s="962"/>
      <c r="AM2030" s="962"/>
      <c r="AN2030" s="961"/>
      <c r="AO2030" s="962"/>
      <c r="AP2030" s="962"/>
      <c r="AQ2030" s="961"/>
      <c r="AR2030" s="961"/>
      <c r="AS2030" s="1027"/>
    </row>
    <row r="2031">
      <c r="A2031" s="266"/>
      <c r="B2031" s="266"/>
      <c r="C2031" s="269"/>
      <c r="D2031" s="984">
        <v>3.0</v>
      </c>
      <c r="E2031" s="985">
        <v>7.0</v>
      </c>
      <c r="F2031" s="986">
        <v>21.0</v>
      </c>
      <c r="G2031" s="987">
        <v>14.0</v>
      </c>
      <c r="H2031" s="1021">
        <v>18000.0</v>
      </c>
      <c r="I2031" s="486"/>
      <c r="J2031" s="519"/>
      <c r="K2031" s="475">
        <v>8.0</v>
      </c>
      <c r="L2031" s="989"/>
      <c r="M2031" s="486"/>
      <c r="N2031" s="487"/>
      <c r="O2031" s="486"/>
      <c r="P2031" s="487"/>
      <c r="Q2031" s="487"/>
      <c r="R2031" s="487"/>
      <c r="S2031" s="519"/>
      <c r="T2031" s="520"/>
      <c r="U2031" s="519"/>
      <c r="V2031" s="520"/>
      <c r="W2031" s="520"/>
      <c r="X2031" s="520"/>
      <c r="Y2031" s="475">
        <v>2.0</v>
      </c>
      <c r="Z2031" s="475"/>
      <c r="AA2031" s="474"/>
      <c r="AB2031" s="475"/>
      <c r="AC2031" s="475">
        <v>6.0</v>
      </c>
      <c r="AD2031" s="475"/>
      <c r="AE2031" s="989"/>
      <c r="AF2031" s="989"/>
      <c r="AG2031" s="989"/>
      <c r="AH2031" s="990"/>
      <c r="AI2031" s="990"/>
      <c r="AJ2031" s="989"/>
      <c r="AK2031" s="962"/>
      <c r="AL2031" s="962"/>
      <c r="AM2031" s="962"/>
      <c r="AN2031" s="961"/>
      <c r="AO2031" s="962"/>
      <c r="AP2031" s="962"/>
      <c r="AQ2031" s="961"/>
      <c r="AR2031" s="961"/>
      <c r="AS2031" s="1027"/>
    </row>
    <row r="2032">
      <c r="A2032" s="266"/>
      <c r="B2032" s="266"/>
      <c r="C2032" s="269"/>
      <c r="D2032" s="984">
        <v>4.0</v>
      </c>
      <c r="E2032" s="985">
        <v>11.0</v>
      </c>
      <c r="F2032" s="986">
        <v>24.0</v>
      </c>
      <c r="G2032" s="987">
        <v>16.0</v>
      </c>
      <c r="H2032" s="1021">
        <v>27000.0</v>
      </c>
      <c r="I2032" s="486"/>
      <c r="J2032" s="519"/>
      <c r="K2032" s="475">
        <v>12.0</v>
      </c>
      <c r="L2032" s="989"/>
      <c r="M2032" s="486"/>
      <c r="N2032" s="487"/>
      <c r="O2032" s="486"/>
      <c r="P2032" s="487"/>
      <c r="Q2032" s="487"/>
      <c r="R2032" s="487"/>
      <c r="S2032" s="519"/>
      <c r="T2032" s="520"/>
      <c r="U2032" s="519"/>
      <c r="V2032" s="520"/>
      <c r="W2032" s="520"/>
      <c r="X2032" s="520"/>
      <c r="Y2032" s="475">
        <v>4.0</v>
      </c>
      <c r="Z2032" s="475"/>
      <c r="AA2032" s="474"/>
      <c r="AB2032" s="475"/>
      <c r="AC2032" s="475">
        <v>8.0</v>
      </c>
      <c r="AD2032" s="475"/>
      <c r="AE2032" s="989"/>
      <c r="AF2032" s="989"/>
      <c r="AG2032" s="989"/>
      <c r="AH2032" s="990"/>
      <c r="AI2032" s="990"/>
      <c r="AJ2032" s="989"/>
      <c r="AK2032" s="962"/>
      <c r="AL2032" s="962"/>
      <c r="AM2032" s="962"/>
      <c r="AN2032" s="961"/>
      <c r="AO2032" s="962"/>
      <c r="AP2032" s="962"/>
      <c r="AQ2032" s="961"/>
      <c r="AR2032" s="961"/>
      <c r="AS2032" s="1027"/>
    </row>
    <row r="2033">
      <c r="A2033" s="266"/>
      <c r="B2033" s="266"/>
      <c r="C2033" s="269"/>
      <c r="D2033" s="984">
        <v>5.0</v>
      </c>
      <c r="E2033" s="985">
        <v>15.0</v>
      </c>
      <c r="F2033" s="986">
        <v>27.0</v>
      </c>
      <c r="G2033" s="987">
        <v>18.0</v>
      </c>
      <c r="H2033" s="1021">
        <v>41000.0</v>
      </c>
      <c r="I2033" s="486"/>
      <c r="J2033" s="519"/>
      <c r="K2033" s="475">
        <v>15.0</v>
      </c>
      <c r="L2033" s="989"/>
      <c r="M2033" s="486"/>
      <c r="N2033" s="487"/>
      <c r="O2033" s="486"/>
      <c r="P2033" s="487"/>
      <c r="Q2033" s="487"/>
      <c r="R2033" s="487"/>
      <c r="S2033" s="519"/>
      <c r="T2033" s="520"/>
      <c r="U2033" s="519"/>
      <c r="V2033" s="520"/>
      <c r="W2033" s="520"/>
      <c r="X2033" s="520"/>
      <c r="Y2033" s="475">
        <v>6.0</v>
      </c>
      <c r="Z2033" s="475"/>
      <c r="AA2033" s="474"/>
      <c r="AB2033" s="475"/>
      <c r="AC2033" s="475">
        <v>10.0</v>
      </c>
      <c r="AD2033" s="475"/>
      <c r="AE2033" s="989"/>
      <c r="AF2033" s="989"/>
      <c r="AG2033" s="989"/>
      <c r="AH2033" s="990"/>
      <c r="AI2033" s="990"/>
      <c r="AJ2033" s="989"/>
      <c r="AK2033" s="962"/>
      <c r="AL2033" s="962"/>
      <c r="AM2033" s="962"/>
      <c r="AN2033" s="961"/>
      <c r="AO2033" s="962"/>
      <c r="AP2033" s="962"/>
      <c r="AQ2033" s="961"/>
      <c r="AR2033" s="961"/>
      <c r="AS2033" s="1027"/>
    </row>
    <row r="2034">
      <c r="A2034" s="266"/>
      <c r="B2034" s="266"/>
      <c r="C2034" s="269"/>
      <c r="D2034" s="984">
        <v>6.0</v>
      </c>
      <c r="E2034" s="985">
        <v>19.0</v>
      </c>
      <c r="F2034" s="986">
        <v>30.0</v>
      </c>
      <c r="G2034" s="987">
        <v>20.0</v>
      </c>
      <c r="H2034" s="1021">
        <v>62000.0</v>
      </c>
      <c r="I2034" s="486"/>
      <c r="J2034" s="519"/>
      <c r="K2034" s="474"/>
      <c r="L2034" s="990">
        <v>5.0</v>
      </c>
      <c r="M2034" s="486"/>
      <c r="N2034" s="487"/>
      <c r="O2034" s="486"/>
      <c r="P2034" s="487"/>
      <c r="Q2034" s="487"/>
      <c r="R2034" s="487"/>
      <c r="S2034" s="519"/>
      <c r="T2034" s="520"/>
      <c r="U2034" s="519"/>
      <c r="V2034" s="520"/>
      <c r="W2034" s="520"/>
      <c r="X2034" s="520"/>
      <c r="Y2034" s="474"/>
      <c r="Z2034" s="474"/>
      <c r="AA2034" s="474"/>
      <c r="AB2034" s="475"/>
      <c r="AC2034" s="475"/>
      <c r="AD2034" s="475"/>
      <c r="AE2034" s="990">
        <v>2.0</v>
      </c>
      <c r="AF2034" s="990"/>
      <c r="AG2034" s="989"/>
      <c r="AH2034" s="990"/>
      <c r="AI2034" s="990">
        <v>2.0</v>
      </c>
      <c r="AJ2034" s="989"/>
      <c r="AK2034" s="962"/>
      <c r="AL2034" s="962"/>
      <c r="AM2034" s="962"/>
      <c r="AN2034" s="961"/>
      <c r="AO2034" s="962"/>
      <c r="AP2034" s="962"/>
      <c r="AQ2034" s="961"/>
      <c r="AR2034" s="961"/>
      <c r="AS2034" s="1027"/>
    </row>
    <row r="2035">
      <c r="A2035" s="266"/>
      <c r="B2035" s="266"/>
      <c r="C2035" s="269"/>
      <c r="D2035" s="984">
        <v>7.0</v>
      </c>
      <c r="E2035" s="985">
        <v>24.0</v>
      </c>
      <c r="F2035" s="986">
        <v>33.0</v>
      </c>
      <c r="G2035" s="987">
        <v>22.0</v>
      </c>
      <c r="H2035" s="1021">
        <v>93000.0</v>
      </c>
      <c r="I2035" s="486"/>
      <c r="J2035" s="519"/>
      <c r="K2035" s="474"/>
      <c r="L2035" s="990">
        <v>10.0</v>
      </c>
      <c r="M2035" s="486"/>
      <c r="N2035" s="487"/>
      <c r="O2035" s="486"/>
      <c r="P2035" s="487"/>
      <c r="Q2035" s="487"/>
      <c r="R2035" s="487"/>
      <c r="S2035" s="519"/>
      <c r="T2035" s="520"/>
      <c r="U2035" s="519"/>
      <c r="V2035" s="520"/>
      <c r="W2035" s="520"/>
      <c r="X2035" s="520"/>
      <c r="Y2035" s="474"/>
      <c r="Z2035" s="474"/>
      <c r="AA2035" s="474"/>
      <c r="AB2035" s="475"/>
      <c r="AC2035" s="475"/>
      <c r="AD2035" s="475"/>
      <c r="AE2035" s="990">
        <v>3.0</v>
      </c>
      <c r="AF2035" s="990"/>
      <c r="AG2035" s="989"/>
      <c r="AH2035" s="990"/>
      <c r="AI2035" s="990">
        <v>3.0</v>
      </c>
      <c r="AJ2035" s="989"/>
      <c r="AK2035" s="962"/>
      <c r="AL2035" s="962"/>
      <c r="AM2035" s="962"/>
      <c r="AN2035" s="961"/>
      <c r="AO2035" s="962"/>
      <c r="AP2035" s="962"/>
      <c r="AQ2035" s="961"/>
      <c r="AR2035" s="961"/>
      <c r="AS2035" s="1027"/>
    </row>
    <row r="2036">
      <c r="A2036" s="266"/>
      <c r="B2036" s="266"/>
      <c r="C2036" s="269"/>
      <c r="D2036" s="984">
        <v>8.0</v>
      </c>
      <c r="E2036" s="985">
        <v>29.0</v>
      </c>
      <c r="F2036" s="986">
        <v>36.0</v>
      </c>
      <c r="G2036" s="987">
        <v>24.0</v>
      </c>
      <c r="H2036" s="1021">
        <v>140000.0</v>
      </c>
      <c r="I2036" s="486"/>
      <c r="J2036" s="519"/>
      <c r="K2036" s="474"/>
      <c r="L2036" s="990">
        <v>20.0</v>
      </c>
      <c r="M2036" s="486"/>
      <c r="N2036" s="487"/>
      <c r="O2036" s="486"/>
      <c r="P2036" s="487"/>
      <c r="Q2036" s="487"/>
      <c r="R2036" s="487"/>
      <c r="S2036" s="519"/>
      <c r="T2036" s="520"/>
      <c r="U2036" s="519"/>
      <c r="V2036" s="520"/>
      <c r="W2036" s="520"/>
      <c r="X2036" s="520"/>
      <c r="Y2036" s="474"/>
      <c r="Z2036" s="474"/>
      <c r="AA2036" s="474"/>
      <c r="AB2036" s="475"/>
      <c r="AC2036" s="475"/>
      <c r="AD2036" s="475"/>
      <c r="AE2036" s="990">
        <v>5.0</v>
      </c>
      <c r="AF2036" s="990"/>
      <c r="AG2036" s="989"/>
      <c r="AH2036" s="990"/>
      <c r="AI2036" s="990">
        <v>5.0</v>
      </c>
      <c r="AJ2036" s="989"/>
      <c r="AK2036" s="962"/>
      <c r="AL2036" s="962"/>
      <c r="AM2036" s="962"/>
      <c r="AN2036" s="961"/>
      <c r="AO2036" s="962"/>
      <c r="AP2036" s="962"/>
      <c r="AQ2036" s="961"/>
      <c r="AR2036" s="961"/>
      <c r="AS2036" s="1027"/>
    </row>
    <row r="2037">
      <c r="A2037" s="266"/>
      <c r="B2037" s="266"/>
      <c r="C2037" s="269"/>
      <c r="D2037" s="984">
        <v>9.0</v>
      </c>
      <c r="E2037" s="985">
        <v>34.0</v>
      </c>
      <c r="F2037" s="986">
        <v>40.0</v>
      </c>
      <c r="G2037" s="987">
        <v>27.0</v>
      </c>
      <c r="H2037" s="1021">
        <v>210000.0</v>
      </c>
      <c r="I2037" s="486"/>
      <c r="J2037" s="519"/>
      <c r="K2037" s="474"/>
      <c r="L2037" s="990">
        <v>30.0</v>
      </c>
      <c r="M2037" s="486"/>
      <c r="N2037" s="487"/>
      <c r="O2037" s="486"/>
      <c r="P2037" s="487"/>
      <c r="Q2037" s="487"/>
      <c r="R2037" s="487"/>
      <c r="S2037" s="519"/>
      <c r="T2037" s="520"/>
      <c r="U2037" s="519"/>
      <c r="V2037" s="520"/>
      <c r="W2037" s="520"/>
      <c r="X2037" s="520"/>
      <c r="Y2037" s="474"/>
      <c r="Z2037" s="474"/>
      <c r="AA2037" s="474"/>
      <c r="AB2037" s="475"/>
      <c r="AC2037" s="475"/>
      <c r="AD2037" s="475"/>
      <c r="AE2037" s="990">
        <v>7.0</v>
      </c>
      <c r="AF2037" s="990"/>
      <c r="AG2037" s="989"/>
      <c r="AH2037" s="990"/>
      <c r="AI2037" s="990">
        <v>7.0</v>
      </c>
      <c r="AJ2037" s="989"/>
      <c r="AK2037" s="962"/>
      <c r="AL2037" s="962"/>
      <c r="AM2037" s="962"/>
      <c r="AN2037" s="961"/>
      <c r="AO2037" s="962"/>
      <c r="AP2037" s="962"/>
      <c r="AQ2037" s="961"/>
      <c r="AR2037" s="961"/>
      <c r="AS2037" s="1027"/>
    </row>
    <row r="2038">
      <c r="A2038" s="275"/>
      <c r="B2038" s="275"/>
      <c r="C2038" s="917"/>
      <c r="D2038" s="992">
        <v>10.0</v>
      </c>
      <c r="E2038" s="993">
        <v>40.0</v>
      </c>
      <c r="F2038" s="994">
        <v>45.0</v>
      </c>
      <c r="G2038" s="995">
        <v>30.0</v>
      </c>
      <c r="H2038" s="1028">
        <v>320000.0</v>
      </c>
      <c r="I2038" s="1001"/>
      <c r="J2038" s="998"/>
      <c r="K2038" s="999"/>
      <c r="L2038" s="1004">
        <v>40.0</v>
      </c>
      <c r="M2038" s="1001"/>
      <c r="N2038" s="997"/>
      <c r="O2038" s="1001"/>
      <c r="P2038" s="997"/>
      <c r="Q2038" s="997"/>
      <c r="R2038" s="997"/>
      <c r="S2038" s="998"/>
      <c r="T2038" s="1002"/>
      <c r="U2038" s="998"/>
      <c r="V2038" s="1002"/>
      <c r="W2038" s="1002"/>
      <c r="X2038" s="1002"/>
      <c r="Y2038" s="999"/>
      <c r="Z2038" s="999"/>
      <c r="AA2038" s="999"/>
      <c r="AB2038" s="1003"/>
      <c r="AC2038" s="1003"/>
      <c r="AD2038" s="1003"/>
      <c r="AE2038" s="1004">
        <v>9.0</v>
      </c>
      <c r="AF2038" s="1004"/>
      <c r="AG2038" s="1000"/>
      <c r="AH2038" s="1004"/>
      <c r="AI2038" s="1004">
        <v>9.0</v>
      </c>
      <c r="AJ2038" s="1000"/>
      <c r="AK2038" s="1029"/>
      <c r="AL2038" s="1029"/>
      <c r="AM2038" s="1029"/>
      <c r="AN2038" s="1030"/>
      <c r="AO2038" s="1029"/>
      <c r="AP2038" s="1029"/>
      <c r="AQ2038" s="1030"/>
      <c r="AR2038" s="1030"/>
      <c r="AS2038" s="1031"/>
    </row>
    <row r="2039">
      <c r="A2039" s="387" t="s">
        <v>832</v>
      </c>
      <c r="B2039" s="1018" t="s">
        <v>2946</v>
      </c>
      <c r="C2039" s="269"/>
      <c r="D2039" s="984">
        <v>1.0</v>
      </c>
      <c r="E2039" s="971">
        <v>3.0</v>
      </c>
      <c r="F2039" s="986">
        <v>15.0</v>
      </c>
      <c r="G2039" s="987">
        <v>5.0</v>
      </c>
      <c r="H2039" s="1021">
        <v>10000.0</v>
      </c>
      <c r="I2039" s="486"/>
      <c r="J2039" s="519"/>
      <c r="K2039" s="474"/>
      <c r="L2039" s="990">
        <v>1.0</v>
      </c>
      <c r="M2039" s="486"/>
      <c r="N2039" s="487"/>
      <c r="O2039" s="486"/>
      <c r="P2039" s="487"/>
      <c r="Q2039" s="487"/>
      <c r="R2039" s="487"/>
      <c r="S2039" s="519"/>
      <c r="T2039" s="520"/>
      <c r="U2039" s="519"/>
      <c r="V2039" s="520"/>
      <c r="W2039" s="520"/>
      <c r="X2039" s="520"/>
      <c r="Y2039" s="474"/>
      <c r="Z2039" s="474"/>
      <c r="AA2039" s="474"/>
      <c r="AB2039" s="475"/>
      <c r="AC2039" s="475"/>
      <c r="AD2039" s="475"/>
      <c r="AE2039" s="989"/>
      <c r="AF2039" s="989"/>
      <c r="AG2039" s="989"/>
      <c r="AH2039" s="990"/>
      <c r="AI2039" s="990"/>
      <c r="AJ2039" s="989"/>
      <c r="AK2039" s="962"/>
      <c r="AL2039" s="962"/>
      <c r="AM2039" s="962"/>
      <c r="AN2039" s="961"/>
      <c r="AO2039" s="962"/>
      <c r="AP2039" s="962"/>
      <c r="AQ2039" s="961"/>
      <c r="AR2039" s="961"/>
      <c r="AS2039" s="962"/>
    </row>
    <row r="2040">
      <c r="B2040" s="266"/>
      <c r="C2040" s="269"/>
      <c r="D2040" s="984">
        <v>2.0</v>
      </c>
      <c r="E2040" s="985">
        <v>5.0</v>
      </c>
      <c r="F2040" s="986">
        <v>18.0</v>
      </c>
      <c r="G2040" s="987">
        <v>6.0</v>
      </c>
      <c r="H2040" s="1021">
        <v>15000.0</v>
      </c>
      <c r="I2040" s="486"/>
      <c r="J2040" s="519"/>
      <c r="K2040" s="475">
        <v>5.0</v>
      </c>
      <c r="L2040" s="989"/>
      <c r="M2040" s="486"/>
      <c r="N2040" s="487"/>
      <c r="O2040" s="486"/>
      <c r="P2040" s="487"/>
      <c r="Q2040" s="487"/>
      <c r="R2040" s="487"/>
      <c r="S2040" s="519"/>
      <c r="T2040" s="520"/>
      <c r="U2040" s="519"/>
      <c r="V2040" s="520"/>
      <c r="W2040" s="520"/>
      <c r="X2040" s="520"/>
      <c r="Y2040" s="475"/>
      <c r="Z2040" s="474"/>
      <c r="AA2040" s="474"/>
      <c r="AB2040" s="475">
        <v>6.0</v>
      </c>
      <c r="AC2040" s="475"/>
      <c r="AD2040" s="475"/>
      <c r="AE2040" s="989"/>
      <c r="AF2040" s="989"/>
      <c r="AG2040" s="989"/>
      <c r="AH2040" s="990"/>
      <c r="AI2040" s="990"/>
      <c r="AJ2040" s="989"/>
      <c r="AK2040" s="962"/>
      <c r="AL2040" s="962"/>
      <c r="AM2040" s="962"/>
      <c r="AN2040" s="961"/>
      <c r="AO2040" s="962"/>
      <c r="AP2040" s="962"/>
      <c r="AQ2040" s="961"/>
      <c r="AR2040" s="961"/>
      <c r="AS2040" s="962"/>
    </row>
    <row r="2041">
      <c r="B2041" s="266"/>
      <c r="C2041" s="269"/>
      <c r="D2041" s="984">
        <v>3.0</v>
      </c>
      <c r="E2041" s="985">
        <v>7.0</v>
      </c>
      <c r="F2041" s="986">
        <v>21.0</v>
      </c>
      <c r="G2041" s="987">
        <v>7.0</v>
      </c>
      <c r="H2041" s="1021">
        <v>23000.0</v>
      </c>
      <c r="I2041" s="486"/>
      <c r="J2041" s="519"/>
      <c r="K2041" s="475">
        <v>15.0</v>
      </c>
      <c r="L2041" s="989"/>
      <c r="M2041" s="486"/>
      <c r="N2041" s="487"/>
      <c r="O2041" s="486"/>
      <c r="P2041" s="487"/>
      <c r="Q2041" s="487"/>
      <c r="R2041" s="487"/>
      <c r="S2041" s="519"/>
      <c r="T2041" s="520"/>
      <c r="U2041" s="519"/>
      <c r="V2041" s="520"/>
      <c r="W2041" s="520"/>
      <c r="X2041" s="520"/>
      <c r="Y2041" s="475">
        <v>6.0</v>
      </c>
      <c r="Z2041" s="474"/>
      <c r="AA2041" s="474"/>
      <c r="AB2041" s="475">
        <v>10.0</v>
      </c>
      <c r="AC2041" s="475"/>
      <c r="AD2041" s="475"/>
      <c r="AE2041" s="989"/>
      <c r="AF2041" s="989"/>
      <c r="AG2041" s="989"/>
      <c r="AH2041" s="990"/>
      <c r="AI2041" s="990"/>
      <c r="AJ2041" s="989"/>
      <c r="AK2041" s="962"/>
      <c r="AL2041" s="962"/>
      <c r="AM2041" s="962"/>
      <c r="AN2041" s="961"/>
      <c r="AO2041" s="962"/>
      <c r="AP2041" s="962"/>
      <c r="AQ2041" s="961"/>
      <c r="AR2041" s="961"/>
      <c r="AS2041" s="962"/>
    </row>
    <row r="2042">
      <c r="B2042" s="266"/>
      <c r="C2042" s="269"/>
      <c r="D2042" s="984">
        <v>4.0</v>
      </c>
      <c r="E2042" s="985">
        <v>11.0</v>
      </c>
      <c r="F2042" s="986">
        <v>24.0</v>
      </c>
      <c r="G2042" s="987">
        <v>8.0</v>
      </c>
      <c r="H2042" s="1021">
        <v>35000.0</v>
      </c>
      <c r="I2042" s="486"/>
      <c r="J2042" s="519"/>
      <c r="K2042" s="475">
        <v>25.0</v>
      </c>
      <c r="L2042" s="989"/>
      <c r="M2042" s="486"/>
      <c r="N2042" s="487"/>
      <c r="O2042" s="486"/>
      <c r="P2042" s="487"/>
      <c r="Q2042" s="487"/>
      <c r="R2042" s="487"/>
      <c r="S2042" s="519"/>
      <c r="T2042" s="520"/>
      <c r="U2042" s="519"/>
      <c r="V2042" s="520"/>
      <c r="W2042" s="520"/>
      <c r="X2042" s="520"/>
      <c r="Y2042" s="475">
        <v>8.0</v>
      </c>
      <c r="Z2042" s="474"/>
      <c r="AA2042" s="474"/>
      <c r="AB2042" s="475">
        <v>12.0</v>
      </c>
      <c r="AC2042" s="475"/>
      <c r="AD2042" s="475"/>
      <c r="AE2042" s="989"/>
      <c r="AF2042" s="989"/>
      <c r="AG2042" s="989"/>
      <c r="AH2042" s="990"/>
      <c r="AI2042" s="990"/>
      <c r="AJ2042" s="989"/>
      <c r="AK2042" s="962"/>
      <c r="AL2042" s="962"/>
      <c r="AM2042" s="962"/>
      <c r="AN2042" s="961"/>
      <c r="AO2042" s="962"/>
      <c r="AP2042" s="962"/>
      <c r="AQ2042" s="961"/>
      <c r="AR2042" s="961"/>
      <c r="AS2042" s="962"/>
    </row>
    <row r="2043">
      <c r="B2043" s="266"/>
      <c r="C2043" s="269"/>
      <c r="D2043" s="984">
        <v>5.0</v>
      </c>
      <c r="E2043" s="985">
        <v>15.0</v>
      </c>
      <c r="F2043" s="986">
        <v>27.0</v>
      </c>
      <c r="G2043" s="987">
        <v>9.0</v>
      </c>
      <c r="H2043" s="1021">
        <v>53000.0</v>
      </c>
      <c r="I2043" s="486"/>
      <c r="J2043" s="519"/>
      <c r="K2043" s="474"/>
      <c r="L2043" s="990">
        <v>3.0</v>
      </c>
      <c r="M2043" s="486"/>
      <c r="N2043" s="487"/>
      <c r="O2043" s="486"/>
      <c r="P2043" s="487"/>
      <c r="Q2043" s="487"/>
      <c r="R2043" s="487"/>
      <c r="S2043" s="519"/>
      <c r="T2043" s="520"/>
      <c r="U2043" s="519"/>
      <c r="V2043" s="520"/>
      <c r="W2043" s="520"/>
      <c r="X2043" s="520"/>
      <c r="Y2043" s="475">
        <v>10.0</v>
      </c>
      <c r="Z2043" s="474"/>
      <c r="AA2043" s="474"/>
      <c r="AB2043" s="475">
        <v>14.0</v>
      </c>
      <c r="AC2043" s="475"/>
      <c r="AD2043" s="475"/>
      <c r="AE2043" s="989"/>
      <c r="AF2043" s="989"/>
      <c r="AG2043" s="989"/>
      <c r="AH2043" s="990"/>
      <c r="AI2043" s="990"/>
      <c r="AJ2043" s="989"/>
      <c r="AK2043" s="962"/>
      <c r="AL2043" s="962"/>
      <c r="AM2043" s="962"/>
      <c r="AN2043" s="961"/>
      <c r="AO2043" s="962"/>
      <c r="AP2043" s="962"/>
      <c r="AQ2043" s="961"/>
      <c r="AR2043" s="961"/>
      <c r="AS2043" s="962"/>
    </row>
    <row r="2044">
      <c r="B2044" s="266"/>
      <c r="C2044" s="269"/>
      <c r="D2044" s="984">
        <v>6.0</v>
      </c>
      <c r="E2044" s="985">
        <v>19.0</v>
      </c>
      <c r="F2044" s="986">
        <v>30.0</v>
      </c>
      <c r="G2044" s="987">
        <v>10.0</v>
      </c>
      <c r="H2044" s="1021">
        <v>80000.0</v>
      </c>
      <c r="I2044" s="486"/>
      <c r="J2044" s="519"/>
      <c r="K2044" s="474"/>
      <c r="L2044" s="990">
        <v>5.0</v>
      </c>
      <c r="M2044" s="486"/>
      <c r="N2044" s="487"/>
      <c r="O2044" s="486"/>
      <c r="P2044" s="487"/>
      <c r="Q2044" s="487"/>
      <c r="R2044" s="487"/>
      <c r="S2044" s="519"/>
      <c r="T2044" s="520"/>
      <c r="U2044" s="519"/>
      <c r="V2044" s="520"/>
      <c r="W2044" s="520"/>
      <c r="X2044" s="520"/>
      <c r="Y2044" s="474"/>
      <c r="Z2044" s="474"/>
      <c r="AA2044" s="474"/>
      <c r="AB2044" s="475"/>
      <c r="AC2044" s="475"/>
      <c r="AD2044" s="475"/>
      <c r="AE2044" s="990">
        <v>2.0</v>
      </c>
      <c r="AF2044" s="989"/>
      <c r="AG2044" s="989"/>
      <c r="AH2044" s="990">
        <v>2.0</v>
      </c>
      <c r="AI2044" s="990"/>
      <c r="AJ2044" s="990"/>
      <c r="AK2044" s="962"/>
      <c r="AL2044" s="962"/>
      <c r="AM2044" s="962"/>
      <c r="AN2044" s="961"/>
      <c r="AO2044" s="962"/>
      <c r="AP2044" s="962"/>
      <c r="AQ2044" s="961"/>
      <c r="AR2044" s="961"/>
      <c r="AS2044" s="962"/>
    </row>
    <row r="2045">
      <c r="B2045" s="266"/>
      <c r="C2045" s="269"/>
      <c r="D2045" s="984">
        <v>7.0</v>
      </c>
      <c r="E2045" s="985">
        <v>24.0</v>
      </c>
      <c r="F2045" s="986">
        <v>33.0</v>
      </c>
      <c r="G2045" s="987">
        <v>11.0</v>
      </c>
      <c r="H2045" s="1021">
        <v>120000.0</v>
      </c>
      <c r="I2045" s="486"/>
      <c r="J2045" s="519"/>
      <c r="K2045" s="474"/>
      <c r="L2045" s="990">
        <v>10.0</v>
      </c>
      <c r="M2045" s="486"/>
      <c r="N2045" s="487"/>
      <c r="O2045" s="486"/>
      <c r="P2045" s="487"/>
      <c r="Q2045" s="487"/>
      <c r="R2045" s="487"/>
      <c r="S2045" s="519"/>
      <c r="T2045" s="520"/>
      <c r="U2045" s="519"/>
      <c r="V2045" s="520"/>
      <c r="W2045" s="520"/>
      <c r="X2045" s="520"/>
      <c r="Y2045" s="474"/>
      <c r="Z2045" s="474"/>
      <c r="AA2045" s="474"/>
      <c r="AB2045" s="475"/>
      <c r="AC2045" s="475"/>
      <c r="AD2045" s="475"/>
      <c r="AE2045" s="990">
        <v>3.0</v>
      </c>
      <c r="AF2045" s="989"/>
      <c r="AG2045" s="989"/>
      <c r="AH2045" s="990">
        <v>3.0</v>
      </c>
      <c r="AI2045" s="990"/>
      <c r="AJ2045" s="990"/>
      <c r="AK2045" s="962"/>
      <c r="AL2045" s="962"/>
      <c r="AM2045" s="962"/>
      <c r="AN2045" s="961"/>
      <c r="AO2045" s="962"/>
      <c r="AP2045" s="962"/>
      <c r="AQ2045" s="961"/>
      <c r="AR2045" s="961"/>
      <c r="AS2045" s="962"/>
    </row>
    <row r="2046">
      <c r="B2046" s="266"/>
      <c r="C2046" s="269"/>
      <c r="D2046" s="984">
        <v>8.0</v>
      </c>
      <c r="E2046" s="985">
        <v>29.0</v>
      </c>
      <c r="F2046" s="986">
        <v>36.0</v>
      </c>
      <c r="G2046" s="987">
        <v>12.0</v>
      </c>
      <c r="H2046" s="1021">
        <v>180000.0</v>
      </c>
      <c r="I2046" s="486"/>
      <c r="J2046" s="519"/>
      <c r="K2046" s="474"/>
      <c r="L2046" s="990">
        <v>20.0</v>
      </c>
      <c r="M2046" s="486"/>
      <c r="N2046" s="487"/>
      <c r="O2046" s="486"/>
      <c r="P2046" s="487"/>
      <c r="Q2046" s="487"/>
      <c r="R2046" s="487"/>
      <c r="S2046" s="519"/>
      <c r="T2046" s="520"/>
      <c r="U2046" s="519"/>
      <c r="V2046" s="520"/>
      <c r="W2046" s="520"/>
      <c r="X2046" s="520"/>
      <c r="Y2046" s="474"/>
      <c r="Z2046" s="474"/>
      <c r="AA2046" s="474"/>
      <c r="AB2046" s="475"/>
      <c r="AC2046" s="475"/>
      <c r="AD2046" s="475"/>
      <c r="AE2046" s="990">
        <v>5.0</v>
      </c>
      <c r="AF2046" s="989"/>
      <c r="AG2046" s="989"/>
      <c r="AH2046" s="990">
        <v>5.0</v>
      </c>
      <c r="AI2046" s="990"/>
      <c r="AJ2046" s="990"/>
      <c r="AK2046" s="962"/>
      <c r="AL2046" s="962"/>
      <c r="AM2046" s="962"/>
      <c r="AN2046" s="961"/>
      <c r="AO2046" s="962"/>
      <c r="AP2046" s="962"/>
      <c r="AQ2046" s="961"/>
      <c r="AR2046" s="961"/>
      <c r="AS2046" s="962"/>
    </row>
    <row r="2047">
      <c r="B2047" s="266"/>
      <c r="C2047" s="269"/>
      <c r="D2047" s="984">
        <v>9.0</v>
      </c>
      <c r="E2047" s="985">
        <v>34.0</v>
      </c>
      <c r="F2047" s="986">
        <v>40.0</v>
      </c>
      <c r="G2047" s="987">
        <v>13.0</v>
      </c>
      <c r="H2047" s="1021">
        <v>270000.0</v>
      </c>
      <c r="I2047" s="486"/>
      <c r="J2047" s="519"/>
      <c r="K2047" s="474"/>
      <c r="L2047" s="990">
        <v>30.0</v>
      </c>
      <c r="M2047" s="486"/>
      <c r="N2047" s="487"/>
      <c r="O2047" s="486"/>
      <c r="P2047" s="487"/>
      <c r="Q2047" s="487"/>
      <c r="R2047" s="487"/>
      <c r="S2047" s="519"/>
      <c r="T2047" s="520"/>
      <c r="U2047" s="519"/>
      <c r="V2047" s="520"/>
      <c r="W2047" s="520"/>
      <c r="X2047" s="520"/>
      <c r="Y2047" s="474"/>
      <c r="Z2047" s="474"/>
      <c r="AA2047" s="474"/>
      <c r="AB2047" s="475"/>
      <c r="AC2047" s="475"/>
      <c r="AD2047" s="475"/>
      <c r="AE2047" s="990">
        <v>7.0</v>
      </c>
      <c r="AF2047" s="989"/>
      <c r="AG2047" s="989"/>
      <c r="AH2047" s="990">
        <v>7.0</v>
      </c>
      <c r="AI2047" s="990"/>
      <c r="AJ2047" s="990"/>
      <c r="AK2047" s="962"/>
      <c r="AL2047" s="962"/>
      <c r="AM2047" s="962"/>
      <c r="AN2047" s="961"/>
      <c r="AO2047" s="962"/>
      <c r="AP2047" s="962"/>
      <c r="AQ2047" s="961"/>
      <c r="AR2047" s="961"/>
      <c r="AS2047" s="962"/>
    </row>
    <row r="2048">
      <c r="B2048" s="266"/>
      <c r="C2048" s="269"/>
      <c r="D2048" s="984">
        <v>10.0</v>
      </c>
      <c r="E2048" s="993">
        <v>40.0</v>
      </c>
      <c r="F2048" s="986">
        <v>45.0</v>
      </c>
      <c r="G2048" s="987">
        <v>15.0</v>
      </c>
      <c r="H2048" s="1021">
        <v>410000.0</v>
      </c>
      <c r="I2048" s="486"/>
      <c r="J2048" s="519"/>
      <c r="K2048" s="474"/>
      <c r="L2048" s="990">
        <v>40.0</v>
      </c>
      <c r="M2048" s="486"/>
      <c r="N2048" s="487"/>
      <c r="O2048" s="486"/>
      <c r="P2048" s="487"/>
      <c r="Q2048" s="487"/>
      <c r="R2048" s="487"/>
      <c r="S2048" s="519"/>
      <c r="T2048" s="520"/>
      <c r="U2048" s="519"/>
      <c r="V2048" s="520"/>
      <c r="W2048" s="520"/>
      <c r="X2048" s="520"/>
      <c r="Y2048" s="474"/>
      <c r="Z2048" s="474"/>
      <c r="AA2048" s="474"/>
      <c r="AB2048" s="475"/>
      <c r="AC2048" s="475"/>
      <c r="AD2048" s="475"/>
      <c r="AE2048" s="990">
        <v>9.0</v>
      </c>
      <c r="AF2048" s="989"/>
      <c r="AG2048" s="989"/>
      <c r="AH2048" s="990">
        <v>9.0</v>
      </c>
      <c r="AI2048" s="990"/>
      <c r="AJ2048" s="990"/>
      <c r="AK2048" s="962"/>
      <c r="AL2048" s="962"/>
      <c r="AM2048" s="962"/>
      <c r="AN2048" s="961"/>
      <c r="AO2048" s="962"/>
      <c r="AP2048" s="962"/>
      <c r="AQ2048" s="961"/>
      <c r="AR2048" s="961"/>
      <c r="AS2048" s="962"/>
    </row>
    <row r="2049">
      <c r="A2049" s="968" t="s">
        <v>555</v>
      </c>
      <c r="B2049" s="1016" t="s">
        <v>2947</v>
      </c>
      <c r="C2049" s="14"/>
      <c r="D2049" s="970">
        <v>1.0</v>
      </c>
      <c r="E2049" s="971">
        <v>2.0</v>
      </c>
      <c r="F2049" s="972">
        <v>10.0</v>
      </c>
      <c r="G2049" s="973">
        <v>10.0</v>
      </c>
      <c r="H2049" s="1023">
        <v>8000.0</v>
      </c>
      <c r="I2049" s="979"/>
      <c r="J2049" s="976"/>
      <c r="K2049" s="981">
        <v>3.0</v>
      </c>
      <c r="L2049" s="978"/>
      <c r="M2049" s="979"/>
      <c r="N2049" s="975"/>
      <c r="O2049" s="979"/>
      <c r="P2049" s="975"/>
      <c r="Q2049" s="975"/>
      <c r="R2049" s="975"/>
      <c r="S2049" s="976"/>
      <c r="T2049" s="980"/>
      <c r="U2049" s="976"/>
      <c r="V2049" s="980"/>
      <c r="W2049" s="980"/>
      <c r="X2049" s="980"/>
      <c r="Y2049" s="977"/>
      <c r="Z2049" s="981"/>
      <c r="AA2049" s="977"/>
      <c r="AB2049" s="981"/>
      <c r="AC2049" s="981">
        <v>3.0</v>
      </c>
      <c r="AD2049" s="981"/>
      <c r="AE2049" s="978"/>
      <c r="AF2049" s="978"/>
      <c r="AG2049" s="978"/>
      <c r="AH2049" s="982"/>
      <c r="AI2049" s="982"/>
      <c r="AJ2049" s="978"/>
      <c r="AK2049" s="1024"/>
      <c r="AL2049" s="1024"/>
      <c r="AM2049" s="1024"/>
      <c r="AN2049" s="1025"/>
      <c r="AO2049" s="1024"/>
      <c r="AP2049" s="1024"/>
      <c r="AQ2049" s="1025"/>
      <c r="AR2049" s="1025"/>
      <c r="AS2049" s="1026"/>
    </row>
    <row r="2050">
      <c r="A2050" s="266"/>
      <c r="B2050" s="266"/>
      <c r="C2050" s="269"/>
      <c r="D2050" s="984">
        <v>2.0</v>
      </c>
      <c r="E2050" s="985">
        <v>4.0</v>
      </c>
      <c r="F2050" s="986">
        <v>12.0</v>
      </c>
      <c r="G2050" s="987">
        <v>12.0</v>
      </c>
      <c r="H2050" s="1021">
        <v>12000.0</v>
      </c>
      <c r="I2050" s="486"/>
      <c r="J2050" s="519"/>
      <c r="K2050" s="475">
        <v>5.0</v>
      </c>
      <c r="L2050" s="989"/>
      <c r="M2050" s="486"/>
      <c r="N2050" s="487"/>
      <c r="O2050" s="486"/>
      <c r="P2050" s="487"/>
      <c r="Q2050" s="487"/>
      <c r="R2050" s="487"/>
      <c r="S2050" s="519"/>
      <c r="T2050" s="520"/>
      <c r="U2050" s="519"/>
      <c r="V2050" s="520"/>
      <c r="W2050" s="520"/>
      <c r="X2050" s="520"/>
      <c r="Y2050" s="474"/>
      <c r="Z2050" s="475"/>
      <c r="AA2050" s="474"/>
      <c r="AB2050" s="475"/>
      <c r="AC2050" s="475">
        <v>4.0</v>
      </c>
      <c r="AD2050" s="475"/>
      <c r="AE2050" s="989"/>
      <c r="AF2050" s="989"/>
      <c r="AG2050" s="989"/>
      <c r="AH2050" s="990"/>
      <c r="AI2050" s="990"/>
      <c r="AJ2050" s="989"/>
      <c r="AK2050" s="962"/>
      <c r="AL2050" s="962"/>
      <c r="AM2050" s="962"/>
      <c r="AN2050" s="961"/>
      <c r="AO2050" s="962"/>
      <c r="AP2050" s="962"/>
      <c r="AQ2050" s="961"/>
      <c r="AR2050" s="961"/>
      <c r="AS2050" s="1027"/>
    </row>
    <row r="2051">
      <c r="A2051" s="266"/>
      <c r="B2051" s="266"/>
      <c r="C2051" s="269"/>
      <c r="D2051" s="984">
        <v>3.0</v>
      </c>
      <c r="E2051" s="985">
        <v>6.0</v>
      </c>
      <c r="F2051" s="986">
        <v>14.0</v>
      </c>
      <c r="G2051" s="987">
        <v>14.0</v>
      </c>
      <c r="H2051" s="1021">
        <v>18000.0</v>
      </c>
      <c r="I2051" s="486"/>
      <c r="J2051" s="519"/>
      <c r="K2051" s="475">
        <v>8.0</v>
      </c>
      <c r="L2051" s="989"/>
      <c r="M2051" s="486"/>
      <c r="N2051" s="487"/>
      <c r="O2051" s="486"/>
      <c r="P2051" s="487"/>
      <c r="Q2051" s="487"/>
      <c r="R2051" s="487"/>
      <c r="S2051" s="519"/>
      <c r="T2051" s="520"/>
      <c r="U2051" s="519"/>
      <c r="V2051" s="520"/>
      <c r="W2051" s="520"/>
      <c r="X2051" s="520"/>
      <c r="Y2051" s="474"/>
      <c r="Z2051" s="475"/>
      <c r="AA2051" s="475">
        <v>2.0</v>
      </c>
      <c r="AB2051" s="475"/>
      <c r="AC2051" s="475">
        <v>6.0</v>
      </c>
      <c r="AD2051" s="475"/>
      <c r="AE2051" s="989"/>
      <c r="AF2051" s="989"/>
      <c r="AG2051" s="989"/>
      <c r="AH2051" s="990"/>
      <c r="AI2051" s="990"/>
      <c r="AJ2051" s="989"/>
      <c r="AK2051" s="962"/>
      <c r="AL2051" s="962"/>
      <c r="AM2051" s="962"/>
      <c r="AN2051" s="961"/>
      <c r="AO2051" s="962"/>
      <c r="AP2051" s="962"/>
      <c r="AQ2051" s="961"/>
      <c r="AR2051" s="961"/>
      <c r="AS2051" s="1027"/>
    </row>
    <row r="2052">
      <c r="A2052" s="266"/>
      <c r="B2052" s="266"/>
      <c r="C2052" s="269"/>
      <c r="D2052" s="984">
        <v>4.0</v>
      </c>
      <c r="E2052" s="985">
        <v>9.0</v>
      </c>
      <c r="F2052" s="986">
        <v>16.0</v>
      </c>
      <c r="G2052" s="987">
        <v>16.0</v>
      </c>
      <c r="H2052" s="1021">
        <v>27000.0</v>
      </c>
      <c r="I2052" s="486"/>
      <c r="J2052" s="519"/>
      <c r="K2052" s="475">
        <v>12.0</v>
      </c>
      <c r="L2052" s="989"/>
      <c r="M2052" s="486"/>
      <c r="N2052" s="487"/>
      <c r="O2052" s="486"/>
      <c r="P2052" s="487"/>
      <c r="Q2052" s="487"/>
      <c r="R2052" s="487"/>
      <c r="S2052" s="519"/>
      <c r="T2052" s="520"/>
      <c r="U2052" s="519"/>
      <c r="V2052" s="520"/>
      <c r="W2052" s="520"/>
      <c r="X2052" s="520"/>
      <c r="Y2052" s="474"/>
      <c r="Z2052" s="475"/>
      <c r="AA2052" s="475">
        <v>4.0</v>
      </c>
      <c r="AB2052" s="475"/>
      <c r="AC2052" s="475">
        <v>8.0</v>
      </c>
      <c r="AD2052" s="475"/>
      <c r="AE2052" s="989"/>
      <c r="AF2052" s="989"/>
      <c r="AG2052" s="989"/>
      <c r="AH2052" s="990"/>
      <c r="AI2052" s="990"/>
      <c r="AJ2052" s="989"/>
      <c r="AK2052" s="962"/>
      <c r="AL2052" s="962"/>
      <c r="AM2052" s="962"/>
      <c r="AN2052" s="961"/>
      <c r="AO2052" s="962"/>
      <c r="AP2052" s="962"/>
      <c r="AQ2052" s="961"/>
      <c r="AR2052" s="961"/>
      <c r="AS2052" s="1027"/>
    </row>
    <row r="2053">
      <c r="A2053" s="266"/>
      <c r="B2053" s="266"/>
      <c r="C2053" s="269"/>
      <c r="D2053" s="984">
        <v>5.0</v>
      </c>
      <c r="E2053" s="985">
        <v>12.0</v>
      </c>
      <c r="F2053" s="986">
        <v>18.0</v>
      </c>
      <c r="G2053" s="987">
        <v>18.0</v>
      </c>
      <c r="H2053" s="1021">
        <v>41000.0</v>
      </c>
      <c r="I2053" s="486"/>
      <c r="J2053" s="519"/>
      <c r="K2053" s="475">
        <v>15.0</v>
      </c>
      <c r="L2053" s="989"/>
      <c r="M2053" s="486"/>
      <c r="N2053" s="487"/>
      <c r="O2053" s="486"/>
      <c r="P2053" s="487"/>
      <c r="Q2053" s="487"/>
      <c r="R2053" s="487"/>
      <c r="S2053" s="519"/>
      <c r="T2053" s="520"/>
      <c r="U2053" s="519"/>
      <c r="V2053" s="520"/>
      <c r="W2053" s="520"/>
      <c r="X2053" s="520"/>
      <c r="Y2053" s="474"/>
      <c r="Z2053" s="475"/>
      <c r="AA2053" s="475">
        <v>6.0</v>
      </c>
      <c r="AB2053" s="475"/>
      <c r="AC2053" s="475">
        <v>10.0</v>
      </c>
      <c r="AD2053" s="475"/>
      <c r="AE2053" s="989"/>
      <c r="AF2053" s="989"/>
      <c r="AG2053" s="989"/>
      <c r="AH2053" s="990"/>
      <c r="AI2053" s="990"/>
      <c r="AJ2053" s="989"/>
      <c r="AK2053" s="962"/>
      <c r="AL2053" s="962"/>
      <c r="AM2053" s="962"/>
      <c r="AN2053" s="961"/>
      <c r="AO2053" s="962"/>
      <c r="AP2053" s="962"/>
      <c r="AQ2053" s="961"/>
      <c r="AR2053" s="961"/>
      <c r="AS2053" s="1027"/>
    </row>
    <row r="2054">
      <c r="A2054" s="266"/>
      <c r="B2054" s="266"/>
      <c r="C2054" s="269"/>
      <c r="D2054" s="984">
        <v>6.0</v>
      </c>
      <c r="E2054" s="985">
        <v>15.0</v>
      </c>
      <c r="F2054" s="986">
        <v>20.0</v>
      </c>
      <c r="G2054" s="987">
        <v>20.0</v>
      </c>
      <c r="H2054" s="1021">
        <v>62000.0</v>
      </c>
      <c r="I2054" s="486"/>
      <c r="J2054" s="519"/>
      <c r="K2054" s="474"/>
      <c r="L2054" s="990">
        <v>5.0</v>
      </c>
      <c r="M2054" s="486"/>
      <c r="N2054" s="487"/>
      <c r="O2054" s="486"/>
      <c r="P2054" s="487"/>
      <c r="Q2054" s="487"/>
      <c r="R2054" s="487"/>
      <c r="S2054" s="519"/>
      <c r="T2054" s="520"/>
      <c r="U2054" s="519"/>
      <c r="V2054" s="520"/>
      <c r="W2054" s="520"/>
      <c r="X2054" s="520"/>
      <c r="Y2054" s="474"/>
      <c r="Z2054" s="474"/>
      <c r="AA2054" s="474"/>
      <c r="AB2054" s="475"/>
      <c r="AC2054" s="475"/>
      <c r="AD2054" s="475"/>
      <c r="AE2054" s="989"/>
      <c r="AF2054" s="990"/>
      <c r="AG2054" s="990">
        <v>2.0</v>
      </c>
      <c r="AH2054" s="990"/>
      <c r="AI2054" s="990">
        <v>2.0</v>
      </c>
      <c r="AJ2054" s="989"/>
      <c r="AK2054" s="962"/>
      <c r="AL2054" s="962"/>
      <c r="AM2054" s="962"/>
      <c r="AN2054" s="961"/>
      <c r="AO2054" s="962"/>
      <c r="AP2054" s="962"/>
      <c r="AQ2054" s="961"/>
      <c r="AR2054" s="961"/>
      <c r="AS2054" s="1027"/>
    </row>
    <row r="2055">
      <c r="A2055" s="266"/>
      <c r="B2055" s="266"/>
      <c r="C2055" s="269"/>
      <c r="D2055" s="984">
        <v>7.0</v>
      </c>
      <c r="E2055" s="985">
        <v>18.0</v>
      </c>
      <c r="F2055" s="986">
        <v>22.0</v>
      </c>
      <c r="G2055" s="987">
        <v>22.0</v>
      </c>
      <c r="H2055" s="1021">
        <v>93000.0</v>
      </c>
      <c r="I2055" s="486"/>
      <c r="J2055" s="519"/>
      <c r="K2055" s="474"/>
      <c r="L2055" s="990">
        <v>10.0</v>
      </c>
      <c r="M2055" s="486"/>
      <c r="N2055" s="487"/>
      <c r="O2055" s="486"/>
      <c r="P2055" s="487"/>
      <c r="Q2055" s="487"/>
      <c r="R2055" s="487"/>
      <c r="S2055" s="519"/>
      <c r="T2055" s="520"/>
      <c r="U2055" s="519"/>
      <c r="V2055" s="520"/>
      <c r="W2055" s="520"/>
      <c r="X2055" s="520"/>
      <c r="Y2055" s="474"/>
      <c r="Z2055" s="474"/>
      <c r="AA2055" s="474"/>
      <c r="AB2055" s="475"/>
      <c r="AC2055" s="475"/>
      <c r="AD2055" s="475"/>
      <c r="AE2055" s="989"/>
      <c r="AF2055" s="990"/>
      <c r="AG2055" s="990">
        <v>3.0</v>
      </c>
      <c r="AH2055" s="990"/>
      <c r="AI2055" s="990">
        <v>3.0</v>
      </c>
      <c r="AJ2055" s="989"/>
      <c r="AK2055" s="962"/>
      <c r="AL2055" s="962"/>
      <c r="AM2055" s="962"/>
      <c r="AN2055" s="961"/>
      <c r="AO2055" s="962"/>
      <c r="AP2055" s="962"/>
      <c r="AQ2055" s="961"/>
      <c r="AR2055" s="961"/>
      <c r="AS2055" s="1027"/>
    </row>
    <row r="2056">
      <c r="A2056" s="266"/>
      <c r="B2056" s="266"/>
      <c r="C2056" s="269"/>
      <c r="D2056" s="984">
        <v>8.0</v>
      </c>
      <c r="E2056" s="985">
        <v>22.0</v>
      </c>
      <c r="F2056" s="986">
        <v>24.0</v>
      </c>
      <c r="G2056" s="987">
        <v>24.0</v>
      </c>
      <c r="H2056" s="1021">
        <v>140000.0</v>
      </c>
      <c r="I2056" s="486"/>
      <c r="J2056" s="519"/>
      <c r="K2056" s="474"/>
      <c r="L2056" s="990">
        <v>20.0</v>
      </c>
      <c r="M2056" s="486"/>
      <c r="N2056" s="487"/>
      <c r="O2056" s="486"/>
      <c r="P2056" s="487"/>
      <c r="Q2056" s="487"/>
      <c r="R2056" s="487"/>
      <c r="S2056" s="519"/>
      <c r="T2056" s="520"/>
      <c r="U2056" s="519"/>
      <c r="V2056" s="520"/>
      <c r="W2056" s="520"/>
      <c r="X2056" s="520"/>
      <c r="Y2056" s="474"/>
      <c r="Z2056" s="474"/>
      <c r="AA2056" s="474"/>
      <c r="AB2056" s="475"/>
      <c r="AC2056" s="475"/>
      <c r="AD2056" s="475"/>
      <c r="AE2056" s="989"/>
      <c r="AF2056" s="990"/>
      <c r="AG2056" s="990">
        <v>5.0</v>
      </c>
      <c r="AH2056" s="990"/>
      <c r="AI2056" s="990">
        <v>5.0</v>
      </c>
      <c r="AJ2056" s="989"/>
      <c r="AK2056" s="962"/>
      <c r="AL2056" s="962"/>
      <c r="AM2056" s="962"/>
      <c r="AN2056" s="961"/>
      <c r="AO2056" s="962"/>
      <c r="AP2056" s="962"/>
      <c r="AQ2056" s="961"/>
      <c r="AR2056" s="961"/>
      <c r="AS2056" s="1027"/>
    </row>
    <row r="2057">
      <c r="A2057" s="266"/>
      <c r="B2057" s="266"/>
      <c r="C2057" s="269"/>
      <c r="D2057" s="984">
        <v>9.0</v>
      </c>
      <c r="E2057" s="985">
        <v>26.0</v>
      </c>
      <c r="F2057" s="986">
        <v>27.0</v>
      </c>
      <c r="G2057" s="987">
        <v>27.0</v>
      </c>
      <c r="H2057" s="1021">
        <v>210000.0</v>
      </c>
      <c r="I2057" s="486"/>
      <c r="J2057" s="519"/>
      <c r="K2057" s="474"/>
      <c r="L2057" s="990">
        <v>30.0</v>
      </c>
      <c r="M2057" s="486"/>
      <c r="N2057" s="487"/>
      <c r="O2057" s="486"/>
      <c r="P2057" s="487"/>
      <c r="Q2057" s="487"/>
      <c r="R2057" s="487"/>
      <c r="S2057" s="519"/>
      <c r="T2057" s="520"/>
      <c r="U2057" s="519"/>
      <c r="V2057" s="520"/>
      <c r="W2057" s="520"/>
      <c r="X2057" s="520"/>
      <c r="Y2057" s="474"/>
      <c r="Z2057" s="474"/>
      <c r="AA2057" s="474"/>
      <c r="AB2057" s="475"/>
      <c r="AC2057" s="475"/>
      <c r="AD2057" s="475"/>
      <c r="AE2057" s="989"/>
      <c r="AF2057" s="990"/>
      <c r="AG2057" s="990">
        <v>7.0</v>
      </c>
      <c r="AH2057" s="990"/>
      <c r="AI2057" s="990">
        <v>7.0</v>
      </c>
      <c r="AJ2057" s="989"/>
      <c r="AK2057" s="962"/>
      <c r="AL2057" s="962"/>
      <c r="AM2057" s="962"/>
      <c r="AN2057" s="961"/>
      <c r="AO2057" s="962"/>
      <c r="AP2057" s="962"/>
      <c r="AQ2057" s="961"/>
      <c r="AR2057" s="961"/>
      <c r="AS2057" s="1027"/>
    </row>
    <row r="2058">
      <c r="A2058" s="275"/>
      <c r="B2058" s="275"/>
      <c r="C2058" s="917"/>
      <c r="D2058" s="992">
        <v>10.0</v>
      </c>
      <c r="E2058" s="993">
        <v>30.0</v>
      </c>
      <c r="F2058" s="994">
        <v>30.0</v>
      </c>
      <c r="G2058" s="995">
        <v>30.0</v>
      </c>
      <c r="H2058" s="1028">
        <v>320000.0</v>
      </c>
      <c r="I2058" s="1001"/>
      <c r="J2058" s="998"/>
      <c r="K2058" s="999"/>
      <c r="L2058" s="1004">
        <v>40.0</v>
      </c>
      <c r="M2058" s="1001"/>
      <c r="N2058" s="997"/>
      <c r="O2058" s="1001"/>
      <c r="P2058" s="997"/>
      <c r="Q2058" s="997"/>
      <c r="R2058" s="997"/>
      <c r="S2058" s="998"/>
      <c r="T2058" s="1002"/>
      <c r="U2058" s="998"/>
      <c r="V2058" s="1002"/>
      <c r="W2058" s="1002"/>
      <c r="X2058" s="1002"/>
      <c r="Y2058" s="999"/>
      <c r="Z2058" s="999"/>
      <c r="AA2058" s="999"/>
      <c r="AB2058" s="1003"/>
      <c r="AC2058" s="1003"/>
      <c r="AD2058" s="1003"/>
      <c r="AE2058" s="1000"/>
      <c r="AF2058" s="1004"/>
      <c r="AG2058" s="1004">
        <v>9.0</v>
      </c>
      <c r="AH2058" s="1004"/>
      <c r="AI2058" s="1004">
        <v>9.0</v>
      </c>
      <c r="AJ2058" s="1000"/>
      <c r="AK2058" s="1029"/>
      <c r="AL2058" s="1029"/>
      <c r="AM2058" s="1029"/>
      <c r="AN2058" s="1030"/>
      <c r="AO2058" s="1029"/>
      <c r="AP2058" s="1029"/>
      <c r="AQ2058" s="1030"/>
      <c r="AR2058" s="1030"/>
      <c r="AS2058" s="1031"/>
    </row>
    <row r="2059">
      <c r="A2059" s="1225" t="s">
        <v>2893</v>
      </c>
      <c r="B2059" s="1224"/>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033"/>
      <c r="AL2059" s="1033"/>
      <c r="AM2059" s="1033"/>
      <c r="AN2059" s="1034"/>
      <c r="AO2059" s="1033"/>
      <c r="AP2059" s="1033"/>
      <c r="AQ2059" s="1034"/>
      <c r="AR2059" s="1034"/>
      <c r="AS2059" s="941"/>
    </row>
    <row r="2060">
      <c r="A2060" s="1032" t="s">
        <v>2695</v>
      </c>
      <c r="B2060" s="1016" t="s">
        <v>2948</v>
      </c>
      <c r="C2060" s="14"/>
      <c r="D2060" s="984">
        <v>1.0</v>
      </c>
      <c r="E2060" s="971">
        <v>3.0</v>
      </c>
      <c r="F2060" s="972"/>
      <c r="G2060" s="1017"/>
      <c r="H2060" s="1021">
        <v>1500.0</v>
      </c>
      <c r="I2060" s="486"/>
      <c r="J2060" s="520">
        <v>1.0</v>
      </c>
      <c r="K2060" s="474"/>
      <c r="L2060" s="989"/>
      <c r="M2060" s="486"/>
      <c r="N2060" s="487"/>
      <c r="O2060" s="486"/>
      <c r="P2060" s="487"/>
      <c r="Q2060" s="487"/>
      <c r="R2060" s="487"/>
      <c r="S2060" s="520"/>
      <c r="T2060" s="520"/>
      <c r="U2060" s="519"/>
      <c r="V2060" s="520"/>
      <c r="W2060" s="520">
        <v>2.0</v>
      </c>
      <c r="X2060" s="520"/>
      <c r="Y2060" s="474"/>
      <c r="Z2060" s="474"/>
      <c r="AA2060" s="474"/>
      <c r="AB2060" s="475"/>
      <c r="AC2060" s="475"/>
      <c r="AD2060" s="475"/>
      <c r="AE2060" s="989"/>
      <c r="AF2060" s="989"/>
      <c r="AG2060" s="989"/>
      <c r="AH2060" s="990"/>
      <c r="AI2060" s="990"/>
      <c r="AJ2060" s="989"/>
      <c r="AK2060" s="962"/>
      <c r="AL2060" s="962"/>
      <c r="AM2060" s="962"/>
      <c r="AN2060" s="961"/>
      <c r="AO2060" s="962"/>
      <c r="AP2060" s="962"/>
      <c r="AQ2060" s="961"/>
      <c r="AR2060" s="961"/>
      <c r="AS2060" s="962"/>
    </row>
    <row r="2061">
      <c r="B2061" s="266"/>
      <c r="C2061" s="269"/>
      <c r="D2061" s="984">
        <v>2.0</v>
      </c>
      <c r="E2061" s="985">
        <v>6.0</v>
      </c>
      <c r="F2061" s="986"/>
      <c r="G2061" s="1013"/>
      <c r="H2061" s="1021">
        <v>2300.0</v>
      </c>
      <c r="I2061" s="486"/>
      <c r="J2061" s="520">
        <v>2.0</v>
      </c>
      <c r="K2061" s="474"/>
      <c r="L2061" s="989"/>
      <c r="M2061" s="486"/>
      <c r="N2061" s="487"/>
      <c r="O2061" s="486"/>
      <c r="P2061" s="487"/>
      <c r="Q2061" s="487"/>
      <c r="R2061" s="487"/>
      <c r="S2061" s="520"/>
      <c r="T2061" s="520"/>
      <c r="U2061" s="519"/>
      <c r="V2061" s="520"/>
      <c r="W2061" s="520">
        <v>3.0</v>
      </c>
      <c r="X2061" s="520"/>
      <c r="Y2061" s="474"/>
      <c r="Z2061" s="474"/>
      <c r="AA2061" s="474"/>
      <c r="AB2061" s="475"/>
      <c r="AC2061" s="475"/>
      <c r="AD2061" s="475"/>
      <c r="AE2061" s="989"/>
      <c r="AF2061" s="989"/>
      <c r="AG2061" s="989"/>
      <c r="AH2061" s="990"/>
      <c r="AI2061" s="990"/>
      <c r="AJ2061" s="989"/>
      <c r="AK2061" s="962"/>
      <c r="AL2061" s="962"/>
      <c r="AM2061" s="962"/>
      <c r="AN2061" s="961"/>
      <c r="AO2061" s="962"/>
      <c r="AP2061" s="962"/>
      <c r="AQ2061" s="961"/>
      <c r="AR2061" s="961"/>
      <c r="AS2061" s="962"/>
    </row>
    <row r="2062">
      <c r="B2062" s="266"/>
      <c r="C2062" s="269"/>
      <c r="D2062" s="984">
        <v>3.0</v>
      </c>
      <c r="E2062" s="985">
        <v>9.0</v>
      </c>
      <c r="F2062" s="986"/>
      <c r="G2062" s="1013"/>
      <c r="H2062" s="1021">
        <v>3500.0</v>
      </c>
      <c r="I2062" s="486"/>
      <c r="J2062" s="520">
        <v>4.0</v>
      </c>
      <c r="K2062" s="474"/>
      <c r="L2062" s="989"/>
      <c r="M2062" s="486"/>
      <c r="N2062" s="487"/>
      <c r="O2062" s="486"/>
      <c r="P2062" s="487"/>
      <c r="Q2062" s="487"/>
      <c r="R2062" s="487"/>
      <c r="S2062" s="520"/>
      <c r="T2062" s="520"/>
      <c r="U2062" s="519"/>
      <c r="V2062" s="520"/>
      <c r="W2062" s="520">
        <v>4.0</v>
      </c>
      <c r="X2062" s="520"/>
      <c r="Y2062" s="474"/>
      <c r="Z2062" s="474"/>
      <c r="AA2062" s="474"/>
      <c r="AB2062" s="475"/>
      <c r="AC2062" s="475"/>
      <c r="AD2062" s="475"/>
      <c r="AE2062" s="989"/>
      <c r="AF2062" s="989"/>
      <c r="AG2062" s="989"/>
      <c r="AH2062" s="990"/>
      <c r="AI2062" s="990"/>
      <c r="AJ2062" s="989"/>
      <c r="AK2062" s="962"/>
      <c r="AL2062" s="962"/>
      <c r="AM2062" s="962"/>
      <c r="AN2062" s="961"/>
      <c r="AO2062" s="962"/>
      <c r="AP2062" s="962"/>
      <c r="AQ2062" s="961"/>
      <c r="AR2062" s="961"/>
      <c r="AS2062" s="962"/>
    </row>
    <row r="2063">
      <c r="B2063" s="266"/>
      <c r="C2063" s="269"/>
      <c r="D2063" s="984">
        <v>4.0</v>
      </c>
      <c r="E2063" s="985">
        <v>12.0</v>
      </c>
      <c r="F2063" s="986"/>
      <c r="G2063" s="1013"/>
      <c r="H2063" s="1021">
        <v>5300.0</v>
      </c>
      <c r="I2063" s="486"/>
      <c r="J2063" s="520">
        <v>6.0</v>
      </c>
      <c r="K2063" s="474"/>
      <c r="L2063" s="989"/>
      <c r="M2063" s="486"/>
      <c r="N2063" s="487"/>
      <c r="O2063" s="486"/>
      <c r="P2063" s="487"/>
      <c r="Q2063" s="487"/>
      <c r="R2063" s="487"/>
      <c r="S2063" s="520"/>
      <c r="T2063" s="520"/>
      <c r="U2063" s="519"/>
      <c r="V2063" s="520"/>
      <c r="W2063" s="520">
        <v>5.0</v>
      </c>
      <c r="X2063" s="520"/>
      <c r="Y2063" s="474"/>
      <c r="Z2063" s="474"/>
      <c r="AA2063" s="474"/>
      <c r="AB2063" s="475"/>
      <c r="AC2063" s="475"/>
      <c r="AD2063" s="475"/>
      <c r="AE2063" s="989"/>
      <c r="AF2063" s="989"/>
      <c r="AG2063" s="989"/>
      <c r="AH2063" s="990"/>
      <c r="AI2063" s="990"/>
      <c r="AJ2063" s="989"/>
      <c r="AK2063" s="962"/>
      <c r="AL2063" s="962"/>
      <c r="AM2063" s="962"/>
      <c r="AN2063" s="961"/>
      <c r="AO2063" s="962"/>
      <c r="AP2063" s="962"/>
      <c r="AQ2063" s="961"/>
      <c r="AR2063" s="961"/>
      <c r="AS2063" s="962"/>
    </row>
    <row r="2064">
      <c r="B2064" s="266"/>
      <c r="C2064" s="269"/>
      <c r="D2064" s="984">
        <v>5.0</v>
      </c>
      <c r="E2064" s="985">
        <v>15.0</v>
      </c>
      <c r="F2064" s="986"/>
      <c r="G2064" s="1013"/>
      <c r="H2064" s="1021">
        <v>8000.0</v>
      </c>
      <c r="I2064" s="486"/>
      <c r="J2064" s="520">
        <v>8.0</v>
      </c>
      <c r="K2064" s="474"/>
      <c r="L2064" s="989"/>
      <c r="M2064" s="486"/>
      <c r="N2064" s="487"/>
      <c r="O2064" s="486"/>
      <c r="P2064" s="487"/>
      <c r="Q2064" s="487"/>
      <c r="R2064" s="487"/>
      <c r="S2064" s="520"/>
      <c r="T2064" s="520"/>
      <c r="U2064" s="519"/>
      <c r="V2064" s="520"/>
      <c r="W2064" s="520">
        <v>6.0</v>
      </c>
      <c r="X2064" s="520"/>
      <c r="Y2064" s="474"/>
      <c r="Z2064" s="474"/>
      <c r="AA2064" s="474"/>
      <c r="AB2064" s="475"/>
      <c r="AC2064" s="475"/>
      <c r="AD2064" s="475"/>
      <c r="AE2064" s="989"/>
      <c r="AF2064" s="989"/>
      <c r="AG2064" s="989"/>
      <c r="AH2064" s="990"/>
      <c r="AI2064" s="990"/>
      <c r="AJ2064" s="989"/>
      <c r="AK2064" s="962"/>
      <c r="AL2064" s="962"/>
      <c r="AM2064" s="962"/>
      <c r="AN2064" s="961"/>
      <c r="AO2064" s="962"/>
      <c r="AP2064" s="962"/>
      <c r="AQ2064" s="961"/>
      <c r="AR2064" s="961"/>
      <c r="AS2064" s="962"/>
    </row>
    <row r="2065">
      <c r="B2065" s="266"/>
      <c r="C2065" s="269"/>
      <c r="D2065" s="984">
        <v>6.0</v>
      </c>
      <c r="E2065" s="985">
        <v>18.0</v>
      </c>
      <c r="F2065" s="986"/>
      <c r="G2065" s="1013"/>
      <c r="H2065" s="1021">
        <v>12000.0</v>
      </c>
      <c r="I2065" s="486"/>
      <c r="J2065" s="519"/>
      <c r="K2065" s="475">
        <v>3.0</v>
      </c>
      <c r="L2065" s="989"/>
      <c r="M2065" s="486"/>
      <c r="N2065" s="487"/>
      <c r="O2065" s="486"/>
      <c r="P2065" s="487"/>
      <c r="Q2065" s="487"/>
      <c r="R2065" s="487"/>
      <c r="S2065" s="519"/>
      <c r="T2065" s="520"/>
      <c r="U2065" s="519"/>
      <c r="V2065" s="520"/>
      <c r="W2065" s="520"/>
      <c r="X2065" s="520"/>
      <c r="Y2065" s="475"/>
      <c r="Z2065" s="475"/>
      <c r="AA2065" s="474"/>
      <c r="AB2065" s="475"/>
      <c r="AC2065" s="475">
        <v>2.0</v>
      </c>
      <c r="AD2065" s="475"/>
      <c r="AE2065" s="989"/>
      <c r="AF2065" s="989"/>
      <c r="AG2065" s="989"/>
      <c r="AH2065" s="990"/>
      <c r="AI2065" s="990"/>
      <c r="AJ2065" s="989"/>
      <c r="AK2065" s="962"/>
      <c r="AL2065" s="962"/>
      <c r="AM2065" s="962"/>
      <c r="AN2065" s="961"/>
      <c r="AO2065" s="962"/>
      <c r="AP2065" s="962"/>
      <c r="AQ2065" s="961"/>
      <c r="AR2065" s="961"/>
      <c r="AS2065" s="962"/>
    </row>
    <row r="2066">
      <c r="B2066" s="266"/>
      <c r="C2066" s="269"/>
      <c r="D2066" s="984">
        <v>7.0</v>
      </c>
      <c r="E2066" s="985">
        <v>21.0</v>
      </c>
      <c r="F2066" s="986"/>
      <c r="G2066" s="1013"/>
      <c r="H2066" s="1021">
        <v>18000.0</v>
      </c>
      <c r="I2066" s="486"/>
      <c r="J2066" s="519"/>
      <c r="K2066" s="475">
        <v>5.0</v>
      </c>
      <c r="L2066" s="989"/>
      <c r="M2066" s="486"/>
      <c r="N2066" s="487"/>
      <c r="O2066" s="486"/>
      <c r="P2066" s="487"/>
      <c r="Q2066" s="487"/>
      <c r="R2066" s="487"/>
      <c r="S2066" s="519"/>
      <c r="T2066" s="520"/>
      <c r="U2066" s="519"/>
      <c r="V2066" s="520"/>
      <c r="W2066" s="520"/>
      <c r="X2066" s="520"/>
      <c r="Y2066" s="475"/>
      <c r="Z2066" s="475"/>
      <c r="AA2066" s="474"/>
      <c r="AB2066" s="475"/>
      <c r="AC2066" s="475">
        <v>4.0</v>
      </c>
      <c r="AD2066" s="475"/>
      <c r="AE2066" s="989"/>
      <c r="AF2066" s="989"/>
      <c r="AG2066" s="989"/>
      <c r="AH2066" s="990"/>
      <c r="AI2066" s="990"/>
      <c r="AJ2066" s="989"/>
      <c r="AK2066" s="962"/>
      <c r="AL2066" s="962"/>
      <c r="AM2066" s="962"/>
      <c r="AN2066" s="961"/>
      <c r="AO2066" s="962"/>
      <c r="AP2066" s="962"/>
      <c r="AQ2066" s="961"/>
      <c r="AR2066" s="961"/>
      <c r="AS2066" s="962"/>
    </row>
    <row r="2067">
      <c r="B2067" s="266"/>
      <c r="C2067" s="269"/>
      <c r="D2067" s="984">
        <v>8.0</v>
      </c>
      <c r="E2067" s="985">
        <v>24.0</v>
      </c>
      <c r="F2067" s="986"/>
      <c r="G2067" s="1013"/>
      <c r="H2067" s="1021">
        <v>27000.0</v>
      </c>
      <c r="I2067" s="486"/>
      <c r="J2067" s="519"/>
      <c r="K2067" s="475">
        <v>8.0</v>
      </c>
      <c r="L2067" s="989"/>
      <c r="M2067" s="486"/>
      <c r="N2067" s="487"/>
      <c r="O2067" s="486"/>
      <c r="P2067" s="487"/>
      <c r="Q2067" s="487"/>
      <c r="R2067" s="487"/>
      <c r="S2067" s="519"/>
      <c r="T2067" s="520"/>
      <c r="U2067" s="519"/>
      <c r="V2067" s="520"/>
      <c r="W2067" s="520"/>
      <c r="X2067" s="520"/>
      <c r="Y2067" s="475"/>
      <c r="Z2067" s="475"/>
      <c r="AA2067" s="474"/>
      <c r="AB2067" s="475"/>
      <c r="AC2067" s="475">
        <v>6.0</v>
      </c>
      <c r="AD2067" s="475"/>
      <c r="AE2067" s="989"/>
      <c r="AF2067" s="989"/>
      <c r="AG2067" s="989"/>
      <c r="AH2067" s="990"/>
      <c r="AI2067" s="990"/>
      <c r="AJ2067" s="989"/>
      <c r="AK2067" s="962"/>
      <c r="AL2067" s="962"/>
      <c r="AM2067" s="962"/>
      <c r="AN2067" s="961"/>
      <c r="AO2067" s="962"/>
      <c r="AP2067" s="962"/>
      <c r="AQ2067" s="961"/>
      <c r="AR2067" s="961"/>
      <c r="AS2067" s="962"/>
    </row>
    <row r="2068">
      <c r="B2068" s="266"/>
      <c r="C2068" s="269"/>
      <c r="D2068" s="984">
        <v>9.0</v>
      </c>
      <c r="E2068" s="985">
        <v>27.0</v>
      </c>
      <c r="F2068" s="986"/>
      <c r="G2068" s="1013"/>
      <c r="H2068" s="1021">
        <v>41000.0</v>
      </c>
      <c r="I2068" s="486"/>
      <c r="J2068" s="519"/>
      <c r="K2068" s="475">
        <v>12.0</v>
      </c>
      <c r="L2068" s="989"/>
      <c r="M2068" s="486"/>
      <c r="N2068" s="487"/>
      <c r="O2068" s="486"/>
      <c r="P2068" s="487"/>
      <c r="Q2068" s="487"/>
      <c r="R2068" s="487"/>
      <c r="S2068" s="519"/>
      <c r="T2068" s="520"/>
      <c r="U2068" s="519"/>
      <c r="V2068" s="520"/>
      <c r="W2068" s="520"/>
      <c r="X2068" s="520"/>
      <c r="Y2068" s="475"/>
      <c r="Z2068" s="475"/>
      <c r="AA2068" s="475">
        <v>3.0</v>
      </c>
      <c r="AB2068" s="475"/>
      <c r="AC2068" s="475">
        <v>8.0</v>
      </c>
      <c r="AD2068" s="475"/>
      <c r="AE2068" s="989"/>
      <c r="AF2068" s="989"/>
      <c r="AG2068" s="989"/>
      <c r="AH2068" s="990"/>
      <c r="AI2068" s="990"/>
      <c r="AJ2068" s="989"/>
      <c r="AK2068" s="962"/>
      <c r="AL2068" s="962"/>
      <c r="AM2068" s="962"/>
      <c r="AN2068" s="961"/>
      <c r="AO2068" s="962"/>
      <c r="AP2068" s="962"/>
      <c r="AQ2068" s="961"/>
      <c r="AR2068" s="961"/>
      <c r="AS2068" s="962"/>
    </row>
    <row r="2069">
      <c r="B2069" s="266"/>
      <c r="C2069" s="269"/>
      <c r="D2069" s="984">
        <v>10.0</v>
      </c>
      <c r="E2069" s="985">
        <v>30.0</v>
      </c>
      <c r="F2069" s="986"/>
      <c r="G2069" s="1013"/>
      <c r="H2069" s="1021">
        <v>62000.0</v>
      </c>
      <c r="I2069" s="486"/>
      <c r="J2069" s="519"/>
      <c r="K2069" s="475">
        <v>16.0</v>
      </c>
      <c r="L2069" s="989"/>
      <c r="M2069" s="486"/>
      <c r="N2069" s="487"/>
      <c r="O2069" s="486"/>
      <c r="P2069" s="487"/>
      <c r="Q2069" s="487"/>
      <c r="R2069" s="487"/>
      <c r="S2069" s="519"/>
      <c r="T2069" s="520"/>
      <c r="U2069" s="519"/>
      <c r="V2069" s="520"/>
      <c r="W2069" s="520"/>
      <c r="X2069" s="520"/>
      <c r="Y2069" s="475"/>
      <c r="Z2069" s="475"/>
      <c r="AA2069" s="475">
        <v>4.0</v>
      </c>
      <c r="AB2069" s="475"/>
      <c r="AC2069" s="475">
        <v>10.0</v>
      </c>
      <c r="AD2069" s="475"/>
      <c r="AE2069" s="989"/>
      <c r="AF2069" s="989"/>
      <c r="AG2069" s="989"/>
      <c r="AH2069" s="990"/>
      <c r="AI2069" s="990"/>
      <c r="AJ2069" s="989"/>
      <c r="AK2069" s="962"/>
      <c r="AL2069" s="962"/>
      <c r="AM2069" s="962"/>
      <c r="AN2069" s="961"/>
      <c r="AO2069" s="962"/>
      <c r="AP2069" s="962"/>
      <c r="AQ2069" s="961"/>
      <c r="AR2069" s="961"/>
      <c r="AS2069" s="962"/>
    </row>
    <row r="2070">
      <c r="B2070" s="266"/>
      <c r="C2070" s="269"/>
      <c r="D2070" s="984">
        <v>11.0</v>
      </c>
      <c r="E2070" s="985">
        <v>33.0</v>
      </c>
      <c r="F2070" s="986"/>
      <c r="G2070" s="1013"/>
      <c r="H2070" s="1021">
        <v>74000.0</v>
      </c>
      <c r="I2070" s="486"/>
      <c r="J2070" s="519"/>
      <c r="K2070" s="475">
        <v>20.0</v>
      </c>
      <c r="L2070" s="989"/>
      <c r="M2070" s="486"/>
      <c r="N2070" s="487"/>
      <c r="O2070" s="486"/>
      <c r="P2070" s="487"/>
      <c r="Q2070" s="487"/>
      <c r="R2070" s="487"/>
      <c r="S2070" s="519"/>
      <c r="T2070" s="520"/>
      <c r="U2070" s="519"/>
      <c r="V2070" s="520"/>
      <c r="W2070" s="520"/>
      <c r="X2070" s="520"/>
      <c r="Y2070" s="475"/>
      <c r="Z2070" s="475"/>
      <c r="AA2070" s="475">
        <v>5.0</v>
      </c>
      <c r="AB2070" s="475"/>
      <c r="AC2070" s="475">
        <v>12.0</v>
      </c>
      <c r="AD2070" s="475"/>
      <c r="AE2070" s="989"/>
      <c r="AF2070" s="989"/>
      <c r="AG2070" s="989"/>
      <c r="AH2070" s="990"/>
      <c r="AI2070" s="990"/>
      <c r="AJ2070" s="989"/>
      <c r="AK2070" s="962"/>
      <c r="AL2070" s="962"/>
      <c r="AM2070" s="962"/>
      <c r="AN2070" s="961"/>
      <c r="AO2070" s="962"/>
      <c r="AP2070" s="962"/>
      <c r="AQ2070" s="961"/>
      <c r="AR2070" s="961"/>
      <c r="AS2070" s="962"/>
    </row>
    <row r="2071">
      <c r="B2071" s="266"/>
      <c r="C2071" s="269"/>
      <c r="D2071" s="984">
        <v>12.0</v>
      </c>
      <c r="E2071" s="985">
        <v>36.0</v>
      </c>
      <c r="F2071" s="986"/>
      <c r="G2071" s="1013"/>
      <c r="H2071" s="1021">
        <v>90000.0</v>
      </c>
      <c r="I2071" s="486"/>
      <c r="J2071" s="519"/>
      <c r="K2071" s="475">
        <v>25.0</v>
      </c>
      <c r="L2071" s="989"/>
      <c r="M2071" s="486"/>
      <c r="N2071" s="487"/>
      <c r="O2071" s="486"/>
      <c r="P2071" s="487"/>
      <c r="Q2071" s="487"/>
      <c r="R2071" s="487"/>
      <c r="S2071" s="519"/>
      <c r="T2071" s="520"/>
      <c r="U2071" s="519"/>
      <c r="V2071" s="520"/>
      <c r="W2071" s="520"/>
      <c r="X2071" s="520"/>
      <c r="Y2071" s="475"/>
      <c r="Z2071" s="475"/>
      <c r="AA2071" s="475">
        <v>6.0</v>
      </c>
      <c r="AB2071" s="475"/>
      <c r="AC2071" s="475">
        <v>15.0</v>
      </c>
      <c r="AD2071" s="475"/>
      <c r="AE2071" s="989"/>
      <c r="AF2071" s="989"/>
      <c r="AG2071" s="989"/>
      <c r="AH2071" s="990"/>
      <c r="AI2071" s="990"/>
      <c r="AJ2071" s="989"/>
      <c r="AK2071" s="962"/>
      <c r="AL2071" s="962"/>
      <c r="AM2071" s="962"/>
      <c r="AN2071" s="961"/>
      <c r="AO2071" s="962"/>
      <c r="AP2071" s="962"/>
      <c r="AQ2071" s="961"/>
      <c r="AR2071" s="961"/>
      <c r="AS2071" s="962"/>
    </row>
    <row r="2072">
      <c r="B2072" s="266"/>
      <c r="C2072" s="269"/>
      <c r="D2072" s="984">
        <v>13.0</v>
      </c>
      <c r="E2072" s="985">
        <v>39.0</v>
      </c>
      <c r="F2072" s="986"/>
      <c r="G2072" s="1013"/>
      <c r="H2072" s="1021">
        <v>110000.0</v>
      </c>
      <c r="I2072" s="486"/>
      <c r="J2072" s="519"/>
      <c r="K2072" s="475">
        <v>30.0</v>
      </c>
      <c r="L2072" s="989"/>
      <c r="M2072" s="486"/>
      <c r="N2072" s="487"/>
      <c r="O2072" s="486"/>
      <c r="P2072" s="487"/>
      <c r="Q2072" s="487"/>
      <c r="R2072" s="487"/>
      <c r="S2072" s="519"/>
      <c r="T2072" s="520"/>
      <c r="U2072" s="519"/>
      <c r="V2072" s="520"/>
      <c r="W2072" s="520"/>
      <c r="X2072" s="520"/>
      <c r="Y2072" s="475"/>
      <c r="Z2072" s="475"/>
      <c r="AA2072" s="475">
        <v>8.0</v>
      </c>
      <c r="AB2072" s="475"/>
      <c r="AC2072" s="475">
        <v>18.0</v>
      </c>
      <c r="AD2072" s="475"/>
      <c r="AE2072" s="989"/>
      <c r="AF2072" s="989"/>
      <c r="AG2072" s="989"/>
      <c r="AH2072" s="990"/>
      <c r="AI2072" s="990"/>
      <c r="AJ2072" s="989"/>
      <c r="AK2072" s="962"/>
      <c r="AL2072" s="962"/>
      <c r="AM2072" s="962"/>
      <c r="AN2072" s="961"/>
      <c r="AO2072" s="962"/>
      <c r="AP2072" s="962"/>
      <c r="AQ2072" s="961"/>
      <c r="AR2072" s="961"/>
      <c r="AS2072" s="962"/>
    </row>
    <row r="2073">
      <c r="B2073" s="266"/>
      <c r="C2073" s="269"/>
      <c r="D2073" s="984">
        <v>14.0</v>
      </c>
      <c r="E2073" s="985">
        <v>42.0</v>
      </c>
      <c r="F2073" s="986"/>
      <c r="G2073" s="1013"/>
      <c r="H2073" s="1021">
        <v>130000.0</v>
      </c>
      <c r="I2073" s="486"/>
      <c r="J2073" s="519"/>
      <c r="K2073" s="475">
        <v>40.0</v>
      </c>
      <c r="L2073" s="989"/>
      <c r="M2073" s="486"/>
      <c r="N2073" s="487"/>
      <c r="O2073" s="486"/>
      <c r="P2073" s="487"/>
      <c r="Q2073" s="487"/>
      <c r="R2073" s="487"/>
      <c r="S2073" s="519"/>
      <c r="T2073" s="520"/>
      <c r="U2073" s="519"/>
      <c r="V2073" s="520"/>
      <c r="W2073" s="520"/>
      <c r="X2073" s="520"/>
      <c r="Y2073" s="475"/>
      <c r="Z2073" s="475"/>
      <c r="AA2073" s="475">
        <v>10.0</v>
      </c>
      <c r="AB2073" s="475"/>
      <c r="AC2073" s="475">
        <v>22.0</v>
      </c>
      <c r="AD2073" s="475"/>
      <c r="AE2073" s="989"/>
      <c r="AF2073" s="989"/>
      <c r="AG2073" s="989"/>
      <c r="AH2073" s="990"/>
      <c r="AI2073" s="990"/>
      <c r="AJ2073" s="989"/>
      <c r="AK2073" s="962"/>
      <c r="AL2073" s="962"/>
      <c r="AM2073" s="962"/>
      <c r="AN2073" s="961"/>
      <c r="AO2073" s="962"/>
      <c r="AP2073" s="962"/>
      <c r="AQ2073" s="961"/>
      <c r="AR2073" s="961"/>
      <c r="AS2073" s="962"/>
    </row>
    <row r="2074">
      <c r="B2074" s="266"/>
      <c r="C2074" s="269"/>
      <c r="D2074" s="984">
        <v>15.0</v>
      </c>
      <c r="E2074" s="985">
        <v>45.0</v>
      </c>
      <c r="F2074" s="986"/>
      <c r="G2074" s="1013"/>
      <c r="H2074" s="1021">
        <v>160000.0</v>
      </c>
      <c r="I2074" s="486"/>
      <c r="J2074" s="519"/>
      <c r="K2074" s="475">
        <v>50.0</v>
      </c>
      <c r="L2074" s="989"/>
      <c r="M2074" s="486"/>
      <c r="N2074" s="487"/>
      <c r="O2074" s="486"/>
      <c r="P2074" s="487"/>
      <c r="Q2074" s="487"/>
      <c r="R2074" s="487"/>
      <c r="S2074" s="519"/>
      <c r="T2074" s="520"/>
      <c r="U2074" s="519"/>
      <c r="V2074" s="520"/>
      <c r="W2074" s="520"/>
      <c r="X2074" s="520"/>
      <c r="Y2074" s="475"/>
      <c r="Z2074" s="475"/>
      <c r="AA2074" s="475">
        <v>12.0</v>
      </c>
      <c r="AB2074" s="475"/>
      <c r="AC2074" s="475">
        <v>26.0</v>
      </c>
      <c r="AD2074" s="475"/>
      <c r="AE2074" s="989"/>
      <c r="AF2074" s="989"/>
      <c r="AG2074" s="989"/>
      <c r="AH2074" s="990"/>
      <c r="AI2074" s="990"/>
      <c r="AJ2074" s="989"/>
      <c r="AK2074" s="962"/>
      <c r="AL2074" s="962"/>
      <c r="AM2074" s="962"/>
      <c r="AN2074" s="961"/>
      <c r="AO2074" s="962"/>
      <c r="AP2074" s="962"/>
      <c r="AQ2074" s="961"/>
      <c r="AR2074" s="961"/>
      <c r="AS2074" s="962"/>
    </row>
    <row r="2075">
      <c r="A2075" s="968" t="s">
        <v>2610</v>
      </c>
      <c r="B2075" s="1016" t="s">
        <v>2949</v>
      </c>
      <c r="C2075" s="14"/>
      <c r="D2075" s="970">
        <v>1.0</v>
      </c>
      <c r="E2075" s="971">
        <v>1.0</v>
      </c>
      <c r="F2075" s="972">
        <v>10.0</v>
      </c>
      <c r="G2075" s="1017"/>
      <c r="H2075" s="1023">
        <v>1500.0</v>
      </c>
      <c r="I2075" s="979"/>
      <c r="J2075" s="980">
        <v>1.0</v>
      </c>
      <c r="K2075" s="977"/>
      <c r="L2075" s="978"/>
      <c r="M2075" s="979"/>
      <c r="N2075" s="975"/>
      <c r="O2075" s="979"/>
      <c r="P2075" s="975"/>
      <c r="Q2075" s="975"/>
      <c r="R2075" s="975"/>
      <c r="S2075" s="980"/>
      <c r="T2075" s="980"/>
      <c r="U2075" s="976"/>
      <c r="V2075" s="980"/>
      <c r="W2075" s="980">
        <v>2.0</v>
      </c>
      <c r="X2075" s="980"/>
      <c r="Y2075" s="977"/>
      <c r="Z2075" s="977"/>
      <c r="AA2075" s="977"/>
      <c r="AB2075" s="981"/>
      <c r="AC2075" s="981"/>
      <c r="AD2075" s="981"/>
      <c r="AE2075" s="978"/>
      <c r="AF2075" s="978"/>
      <c r="AG2075" s="978"/>
      <c r="AH2075" s="982"/>
      <c r="AI2075" s="982"/>
      <c r="AJ2075" s="978"/>
      <c r="AK2075" s="1024"/>
      <c r="AL2075" s="1024"/>
      <c r="AM2075" s="1024"/>
      <c r="AN2075" s="1025"/>
      <c r="AO2075" s="1024"/>
      <c r="AP2075" s="1024"/>
      <c r="AQ2075" s="1025"/>
      <c r="AR2075" s="1025"/>
      <c r="AS2075" s="1026"/>
    </row>
    <row r="2076">
      <c r="A2076" s="266"/>
      <c r="B2076" s="266"/>
      <c r="C2076" s="269"/>
      <c r="D2076" s="984">
        <v>2.0</v>
      </c>
      <c r="E2076" s="985">
        <v>2.0</v>
      </c>
      <c r="F2076" s="986">
        <v>12.0</v>
      </c>
      <c r="G2076" s="1013"/>
      <c r="H2076" s="1021">
        <v>2300.0</v>
      </c>
      <c r="I2076" s="486"/>
      <c r="J2076" s="520">
        <v>2.0</v>
      </c>
      <c r="K2076" s="474"/>
      <c r="L2076" s="989"/>
      <c r="M2076" s="486"/>
      <c r="N2076" s="487"/>
      <c r="O2076" s="486"/>
      <c r="P2076" s="487"/>
      <c r="Q2076" s="487"/>
      <c r="R2076" s="487"/>
      <c r="S2076" s="520"/>
      <c r="T2076" s="520"/>
      <c r="U2076" s="519"/>
      <c r="V2076" s="520"/>
      <c r="W2076" s="520">
        <v>3.0</v>
      </c>
      <c r="X2076" s="520"/>
      <c r="Y2076" s="474"/>
      <c r="Z2076" s="474"/>
      <c r="AA2076" s="474"/>
      <c r="AB2076" s="475"/>
      <c r="AC2076" s="475"/>
      <c r="AD2076" s="475"/>
      <c r="AE2076" s="989"/>
      <c r="AF2076" s="989"/>
      <c r="AG2076" s="989"/>
      <c r="AH2076" s="990"/>
      <c r="AI2076" s="990"/>
      <c r="AJ2076" s="989"/>
      <c r="AK2076" s="962"/>
      <c r="AL2076" s="962"/>
      <c r="AM2076" s="962"/>
      <c r="AN2076" s="961"/>
      <c r="AO2076" s="962"/>
      <c r="AP2076" s="962"/>
      <c r="AQ2076" s="961"/>
      <c r="AR2076" s="961"/>
      <c r="AS2076" s="1027"/>
    </row>
    <row r="2077">
      <c r="A2077" s="266"/>
      <c r="B2077" s="266"/>
      <c r="C2077" s="269"/>
      <c r="D2077" s="984">
        <v>3.0</v>
      </c>
      <c r="E2077" s="985">
        <v>3.0</v>
      </c>
      <c r="F2077" s="986">
        <v>14.0</v>
      </c>
      <c r="G2077" s="1013"/>
      <c r="H2077" s="1021">
        <v>3500.0</v>
      </c>
      <c r="I2077" s="486"/>
      <c r="J2077" s="520">
        <v>4.0</v>
      </c>
      <c r="K2077" s="474"/>
      <c r="L2077" s="989"/>
      <c r="M2077" s="486"/>
      <c r="N2077" s="487"/>
      <c r="O2077" s="486"/>
      <c r="P2077" s="487"/>
      <c r="Q2077" s="487"/>
      <c r="R2077" s="487"/>
      <c r="S2077" s="520"/>
      <c r="T2077" s="520"/>
      <c r="U2077" s="519"/>
      <c r="V2077" s="520"/>
      <c r="W2077" s="520">
        <v>4.0</v>
      </c>
      <c r="X2077" s="520"/>
      <c r="Y2077" s="474"/>
      <c r="Z2077" s="474"/>
      <c r="AA2077" s="474"/>
      <c r="AB2077" s="475"/>
      <c r="AC2077" s="475"/>
      <c r="AD2077" s="475"/>
      <c r="AE2077" s="989"/>
      <c r="AF2077" s="989"/>
      <c r="AG2077" s="989"/>
      <c r="AH2077" s="990"/>
      <c r="AI2077" s="990"/>
      <c r="AJ2077" s="989"/>
      <c r="AK2077" s="962"/>
      <c r="AL2077" s="962"/>
      <c r="AM2077" s="962"/>
      <c r="AN2077" s="961"/>
      <c r="AO2077" s="962"/>
      <c r="AP2077" s="962"/>
      <c r="AQ2077" s="961"/>
      <c r="AR2077" s="961"/>
      <c r="AS2077" s="1027"/>
    </row>
    <row r="2078">
      <c r="A2078" s="266"/>
      <c r="B2078" s="266"/>
      <c r="C2078" s="269"/>
      <c r="D2078" s="984">
        <v>4.0</v>
      </c>
      <c r="E2078" s="985">
        <v>4.0</v>
      </c>
      <c r="F2078" s="986">
        <v>17.0</v>
      </c>
      <c r="G2078" s="1013"/>
      <c r="H2078" s="1021">
        <v>5300.0</v>
      </c>
      <c r="I2078" s="486"/>
      <c r="J2078" s="520">
        <v>6.0</v>
      </c>
      <c r="K2078" s="474"/>
      <c r="L2078" s="989"/>
      <c r="M2078" s="486"/>
      <c r="N2078" s="487"/>
      <c r="O2078" s="486"/>
      <c r="P2078" s="487"/>
      <c r="Q2078" s="487"/>
      <c r="R2078" s="487"/>
      <c r="S2078" s="520"/>
      <c r="T2078" s="520"/>
      <c r="U2078" s="519"/>
      <c r="V2078" s="520"/>
      <c r="W2078" s="520">
        <v>5.0</v>
      </c>
      <c r="X2078" s="520"/>
      <c r="Y2078" s="474"/>
      <c r="Z2078" s="474"/>
      <c r="AA2078" s="474"/>
      <c r="AB2078" s="475"/>
      <c r="AC2078" s="475"/>
      <c r="AD2078" s="475"/>
      <c r="AE2078" s="989"/>
      <c r="AF2078" s="989"/>
      <c r="AG2078" s="989"/>
      <c r="AH2078" s="990"/>
      <c r="AI2078" s="990"/>
      <c r="AJ2078" s="989"/>
      <c r="AK2078" s="962"/>
      <c r="AL2078" s="962"/>
      <c r="AM2078" s="962"/>
      <c r="AN2078" s="961"/>
      <c r="AO2078" s="962"/>
      <c r="AP2078" s="962"/>
      <c r="AQ2078" s="961"/>
      <c r="AR2078" s="961"/>
      <c r="AS2078" s="1027"/>
    </row>
    <row r="2079">
      <c r="A2079" s="275"/>
      <c r="B2079" s="275"/>
      <c r="C2079" s="917"/>
      <c r="D2079" s="992">
        <v>5.0</v>
      </c>
      <c r="E2079" s="993">
        <v>5.0</v>
      </c>
      <c r="F2079" s="994">
        <v>20.0</v>
      </c>
      <c r="G2079" s="1015"/>
      <c r="H2079" s="1028">
        <v>8000.0</v>
      </c>
      <c r="I2079" s="1001"/>
      <c r="J2079" s="1002">
        <v>8.0</v>
      </c>
      <c r="K2079" s="999"/>
      <c r="L2079" s="1000"/>
      <c r="M2079" s="1001"/>
      <c r="N2079" s="997"/>
      <c r="O2079" s="1001"/>
      <c r="P2079" s="997"/>
      <c r="Q2079" s="997"/>
      <c r="R2079" s="997"/>
      <c r="S2079" s="1002"/>
      <c r="T2079" s="1002"/>
      <c r="U2079" s="998"/>
      <c r="V2079" s="1002"/>
      <c r="W2079" s="1002">
        <v>6.0</v>
      </c>
      <c r="X2079" s="1002"/>
      <c r="Y2079" s="999"/>
      <c r="Z2079" s="999"/>
      <c r="AA2079" s="999"/>
      <c r="AB2079" s="1003"/>
      <c r="AC2079" s="1003"/>
      <c r="AD2079" s="1003"/>
      <c r="AE2079" s="1000"/>
      <c r="AF2079" s="1000"/>
      <c r="AG2079" s="1000"/>
      <c r="AH2079" s="1004"/>
      <c r="AI2079" s="1004"/>
      <c r="AJ2079" s="1000"/>
      <c r="AK2079" s="1029"/>
      <c r="AL2079" s="1029"/>
      <c r="AM2079" s="1029"/>
      <c r="AN2079" s="1030"/>
      <c r="AO2079" s="1029"/>
      <c r="AP2079" s="1029"/>
      <c r="AQ2079" s="1030"/>
      <c r="AR2079" s="1030"/>
      <c r="AS2079" s="1031"/>
    </row>
    <row r="2080">
      <c r="A2080" s="387" t="s">
        <v>2612</v>
      </c>
      <c r="B2080" s="1018" t="s">
        <v>2950</v>
      </c>
      <c r="C2080" s="269"/>
      <c r="D2080" s="984">
        <v>1.0</v>
      </c>
      <c r="E2080" s="985">
        <v>1.0</v>
      </c>
      <c r="F2080" s="986">
        <v>10.0</v>
      </c>
      <c r="G2080" s="1013"/>
      <c r="H2080" s="1021">
        <v>1500.0</v>
      </c>
      <c r="I2080" s="486"/>
      <c r="J2080" s="520">
        <v>1.0</v>
      </c>
      <c r="K2080" s="474"/>
      <c r="L2080" s="989"/>
      <c r="M2080" s="486"/>
      <c r="N2080" s="487"/>
      <c r="O2080" s="486"/>
      <c r="P2080" s="487"/>
      <c r="Q2080" s="487"/>
      <c r="R2080" s="487"/>
      <c r="S2080" s="519"/>
      <c r="T2080" s="520"/>
      <c r="U2080" s="519"/>
      <c r="V2080" s="520"/>
      <c r="W2080" s="520">
        <v>2.0</v>
      </c>
      <c r="X2080" s="520"/>
      <c r="Y2080" s="474"/>
      <c r="Z2080" s="474"/>
      <c r="AA2080" s="474"/>
      <c r="AB2080" s="475"/>
      <c r="AC2080" s="475"/>
      <c r="AD2080" s="475"/>
      <c r="AE2080" s="989"/>
      <c r="AF2080" s="989"/>
      <c r="AG2080" s="989"/>
      <c r="AH2080" s="990"/>
      <c r="AI2080" s="990"/>
      <c r="AJ2080" s="989"/>
      <c r="AK2080" s="962"/>
      <c r="AL2080" s="962"/>
      <c r="AM2080" s="962"/>
      <c r="AN2080" s="961"/>
      <c r="AO2080" s="962"/>
      <c r="AP2080" s="962"/>
      <c r="AQ2080" s="961"/>
      <c r="AR2080" s="961"/>
      <c r="AS2080" s="962"/>
    </row>
    <row r="2081">
      <c r="B2081" s="266"/>
      <c r="C2081" s="269"/>
      <c r="D2081" s="984">
        <v>2.0</v>
      </c>
      <c r="E2081" s="985">
        <v>2.0</v>
      </c>
      <c r="F2081" s="986">
        <v>12.0</v>
      </c>
      <c r="G2081" s="1013"/>
      <c r="H2081" s="1021">
        <v>2300.0</v>
      </c>
      <c r="I2081" s="486"/>
      <c r="J2081" s="520">
        <v>2.0</v>
      </c>
      <c r="K2081" s="474"/>
      <c r="L2081" s="989"/>
      <c r="M2081" s="486"/>
      <c r="N2081" s="487"/>
      <c r="O2081" s="486"/>
      <c r="P2081" s="487"/>
      <c r="Q2081" s="487"/>
      <c r="R2081" s="487"/>
      <c r="S2081" s="519"/>
      <c r="T2081" s="520"/>
      <c r="U2081" s="519"/>
      <c r="V2081" s="520"/>
      <c r="W2081" s="520">
        <v>3.0</v>
      </c>
      <c r="X2081" s="520"/>
      <c r="Y2081" s="474"/>
      <c r="Z2081" s="474"/>
      <c r="AA2081" s="474"/>
      <c r="AB2081" s="475"/>
      <c r="AC2081" s="475"/>
      <c r="AD2081" s="475"/>
      <c r="AE2081" s="989"/>
      <c r="AF2081" s="989"/>
      <c r="AG2081" s="989"/>
      <c r="AH2081" s="990"/>
      <c r="AI2081" s="990"/>
      <c r="AJ2081" s="989"/>
      <c r="AK2081" s="962"/>
      <c r="AL2081" s="962"/>
      <c r="AM2081" s="962"/>
      <c r="AN2081" s="961"/>
      <c r="AO2081" s="962"/>
      <c r="AP2081" s="962"/>
      <c r="AQ2081" s="961"/>
      <c r="AR2081" s="961"/>
      <c r="AS2081" s="962"/>
    </row>
    <row r="2082">
      <c r="B2082" s="266"/>
      <c r="C2082" s="269"/>
      <c r="D2082" s="984">
        <v>3.0</v>
      </c>
      <c r="E2082" s="985">
        <v>3.0</v>
      </c>
      <c r="F2082" s="986">
        <v>14.0</v>
      </c>
      <c r="G2082" s="1013"/>
      <c r="H2082" s="1021">
        <v>3500.0</v>
      </c>
      <c r="I2082" s="486"/>
      <c r="J2082" s="520">
        <v>4.0</v>
      </c>
      <c r="K2082" s="474"/>
      <c r="L2082" s="989"/>
      <c r="M2082" s="486"/>
      <c r="N2082" s="487"/>
      <c r="O2082" s="486"/>
      <c r="P2082" s="487"/>
      <c r="Q2082" s="487"/>
      <c r="R2082" s="487"/>
      <c r="S2082" s="519"/>
      <c r="T2082" s="520"/>
      <c r="U2082" s="519"/>
      <c r="V2082" s="520"/>
      <c r="W2082" s="520">
        <v>4.0</v>
      </c>
      <c r="X2082" s="520"/>
      <c r="Y2082" s="474"/>
      <c r="Z2082" s="474"/>
      <c r="AA2082" s="474"/>
      <c r="AB2082" s="475"/>
      <c r="AC2082" s="475"/>
      <c r="AD2082" s="475"/>
      <c r="AE2082" s="989"/>
      <c r="AF2082" s="989"/>
      <c r="AG2082" s="989"/>
      <c r="AH2082" s="990"/>
      <c r="AI2082" s="990"/>
      <c r="AJ2082" s="989"/>
      <c r="AK2082" s="962"/>
      <c r="AL2082" s="962"/>
      <c r="AM2082" s="962"/>
      <c r="AN2082" s="961"/>
      <c r="AO2082" s="962"/>
      <c r="AP2082" s="962"/>
      <c r="AQ2082" s="961"/>
      <c r="AR2082" s="961"/>
      <c r="AS2082" s="962"/>
    </row>
    <row r="2083">
      <c r="B2083" s="266"/>
      <c r="C2083" s="269"/>
      <c r="D2083" s="984">
        <v>4.0</v>
      </c>
      <c r="E2083" s="985">
        <v>4.0</v>
      </c>
      <c r="F2083" s="986">
        <v>17.0</v>
      </c>
      <c r="G2083" s="1013"/>
      <c r="H2083" s="1021">
        <v>5300.0</v>
      </c>
      <c r="I2083" s="486"/>
      <c r="J2083" s="520">
        <v>6.0</v>
      </c>
      <c r="K2083" s="474"/>
      <c r="L2083" s="989"/>
      <c r="M2083" s="486"/>
      <c r="N2083" s="487"/>
      <c r="O2083" s="486"/>
      <c r="P2083" s="487"/>
      <c r="Q2083" s="487"/>
      <c r="R2083" s="487"/>
      <c r="S2083" s="519"/>
      <c r="T2083" s="520"/>
      <c r="U2083" s="519"/>
      <c r="V2083" s="520"/>
      <c r="W2083" s="520">
        <v>5.0</v>
      </c>
      <c r="X2083" s="520"/>
      <c r="Y2083" s="474"/>
      <c r="Z2083" s="474"/>
      <c r="AA2083" s="474"/>
      <c r="AB2083" s="475"/>
      <c r="AC2083" s="475"/>
      <c r="AD2083" s="475"/>
      <c r="AE2083" s="989"/>
      <c r="AF2083" s="989"/>
      <c r="AG2083" s="989"/>
      <c r="AH2083" s="990"/>
      <c r="AI2083" s="990"/>
      <c r="AJ2083" s="989"/>
      <c r="AK2083" s="962"/>
      <c r="AL2083" s="962"/>
      <c r="AM2083" s="962"/>
      <c r="AN2083" s="961"/>
      <c r="AO2083" s="962"/>
      <c r="AP2083" s="962"/>
      <c r="AQ2083" s="961"/>
      <c r="AR2083" s="961"/>
      <c r="AS2083" s="962"/>
    </row>
    <row r="2084">
      <c r="B2084" s="266"/>
      <c r="C2084" s="269"/>
      <c r="D2084" s="984">
        <v>5.0</v>
      </c>
      <c r="E2084" s="985">
        <v>5.0</v>
      </c>
      <c r="F2084" s="986">
        <v>20.0</v>
      </c>
      <c r="G2084" s="1013"/>
      <c r="H2084" s="1021">
        <v>8000.0</v>
      </c>
      <c r="I2084" s="486"/>
      <c r="J2084" s="520">
        <v>8.0</v>
      </c>
      <c r="K2084" s="474"/>
      <c r="L2084" s="989"/>
      <c r="M2084" s="486"/>
      <c r="N2084" s="487"/>
      <c r="O2084" s="486"/>
      <c r="P2084" s="487"/>
      <c r="Q2084" s="487"/>
      <c r="R2084" s="487"/>
      <c r="S2084" s="519"/>
      <c r="T2084" s="520"/>
      <c r="U2084" s="519"/>
      <c r="V2084" s="520"/>
      <c r="W2084" s="520">
        <v>6.0</v>
      </c>
      <c r="X2084" s="520"/>
      <c r="Y2084" s="474"/>
      <c r="Z2084" s="474"/>
      <c r="AA2084" s="474"/>
      <c r="AB2084" s="475"/>
      <c r="AC2084" s="475"/>
      <c r="AD2084" s="475"/>
      <c r="AE2084" s="989"/>
      <c r="AF2084" s="989"/>
      <c r="AG2084" s="989"/>
      <c r="AH2084" s="990"/>
      <c r="AI2084" s="990"/>
      <c r="AJ2084" s="989"/>
      <c r="AK2084" s="962"/>
      <c r="AL2084" s="962"/>
      <c r="AM2084" s="962"/>
      <c r="AN2084" s="961"/>
      <c r="AO2084" s="962"/>
      <c r="AP2084" s="962"/>
      <c r="AQ2084" s="961"/>
      <c r="AR2084" s="961"/>
      <c r="AS2084" s="962"/>
    </row>
    <row r="2085">
      <c r="A2085" s="1022" t="s">
        <v>2692</v>
      </c>
      <c r="B2085" s="1016" t="s">
        <v>2951</v>
      </c>
      <c r="C2085" s="14"/>
      <c r="D2085" s="970">
        <v>1.0</v>
      </c>
      <c r="E2085" s="971">
        <v>2.0</v>
      </c>
      <c r="F2085" s="972">
        <v>2.0</v>
      </c>
      <c r="G2085" s="1017"/>
      <c r="H2085" s="1023">
        <v>1500.0</v>
      </c>
      <c r="I2085" s="979"/>
      <c r="J2085" s="980">
        <v>1.0</v>
      </c>
      <c r="K2085" s="977"/>
      <c r="L2085" s="978"/>
      <c r="M2085" s="979"/>
      <c r="N2085" s="975"/>
      <c r="O2085" s="979"/>
      <c r="P2085" s="975"/>
      <c r="Q2085" s="975"/>
      <c r="R2085" s="975"/>
      <c r="S2085" s="976"/>
      <c r="T2085" s="980"/>
      <c r="U2085" s="976"/>
      <c r="V2085" s="980">
        <v>2.0</v>
      </c>
      <c r="W2085" s="980"/>
      <c r="X2085" s="980"/>
      <c r="Y2085" s="977"/>
      <c r="Z2085" s="977"/>
      <c r="AA2085" s="977"/>
      <c r="AB2085" s="981"/>
      <c r="AC2085" s="981"/>
      <c r="AD2085" s="981"/>
      <c r="AE2085" s="978"/>
      <c r="AF2085" s="978"/>
      <c r="AG2085" s="978"/>
      <c r="AH2085" s="982"/>
      <c r="AI2085" s="982"/>
      <c r="AJ2085" s="978"/>
      <c r="AK2085" s="1024"/>
      <c r="AL2085" s="1024"/>
      <c r="AM2085" s="1024"/>
      <c r="AN2085" s="1025"/>
      <c r="AO2085" s="1024"/>
      <c r="AP2085" s="1024"/>
      <c r="AQ2085" s="1025"/>
      <c r="AR2085" s="1025"/>
      <c r="AS2085" s="1026"/>
    </row>
    <row r="2086">
      <c r="A2086" s="266"/>
      <c r="B2086" s="266"/>
      <c r="C2086" s="269"/>
      <c r="D2086" s="984">
        <v>2.0</v>
      </c>
      <c r="E2086" s="985">
        <v>3.0</v>
      </c>
      <c r="F2086" s="986">
        <v>3.0</v>
      </c>
      <c r="G2086" s="1013"/>
      <c r="H2086" s="1021">
        <v>2300.0</v>
      </c>
      <c r="I2086" s="486"/>
      <c r="J2086" s="520">
        <v>2.0</v>
      </c>
      <c r="K2086" s="474"/>
      <c r="L2086" s="989"/>
      <c r="M2086" s="486"/>
      <c r="N2086" s="487"/>
      <c r="O2086" s="486"/>
      <c r="P2086" s="487"/>
      <c r="Q2086" s="487"/>
      <c r="R2086" s="487"/>
      <c r="S2086" s="519"/>
      <c r="T2086" s="520"/>
      <c r="U2086" s="519"/>
      <c r="V2086" s="520">
        <v>3.0</v>
      </c>
      <c r="W2086" s="520"/>
      <c r="X2086" s="520"/>
      <c r="Y2086" s="474"/>
      <c r="Z2086" s="474"/>
      <c r="AA2086" s="474"/>
      <c r="AB2086" s="475"/>
      <c r="AC2086" s="475"/>
      <c r="AD2086" s="475"/>
      <c r="AE2086" s="989"/>
      <c r="AF2086" s="989"/>
      <c r="AG2086" s="989"/>
      <c r="AH2086" s="990"/>
      <c r="AI2086" s="990"/>
      <c r="AJ2086" s="989"/>
      <c r="AK2086" s="962"/>
      <c r="AL2086" s="962"/>
      <c r="AM2086" s="962"/>
      <c r="AN2086" s="961"/>
      <c r="AO2086" s="962"/>
      <c r="AP2086" s="962"/>
      <c r="AQ2086" s="961"/>
      <c r="AR2086" s="961"/>
      <c r="AS2086" s="1027"/>
    </row>
    <row r="2087">
      <c r="A2087" s="266"/>
      <c r="B2087" s="266"/>
      <c r="C2087" s="269"/>
      <c r="D2087" s="984">
        <v>3.0</v>
      </c>
      <c r="E2087" s="985">
        <v>4.0</v>
      </c>
      <c r="F2087" s="986">
        <v>4.0</v>
      </c>
      <c r="G2087" s="1013"/>
      <c r="H2087" s="1021">
        <v>3500.0</v>
      </c>
      <c r="I2087" s="486"/>
      <c r="J2087" s="520">
        <v>4.0</v>
      </c>
      <c r="K2087" s="474"/>
      <c r="L2087" s="989"/>
      <c r="M2087" s="486"/>
      <c r="N2087" s="487"/>
      <c r="O2087" s="486"/>
      <c r="P2087" s="487"/>
      <c r="Q2087" s="487"/>
      <c r="R2087" s="487"/>
      <c r="S2087" s="519"/>
      <c r="T2087" s="520"/>
      <c r="U2087" s="519"/>
      <c r="V2087" s="520">
        <v>4.0</v>
      </c>
      <c r="W2087" s="520"/>
      <c r="X2087" s="520"/>
      <c r="Y2087" s="474"/>
      <c r="Z2087" s="474"/>
      <c r="AA2087" s="474"/>
      <c r="AB2087" s="475"/>
      <c r="AC2087" s="475"/>
      <c r="AD2087" s="475"/>
      <c r="AE2087" s="989"/>
      <c r="AF2087" s="989"/>
      <c r="AG2087" s="989"/>
      <c r="AH2087" s="990"/>
      <c r="AI2087" s="990"/>
      <c r="AJ2087" s="989"/>
      <c r="AK2087" s="962"/>
      <c r="AL2087" s="962"/>
      <c r="AM2087" s="962"/>
      <c r="AN2087" s="961"/>
      <c r="AO2087" s="962"/>
      <c r="AP2087" s="962"/>
      <c r="AQ2087" s="961"/>
      <c r="AR2087" s="961"/>
      <c r="AS2087" s="1027"/>
    </row>
    <row r="2088">
      <c r="A2088" s="266"/>
      <c r="B2088" s="266"/>
      <c r="C2088" s="269"/>
      <c r="D2088" s="984">
        <v>4.0</v>
      </c>
      <c r="E2088" s="985">
        <v>5.0</v>
      </c>
      <c r="F2088" s="986">
        <v>5.0</v>
      </c>
      <c r="G2088" s="1013"/>
      <c r="H2088" s="1021">
        <v>5300.0</v>
      </c>
      <c r="I2088" s="486"/>
      <c r="J2088" s="520">
        <v>6.0</v>
      </c>
      <c r="K2088" s="474"/>
      <c r="L2088" s="989"/>
      <c r="M2088" s="486"/>
      <c r="N2088" s="487"/>
      <c r="O2088" s="486"/>
      <c r="P2088" s="487"/>
      <c r="Q2088" s="487"/>
      <c r="R2088" s="487"/>
      <c r="S2088" s="519"/>
      <c r="T2088" s="520"/>
      <c r="U2088" s="519"/>
      <c r="V2088" s="520">
        <v>5.0</v>
      </c>
      <c r="W2088" s="520"/>
      <c r="X2088" s="520"/>
      <c r="Y2088" s="474"/>
      <c r="Z2088" s="474"/>
      <c r="AA2088" s="474"/>
      <c r="AB2088" s="475"/>
      <c r="AC2088" s="475"/>
      <c r="AD2088" s="475"/>
      <c r="AE2088" s="989"/>
      <c r="AF2088" s="989"/>
      <c r="AG2088" s="989"/>
      <c r="AH2088" s="990"/>
      <c r="AI2088" s="990"/>
      <c r="AJ2088" s="989"/>
      <c r="AK2088" s="962"/>
      <c r="AL2088" s="962"/>
      <c r="AM2088" s="962"/>
      <c r="AN2088" s="961"/>
      <c r="AO2088" s="962"/>
      <c r="AP2088" s="962"/>
      <c r="AQ2088" s="961"/>
      <c r="AR2088" s="961"/>
      <c r="AS2088" s="1027"/>
    </row>
    <row r="2089">
      <c r="A2089" s="266"/>
      <c r="B2089" s="266"/>
      <c r="C2089" s="269"/>
      <c r="D2089" s="984">
        <v>5.0</v>
      </c>
      <c r="E2089" s="985">
        <v>7.0</v>
      </c>
      <c r="F2089" s="986">
        <v>7.0</v>
      </c>
      <c r="G2089" s="1013"/>
      <c r="H2089" s="1021">
        <v>8000.0</v>
      </c>
      <c r="I2089" s="486"/>
      <c r="J2089" s="520">
        <v>8.0</v>
      </c>
      <c r="K2089" s="474"/>
      <c r="L2089" s="989"/>
      <c r="M2089" s="486"/>
      <c r="N2089" s="487"/>
      <c r="O2089" s="486"/>
      <c r="P2089" s="487"/>
      <c r="Q2089" s="487"/>
      <c r="R2089" s="487"/>
      <c r="S2089" s="519"/>
      <c r="T2089" s="520"/>
      <c r="U2089" s="519"/>
      <c r="V2089" s="520">
        <v>6.0</v>
      </c>
      <c r="W2089" s="520"/>
      <c r="X2089" s="520"/>
      <c r="Y2089" s="474"/>
      <c r="Z2089" s="474"/>
      <c r="AA2089" s="474"/>
      <c r="AB2089" s="475"/>
      <c r="AC2089" s="475"/>
      <c r="AD2089" s="475"/>
      <c r="AE2089" s="989"/>
      <c r="AF2089" s="989"/>
      <c r="AG2089" s="989"/>
      <c r="AH2089" s="990"/>
      <c r="AI2089" s="990"/>
      <c r="AJ2089" s="989"/>
      <c r="AK2089" s="962"/>
      <c r="AL2089" s="962"/>
      <c r="AM2089" s="962"/>
      <c r="AN2089" s="961"/>
      <c r="AO2089" s="962"/>
      <c r="AP2089" s="962"/>
      <c r="AQ2089" s="961"/>
      <c r="AR2089" s="961"/>
      <c r="AS2089" s="1027"/>
    </row>
    <row r="2090">
      <c r="A2090" s="266"/>
      <c r="B2090" s="266"/>
      <c r="C2090" s="269"/>
      <c r="D2090" s="984">
        <v>6.0</v>
      </c>
      <c r="E2090" s="985">
        <v>9.0</v>
      </c>
      <c r="F2090" s="986">
        <v>9.0</v>
      </c>
      <c r="G2090" s="1013"/>
      <c r="H2090" s="1021">
        <v>12000.0</v>
      </c>
      <c r="I2090" s="486"/>
      <c r="J2090" s="519"/>
      <c r="K2090" s="475">
        <v>3.0</v>
      </c>
      <c r="L2090" s="989"/>
      <c r="M2090" s="486"/>
      <c r="N2090" s="487"/>
      <c r="O2090" s="486"/>
      <c r="P2090" s="487"/>
      <c r="Q2090" s="487"/>
      <c r="R2090" s="487"/>
      <c r="S2090" s="519"/>
      <c r="T2090" s="520"/>
      <c r="U2090" s="519"/>
      <c r="V2090" s="520"/>
      <c r="W2090" s="520"/>
      <c r="X2090" s="520"/>
      <c r="Y2090" s="474"/>
      <c r="Z2090" s="475"/>
      <c r="AA2090" s="474"/>
      <c r="AB2090" s="475">
        <v>2.0</v>
      </c>
      <c r="AC2090" s="475"/>
      <c r="AD2090" s="475"/>
      <c r="AE2090" s="989"/>
      <c r="AF2090" s="989"/>
      <c r="AG2090" s="989"/>
      <c r="AH2090" s="990"/>
      <c r="AI2090" s="990"/>
      <c r="AJ2090" s="989"/>
      <c r="AK2090" s="962"/>
      <c r="AL2090" s="962"/>
      <c r="AM2090" s="962"/>
      <c r="AN2090" s="961"/>
      <c r="AO2090" s="962"/>
      <c r="AP2090" s="962"/>
      <c r="AQ2090" s="961"/>
      <c r="AR2090" s="961"/>
      <c r="AS2090" s="1027"/>
    </row>
    <row r="2091">
      <c r="A2091" s="266"/>
      <c r="B2091" s="266"/>
      <c r="C2091" s="269"/>
      <c r="D2091" s="984">
        <v>7.0</v>
      </c>
      <c r="E2091" s="985">
        <v>11.0</v>
      </c>
      <c r="F2091" s="986">
        <v>11.0</v>
      </c>
      <c r="G2091" s="1013"/>
      <c r="H2091" s="1021">
        <v>18000.0</v>
      </c>
      <c r="I2091" s="486"/>
      <c r="J2091" s="519"/>
      <c r="K2091" s="475">
        <v>5.0</v>
      </c>
      <c r="L2091" s="989"/>
      <c r="M2091" s="486"/>
      <c r="N2091" s="487"/>
      <c r="O2091" s="486"/>
      <c r="P2091" s="487"/>
      <c r="Q2091" s="487"/>
      <c r="R2091" s="487"/>
      <c r="S2091" s="519"/>
      <c r="T2091" s="520"/>
      <c r="U2091" s="519"/>
      <c r="V2091" s="520"/>
      <c r="W2091" s="520"/>
      <c r="X2091" s="520"/>
      <c r="Y2091" s="474"/>
      <c r="Z2091" s="475"/>
      <c r="AA2091" s="474"/>
      <c r="AB2091" s="475">
        <v>4.0</v>
      </c>
      <c r="AC2091" s="475"/>
      <c r="AD2091" s="475"/>
      <c r="AE2091" s="989"/>
      <c r="AF2091" s="989"/>
      <c r="AG2091" s="989"/>
      <c r="AH2091" s="990"/>
      <c r="AI2091" s="990"/>
      <c r="AJ2091" s="989"/>
      <c r="AK2091" s="962"/>
      <c r="AL2091" s="962"/>
      <c r="AM2091" s="962"/>
      <c r="AN2091" s="961"/>
      <c r="AO2091" s="962"/>
      <c r="AP2091" s="962"/>
      <c r="AQ2091" s="961"/>
      <c r="AR2091" s="961"/>
      <c r="AS2091" s="1027"/>
    </row>
    <row r="2092">
      <c r="A2092" s="266"/>
      <c r="B2092" s="266"/>
      <c r="C2092" s="269"/>
      <c r="D2092" s="984">
        <v>8.0</v>
      </c>
      <c r="E2092" s="985">
        <v>13.0</v>
      </c>
      <c r="F2092" s="986">
        <v>13.0</v>
      </c>
      <c r="G2092" s="1013"/>
      <c r="H2092" s="1021">
        <v>27000.0</v>
      </c>
      <c r="I2092" s="486"/>
      <c r="J2092" s="519"/>
      <c r="K2092" s="475">
        <v>8.0</v>
      </c>
      <c r="L2092" s="989"/>
      <c r="M2092" s="486"/>
      <c r="N2092" s="487"/>
      <c r="O2092" s="486"/>
      <c r="P2092" s="487"/>
      <c r="Q2092" s="487"/>
      <c r="R2092" s="487"/>
      <c r="S2092" s="519"/>
      <c r="T2092" s="520"/>
      <c r="U2092" s="519"/>
      <c r="V2092" s="520"/>
      <c r="W2092" s="520"/>
      <c r="X2092" s="520"/>
      <c r="Y2092" s="474"/>
      <c r="Z2092" s="475"/>
      <c r="AA2092" s="474"/>
      <c r="AB2092" s="475">
        <v>6.0</v>
      </c>
      <c r="AC2092" s="475"/>
      <c r="AD2092" s="475"/>
      <c r="AE2092" s="989"/>
      <c r="AF2092" s="989"/>
      <c r="AG2092" s="989"/>
      <c r="AH2092" s="990"/>
      <c r="AI2092" s="990"/>
      <c r="AJ2092" s="989"/>
      <c r="AK2092" s="962"/>
      <c r="AL2092" s="962"/>
      <c r="AM2092" s="962"/>
      <c r="AN2092" s="961"/>
      <c r="AO2092" s="962"/>
      <c r="AP2092" s="962"/>
      <c r="AQ2092" s="961"/>
      <c r="AR2092" s="961"/>
      <c r="AS2092" s="1027"/>
    </row>
    <row r="2093">
      <c r="A2093" s="266"/>
      <c r="B2093" s="266"/>
      <c r="C2093" s="269"/>
      <c r="D2093" s="984">
        <v>9.0</v>
      </c>
      <c r="E2093" s="985">
        <v>15.0</v>
      </c>
      <c r="F2093" s="986">
        <v>15.0</v>
      </c>
      <c r="G2093" s="1013"/>
      <c r="H2093" s="1021">
        <v>41000.0</v>
      </c>
      <c r="I2093" s="486"/>
      <c r="J2093" s="519"/>
      <c r="K2093" s="475">
        <v>12.0</v>
      </c>
      <c r="L2093" s="989"/>
      <c r="M2093" s="486"/>
      <c r="N2093" s="487"/>
      <c r="O2093" s="486"/>
      <c r="P2093" s="487"/>
      <c r="Q2093" s="487"/>
      <c r="R2093" s="487"/>
      <c r="S2093" s="519"/>
      <c r="T2093" s="520"/>
      <c r="U2093" s="519"/>
      <c r="V2093" s="520"/>
      <c r="W2093" s="520"/>
      <c r="X2093" s="520"/>
      <c r="Y2093" s="474"/>
      <c r="Z2093" s="475"/>
      <c r="AA2093" s="475">
        <v>3.0</v>
      </c>
      <c r="AB2093" s="475">
        <v>8.0</v>
      </c>
      <c r="AC2093" s="475"/>
      <c r="AD2093" s="475"/>
      <c r="AE2093" s="989"/>
      <c r="AF2093" s="989"/>
      <c r="AG2093" s="989"/>
      <c r="AH2093" s="990"/>
      <c r="AI2093" s="990"/>
      <c r="AJ2093" s="989"/>
      <c r="AK2093" s="962"/>
      <c r="AL2093" s="962"/>
      <c r="AM2093" s="962"/>
      <c r="AN2093" s="961"/>
      <c r="AO2093" s="962"/>
      <c r="AP2093" s="962"/>
      <c r="AQ2093" s="961"/>
      <c r="AR2093" s="961"/>
      <c r="AS2093" s="1027"/>
    </row>
    <row r="2094">
      <c r="A2094" s="266"/>
      <c r="B2094" s="266"/>
      <c r="C2094" s="269"/>
      <c r="D2094" s="984">
        <v>10.0</v>
      </c>
      <c r="E2094" s="985">
        <v>17.0</v>
      </c>
      <c r="F2094" s="986">
        <v>17.0</v>
      </c>
      <c r="G2094" s="1013"/>
      <c r="H2094" s="1021">
        <v>62000.0</v>
      </c>
      <c r="I2094" s="486"/>
      <c r="J2094" s="519"/>
      <c r="K2094" s="475">
        <v>16.0</v>
      </c>
      <c r="L2094" s="989"/>
      <c r="M2094" s="486"/>
      <c r="N2094" s="487"/>
      <c r="O2094" s="486"/>
      <c r="P2094" s="487"/>
      <c r="Q2094" s="487"/>
      <c r="R2094" s="487"/>
      <c r="S2094" s="519"/>
      <c r="T2094" s="520"/>
      <c r="U2094" s="519"/>
      <c r="V2094" s="520"/>
      <c r="W2094" s="520"/>
      <c r="X2094" s="520"/>
      <c r="Y2094" s="474"/>
      <c r="Z2094" s="475"/>
      <c r="AA2094" s="475">
        <v>4.0</v>
      </c>
      <c r="AB2094" s="475">
        <v>10.0</v>
      </c>
      <c r="AC2094" s="475"/>
      <c r="AD2094" s="475"/>
      <c r="AE2094" s="989"/>
      <c r="AF2094" s="989"/>
      <c r="AG2094" s="989"/>
      <c r="AH2094" s="990"/>
      <c r="AI2094" s="990"/>
      <c r="AJ2094" s="989"/>
      <c r="AK2094" s="962"/>
      <c r="AL2094" s="962"/>
      <c r="AM2094" s="962"/>
      <c r="AN2094" s="961"/>
      <c r="AO2094" s="962"/>
      <c r="AP2094" s="962"/>
      <c r="AQ2094" s="961"/>
      <c r="AR2094" s="961"/>
      <c r="AS2094" s="1027"/>
    </row>
    <row r="2095">
      <c r="A2095" s="266"/>
      <c r="B2095" s="266"/>
      <c r="C2095" s="269"/>
      <c r="D2095" s="984">
        <v>11.0</v>
      </c>
      <c r="E2095" s="985">
        <v>19.0</v>
      </c>
      <c r="F2095" s="986">
        <v>19.0</v>
      </c>
      <c r="G2095" s="1013"/>
      <c r="H2095" s="1021">
        <v>74000.0</v>
      </c>
      <c r="I2095" s="486"/>
      <c r="J2095" s="519"/>
      <c r="K2095" s="475">
        <v>20.0</v>
      </c>
      <c r="L2095" s="989"/>
      <c r="M2095" s="486"/>
      <c r="N2095" s="487"/>
      <c r="O2095" s="486"/>
      <c r="P2095" s="487"/>
      <c r="Q2095" s="487"/>
      <c r="R2095" s="487"/>
      <c r="S2095" s="519"/>
      <c r="T2095" s="520"/>
      <c r="U2095" s="519"/>
      <c r="V2095" s="520"/>
      <c r="W2095" s="520"/>
      <c r="X2095" s="520"/>
      <c r="Y2095" s="474"/>
      <c r="Z2095" s="475"/>
      <c r="AA2095" s="475">
        <v>5.0</v>
      </c>
      <c r="AB2095" s="475">
        <v>12.0</v>
      </c>
      <c r="AC2095" s="475"/>
      <c r="AD2095" s="475"/>
      <c r="AE2095" s="989"/>
      <c r="AF2095" s="989"/>
      <c r="AG2095" s="989"/>
      <c r="AH2095" s="990"/>
      <c r="AI2095" s="990"/>
      <c r="AJ2095" s="989"/>
      <c r="AK2095" s="962"/>
      <c r="AL2095" s="962"/>
      <c r="AM2095" s="962"/>
      <c r="AN2095" s="961"/>
      <c r="AO2095" s="962"/>
      <c r="AP2095" s="962"/>
      <c r="AQ2095" s="961"/>
      <c r="AR2095" s="961"/>
      <c r="AS2095" s="1027"/>
    </row>
    <row r="2096">
      <c r="A2096" s="266"/>
      <c r="B2096" s="266"/>
      <c r="C2096" s="269"/>
      <c r="D2096" s="984">
        <v>12.0</v>
      </c>
      <c r="E2096" s="985">
        <v>21.0</v>
      </c>
      <c r="F2096" s="986">
        <v>21.0</v>
      </c>
      <c r="G2096" s="1013"/>
      <c r="H2096" s="1021">
        <v>90000.0</v>
      </c>
      <c r="I2096" s="486"/>
      <c r="J2096" s="519"/>
      <c r="K2096" s="475">
        <v>25.0</v>
      </c>
      <c r="L2096" s="989"/>
      <c r="M2096" s="486"/>
      <c r="N2096" s="487"/>
      <c r="O2096" s="486"/>
      <c r="P2096" s="487"/>
      <c r="Q2096" s="487"/>
      <c r="R2096" s="487"/>
      <c r="S2096" s="519"/>
      <c r="T2096" s="520"/>
      <c r="U2096" s="519"/>
      <c r="V2096" s="520"/>
      <c r="W2096" s="520"/>
      <c r="X2096" s="520"/>
      <c r="Y2096" s="474"/>
      <c r="Z2096" s="475"/>
      <c r="AA2096" s="475">
        <v>6.0</v>
      </c>
      <c r="AB2096" s="475">
        <v>15.0</v>
      </c>
      <c r="AC2096" s="475"/>
      <c r="AD2096" s="475"/>
      <c r="AE2096" s="989"/>
      <c r="AF2096" s="989"/>
      <c r="AG2096" s="989"/>
      <c r="AH2096" s="990"/>
      <c r="AI2096" s="990"/>
      <c r="AJ2096" s="989"/>
      <c r="AK2096" s="962"/>
      <c r="AL2096" s="962"/>
      <c r="AM2096" s="962"/>
      <c r="AN2096" s="961"/>
      <c r="AO2096" s="962"/>
      <c r="AP2096" s="962"/>
      <c r="AQ2096" s="961"/>
      <c r="AR2096" s="961"/>
      <c r="AS2096" s="1027"/>
    </row>
    <row r="2097">
      <c r="A2097" s="266"/>
      <c r="B2097" s="266"/>
      <c r="C2097" s="269"/>
      <c r="D2097" s="984">
        <v>13.0</v>
      </c>
      <c r="E2097" s="985">
        <v>23.0</v>
      </c>
      <c r="F2097" s="986">
        <v>23.0</v>
      </c>
      <c r="G2097" s="1013"/>
      <c r="H2097" s="1021">
        <v>110000.0</v>
      </c>
      <c r="I2097" s="486"/>
      <c r="J2097" s="519"/>
      <c r="K2097" s="475">
        <v>30.0</v>
      </c>
      <c r="L2097" s="989"/>
      <c r="M2097" s="486"/>
      <c r="N2097" s="487"/>
      <c r="O2097" s="486"/>
      <c r="P2097" s="487"/>
      <c r="Q2097" s="487"/>
      <c r="R2097" s="487"/>
      <c r="S2097" s="519"/>
      <c r="T2097" s="520"/>
      <c r="U2097" s="519"/>
      <c r="V2097" s="520"/>
      <c r="W2097" s="520"/>
      <c r="X2097" s="520"/>
      <c r="Y2097" s="474"/>
      <c r="Z2097" s="475"/>
      <c r="AA2097" s="475">
        <v>8.0</v>
      </c>
      <c r="AB2097" s="475">
        <v>18.0</v>
      </c>
      <c r="AC2097" s="475"/>
      <c r="AD2097" s="475"/>
      <c r="AE2097" s="989"/>
      <c r="AF2097" s="989"/>
      <c r="AG2097" s="989"/>
      <c r="AH2097" s="990"/>
      <c r="AI2097" s="990"/>
      <c r="AJ2097" s="989"/>
      <c r="AK2097" s="962"/>
      <c r="AL2097" s="962"/>
      <c r="AM2097" s="962"/>
      <c r="AN2097" s="961"/>
      <c r="AO2097" s="962"/>
      <c r="AP2097" s="962"/>
      <c r="AQ2097" s="961"/>
      <c r="AR2097" s="961"/>
      <c r="AS2097" s="1027"/>
    </row>
    <row r="2098">
      <c r="A2098" s="266"/>
      <c r="B2098" s="266"/>
      <c r="C2098" s="269"/>
      <c r="D2098" s="984">
        <v>14.0</v>
      </c>
      <c r="E2098" s="985">
        <v>25.0</v>
      </c>
      <c r="F2098" s="986">
        <v>25.0</v>
      </c>
      <c r="G2098" s="1013"/>
      <c r="H2098" s="1021">
        <v>130000.0</v>
      </c>
      <c r="I2098" s="486"/>
      <c r="J2098" s="519"/>
      <c r="K2098" s="475">
        <v>40.0</v>
      </c>
      <c r="L2098" s="989"/>
      <c r="M2098" s="486"/>
      <c r="N2098" s="487"/>
      <c r="O2098" s="486"/>
      <c r="P2098" s="487"/>
      <c r="Q2098" s="487"/>
      <c r="R2098" s="487"/>
      <c r="S2098" s="519"/>
      <c r="T2098" s="520"/>
      <c r="U2098" s="519"/>
      <c r="V2098" s="520"/>
      <c r="W2098" s="520"/>
      <c r="X2098" s="520"/>
      <c r="Y2098" s="474"/>
      <c r="Z2098" s="475"/>
      <c r="AA2098" s="475">
        <v>10.0</v>
      </c>
      <c r="AB2098" s="475">
        <v>22.0</v>
      </c>
      <c r="AC2098" s="475"/>
      <c r="AD2098" s="475"/>
      <c r="AE2098" s="989"/>
      <c r="AF2098" s="989"/>
      <c r="AG2098" s="989"/>
      <c r="AH2098" s="990"/>
      <c r="AI2098" s="990"/>
      <c r="AJ2098" s="989"/>
      <c r="AK2098" s="962"/>
      <c r="AL2098" s="962"/>
      <c r="AM2098" s="962"/>
      <c r="AN2098" s="961"/>
      <c r="AO2098" s="962"/>
      <c r="AP2098" s="962"/>
      <c r="AQ2098" s="961"/>
      <c r="AR2098" s="961"/>
      <c r="AS2098" s="1027"/>
    </row>
    <row r="2099">
      <c r="A2099" s="275"/>
      <c r="B2099" s="275"/>
      <c r="C2099" s="917"/>
      <c r="D2099" s="992">
        <v>15.0</v>
      </c>
      <c r="E2099" s="993">
        <v>27.0</v>
      </c>
      <c r="F2099" s="994">
        <v>27.0</v>
      </c>
      <c r="G2099" s="1015"/>
      <c r="H2099" s="1028">
        <v>160000.0</v>
      </c>
      <c r="I2099" s="1001"/>
      <c r="J2099" s="998"/>
      <c r="K2099" s="1003">
        <v>50.0</v>
      </c>
      <c r="L2099" s="1000"/>
      <c r="M2099" s="1001"/>
      <c r="N2099" s="997"/>
      <c r="O2099" s="1001"/>
      <c r="P2099" s="997"/>
      <c r="Q2099" s="997"/>
      <c r="R2099" s="997"/>
      <c r="S2099" s="998"/>
      <c r="T2099" s="1002"/>
      <c r="U2099" s="998"/>
      <c r="V2099" s="1002"/>
      <c r="W2099" s="1002"/>
      <c r="X2099" s="1002"/>
      <c r="Y2099" s="999"/>
      <c r="Z2099" s="1003"/>
      <c r="AA2099" s="1003">
        <v>12.0</v>
      </c>
      <c r="AB2099" s="1003">
        <v>26.0</v>
      </c>
      <c r="AC2099" s="1003"/>
      <c r="AD2099" s="1003"/>
      <c r="AE2099" s="1000"/>
      <c r="AF2099" s="1000"/>
      <c r="AG2099" s="1000"/>
      <c r="AH2099" s="1004"/>
      <c r="AI2099" s="1004"/>
      <c r="AJ2099" s="1000"/>
      <c r="AK2099" s="1029"/>
      <c r="AL2099" s="1029"/>
      <c r="AM2099" s="1029"/>
      <c r="AN2099" s="1030"/>
      <c r="AO2099" s="1029"/>
      <c r="AP2099" s="1029"/>
      <c r="AQ2099" s="1030"/>
      <c r="AR2099" s="1030"/>
      <c r="AS2099" s="1031"/>
    </row>
    <row r="2100">
      <c r="A2100" s="387" t="s">
        <v>2923</v>
      </c>
      <c r="B2100" s="1035" t="s">
        <v>2952</v>
      </c>
      <c r="C2100" s="269"/>
      <c r="D2100" s="984">
        <v>1.0</v>
      </c>
      <c r="E2100" s="1075">
        <v>5.0</v>
      </c>
      <c r="F2100" s="1036"/>
      <c r="G2100" s="1037"/>
      <c r="H2100" s="1038">
        <v>1500.0</v>
      </c>
      <c r="I2100" s="486"/>
      <c r="J2100" s="520">
        <v>1.0</v>
      </c>
      <c r="K2100" s="474"/>
      <c r="L2100" s="989"/>
      <c r="M2100" s="486"/>
      <c r="N2100" s="487"/>
      <c r="O2100" s="486"/>
      <c r="P2100" s="487"/>
      <c r="Q2100" s="487"/>
      <c r="R2100" s="487"/>
      <c r="S2100" s="520"/>
      <c r="T2100" s="520"/>
      <c r="U2100" s="519"/>
      <c r="V2100" s="520"/>
      <c r="W2100" s="520">
        <v>2.0</v>
      </c>
      <c r="X2100" s="520"/>
      <c r="Y2100" s="474"/>
      <c r="Z2100" s="474"/>
      <c r="AA2100" s="474"/>
      <c r="AB2100" s="475"/>
      <c r="AC2100" s="475"/>
      <c r="AD2100" s="475"/>
      <c r="AE2100" s="989"/>
      <c r="AF2100" s="989"/>
      <c r="AG2100" s="989"/>
      <c r="AH2100" s="990"/>
      <c r="AI2100" s="990"/>
      <c r="AJ2100" s="989"/>
      <c r="AK2100" s="962"/>
      <c r="AL2100" s="962"/>
      <c r="AM2100" s="962"/>
      <c r="AN2100" s="961"/>
      <c r="AO2100" s="962"/>
      <c r="AP2100" s="962"/>
      <c r="AQ2100" s="961"/>
      <c r="AR2100" s="961"/>
      <c r="AS2100" s="962"/>
    </row>
    <row r="2101">
      <c r="B2101" s="266"/>
      <c r="C2101" s="269"/>
      <c r="D2101" s="984">
        <v>2.0</v>
      </c>
      <c r="E2101" s="985">
        <v>7.0</v>
      </c>
      <c r="F2101" s="1012"/>
      <c r="G2101" s="1013"/>
      <c r="H2101" s="988">
        <v>2300.0</v>
      </c>
      <c r="I2101" s="486"/>
      <c r="J2101" s="520">
        <v>2.0</v>
      </c>
      <c r="K2101" s="474"/>
      <c r="L2101" s="989"/>
      <c r="M2101" s="486"/>
      <c r="N2101" s="487"/>
      <c r="O2101" s="486"/>
      <c r="P2101" s="487"/>
      <c r="Q2101" s="487"/>
      <c r="R2101" s="487"/>
      <c r="S2101" s="520"/>
      <c r="T2101" s="520"/>
      <c r="U2101" s="519"/>
      <c r="V2101" s="520"/>
      <c r="W2101" s="520">
        <v>3.0</v>
      </c>
      <c r="X2101" s="520"/>
      <c r="Y2101" s="474"/>
      <c r="Z2101" s="474"/>
      <c r="AA2101" s="474"/>
      <c r="AB2101" s="475"/>
      <c r="AC2101" s="475"/>
      <c r="AD2101" s="475"/>
      <c r="AE2101" s="989"/>
      <c r="AF2101" s="989"/>
      <c r="AG2101" s="989"/>
      <c r="AH2101" s="990"/>
      <c r="AI2101" s="990"/>
      <c r="AJ2101" s="989"/>
      <c r="AK2101" s="962"/>
      <c r="AL2101" s="962"/>
      <c r="AM2101" s="962"/>
      <c r="AN2101" s="961"/>
      <c r="AO2101" s="962"/>
      <c r="AP2101" s="962"/>
      <c r="AQ2101" s="961"/>
      <c r="AR2101" s="961"/>
      <c r="AS2101" s="962"/>
    </row>
    <row r="2102">
      <c r="B2102" s="266"/>
      <c r="C2102" s="269"/>
      <c r="D2102" s="984">
        <v>3.0</v>
      </c>
      <c r="E2102" s="985">
        <v>9.0</v>
      </c>
      <c r="F2102" s="1012"/>
      <c r="G2102" s="1013"/>
      <c r="H2102" s="988">
        <v>3500.0</v>
      </c>
      <c r="I2102" s="486"/>
      <c r="J2102" s="520">
        <v>4.0</v>
      </c>
      <c r="K2102" s="474"/>
      <c r="L2102" s="989"/>
      <c r="M2102" s="486"/>
      <c r="N2102" s="487"/>
      <c r="O2102" s="486"/>
      <c r="P2102" s="487"/>
      <c r="Q2102" s="487"/>
      <c r="R2102" s="487"/>
      <c r="S2102" s="520"/>
      <c r="T2102" s="520"/>
      <c r="U2102" s="519"/>
      <c r="V2102" s="520"/>
      <c r="W2102" s="520">
        <v>4.0</v>
      </c>
      <c r="X2102" s="520"/>
      <c r="Y2102" s="474"/>
      <c r="Z2102" s="474"/>
      <c r="AA2102" s="474"/>
      <c r="AB2102" s="475"/>
      <c r="AC2102" s="475"/>
      <c r="AD2102" s="475"/>
      <c r="AE2102" s="989"/>
      <c r="AF2102" s="989"/>
      <c r="AG2102" s="989"/>
      <c r="AH2102" s="990"/>
      <c r="AI2102" s="990"/>
      <c r="AJ2102" s="989"/>
      <c r="AK2102" s="962"/>
      <c r="AL2102" s="962"/>
      <c r="AM2102" s="962"/>
      <c r="AN2102" s="961"/>
      <c r="AO2102" s="962"/>
      <c r="AP2102" s="962"/>
      <c r="AQ2102" s="961"/>
      <c r="AR2102" s="961"/>
      <c r="AS2102" s="962"/>
    </row>
    <row r="2103">
      <c r="B2103" s="266"/>
      <c r="C2103" s="269"/>
      <c r="D2103" s="984">
        <v>4.0</v>
      </c>
      <c r="E2103" s="985">
        <v>11.0</v>
      </c>
      <c r="F2103" s="1012"/>
      <c r="G2103" s="1013"/>
      <c r="H2103" s="988">
        <v>5300.0</v>
      </c>
      <c r="I2103" s="486"/>
      <c r="J2103" s="520">
        <v>6.0</v>
      </c>
      <c r="K2103" s="474"/>
      <c r="L2103" s="989"/>
      <c r="M2103" s="486"/>
      <c r="N2103" s="487"/>
      <c r="O2103" s="486"/>
      <c r="P2103" s="487"/>
      <c r="Q2103" s="487"/>
      <c r="R2103" s="487"/>
      <c r="S2103" s="520"/>
      <c r="T2103" s="520"/>
      <c r="U2103" s="519"/>
      <c r="V2103" s="520"/>
      <c r="W2103" s="520">
        <v>5.0</v>
      </c>
      <c r="X2103" s="520"/>
      <c r="Y2103" s="474"/>
      <c r="Z2103" s="474"/>
      <c r="AA2103" s="474"/>
      <c r="AB2103" s="475"/>
      <c r="AC2103" s="475"/>
      <c r="AD2103" s="475"/>
      <c r="AE2103" s="989"/>
      <c r="AF2103" s="989"/>
      <c r="AG2103" s="989"/>
      <c r="AH2103" s="990"/>
      <c r="AI2103" s="990"/>
      <c r="AJ2103" s="989"/>
      <c r="AK2103" s="962"/>
      <c r="AL2103" s="962"/>
      <c r="AM2103" s="962"/>
      <c r="AN2103" s="961"/>
      <c r="AO2103" s="962"/>
      <c r="AP2103" s="962"/>
      <c r="AQ2103" s="961"/>
      <c r="AR2103" s="961"/>
      <c r="AS2103" s="962"/>
    </row>
    <row r="2104">
      <c r="B2104" s="266"/>
      <c r="C2104" s="269"/>
      <c r="D2104" s="984">
        <v>5.0</v>
      </c>
      <c r="E2104" s="985">
        <v>13.0</v>
      </c>
      <c r="F2104" s="1012"/>
      <c r="G2104" s="1013"/>
      <c r="H2104" s="988">
        <v>8000.0</v>
      </c>
      <c r="I2104" s="486"/>
      <c r="J2104" s="520">
        <v>8.0</v>
      </c>
      <c r="K2104" s="474"/>
      <c r="L2104" s="989"/>
      <c r="M2104" s="486"/>
      <c r="N2104" s="487"/>
      <c r="O2104" s="486"/>
      <c r="P2104" s="487"/>
      <c r="Q2104" s="487"/>
      <c r="R2104" s="487"/>
      <c r="S2104" s="520"/>
      <c r="T2104" s="520"/>
      <c r="U2104" s="519"/>
      <c r="V2104" s="520"/>
      <c r="W2104" s="520">
        <v>6.0</v>
      </c>
      <c r="X2104" s="520"/>
      <c r="Y2104" s="474"/>
      <c r="Z2104" s="474"/>
      <c r="AA2104" s="474"/>
      <c r="AB2104" s="475"/>
      <c r="AC2104" s="475"/>
      <c r="AD2104" s="475"/>
      <c r="AE2104" s="989"/>
      <c r="AF2104" s="989"/>
      <c r="AG2104" s="989"/>
      <c r="AH2104" s="990"/>
      <c r="AI2104" s="990"/>
      <c r="AJ2104" s="989"/>
      <c r="AK2104" s="962"/>
      <c r="AL2104" s="962"/>
      <c r="AM2104" s="962"/>
      <c r="AN2104" s="961"/>
      <c r="AO2104" s="962"/>
      <c r="AP2104" s="962"/>
      <c r="AQ2104" s="961"/>
      <c r="AR2104" s="961"/>
      <c r="AS2104" s="962"/>
    </row>
    <row r="2105">
      <c r="B2105" s="266"/>
      <c r="C2105" s="269"/>
      <c r="D2105" s="984">
        <v>6.0</v>
      </c>
      <c r="E2105" s="985">
        <v>16.0</v>
      </c>
      <c r="F2105" s="1012"/>
      <c r="G2105" s="1013"/>
      <c r="H2105" s="988">
        <v>12000.0</v>
      </c>
      <c r="I2105" s="486"/>
      <c r="J2105" s="519"/>
      <c r="K2105" s="475">
        <v>3.0</v>
      </c>
      <c r="L2105" s="989"/>
      <c r="M2105" s="486"/>
      <c r="N2105" s="487"/>
      <c r="O2105" s="486"/>
      <c r="P2105" s="487"/>
      <c r="Q2105" s="487"/>
      <c r="R2105" s="487"/>
      <c r="S2105" s="519"/>
      <c r="T2105" s="520"/>
      <c r="U2105" s="519"/>
      <c r="V2105" s="520"/>
      <c r="W2105" s="520"/>
      <c r="X2105" s="520"/>
      <c r="Y2105" s="475"/>
      <c r="Z2105" s="474"/>
      <c r="AA2105" s="474"/>
      <c r="AB2105" s="475"/>
      <c r="AC2105" s="475">
        <v>2.0</v>
      </c>
      <c r="AD2105" s="475"/>
      <c r="AE2105" s="989"/>
      <c r="AF2105" s="989"/>
      <c r="AG2105" s="989"/>
      <c r="AH2105" s="990"/>
      <c r="AI2105" s="990"/>
      <c r="AJ2105" s="989"/>
      <c r="AK2105" s="962"/>
      <c r="AL2105" s="962"/>
      <c r="AM2105" s="962"/>
      <c r="AN2105" s="961"/>
      <c r="AO2105" s="962"/>
      <c r="AP2105" s="962"/>
      <c r="AQ2105" s="961"/>
      <c r="AR2105" s="961"/>
      <c r="AS2105" s="962"/>
    </row>
    <row r="2106">
      <c r="B2106" s="266"/>
      <c r="C2106" s="269"/>
      <c r="D2106" s="984">
        <v>7.0</v>
      </c>
      <c r="E2106" s="985">
        <v>19.0</v>
      </c>
      <c r="F2106" s="1012"/>
      <c r="G2106" s="1013"/>
      <c r="H2106" s="988">
        <v>18000.0</v>
      </c>
      <c r="I2106" s="486"/>
      <c r="J2106" s="519"/>
      <c r="K2106" s="475">
        <v>5.0</v>
      </c>
      <c r="L2106" s="989"/>
      <c r="M2106" s="486"/>
      <c r="N2106" s="487"/>
      <c r="O2106" s="486"/>
      <c r="P2106" s="487"/>
      <c r="Q2106" s="487"/>
      <c r="R2106" s="487"/>
      <c r="S2106" s="519"/>
      <c r="T2106" s="520"/>
      <c r="U2106" s="519"/>
      <c r="V2106" s="520"/>
      <c r="W2106" s="520"/>
      <c r="X2106" s="520"/>
      <c r="Y2106" s="475"/>
      <c r="Z2106" s="474"/>
      <c r="AA2106" s="474"/>
      <c r="AB2106" s="475"/>
      <c r="AC2106" s="475">
        <v>4.0</v>
      </c>
      <c r="AD2106" s="475"/>
      <c r="AE2106" s="989"/>
      <c r="AF2106" s="989"/>
      <c r="AG2106" s="989"/>
      <c r="AH2106" s="990"/>
      <c r="AI2106" s="990"/>
      <c r="AJ2106" s="989"/>
      <c r="AK2106" s="962"/>
      <c r="AL2106" s="962"/>
      <c r="AM2106" s="962"/>
      <c r="AN2106" s="961"/>
      <c r="AO2106" s="962"/>
      <c r="AP2106" s="962"/>
      <c r="AQ2106" s="961"/>
      <c r="AR2106" s="961"/>
      <c r="AS2106" s="962"/>
    </row>
    <row r="2107">
      <c r="B2107" s="266"/>
      <c r="C2107" s="269"/>
      <c r="D2107" s="984">
        <v>8.0</v>
      </c>
      <c r="E2107" s="985">
        <v>22.0</v>
      </c>
      <c r="F2107" s="1012"/>
      <c r="G2107" s="1013"/>
      <c r="H2107" s="988">
        <v>27000.0</v>
      </c>
      <c r="I2107" s="486"/>
      <c r="J2107" s="519"/>
      <c r="K2107" s="475">
        <v>8.0</v>
      </c>
      <c r="L2107" s="989"/>
      <c r="M2107" s="486"/>
      <c r="N2107" s="487"/>
      <c r="O2107" s="486"/>
      <c r="P2107" s="487"/>
      <c r="Q2107" s="487"/>
      <c r="R2107" s="487"/>
      <c r="S2107" s="519"/>
      <c r="T2107" s="520"/>
      <c r="U2107" s="519"/>
      <c r="V2107" s="520"/>
      <c r="W2107" s="520"/>
      <c r="X2107" s="520"/>
      <c r="Y2107" s="475"/>
      <c r="Z2107" s="474"/>
      <c r="AA2107" s="475">
        <v>2.0</v>
      </c>
      <c r="AB2107" s="475"/>
      <c r="AC2107" s="475">
        <v>6.0</v>
      </c>
      <c r="AD2107" s="475"/>
      <c r="AE2107" s="989"/>
      <c r="AF2107" s="989"/>
      <c r="AG2107" s="989"/>
      <c r="AH2107" s="990"/>
      <c r="AI2107" s="990"/>
      <c r="AJ2107" s="989"/>
      <c r="AK2107" s="962"/>
      <c r="AL2107" s="962"/>
      <c r="AM2107" s="962"/>
      <c r="AN2107" s="961"/>
      <c r="AO2107" s="962"/>
      <c r="AP2107" s="962"/>
      <c r="AQ2107" s="961"/>
      <c r="AR2107" s="961"/>
      <c r="AS2107" s="962"/>
    </row>
    <row r="2108">
      <c r="B2108" s="266"/>
      <c r="C2108" s="269"/>
      <c r="D2108" s="984">
        <v>9.0</v>
      </c>
      <c r="E2108" s="985">
        <v>25.0</v>
      </c>
      <c r="F2108" s="1012"/>
      <c r="G2108" s="1013"/>
      <c r="H2108" s="988">
        <v>41000.0</v>
      </c>
      <c r="I2108" s="486"/>
      <c r="J2108" s="519"/>
      <c r="K2108" s="475">
        <v>12.0</v>
      </c>
      <c r="L2108" s="989"/>
      <c r="M2108" s="486"/>
      <c r="N2108" s="487"/>
      <c r="O2108" s="486"/>
      <c r="P2108" s="487"/>
      <c r="Q2108" s="487"/>
      <c r="R2108" s="487"/>
      <c r="S2108" s="519"/>
      <c r="T2108" s="520"/>
      <c r="U2108" s="519"/>
      <c r="V2108" s="520"/>
      <c r="W2108" s="520"/>
      <c r="X2108" s="520"/>
      <c r="Y2108" s="475"/>
      <c r="Z2108" s="474"/>
      <c r="AA2108" s="475">
        <v>3.0</v>
      </c>
      <c r="AB2108" s="475"/>
      <c r="AC2108" s="475">
        <v>8.0</v>
      </c>
      <c r="AD2108" s="475"/>
      <c r="AE2108" s="989"/>
      <c r="AF2108" s="989"/>
      <c r="AG2108" s="989"/>
      <c r="AH2108" s="990"/>
      <c r="AI2108" s="990"/>
      <c r="AJ2108" s="989"/>
      <c r="AK2108" s="962"/>
      <c r="AL2108" s="962"/>
      <c r="AM2108" s="962"/>
      <c r="AN2108" s="961"/>
      <c r="AO2108" s="962"/>
      <c r="AP2108" s="962"/>
      <c r="AQ2108" s="961"/>
      <c r="AR2108" s="961"/>
      <c r="AS2108" s="962"/>
    </row>
    <row r="2109">
      <c r="B2109" s="266"/>
      <c r="C2109" s="269"/>
      <c r="D2109" s="984">
        <v>10.0</v>
      </c>
      <c r="E2109" s="985">
        <v>30.0</v>
      </c>
      <c r="F2109" s="1012"/>
      <c r="G2109" s="1013"/>
      <c r="H2109" s="988">
        <v>62000.0</v>
      </c>
      <c r="I2109" s="486"/>
      <c r="J2109" s="519"/>
      <c r="K2109" s="475">
        <v>16.0</v>
      </c>
      <c r="L2109" s="989"/>
      <c r="M2109" s="486"/>
      <c r="N2109" s="487"/>
      <c r="O2109" s="486"/>
      <c r="P2109" s="487"/>
      <c r="Q2109" s="487"/>
      <c r="R2109" s="487"/>
      <c r="S2109" s="519"/>
      <c r="T2109" s="520"/>
      <c r="U2109" s="519"/>
      <c r="V2109" s="520"/>
      <c r="W2109" s="520"/>
      <c r="X2109" s="520"/>
      <c r="Y2109" s="475"/>
      <c r="Z2109" s="474"/>
      <c r="AA2109" s="475">
        <v>4.0</v>
      </c>
      <c r="AB2109" s="475"/>
      <c r="AC2109" s="475">
        <v>10.0</v>
      </c>
      <c r="AD2109" s="475"/>
      <c r="AE2109" s="989"/>
      <c r="AF2109" s="989"/>
      <c r="AG2109" s="989"/>
      <c r="AH2109" s="990"/>
      <c r="AI2109" s="990"/>
      <c r="AJ2109" s="989"/>
      <c r="AK2109" s="962"/>
      <c r="AL2109" s="962"/>
      <c r="AM2109" s="962"/>
      <c r="AN2109" s="961"/>
      <c r="AO2109" s="962"/>
      <c r="AP2109" s="962"/>
      <c r="AQ2109" s="961"/>
      <c r="AR2109" s="961"/>
      <c r="AS2109" s="962"/>
    </row>
    <row r="2110">
      <c r="A2110" s="968" t="s">
        <v>2924</v>
      </c>
      <c r="B2110" s="1007" t="s">
        <v>2953</v>
      </c>
      <c r="C2110" s="14"/>
      <c r="D2110" s="970">
        <v>1.0</v>
      </c>
      <c r="E2110" s="1008">
        <v>5.0</v>
      </c>
      <c r="F2110" s="1009"/>
      <c r="G2110" s="1010"/>
      <c r="H2110" s="1011">
        <v>1500.0</v>
      </c>
      <c r="I2110" s="979"/>
      <c r="J2110" s="980">
        <v>1.0</v>
      </c>
      <c r="K2110" s="977"/>
      <c r="L2110" s="978"/>
      <c r="M2110" s="979"/>
      <c r="N2110" s="975"/>
      <c r="O2110" s="979"/>
      <c r="P2110" s="975"/>
      <c r="Q2110" s="975"/>
      <c r="R2110" s="975"/>
      <c r="S2110" s="980"/>
      <c r="T2110" s="980"/>
      <c r="U2110" s="976"/>
      <c r="V2110" s="980">
        <v>2.0</v>
      </c>
      <c r="W2110" s="980"/>
      <c r="X2110" s="980"/>
      <c r="Y2110" s="977"/>
      <c r="Z2110" s="977"/>
      <c r="AA2110" s="977"/>
      <c r="AB2110" s="981"/>
      <c r="AC2110" s="981"/>
      <c r="AD2110" s="981"/>
      <c r="AE2110" s="978"/>
      <c r="AF2110" s="978"/>
      <c r="AG2110" s="978"/>
      <c r="AH2110" s="982"/>
      <c r="AI2110" s="982"/>
      <c r="AJ2110" s="978"/>
      <c r="AK2110" s="1024"/>
      <c r="AL2110" s="1024"/>
      <c r="AM2110" s="1024"/>
      <c r="AN2110" s="1025"/>
      <c r="AO2110" s="1024"/>
      <c r="AP2110" s="1024"/>
      <c r="AQ2110" s="1025"/>
      <c r="AR2110" s="1025"/>
      <c r="AS2110" s="1026"/>
    </row>
    <row r="2111">
      <c r="A2111" s="266"/>
      <c r="B2111" s="266"/>
      <c r="C2111" s="269"/>
      <c r="D2111" s="984">
        <v>2.0</v>
      </c>
      <c r="E2111" s="985">
        <v>7.0</v>
      </c>
      <c r="F2111" s="1012"/>
      <c r="G2111" s="1013"/>
      <c r="H2111" s="988">
        <v>2300.0</v>
      </c>
      <c r="I2111" s="486"/>
      <c r="J2111" s="520">
        <v>2.0</v>
      </c>
      <c r="K2111" s="474"/>
      <c r="L2111" s="989"/>
      <c r="M2111" s="486"/>
      <c r="N2111" s="487"/>
      <c r="O2111" s="486"/>
      <c r="P2111" s="487"/>
      <c r="Q2111" s="487"/>
      <c r="R2111" s="487"/>
      <c r="S2111" s="520"/>
      <c r="T2111" s="520"/>
      <c r="U2111" s="519"/>
      <c r="V2111" s="520">
        <v>3.0</v>
      </c>
      <c r="W2111" s="520"/>
      <c r="X2111" s="520"/>
      <c r="Y2111" s="474"/>
      <c r="Z2111" s="474"/>
      <c r="AA2111" s="474"/>
      <c r="AB2111" s="475"/>
      <c r="AC2111" s="475"/>
      <c r="AD2111" s="475"/>
      <c r="AE2111" s="989"/>
      <c r="AF2111" s="989"/>
      <c r="AG2111" s="989"/>
      <c r="AH2111" s="990"/>
      <c r="AI2111" s="990"/>
      <c r="AJ2111" s="989"/>
      <c r="AK2111" s="962"/>
      <c r="AL2111" s="962"/>
      <c r="AM2111" s="962"/>
      <c r="AN2111" s="961"/>
      <c r="AO2111" s="962"/>
      <c r="AP2111" s="962"/>
      <c r="AQ2111" s="961"/>
      <c r="AR2111" s="961"/>
      <c r="AS2111" s="1027"/>
    </row>
    <row r="2112">
      <c r="A2112" s="266"/>
      <c r="B2112" s="266"/>
      <c r="C2112" s="269"/>
      <c r="D2112" s="984">
        <v>3.0</v>
      </c>
      <c r="E2112" s="985">
        <v>9.0</v>
      </c>
      <c r="F2112" s="1012"/>
      <c r="G2112" s="1013"/>
      <c r="H2112" s="988">
        <v>3500.0</v>
      </c>
      <c r="I2112" s="486"/>
      <c r="J2112" s="520">
        <v>4.0</v>
      </c>
      <c r="K2112" s="474"/>
      <c r="L2112" s="989"/>
      <c r="M2112" s="486"/>
      <c r="N2112" s="487"/>
      <c r="O2112" s="486"/>
      <c r="P2112" s="487"/>
      <c r="Q2112" s="487"/>
      <c r="R2112" s="487"/>
      <c r="S2112" s="520"/>
      <c r="T2112" s="520"/>
      <c r="U2112" s="519"/>
      <c r="V2112" s="520">
        <v>4.0</v>
      </c>
      <c r="W2112" s="520"/>
      <c r="X2112" s="520"/>
      <c r="Y2112" s="474"/>
      <c r="Z2112" s="474"/>
      <c r="AA2112" s="474"/>
      <c r="AB2112" s="475"/>
      <c r="AC2112" s="475"/>
      <c r="AD2112" s="475"/>
      <c r="AE2112" s="989"/>
      <c r="AF2112" s="989"/>
      <c r="AG2112" s="989"/>
      <c r="AH2112" s="990"/>
      <c r="AI2112" s="990"/>
      <c r="AJ2112" s="989"/>
      <c r="AK2112" s="962"/>
      <c r="AL2112" s="962"/>
      <c r="AM2112" s="962"/>
      <c r="AN2112" s="961"/>
      <c r="AO2112" s="962"/>
      <c r="AP2112" s="962"/>
      <c r="AQ2112" s="961"/>
      <c r="AR2112" s="961"/>
      <c r="AS2112" s="1027"/>
    </row>
    <row r="2113">
      <c r="A2113" s="266"/>
      <c r="B2113" s="266"/>
      <c r="C2113" s="269"/>
      <c r="D2113" s="984">
        <v>4.0</v>
      </c>
      <c r="E2113" s="985">
        <v>11.0</v>
      </c>
      <c r="F2113" s="1012"/>
      <c r="G2113" s="1013"/>
      <c r="H2113" s="988">
        <v>5300.0</v>
      </c>
      <c r="I2113" s="486"/>
      <c r="J2113" s="520">
        <v>6.0</v>
      </c>
      <c r="K2113" s="474"/>
      <c r="L2113" s="989"/>
      <c r="M2113" s="486"/>
      <c r="N2113" s="487"/>
      <c r="O2113" s="486"/>
      <c r="P2113" s="487"/>
      <c r="Q2113" s="487"/>
      <c r="R2113" s="487"/>
      <c r="S2113" s="520"/>
      <c r="T2113" s="520"/>
      <c r="U2113" s="519"/>
      <c r="V2113" s="520">
        <v>5.0</v>
      </c>
      <c r="W2113" s="520"/>
      <c r="X2113" s="520"/>
      <c r="Y2113" s="474"/>
      <c r="Z2113" s="474"/>
      <c r="AA2113" s="474"/>
      <c r="AB2113" s="475"/>
      <c r="AC2113" s="475"/>
      <c r="AD2113" s="475"/>
      <c r="AE2113" s="989"/>
      <c r="AF2113" s="989"/>
      <c r="AG2113" s="989"/>
      <c r="AH2113" s="990"/>
      <c r="AI2113" s="990"/>
      <c r="AJ2113" s="989"/>
      <c r="AK2113" s="962"/>
      <c r="AL2113" s="962"/>
      <c r="AM2113" s="962"/>
      <c r="AN2113" s="961"/>
      <c r="AO2113" s="962"/>
      <c r="AP2113" s="962"/>
      <c r="AQ2113" s="961"/>
      <c r="AR2113" s="961"/>
      <c r="AS2113" s="1027"/>
    </row>
    <row r="2114">
      <c r="A2114" s="266"/>
      <c r="B2114" s="266"/>
      <c r="C2114" s="269"/>
      <c r="D2114" s="984">
        <v>5.0</v>
      </c>
      <c r="E2114" s="985">
        <v>13.0</v>
      </c>
      <c r="F2114" s="1012"/>
      <c r="G2114" s="1013"/>
      <c r="H2114" s="988">
        <v>8000.0</v>
      </c>
      <c r="I2114" s="486"/>
      <c r="J2114" s="520">
        <v>8.0</v>
      </c>
      <c r="K2114" s="474"/>
      <c r="L2114" s="989"/>
      <c r="M2114" s="486"/>
      <c r="N2114" s="487"/>
      <c r="O2114" s="486"/>
      <c r="P2114" s="487"/>
      <c r="Q2114" s="487"/>
      <c r="R2114" s="487"/>
      <c r="S2114" s="520"/>
      <c r="T2114" s="520"/>
      <c r="U2114" s="519"/>
      <c r="V2114" s="520">
        <v>6.0</v>
      </c>
      <c r="W2114" s="520"/>
      <c r="X2114" s="520"/>
      <c r="Y2114" s="474"/>
      <c r="Z2114" s="474"/>
      <c r="AA2114" s="474"/>
      <c r="AB2114" s="475"/>
      <c r="AC2114" s="475"/>
      <c r="AD2114" s="475"/>
      <c r="AE2114" s="989"/>
      <c r="AF2114" s="989"/>
      <c r="AG2114" s="989"/>
      <c r="AH2114" s="990"/>
      <c r="AI2114" s="990"/>
      <c r="AJ2114" s="989"/>
      <c r="AK2114" s="962"/>
      <c r="AL2114" s="962"/>
      <c r="AM2114" s="962"/>
      <c r="AN2114" s="961"/>
      <c r="AO2114" s="962"/>
      <c r="AP2114" s="962"/>
      <c r="AQ2114" s="961"/>
      <c r="AR2114" s="961"/>
      <c r="AS2114" s="1027"/>
    </row>
    <row r="2115">
      <c r="A2115" s="266"/>
      <c r="B2115" s="266"/>
      <c r="C2115" s="269"/>
      <c r="D2115" s="984">
        <v>6.0</v>
      </c>
      <c r="E2115" s="985">
        <v>16.0</v>
      </c>
      <c r="F2115" s="1012"/>
      <c r="G2115" s="1013"/>
      <c r="H2115" s="988">
        <v>12000.0</v>
      </c>
      <c r="I2115" s="486"/>
      <c r="J2115" s="519"/>
      <c r="K2115" s="475">
        <v>3.0</v>
      </c>
      <c r="L2115" s="989"/>
      <c r="M2115" s="486"/>
      <c r="N2115" s="487"/>
      <c r="O2115" s="486"/>
      <c r="P2115" s="487"/>
      <c r="Q2115" s="487"/>
      <c r="R2115" s="487"/>
      <c r="S2115" s="519"/>
      <c r="T2115" s="520"/>
      <c r="U2115" s="519"/>
      <c r="V2115" s="520"/>
      <c r="W2115" s="520"/>
      <c r="X2115" s="520"/>
      <c r="Y2115" s="475"/>
      <c r="Z2115" s="474"/>
      <c r="AA2115" s="474"/>
      <c r="AB2115" s="475">
        <v>2.0</v>
      </c>
      <c r="AC2115" s="475"/>
      <c r="AD2115" s="475"/>
      <c r="AE2115" s="989"/>
      <c r="AF2115" s="989"/>
      <c r="AG2115" s="989"/>
      <c r="AH2115" s="990"/>
      <c r="AI2115" s="990"/>
      <c r="AJ2115" s="989"/>
      <c r="AK2115" s="962"/>
      <c r="AL2115" s="962"/>
      <c r="AM2115" s="962"/>
      <c r="AN2115" s="961"/>
      <c r="AO2115" s="962"/>
      <c r="AP2115" s="962"/>
      <c r="AQ2115" s="961"/>
      <c r="AR2115" s="961"/>
      <c r="AS2115" s="1027"/>
    </row>
    <row r="2116">
      <c r="A2116" s="266"/>
      <c r="B2116" s="266"/>
      <c r="C2116" s="269"/>
      <c r="D2116" s="984">
        <v>7.0</v>
      </c>
      <c r="E2116" s="985">
        <v>19.0</v>
      </c>
      <c r="F2116" s="1012"/>
      <c r="G2116" s="1013"/>
      <c r="H2116" s="988">
        <v>18000.0</v>
      </c>
      <c r="I2116" s="486"/>
      <c r="J2116" s="519"/>
      <c r="K2116" s="475">
        <v>5.0</v>
      </c>
      <c r="L2116" s="989"/>
      <c r="M2116" s="486"/>
      <c r="N2116" s="487"/>
      <c r="O2116" s="486"/>
      <c r="P2116" s="487"/>
      <c r="Q2116" s="487"/>
      <c r="R2116" s="487"/>
      <c r="S2116" s="519"/>
      <c r="T2116" s="520"/>
      <c r="U2116" s="519"/>
      <c r="V2116" s="520"/>
      <c r="W2116" s="520"/>
      <c r="X2116" s="520"/>
      <c r="Y2116" s="475"/>
      <c r="Z2116" s="474"/>
      <c r="AA2116" s="474"/>
      <c r="AB2116" s="475">
        <v>4.0</v>
      </c>
      <c r="AC2116" s="475"/>
      <c r="AD2116" s="475"/>
      <c r="AE2116" s="989"/>
      <c r="AF2116" s="989"/>
      <c r="AG2116" s="989"/>
      <c r="AH2116" s="990"/>
      <c r="AI2116" s="990"/>
      <c r="AJ2116" s="989"/>
      <c r="AK2116" s="962"/>
      <c r="AL2116" s="962"/>
      <c r="AM2116" s="962"/>
      <c r="AN2116" s="961"/>
      <c r="AO2116" s="962"/>
      <c r="AP2116" s="962"/>
      <c r="AQ2116" s="961"/>
      <c r="AR2116" s="961"/>
      <c r="AS2116" s="1027"/>
    </row>
    <row r="2117">
      <c r="A2117" s="266"/>
      <c r="B2117" s="266"/>
      <c r="C2117" s="269"/>
      <c r="D2117" s="984">
        <v>8.0</v>
      </c>
      <c r="E2117" s="985">
        <v>22.0</v>
      </c>
      <c r="F2117" s="1012"/>
      <c r="G2117" s="1013"/>
      <c r="H2117" s="988">
        <v>27000.0</v>
      </c>
      <c r="I2117" s="486"/>
      <c r="J2117" s="519"/>
      <c r="K2117" s="475">
        <v>8.0</v>
      </c>
      <c r="L2117" s="989"/>
      <c r="M2117" s="486"/>
      <c r="N2117" s="487"/>
      <c r="O2117" s="486"/>
      <c r="P2117" s="487"/>
      <c r="Q2117" s="487"/>
      <c r="R2117" s="487"/>
      <c r="S2117" s="519"/>
      <c r="T2117" s="520"/>
      <c r="U2117" s="519"/>
      <c r="V2117" s="520"/>
      <c r="W2117" s="520"/>
      <c r="X2117" s="520"/>
      <c r="Y2117" s="475"/>
      <c r="Z2117" s="475">
        <v>2.0</v>
      </c>
      <c r="AA2117" s="474"/>
      <c r="AB2117" s="475">
        <v>6.0</v>
      </c>
      <c r="AC2117" s="475"/>
      <c r="AD2117" s="475"/>
      <c r="AE2117" s="989"/>
      <c r="AF2117" s="989"/>
      <c r="AG2117" s="989"/>
      <c r="AH2117" s="990"/>
      <c r="AI2117" s="990"/>
      <c r="AJ2117" s="989"/>
      <c r="AK2117" s="962"/>
      <c r="AL2117" s="962"/>
      <c r="AM2117" s="962"/>
      <c r="AN2117" s="961"/>
      <c r="AO2117" s="962"/>
      <c r="AP2117" s="962"/>
      <c r="AQ2117" s="961"/>
      <c r="AR2117" s="961"/>
      <c r="AS2117" s="1027"/>
    </row>
    <row r="2118">
      <c r="A2118" s="266"/>
      <c r="B2118" s="266"/>
      <c r="C2118" s="269"/>
      <c r="D2118" s="984">
        <v>9.0</v>
      </c>
      <c r="E2118" s="985">
        <v>25.0</v>
      </c>
      <c r="F2118" s="1012"/>
      <c r="G2118" s="1013"/>
      <c r="H2118" s="988">
        <v>41000.0</v>
      </c>
      <c r="I2118" s="486"/>
      <c r="J2118" s="519"/>
      <c r="K2118" s="475">
        <v>12.0</v>
      </c>
      <c r="L2118" s="989"/>
      <c r="M2118" s="486"/>
      <c r="N2118" s="487"/>
      <c r="O2118" s="486"/>
      <c r="P2118" s="487"/>
      <c r="Q2118" s="487"/>
      <c r="R2118" s="487"/>
      <c r="S2118" s="519"/>
      <c r="T2118" s="520"/>
      <c r="U2118" s="519"/>
      <c r="V2118" s="520"/>
      <c r="W2118" s="520"/>
      <c r="X2118" s="520"/>
      <c r="Y2118" s="475"/>
      <c r="Z2118" s="475">
        <v>3.0</v>
      </c>
      <c r="AA2118" s="474"/>
      <c r="AB2118" s="475">
        <v>8.0</v>
      </c>
      <c r="AC2118" s="475"/>
      <c r="AD2118" s="475"/>
      <c r="AE2118" s="989"/>
      <c r="AF2118" s="989"/>
      <c r="AG2118" s="989"/>
      <c r="AH2118" s="990"/>
      <c r="AI2118" s="990"/>
      <c r="AJ2118" s="989"/>
      <c r="AK2118" s="962"/>
      <c r="AL2118" s="962"/>
      <c r="AM2118" s="962"/>
      <c r="AN2118" s="961"/>
      <c r="AO2118" s="962"/>
      <c r="AP2118" s="962"/>
      <c r="AQ2118" s="961"/>
      <c r="AR2118" s="961"/>
      <c r="AS2118" s="1027"/>
    </row>
    <row r="2119">
      <c r="A2119" s="275"/>
      <c r="B2119" s="275"/>
      <c r="C2119" s="917"/>
      <c r="D2119" s="992">
        <v>10.0</v>
      </c>
      <c r="E2119" s="993">
        <v>30.0</v>
      </c>
      <c r="F2119" s="1014"/>
      <c r="G2119" s="1015"/>
      <c r="H2119" s="996">
        <v>62000.0</v>
      </c>
      <c r="I2119" s="1001"/>
      <c r="J2119" s="998"/>
      <c r="K2119" s="1003">
        <v>16.0</v>
      </c>
      <c r="L2119" s="1000"/>
      <c r="M2119" s="1001"/>
      <c r="N2119" s="997"/>
      <c r="O2119" s="1001"/>
      <c r="P2119" s="997"/>
      <c r="Q2119" s="997"/>
      <c r="R2119" s="997"/>
      <c r="S2119" s="998"/>
      <c r="T2119" s="1002"/>
      <c r="U2119" s="998"/>
      <c r="V2119" s="1002"/>
      <c r="W2119" s="1002"/>
      <c r="X2119" s="1002"/>
      <c r="Y2119" s="1003"/>
      <c r="Z2119" s="1003">
        <v>4.0</v>
      </c>
      <c r="AA2119" s="999"/>
      <c r="AB2119" s="1003">
        <v>10.0</v>
      </c>
      <c r="AC2119" s="1003"/>
      <c r="AD2119" s="1003"/>
      <c r="AE2119" s="1000"/>
      <c r="AF2119" s="1000"/>
      <c r="AG2119" s="1000"/>
      <c r="AH2119" s="1004"/>
      <c r="AI2119" s="1004"/>
      <c r="AJ2119" s="1000"/>
      <c r="AK2119" s="1029"/>
      <c r="AL2119" s="1029"/>
      <c r="AM2119" s="1029"/>
      <c r="AN2119" s="1030"/>
      <c r="AO2119" s="1029"/>
      <c r="AP2119" s="1029"/>
      <c r="AQ2119" s="1030"/>
      <c r="AR2119" s="1030"/>
      <c r="AS2119" s="1031"/>
    </row>
    <row r="2120">
      <c r="A2120" s="387" t="s">
        <v>131</v>
      </c>
      <c r="B2120" s="1018" t="s">
        <v>2954</v>
      </c>
      <c r="C2120" s="269"/>
      <c r="D2120" s="984">
        <v>1.0</v>
      </c>
      <c r="E2120" s="985">
        <v>2.0</v>
      </c>
      <c r="F2120" s="986">
        <v>10.0</v>
      </c>
      <c r="G2120" s="987"/>
      <c r="H2120" s="1021">
        <v>8000.0</v>
      </c>
      <c r="I2120" s="486"/>
      <c r="J2120" s="519"/>
      <c r="K2120" s="475">
        <v>3.0</v>
      </c>
      <c r="L2120" s="989"/>
      <c r="M2120" s="486"/>
      <c r="N2120" s="487"/>
      <c r="O2120" s="486"/>
      <c r="P2120" s="487"/>
      <c r="Q2120" s="487"/>
      <c r="R2120" s="487"/>
      <c r="S2120" s="519"/>
      <c r="T2120" s="520"/>
      <c r="U2120" s="519"/>
      <c r="V2120" s="520"/>
      <c r="W2120" s="520"/>
      <c r="X2120" s="520"/>
      <c r="Y2120" s="474"/>
      <c r="Z2120" s="475"/>
      <c r="AA2120" s="475"/>
      <c r="AB2120" s="475"/>
      <c r="AC2120" s="475">
        <v>3.0</v>
      </c>
      <c r="AD2120" s="475"/>
      <c r="AE2120" s="989"/>
      <c r="AF2120" s="989"/>
      <c r="AG2120" s="989"/>
      <c r="AH2120" s="990"/>
      <c r="AI2120" s="990"/>
      <c r="AJ2120" s="989"/>
      <c r="AK2120" s="962"/>
      <c r="AL2120" s="962"/>
      <c r="AM2120" s="962"/>
      <c r="AN2120" s="961"/>
      <c r="AO2120" s="962"/>
      <c r="AP2120" s="962"/>
      <c r="AQ2120" s="961"/>
      <c r="AR2120" s="961"/>
      <c r="AS2120" s="962"/>
    </row>
    <row r="2121">
      <c r="B2121" s="266"/>
      <c r="C2121" s="269"/>
      <c r="D2121" s="984">
        <v>2.0</v>
      </c>
      <c r="E2121" s="985">
        <v>4.0</v>
      </c>
      <c r="F2121" s="986">
        <v>12.0</v>
      </c>
      <c r="G2121" s="987"/>
      <c r="H2121" s="1021">
        <v>12000.0</v>
      </c>
      <c r="I2121" s="486"/>
      <c r="J2121" s="519"/>
      <c r="K2121" s="475">
        <v>5.0</v>
      </c>
      <c r="L2121" s="989"/>
      <c r="M2121" s="486"/>
      <c r="N2121" s="487"/>
      <c r="O2121" s="486"/>
      <c r="P2121" s="487"/>
      <c r="Q2121" s="487"/>
      <c r="R2121" s="487"/>
      <c r="S2121" s="519"/>
      <c r="T2121" s="520"/>
      <c r="U2121" s="519"/>
      <c r="V2121" s="520"/>
      <c r="W2121" s="520"/>
      <c r="X2121" s="520"/>
      <c r="Y2121" s="474"/>
      <c r="Z2121" s="475"/>
      <c r="AA2121" s="475"/>
      <c r="AB2121" s="475"/>
      <c r="AC2121" s="475">
        <v>4.0</v>
      </c>
      <c r="AD2121" s="475"/>
      <c r="AE2121" s="989"/>
      <c r="AF2121" s="989"/>
      <c r="AG2121" s="989"/>
      <c r="AH2121" s="990"/>
      <c r="AI2121" s="990"/>
      <c r="AJ2121" s="989"/>
      <c r="AK2121" s="962"/>
      <c r="AL2121" s="962"/>
      <c r="AM2121" s="962"/>
      <c r="AN2121" s="961"/>
      <c r="AO2121" s="962"/>
      <c r="AP2121" s="962"/>
      <c r="AQ2121" s="961"/>
      <c r="AR2121" s="961"/>
      <c r="AS2121" s="962"/>
    </row>
    <row r="2122">
      <c r="B2122" s="266"/>
      <c r="C2122" s="269"/>
      <c r="D2122" s="984">
        <v>3.0</v>
      </c>
      <c r="E2122" s="985">
        <v>6.0</v>
      </c>
      <c r="F2122" s="986">
        <v>14.0</v>
      </c>
      <c r="G2122" s="987"/>
      <c r="H2122" s="1021">
        <v>18000.0</v>
      </c>
      <c r="I2122" s="486"/>
      <c r="J2122" s="519"/>
      <c r="K2122" s="475">
        <v>8.0</v>
      </c>
      <c r="L2122" s="989"/>
      <c r="M2122" s="486"/>
      <c r="N2122" s="487"/>
      <c r="O2122" s="486"/>
      <c r="P2122" s="487"/>
      <c r="Q2122" s="487"/>
      <c r="R2122" s="487"/>
      <c r="S2122" s="519"/>
      <c r="T2122" s="520"/>
      <c r="U2122" s="519"/>
      <c r="V2122" s="520"/>
      <c r="W2122" s="520"/>
      <c r="X2122" s="520"/>
      <c r="Y2122" s="474"/>
      <c r="Z2122" s="475">
        <v>2.0</v>
      </c>
      <c r="AA2122" s="475"/>
      <c r="AB2122" s="475"/>
      <c r="AC2122" s="475">
        <v>6.0</v>
      </c>
      <c r="AD2122" s="475"/>
      <c r="AE2122" s="989"/>
      <c r="AF2122" s="989"/>
      <c r="AG2122" s="989"/>
      <c r="AH2122" s="990"/>
      <c r="AI2122" s="990"/>
      <c r="AJ2122" s="989"/>
      <c r="AK2122" s="962"/>
      <c r="AL2122" s="962"/>
      <c r="AM2122" s="962"/>
      <c r="AN2122" s="961"/>
      <c r="AO2122" s="962"/>
      <c r="AP2122" s="962"/>
      <c r="AQ2122" s="961"/>
      <c r="AR2122" s="961"/>
      <c r="AS2122" s="962"/>
    </row>
    <row r="2123">
      <c r="B2123" s="266"/>
      <c r="C2123" s="269"/>
      <c r="D2123" s="984">
        <v>4.0</v>
      </c>
      <c r="E2123" s="985">
        <v>9.0</v>
      </c>
      <c r="F2123" s="986">
        <v>16.0</v>
      </c>
      <c r="G2123" s="987"/>
      <c r="H2123" s="1021">
        <v>27000.0</v>
      </c>
      <c r="I2123" s="486"/>
      <c r="J2123" s="519"/>
      <c r="K2123" s="475">
        <v>12.0</v>
      </c>
      <c r="L2123" s="989"/>
      <c r="M2123" s="486"/>
      <c r="N2123" s="487"/>
      <c r="O2123" s="486"/>
      <c r="P2123" s="487"/>
      <c r="Q2123" s="487"/>
      <c r="R2123" s="487"/>
      <c r="S2123" s="519"/>
      <c r="T2123" s="520"/>
      <c r="U2123" s="519"/>
      <c r="V2123" s="520"/>
      <c r="W2123" s="520"/>
      <c r="X2123" s="520"/>
      <c r="Y2123" s="474"/>
      <c r="Z2123" s="475">
        <v>4.0</v>
      </c>
      <c r="AA2123" s="475"/>
      <c r="AB2123" s="475"/>
      <c r="AC2123" s="475">
        <v>8.0</v>
      </c>
      <c r="AD2123" s="475"/>
      <c r="AE2123" s="989"/>
      <c r="AF2123" s="989"/>
      <c r="AG2123" s="989"/>
      <c r="AH2123" s="990"/>
      <c r="AI2123" s="990"/>
      <c r="AJ2123" s="989"/>
      <c r="AK2123" s="962"/>
      <c r="AL2123" s="962"/>
      <c r="AM2123" s="962"/>
      <c r="AN2123" s="961"/>
      <c r="AO2123" s="962"/>
      <c r="AP2123" s="962"/>
      <c r="AQ2123" s="961"/>
      <c r="AR2123" s="961"/>
      <c r="AS2123" s="962"/>
    </row>
    <row r="2124">
      <c r="B2124" s="266"/>
      <c r="C2124" s="269"/>
      <c r="D2124" s="984">
        <v>5.0</v>
      </c>
      <c r="E2124" s="985">
        <v>12.0</v>
      </c>
      <c r="F2124" s="986">
        <v>18.0</v>
      </c>
      <c r="G2124" s="987"/>
      <c r="H2124" s="1021">
        <v>41000.0</v>
      </c>
      <c r="I2124" s="486"/>
      <c r="J2124" s="519"/>
      <c r="K2124" s="475">
        <v>15.0</v>
      </c>
      <c r="L2124" s="989"/>
      <c r="M2124" s="486"/>
      <c r="N2124" s="487"/>
      <c r="O2124" s="486"/>
      <c r="P2124" s="487"/>
      <c r="Q2124" s="487"/>
      <c r="R2124" s="487"/>
      <c r="S2124" s="519"/>
      <c r="T2124" s="520"/>
      <c r="U2124" s="519"/>
      <c r="V2124" s="520"/>
      <c r="W2124" s="520"/>
      <c r="X2124" s="520"/>
      <c r="Y2124" s="474"/>
      <c r="Z2124" s="475">
        <v>6.0</v>
      </c>
      <c r="AA2124" s="475"/>
      <c r="AB2124" s="475"/>
      <c r="AC2124" s="475">
        <v>10.0</v>
      </c>
      <c r="AD2124" s="475"/>
      <c r="AE2124" s="989"/>
      <c r="AF2124" s="989"/>
      <c r="AG2124" s="989"/>
      <c r="AH2124" s="990"/>
      <c r="AI2124" s="990"/>
      <c r="AJ2124" s="989"/>
      <c r="AK2124" s="962"/>
      <c r="AL2124" s="962"/>
      <c r="AM2124" s="962"/>
      <c r="AN2124" s="961"/>
      <c r="AO2124" s="962"/>
      <c r="AP2124" s="962"/>
      <c r="AQ2124" s="961"/>
      <c r="AR2124" s="961"/>
      <c r="AS2124" s="962"/>
    </row>
    <row r="2125">
      <c r="B2125" s="266"/>
      <c r="C2125" s="269"/>
      <c r="D2125" s="984">
        <v>6.0</v>
      </c>
      <c r="E2125" s="985">
        <v>15.0</v>
      </c>
      <c r="F2125" s="986">
        <v>20.0</v>
      </c>
      <c r="G2125" s="987"/>
      <c r="H2125" s="1021">
        <v>62000.0</v>
      </c>
      <c r="I2125" s="486"/>
      <c r="J2125" s="519"/>
      <c r="K2125" s="474"/>
      <c r="L2125" s="990">
        <v>5.0</v>
      </c>
      <c r="M2125" s="486"/>
      <c r="N2125" s="487"/>
      <c r="O2125" s="486"/>
      <c r="P2125" s="487"/>
      <c r="Q2125" s="487"/>
      <c r="R2125" s="487"/>
      <c r="S2125" s="519"/>
      <c r="T2125" s="520"/>
      <c r="U2125" s="519"/>
      <c r="V2125" s="520"/>
      <c r="W2125" s="520"/>
      <c r="X2125" s="520"/>
      <c r="Y2125" s="474"/>
      <c r="Z2125" s="474"/>
      <c r="AA2125" s="474"/>
      <c r="AB2125" s="475"/>
      <c r="AC2125" s="475"/>
      <c r="AD2125" s="475"/>
      <c r="AE2125" s="989"/>
      <c r="AF2125" s="990">
        <v>2.0</v>
      </c>
      <c r="AG2125" s="989"/>
      <c r="AH2125" s="990"/>
      <c r="AI2125" s="990">
        <v>2.0</v>
      </c>
      <c r="AJ2125" s="990"/>
      <c r="AK2125" s="962"/>
      <c r="AL2125" s="962"/>
      <c r="AM2125" s="962"/>
      <c r="AN2125" s="961"/>
      <c r="AO2125" s="962"/>
      <c r="AP2125" s="962"/>
      <c r="AQ2125" s="961"/>
      <c r="AR2125" s="961"/>
      <c r="AS2125" s="962"/>
    </row>
    <row r="2126">
      <c r="B2126" s="266"/>
      <c r="C2126" s="269"/>
      <c r="D2126" s="984">
        <v>7.0</v>
      </c>
      <c r="E2126" s="985">
        <v>18.0</v>
      </c>
      <c r="F2126" s="986">
        <v>22.0</v>
      </c>
      <c r="G2126" s="987"/>
      <c r="H2126" s="1021">
        <v>93000.0</v>
      </c>
      <c r="I2126" s="486"/>
      <c r="J2126" s="519"/>
      <c r="K2126" s="474"/>
      <c r="L2126" s="990">
        <v>10.0</v>
      </c>
      <c r="M2126" s="486"/>
      <c r="N2126" s="487"/>
      <c r="O2126" s="486"/>
      <c r="P2126" s="487"/>
      <c r="Q2126" s="487"/>
      <c r="R2126" s="487"/>
      <c r="S2126" s="519"/>
      <c r="T2126" s="520"/>
      <c r="U2126" s="519"/>
      <c r="V2126" s="520"/>
      <c r="W2126" s="520"/>
      <c r="X2126" s="520"/>
      <c r="Y2126" s="474"/>
      <c r="Z2126" s="474"/>
      <c r="AA2126" s="474"/>
      <c r="AB2126" s="475"/>
      <c r="AC2126" s="475"/>
      <c r="AD2126" s="475"/>
      <c r="AE2126" s="989"/>
      <c r="AF2126" s="990">
        <v>3.0</v>
      </c>
      <c r="AG2126" s="989"/>
      <c r="AH2126" s="990"/>
      <c r="AI2126" s="990">
        <v>3.0</v>
      </c>
      <c r="AJ2126" s="990"/>
      <c r="AK2126" s="962"/>
      <c r="AL2126" s="962"/>
      <c r="AM2126" s="962"/>
      <c r="AN2126" s="961"/>
      <c r="AO2126" s="962"/>
      <c r="AP2126" s="962"/>
      <c r="AQ2126" s="961"/>
      <c r="AR2126" s="961"/>
      <c r="AS2126" s="962"/>
    </row>
    <row r="2127">
      <c r="B2127" s="266"/>
      <c r="C2127" s="269"/>
      <c r="D2127" s="984">
        <v>8.0</v>
      </c>
      <c r="E2127" s="985">
        <v>22.0</v>
      </c>
      <c r="F2127" s="986">
        <v>24.0</v>
      </c>
      <c r="G2127" s="987"/>
      <c r="H2127" s="1021">
        <v>140000.0</v>
      </c>
      <c r="I2127" s="486"/>
      <c r="J2127" s="519"/>
      <c r="K2127" s="474"/>
      <c r="L2127" s="990">
        <v>20.0</v>
      </c>
      <c r="M2127" s="486"/>
      <c r="N2127" s="487"/>
      <c r="O2127" s="486"/>
      <c r="P2127" s="487"/>
      <c r="Q2127" s="487"/>
      <c r="R2127" s="487"/>
      <c r="S2127" s="519"/>
      <c r="T2127" s="520"/>
      <c r="U2127" s="519"/>
      <c r="V2127" s="520"/>
      <c r="W2127" s="520"/>
      <c r="X2127" s="520"/>
      <c r="Y2127" s="474"/>
      <c r="Z2127" s="474"/>
      <c r="AA2127" s="474"/>
      <c r="AB2127" s="475"/>
      <c r="AC2127" s="475"/>
      <c r="AD2127" s="475"/>
      <c r="AE2127" s="989"/>
      <c r="AF2127" s="990">
        <v>5.0</v>
      </c>
      <c r="AG2127" s="989"/>
      <c r="AH2127" s="990"/>
      <c r="AI2127" s="990">
        <v>5.0</v>
      </c>
      <c r="AJ2127" s="990"/>
      <c r="AK2127" s="962"/>
      <c r="AL2127" s="962"/>
      <c r="AM2127" s="962"/>
      <c r="AN2127" s="961"/>
      <c r="AO2127" s="962"/>
      <c r="AP2127" s="962"/>
      <c r="AQ2127" s="961"/>
      <c r="AR2127" s="961"/>
      <c r="AS2127" s="962"/>
    </row>
    <row r="2128">
      <c r="B2128" s="266"/>
      <c r="C2128" s="269"/>
      <c r="D2128" s="984">
        <v>9.0</v>
      </c>
      <c r="E2128" s="985">
        <v>26.0</v>
      </c>
      <c r="F2128" s="986">
        <v>27.0</v>
      </c>
      <c r="G2128" s="987"/>
      <c r="H2128" s="1021">
        <v>210000.0</v>
      </c>
      <c r="I2128" s="486"/>
      <c r="J2128" s="519"/>
      <c r="K2128" s="474"/>
      <c r="L2128" s="990">
        <v>30.0</v>
      </c>
      <c r="M2128" s="486"/>
      <c r="N2128" s="487"/>
      <c r="O2128" s="486"/>
      <c r="P2128" s="487"/>
      <c r="Q2128" s="487"/>
      <c r="R2128" s="487"/>
      <c r="S2128" s="519"/>
      <c r="T2128" s="520"/>
      <c r="U2128" s="519"/>
      <c r="V2128" s="520"/>
      <c r="W2128" s="520"/>
      <c r="X2128" s="520"/>
      <c r="Y2128" s="474"/>
      <c r="Z2128" s="474"/>
      <c r="AA2128" s="474"/>
      <c r="AB2128" s="475"/>
      <c r="AC2128" s="475"/>
      <c r="AD2128" s="475"/>
      <c r="AE2128" s="989"/>
      <c r="AF2128" s="990">
        <v>7.0</v>
      </c>
      <c r="AG2128" s="989"/>
      <c r="AH2128" s="990"/>
      <c r="AI2128" s="990">
        <v>7.0</v>
      </c>
      <c r="AJ2128" s="990"/>
      <c r="AK2128" s="962"/>
      <c r="AL2128" s="962"/>
      <c r="AM2128" s="962"/>
      <c r="AN2128" s="961"/>
      <c r="AO2128" s="962"/>
      <c r="AP2128" s="962"/>
      <c r="AQ2128" s="961"/>
      <c r="AR2128" s="961"/>
      <c r="AS2128" s="962"/>
    </row>
    <row r="2129">
      <c r="B2129" s="266"/>
      <c r="C2129" s="269"/>
      <c r="D2129" s="984">
        <v>10.0</v>
      </c>
      <c r="E2129" s="985">
        <v>30.0</v>
      </c>
      <c r="F2129" s="986">
        <v>30.0</v>
      </c>
      <c r="G2129" s="987"/>
      <c r="H2129" s="1021">
        <v>320000.0</v>
      </c>
      <c r="I2129" s="486"/>
      <c r="J2129" s="519"/>
      <c r="K2129" s="474"/>
      <c r="L2129" s="990">
        <v>40.0</v>
      </c>
      <c r="M2129" s="486"/>
      <c r="N2129" s="487"/>
      <c r="O2129" s="486"/>
      <c r="P2129" s="487"/>
      <c r="Q2129" s="487"/>
      <c r="R2129" s="487"/>
      <c r="S2129" s="519"/>
      <c r="T2129" s="520"/>
      <c r="U2129" s="519"/>
      <c r="V2129" s="520"/>
      <c r="W2129" s="520"/>
      <c r="X2129" s="520"/>
      <c r="Y2129" s="474"/>
      <c r="Z2129" s="474"/>
      <c r="AA2129" s="474"/>
      <c r="AB2129" s="475"/>
      <c r="AC2129" s="475"/>
      <c r="AD2129" s="475"/>
      <c r="AE2129" s="989"/>
      <c r="AF2129" s="990">
        <v>9.0</v>
      </c>
      <c r="AG2129" s="989"/>
      <c r="AH2129" s="990"/>
      <c r="AI2129" s="990">
        <v>9.0</v>
      </c>
      <c r="AJ2129" s="990"/>
      <c r="AK2129" s="962"/>
      <c r="AL2129" s="962"/>
      <c r="AM2129" s="962"/>
      <c r="AN2129" s="961"/>
      <c r="AO2129" s="962"/>
      <c r="AP2129" s="962"/>
      <c r="AQ2129" s="961"/>
      <c r="AR2129" s="961"/>
      <c r="AS2129" s="962"/>
    </row>
    <row r="2130">
      <c r="A2130" s="968" t="s">
        <v>972</v>
      </c>
      <c r="B2130" s="1016" t="s">
        <v>2955</v>
      </c>
      <c r="C2130" s="14"/>
      <c r="D2130" s="970">
        <v>1.0</v>
      </c>
      <c r="E2130" s="971">
        <v>2.0</v>
      </c>
      <c r="F2130" s="972">
        <v>15.0</v>
      </c>
      <c r="G2130" s="973"/>
      <c r="H2130" s="1023">
        <v>10000.0</v>
      </c>
      <c r="I2130" s="979"/>
      <c r="J2130" s="976"/>
      <c r="K2130" s="977"/>
      <c r="L2130" s="982">
        <v>1.0</v>
      </c>
      <c r="M2130" s="979"/>
      <c r="N2130" s="975"/>
      <c r="O2130" s="979"/>
      <c r="P2130" s="975"/>
      <c r="Q2130" s="975"/>
      <c r="R2130" s="975"/>
      <c r="S2130" s="976"/>
      <c r="T2130" s="980"/>
      <c r="U2130" s="976"/>
      <c r="V2130" s="980"/>
      <c r="W2130" s="980"/>
      <c r="X2130" s="980"/>
      <c r="Y2130" s="977"/>
      <c r="Z2130" s="977"/>
      <c r="AA2130" s="977"/>
      <c r="AB2130" s="981"/>
      <c r="AC2130" s="981"/>
      <c r="AD2130" s="981"/>
      <c r="AE2130" s="978"/>
      <c r="AF2130" s="978"/>
      <c r="AG2130" s="978"/>
      <c r="AH2130" s="982"/>
      <c r="AI2130" s="982"/>
      <c r="AJ2130" s="978"/>
      <c r="AK2130" s="1024"/>
      <c r="AL2130" s="1024"/>
      <c r="AM2130" s="1024"/>
      <c r="AN2130" s="1025"/>
      <c r="AO2130" s="1024"/>
      <c r="AP2130" s="1024"/>
      <c r="AQ2130" s="1025"/>
      <c r="AR2130" s="1025"/>
      <c r="AS2130" s="1026"/>
    </row>
    <row r="2131">
      <c r="A2131" s="266"/>
      <c r="B2131" s="266"/>
      <c r="C2131" s="269"/>
      <c r="D2131" s="984">
        <v>2.0</v>
      </c>
      <c r="E2131" s="985">
        <v>4.0</v>
      </c>
      <c r="F2131" s="986">
        <v>18.0</v>
      </c>
      <c r="G2131" s="987"/>
      <c r="H2131" s="1021">
        <v>15000.0</v>
      </c>
      <c r="I2131" s="486"/>
      <c r="J2131" s="519"/>
      <c r="K2131" s="475">
        <v>5.0</v>
      </c>
      <c r="L2131" s="989"/>
      <c r="M2131" s="486"/>
      <c r="N2131" s="487"/>
      <c r="O2131" s="486"/>
      <c r="P2131" s="487"/>
      <c r="Q2131" s="487"/>
      <c r="R2131" s="487"/>
      <c r="S2131" s="519"/>
      <c r="T2131" s="520"/>
      <c r="U2131" s="519"/>
      <c r="V2131" s="520"/>
      <c r="W2131" s="520"/>
      <c r="X2131" s="520"/>
      <c r="Y2131" s="475"/>
      <c r="Z2131" s="474"/>
      <c r="AA2131" s="474"/>
      <c r="AB2131" s="475"/>
      <c r="AC2131" s="475">
        <v>6.0</v>
      </c>
      <c r="AD2131" s="475"/>
      <c r="AE2131" s="989"/>
      <c r="AF2131" s="989"/>
      <c r="AG2131" s="989"/>
      <c r="AH2131" s="990"/>
      <c r="AI2131" s="990"/>
      <c r="AJ2131" s="989"/>
      <c r="AK2131" s="962"/>
      <c r="AL2131" s="962"/>
      <c r="AM2131" s="962"/>
      <c r="AN2131" s="961"/>
      <c r="AO2131" s="962"/>
      <c r="AP2131" s="962"/>
      <c r="AQ2131" s="961"/>
      <c r="AR2131" s="961"/>
      <c r="AS2131" s="1027"/>
    </row>
    <row r="2132">
      <c r="A2132" s="266"/>
      <c r="B2132" s="266"/>
      <c r="C2132" s="269"/>
      <c r="D2132" s="984">
        <v>3.0</v>
      </c>
      <c r="E2132" s="985">
        <v>6.0</v>
      </c>
      <c r="F2132" s="986">
        <v>21.0</v>
      </c>
      <c r="G2132" s="987"/>
      <c r="H2132" s="1021">
        <v>23000.0</v>
      </c>
      <c r="I2132" s="486"/>
      <c r="J2132" s="519"/>
      <c r="K2132" s="475">
        <v>15.0</v>
      </c>
      <c r="L2132" s="989"/>
      <c r="M2132" s="486"/>
      <c r="N2132" s="487"/>
      <c r="O2132" s="486"/>
      <c r="P2132" s="487"/>
      <c r="Q2132" s="487"/>
      <c r="R2132" s="487"/>
      <c r="S2132" s="519"/>
      <c r="T2132" s="520"/>
      <c r="U2132" s="519"/>
      <c r="V2132" s="520"/>
      <c r="W2132" s="520"/>
      <c r="X2132" s="520"/>
      <c r="Y2132" s="475"/>
      <c r="Z2132" s="474"/>
      <c r="AA2132" s="475">
        <v>6.0</v>
      </c>
      <c r="AB2132" s="475"/>
      <c r="AC2132" s="475">
        <v>10.0</v>
      </c>
      <c r="AD2132" s="475"/>
      <c r="AE2132" s="989"/>
      <c r="AF2132" s="989"/>
      <c r="AG2132" s="989"/>
      <c r="AH2132" s="990"/>
      <c r="AI2132" s="990"/>
      <c r="AJ2132" s="989"/>
      <c r="AK2132" s="962"/>
      <c r="AL2132" s="962"/>
      <c r="AM2132" s="962"/>
      <c r="AN2132" s="961"/>
      <c r="AO2132" s="962"/>
      <c r="AP2132" s="962"/>
      <c r="AQ2132" s="961"/>
      <c r="AR2132" s="961"/>
      <c r="AS2132" s="1027"/>
    </row>
    <row r="2133">
      <c r="A2133" s="266"/>
      <c r="B2133" s="266"/>
      <c r="C2133" s="269"/>
      <c r="D2133" s="984">
        <v>4.0</v>
      </c>
      <c r="E2133" s="985">
        <v>9.0</v>
      </c>
      <c r="F2133" s="986">
        <v>24.0</v>
      </c>
      <c r="G2133" s="987"/>
      <c r="H2133" s="1021">
        <v>35000.0</v>
      </c>
      <c r="I2133" s="486"/>
      <c r="J2133" s="519"/>
      <c r="K2133" s="475">
        <v>25.0</v>
      </c>
      <c r="L2133" s="989"/>
      <c r="M2133" s="486"/>
      <c r="N2133" s="487"/>
      <c r="O2133" s="486"/>
      <c r="P2133" s="487"/>
      <c r="Q2133" s="487"/>
      <c r="R2133" s="487"/>
      <c r="S2133" s="519"/>
      <c r="T2133" s="520"/>
      <c r="U2133" s="519"/>
      <c r="V2133" s="520"/>
      <c r="W2133" s="520"/>
      <c r="X2133" s="520"/>
      <c r="Y2133" s="475"/>
      <c r="Z2133" s="474"/>
      <c r="AA2133" s="475">
        <v>8.0</v>
      </c>
      <c r="AB2133" s="475"/>
      <c r="AC2133" s="475">
        <v>12.0</v>
      </c>
      <c r="AD2133" s="475"/>
      <c r="AE2133" s="989"/>
      <c r="AF2133" s="989"/>
      <c r="AG2133" s="989"/>
      <c r="AH2133" s="990"/>
      <c r="AI2133" s="990"/>
      <c r="AJ2133" s="989"/>
      <c r="AK2133" s="962"/>
      <c r="AL2133" s="962"/>
      <c r="AM2133" s="962"/>
      <c r="AN2133" s="961"/>
      <c r="AO2133" s="962"/>
      <c r="AP2133" s="962"/>
      <c r="AQ2133" s="961"/>
      <c r="AR2133" s="961"/>
      <c r="AS2133" s="1027"/>
    </row>
    <row r="2134">
      <c r="A2134" s="266"/>
      <c r="B2134" s="266"/>
      <c r="C2134" s="269"/>
      <c r="D2134" s="984">
        <v>5.0</v>
      </c>
      <c r="E2134" s="985">
        <v>12.0</v>
      </c>
      <c r="F2134" s="986">
        <v>27.0</v>
      </c>
      <c r="G2134" s="987"/>
      <c r="H2134" s="1021">
        <v>53000.0</v>
      </c>
      <c r="I2134" s="486"/>
      <c r="J2134" s="519"/>
      <c r="K2134" s="474"/>
      <c r="L2134" s="990">
        <v>3.0</v>
      </c>
      <c r="M2134" s="486"/>
      <c r="N2134" s="487"/>
      <c r="O2134" s="486"/>
      <c r="P2134" s="487"/>
      <c r="Q2134" s="487"/>
      <c r="R2134" s="487"/>
      <c r="S2134" s="519"/>
      <c r="T2134" s="520"/>
      <c r="U2134" s="519"/>
      <c r="V2134" s="520"/>
      <c r="W2134" s="520"/>
      <c r="X2134" s="520"/>
      <c r="Y2134" s="475"/>
      <c r="Z2134" s="474"/>
      <c r="AA2134" s="475">
        <v>10.0</v>
      </c>
      <c r="AB2134" s="475"/>
      <c r="AC2134" s="475">
        <v>14.0</v>
      </c>
      <c r="AD2134" s="475"/>
      <c r="AE2134" s="989"/>
      <c r="AF2134" s="989"/>
      <c r="AG2134" s="989"/>
      <c r="AH2134" s="990"/>
      <c r="AI2134" s="990"/>
      <c r="AJ2134" s="989"/>
      <c r="AK2134" s="962"/>
      <c r="AL2134" s="962"/>
      <c r="AM2134" s="962"/>
      <c r="AN2134" s="961"/>
      <c r="AO2134" s="962"/>
      <c r="AP2134" s="962"/>
      <c r="AQ2134" s="961"/>
      <c r="AR2134" s="961"/>
      <c r="AS2134" s="1027"/>
    </row>
    <row r="2135">
      <c r="A2135" s="266"/>
      <c r="B2135" s="266"/>
      <c r="C2135" s="269"/>
      <c r="D2135" s="984">
        <v>6.0</v>
      </c>
      <c r="E2135" s="985">
        <v>15.0</v>
      </c>
      <c r="F2135" s="986">
        <v>30.0</v>
      </c>
      <c r="G2135" s="987"/>
      <c r="H2135" s="1021">
        <v>80000.0</v>
      </c>
      <c r="I2135" s="486"/>
      <c r="J2135" s="519"/>
      <c r="K2135" s="474"/>
      <c r="L2135" s="990">
        <v>5.0</v>
      </c>
      <c r="M2135" s="486"/>
      <c r="N2135" s="487"/>
      <c r="O2135" s="486"/>
      <c r="P2135" s="487"/>
      <c r="Q2135" s="487"/>
      <c r="R2135" s="487"/>
      <c r="S2135" s="519"/>
      <c r="T2135" s="520"/>
      <c r="U2135" s="519"/>
      <c r="V2135" s="520"/>
      <c r="W2135" s="520"/>
      <c r="X2135" s="520"/>
      <c r="Y2135" s="474"/>
      <c r="Z2135" s="474"/>
      <c r="AA2135" s="474"/>
      <c r="AB2135" s="475"/>
      <c r="AC2135" s="475"/>
      <c r="AD2135" s="475"/>
      <c r="AE2135" s="990"/>
      <c r="AF2135" s="989"/>
      <c r="AG2135" s="990">
        <v>2.0</v>
      </c>
      <c r="AH2135" s="990"/>
      <c r="AI2135" s="990">
        <v>2.0</v>
      </c>
      <c r="AJ2135" s="990"/>
      <c r="AK2135" s="962"/>
      <c r="AL2135" s="962"/>
      <c r="AM2135" s="962"/>
      <c r="AN2135" s="961"/>
      <c r="AO2135" s="962"/>
      <c r="AP2135" s="962"/>
      <c r="AQ2135" s="961"/>
      <c r="AR2135" s="961"/>
      <c r="AS2135" s="1027"/>
    </row>
    <row r="2136">
      <c r="A2136" s="266"/>
      <c r="B2136" s="266"/>
      <c r="C2136" s="269"/>
      <c r="D2136" s="984">
        <v>7.0</v>
      </c>
      <c r="E2136" s="985">
        <v>18.0</v>
      </c>
      <c r="F2136" s="986">
        <v>33.0</v>
      </c>
      <c r="G2136" s="987"/>
      <c r="H2136" s="1021">
        <v>120000.0</v>
      </c>
      <c r="I2136" s="486"/>
      <c r="J2136" s="519"/>
      <c r="K2136" s="474"/>
      <c r="L2136" s="990">
        <v>10.0</v>
      </c>
      <c r="M2136" s="486"/>
      <c r="N2136" s="487"/>
      <c r="O2136" s="486"/>
      <c r="P2136" s="487"/>
      <c r="Q2136" s="487"/>
      <c r="R2136" s="487"/>
      <c r="S2136" s="519"/>
      <c r="T2136" s="520"/>
      <c r="U2136" s="519"/>
      <c r="V2136" s="520"/>
      <c r="W2136" s="520"/>
      <c r="X2136" s="520"/>
      <c r="Y2136" s="474"/>
      <c r="Z2136" s="474"/>
      <c r="AA2136" s="474"/>
      <c r="AB2136" s="475"/>
      <c r="AC2136" s="475"/>
      <c r="AD2136" s="475"/>
      <c r="AE2136" s="990"/>
      <c r="AF2136" s="989"/>
      <c r="AG2136" s="990">
        <v>3.0</v>
      </c>
      <c r="AH2136" s="990"/>
      <c r="AI2136" s="990">
        <v>3.0</v>
      </c>
      <c r="AJ2136" s="990"/>
      <c r="AK2136" s="962"/>
      <c r="AL2136" s="962"/>
      <c r="AM2136" s="962"/>
      <c r="AN2136" s="961"/>
      <c r="AO2136" s="962"/>
      <c r="AP2136" s="962"/>
      <c r="AQ2136" s="961"/>
      <c r="AR2136" s="961"/>
      <c r="AS2136" s="1027"/>
    </row>
    <row r="2137">
      <c r="A2137" s="266"/>
      <c r="B2137" s="266"/>
      <c r="C2137" s="269"/>
      <c r="D2137" s="984">
        <v>8.0</v>
      </c>
      <c r="E2137" s="985">
        <v>22.0</v>
      </c>
      <c r="F2137" s="986">
        <v>36.0</v>
      </c>
      <c r="G2137" s="987"/>
      <c r="H2137" s="1021">
        <v>180000.0</v>
      </c>
      <c r="I2137" s="486"/>
      <c r="J2137" s="519"/>
      <c r="K2137" s="474"/>
      <c r="L2137" s="990">
        <v>20.0</v>
      </c>
      <c r="M2137" s="486"/>
      <c r="N2137" s="487"/>
      <c r="O2137" s="486"/>
      <c r="P2137" s="487"/>
      <c r="Q2137" s="487"/>
      <c r="R2137" s="487"/>
      <c r="S2137" s="519"/>
      <c r="T2137" s="520"/>
      <c r="U2137" s="519"/>
      <c r="V2137" s="520"/>
      <c r="W2137" s="520"/>
      <c r="X2137" s="520"/>
      <c r="Y2137" s="474"/>
      <c r="Z2137" s="474"/>
      <c r="AA2137" s="474"/>
      <c r="AB2137" s="475"/>
      <c r="AC2137" s="475"/>
      <c r="AD2137" s="475"/>
      <c r="AE2137" s="990"/>
      <c r="AF2137" s="989"/>
      <c r="AG2137" s="990">
        <v>5.0</v>
      </c>
      <c r="AH2137" s="990"/>
      <c r="AI2137" s="990">
        <v>5.0</v>
      </c>
      <c r="AJ2137" s="990"/>
      <c r="AK2137" s="962"/>
      <c r="AL2137" s="962"/>
      <c r="AM2137" s="962"/>
      <c r="AN2137" s="961"/>
      <c r="AO2137" s="962"/>
      <c r="AP2137" s="962"/>
      <c r="AQ2137" s="961"/>
      <c r="AR2137" s="961"/>
      <c r="AS2137" s="1027"/>
    </row>
    <row r="2138">
      <c r="A2138" s="266"/>
      <c r="B2138" s="266"/>
      <c r="C2138" s="269"/>
      <c r="D2138" s="984">
        <v>9.0</v>
      </c>
      <c r="E2138" s="985">
        <v>26.0</v>
      </c>
      <c r="F2138" s="986">
        <v>40.0</v>
      </c>
      <c r="G2138" s="987"/>
      <c r="H2138" s="1021">
        <v>270000.0</v>
      </c>
      <c r="I2138" s="486"/>
      <c r="J2138" s="519"/>
      <c r="K2138" s="474"/>
      <c r="L2138" s="990">
        <v>30.0</v>
      </c>
      <c r="M2138" s="486"/>
      <c r="N2138" s="487"/>
      <c r="O2138" s="486"/>
      <c r="P2138" s="487"/>
      <c r="Q2138" s="487"/>
      <c r="R2138" s="487"/>
      <c r="S2138" s="519"/>
      <c r="T2138" s="520"/>
      <c r="U2138" s="519"/>
      <c r="V2138" s="520"/>
      <c r="W2138" s="520"/>
      <c r="X2138" s="520"/>
      <c r="Y2138" s="474"/>
      <c r="Z2138" s="474"/>
      <c r="AA2138" s="474"/>
      <c r="AB2138" s="475"/>
      <c r="AC2138" s="475"/>
      <c r="AD2138" s="475"/>
      <c r="AE2138" s="990"/>
      <c r="AF2138" s="989"/>
      <c r="AG2138" s="990">
        <v>7.0</v>
      </c>
      <c r="AH2138" s="990"/>
      <c r="AI2138" s="990">
        <v>7.0</v>
      </c>
      <c r="AJ2138" s="990"/>
      <c r="AK2138" s="962"/>
      <c r="AL2138" s="962"/>
      <c r="AM2138" s="962"/>
      <c r="AN2138" s="961"/>
      <c r="AO2138" s="962"/>
      <c r="AP2138" s="962"/>
      <c r="AQ2138" s="961"/>
      <c r="AR2138" s="961"/>
      <c r="AS2138" s="1027"/>
    </row>
    <row r="2139">
      <c r="A2139" s="275"/>
      <c r="B2139" s="275"/>
      <c r="C2139" s="917"/>
      <c r="D2139" s="992">
        <v>10.0</v>
      </c>
      <c r="E2139" s="993">
        <v>30.0</v>
      </c>
      <c r="F2139" s="994">
        <v>45.0</v>
      </c>
      <c r="G2139" s="995"/>
      <c r="H2139" s="1028">
        <v>410000.0</v>
      </c>
      <c r="I2139" s="1001"/>
      <c r="J2139" s="998"/>
      <c r="K2139" s="999"/>
      <c r="L2139" s="1004">
        <v>40.0</v>
      </c>
      <c r="M2139" s="1001"/>
      <c r="N2139" s="997"/>
      <c r="O2139" s="1001"/>
      <c r="P2139" s="997"/>
      <c r="Q2139" s="997"/>
      <c r="R2139" s="997"/>
      <c r="S2139" s="998"/>
      <c r="T2139" s="1002"/>
      <c r="U2139" s="998"/>
      <c r="V2139" s="1002"/>
      <c r="W2139" s="1002"/>
      <c r="X2139" s="1002"/>
      <c r="Y2139" s="999"/>
      <c r="Z2139" s="999"/>
      <c r="AA2139" s="999"/>
      <c r="AB2139" s="1003"/>
      <c r="AC2139" s="1003"/>
      <c r="AD2139" s="1003"/>
      <c r="AE2139" s="1004"/>
      <c r="AF2139" s="1000"/>
      <c r="AG2139" s="1004">
        <v>9.0</v>
      </c>
      <c r="AH2139" s="1004"/>
      <c r="AI2139" s="1004">
        <v>9.0</v>
      </c>
      <c r="AJ2139" s="1004"/>
      <c r="AK2139" s="1029"/>
      <c r="AL2139" s="1029"/>
      <c r="AM2139" s="1029"/>
      <c r="AN2139" s="1030"/>
      <c r="AO2139" s="1029"/>
      <c r="AP2139" s="1029"/>
      <c r="AQ2139" s="1030"/>
      <c r="AR2139" s="1030"/>
      <c r="AS2139" s="1031"/>
    </row>
    <row r="2140">
      <c r="A2140" s="1226" t="s">
        <v>2727</v>
      </c>
      <c r="B2140" s="1226"/>
      <c r="AK2140" s="962"/>
      <c r="AL2140" s="962"/>
      <c r="AM2140" s="962"/>
      <c r="AN2140" s="961"/>
      <c r="AO2140" s="962"/>
      <c r="AP2140" s="962"/>
      <c r="AQ2140" s="961"/>
      <c r="AR2140" s="961"/>
      <c r="AS2140" s="962"/>
    </row>
    <row r="2141">
      <c r="A2141" s="1022" t="s">
        <v>2697</v>
      </c>
      <c r="B2141" s="1016" t="s">
        <v>2956</v>
      </c>
      <c r="C2141" s="14"/>
      <c r="D2141" s="970">
        <v>1.0</v>
      </c>
      <c r="E2141" s="971">
        <v>2.0</v>
      </c>
      <c r="F2141" s="972"/>
      <c r="G2141" s="1017"/>
      <c r="H2141" s="1023">
        <v>3000.0</v>
      </c>
      <c r="I2141" s="979"/>
      <c r="J2141" s="980">
        <v>8.0</v>
      </c>
      <c r="K2141" s="977"/>
      <c r="L2141" s="978"/>
      <c r="M2141" s="979"/>
      <c r="N2141" s="975"/>
      <c r="O2141" s="979"/>
      <c r="P2141" s="975"/>
      <c r="Q2141" s="975"/>
      <c r="R2141" s="975"/>
      <c r="S2141" s="976"/>
      <c r="T2141" s="980"/>
      <c r="U2141" s="976"/>
      <c r="V2141" s="980"/>
      <c r="W2141" s="980"/>
      <c r="X2141" s="980"/>
      <c r="Y2141" s="977"/>
      <c r="Z2141" s="977"/>
      <c r="AA2141" s="977"/>
      <c r="AB2141" s="981"/>
      <c r="AC2141" s="981"/>
      <c r="AD2141" s="981"/>
      <c r="AE2141" s="978"/>
      <c r="AF2141" s="978"/>
      <c r="AG2141" s="978"/>
      <c r="AH2141" s="982"/>
      <c r="AI2141" s="982"/>
      <c r="AJ2141" s="978"/>
      <c r="AK2141" s="1024"/>
      <c r="AL2141" s="1024"/>
      <c r="AM2141" s="1024"/>
      <c r="AN2141" s="1025"/>
      <c r="AO2141" s="1024"/>
      <c r="AP2141" s="1024"/>
      <c r="AQ2141" s="1025"/>
      <c r="AR2141" s="1025"/>
      <c r="AS2141" s="1026"/>
    </row>
    <row r="2142">
      <c r="A2142" s="266"/>
      <c r="B2142" s="266"/>
      <c r="C2142" s="269"/>
      <c r="D2142" s="984">
        <v>2.0</v>
      </c>
      <c r="E2142" s="985">
        <v>3.0</v>
      </c>
      <c r="F2142" s="986"/>
      <c r="G2142" s="1013"/>
      <c r="H2142" s="1021">
        <v>4500.0</v>
      </c>
      <c r="I2142" s="486"/>
      <c r="J2142" s="520">
        <v>10.0</v>
      </c>
      <c r="K2142" s="474"/>
      <c r="L2142" s="989"/>
      <c r="M2142" s="486"/>
      <c r="N2142" s="487"/>
      <c r="O2142" s="486"/>
      <c r="P2142" s="487"/>
      <c r="Q2142" s="487"/>
      <c r="R2142" s="487"/>
      <c r="S2142" s="520"/>
      <c r="T2142" s="520"/>
      <c r="U2142" s="519"/>
      <c r="V2142" s="520">
        <v>8.0</v>
      </c>
      <c r="W2142" s="520"/>
      <c r="X2142" s="520"/>
      <c r="Y2142" s="474"/>
      <c r="Z2142" s="474"/>
      <c r="AA2142" s="474"/>
      <c r="AB2142" s="475"/>
      <c r="AC2142" s="475"/>
      <c r="AD2142" s="475"/>
      <c r="AE2142" s="989"/>
      <c r="AF2142" s="989"/>
      <c r="AG2142" s="989"/>
      <c r="AH2142" s="990"/>
      <c r="AI2142" s="990"/>
      <c r="AJ2142" s="989"/>
      <c r="AK2142" s="962"/>
      <c r="AL2142" s="962"/>
      <c r="AM2142" s="962"/>
      <c r="AN2142" s="961"/>
      <c r="AO2142" s="962"/>
      <c r="AP2142" s="962"/>
      <c r="AQ2142" s="961"/>
      <c r="AR2142" s="961"/>
      <c r="AS2142" s="1027"/>
    </row>
    <row r="2143">
      <c r="A2143" s="266"/>
      <c r="B2143" s="266"/>
      <c r="C2143" s="269"/>
      <c r="D2143" s="984">
        <v>3.0</v>
      </c>
      <c r="E2143" s="985">
        <v>4.0</v>
      </c>
      <c r="F2143" s="986"/>
      <c r="G2143" s="1013"/>
      <c r="H2143" s="1021">
        <v>6800.0</v>
      </c>
      <c r="I2143" s="486"/>
      <c r="J2143" s="520">
        <v>12.0</v>
      </c>
      <c r="K2143" s="474"/>
      <c r="L2143" s="989"/>
      <c r="M2143" s="486"/>
      <c r="N2143" s="487"/>
      <c r="O2143" s="486"/>
      <c r="P2143" s="487"/>
      <c r="Q2143" s="487"/>
      <c r="R2143" s="487"/>
      <c r="S2143" s="520"/>
      <c r="T2143" s="520"/>
      <c r="U2143" s="519"/>
      <c r="V2143" s="520">
        <v>10.0</v>
      </c>
      <c r="W2143" s="520"/>
      <c r="X2143" s="520"/>
      <c r="Y2143" s="474"/>
      <c r="Z2143" s="474"/>
      <c r="AA2143" s="474"/>
      <c r="AB2143" s="475"/>
      <c r="AC2143" s="475"/>
      <c r="AD2143" s="475"/>
      <c r="AE2143" s="989"/>
      <c r="AF2143" s="989"/>
      <c r="AG2143" s="989"/>
      <c r="AH2143" s="990"/>
      <c r="AI2143" s="990"/>
      <c r="AJ2143" s="989"/>
      <c r="AK2143" s="962"/>
      <c r="AL2143" s="962"/>
      <c r="AM2143" s="962"/>
      <c r="AN2143" s="961"/>
      <c r="AO2143" s="962"/>
      <c r="AP2143" s="962"/>
      <c r="AQ2143" s="961"/>
      <c r="AR2143" s="961"/>
      <c r="AS2143" s="1027"/>
    </row>
    <row r="2144">
      <c r="A2144" s="266"/>
      <c r="B2144" s="266"/>
      <c r="C2144" s="269"/>
      <c r="D2144" s="984">
        <v>4.0</v>
      </c>
      <c r="E2144" s="985">
        <v>5.0</v>
      </c>
      <c r="F2144" s="986"/>
      <c r="G2144" s="1013"/>
      <c r="H2144" s="1021">
        <v>10000.0</v>
      </c>
      <c r="I2144" s="486"/>
      <c r="J2144" s="519"/>
      <c r="K2144" s="475">
        <v>3.0</v>
      </c>
      <c r="L2144" s="989"/>
      <c r="M2144" s="486"/>
      <c r="N2144" s="487"/>
      <c r="O2144" s="486"/>
      <c r="P2144" s="487"/>
      <c r="Q2144" s="487"/>
      <c r="R2144" s="487"/>
      <c r="S2144" s="520"/>
      <c r="T2144" s="520"/>
      <c r="U2144" s="519"/>
      <c r="V2144" s="520">
        <v>12.0</v>
      </c>
      <c r="W2144" s="520"/>
      <c r="X2144" s="520"/>
      <c r="Y2144" s="474"/>
      <c r="Z2144" s="474"/>
      <c r="AA2144" s="474"/>
      <c r="AB2144" s="475"/>
      <c r="AC2144" s="475"/>
      <c r="AD2144" s="475"/>
      <c r="AE2144" s="989"/>
      <c r="AF2144" s="989"/>
      <c r="AG2144" s="989"/>
      <c r="AH2144" s="990"/>
      <c r="AI2144" s="990"/>
      <c r="AJ2144" s="989"/>
      <c r="AK2144" s="962"/>
      <c r="AL2144" s="962"/>
      <c r="AM2144" s="962"/>
      <c r="AN2144" s="961"/>
      <c r="AO2144" s="962"/>
      <c r="AP2144" s="962"/>
      <c r="AQ2144" s="961"/>
      <c r="AR2144" s="961"/>
      <c r="AS2144" s="1027"/>
    </row>
    <row r="2145">
      <c r="A2145" s="266"/>
      <c r="B2145" s="266"/>
      <c r="C2145" s="269"/>
      <c r="D2145" s="984">
        <v>5.0</v>
      </c>
      <c r="E2145" s="985">
        <v>6.0</v>
      </c>
      <c r="F2145" s="986"/>
      <c r="G2145" s="1013"/>
      <c r="H2145" s="1021">
        <v>15000.0</v>
      </c>
      <c r="I2145" s="486"/>
      <c r="J2145" s="519"/>
      <c r="K2145" s="475">
        <v>5.0</v>
      </c>
      <c r="L2145" s="989"/>
      <c r="M2145" s="486"/>
      <c r="N2145" s="487"/>
      <c r="O2145" s="486"/>
      <c r="P2145" s="487"/>
      <c r="Q2145" s="487"/>
      <c r="R2145" s="487"/>
      <c r="S2145" s="519"/>
      <c r="T2145" s="520"/>
      <c r="U2145" s="519"/>
      <c r="V2145" s="520"/>
      <c r="W2145" s="520"/>
      <c r="X2145" s="520"/>
      <c r="Y2145" s="475"/>
      <c r="Z2145" s="475"/>
      <c r="AA2145" s="474"/>
      <c r="AB2145" s="475">
        <v>3.0</v>
      </c>
      <c r="AC2145" s="475"/>
      <c r="AD2145" s="475"/>
      <c r="AE2145" s="989"/>
      <c r="AF2145" s="989"/>
      <c r="AG2145" s="989"/>
      <c r="AH2145" s="990"/>
      <c r="AI2145" s="990"/>
      <c r="AJ2145" s="989"/>
      <c r="AK2145" s="962"/>
      <c r="AL2145" s="962"/>
      <c r="AM2145" s="962"/>
      <c r="AN2145" s="961"/>
      <c r="AO2145" s="962"/>
      <c r="AP2145" s="962"/>
      <c r="AQ2145" s="961"/>
      <c r="AR2145" s="961"/>
      <c r="AS2145" s="1027"/>
    </row>
    <row r="2146">
      <c r="A2146" s="266"/>
      <c r="B2146" s="266"/>
      <c r="C2146" s="269"/>
      <c r="D2146" s="984">
        <v>6.0</v>
      </c>
      <c r="E2146" s="985">
        <v>8.0</v>
      </c>
      <c r="F2146" s="986"/>
      <c r="G2146" s="1013"/>
      <c r="H2146" s="1021">
        <v>23000.0</v>
      </c>
      <c r="I2146" s="486"/>
      <c r="J2146" s="519"/>
      <c r="K2146" s="475">
        <v>10.0</v>
      </c>
      <c r="L2146" s="989"/>
      <c r="M2146" s="486"/>
      <c r="N2146" s="487"/>
      <c r="O2146" s="486"/>
      <c r="P2146" s="487"/>
      <c r="Q2146" s="487"/>
      <c r="R2146" s="487"/>
      <c r="S2146" s="519"/>
      <c r="T2146" s="520"/>
      <c r="U2146" s="519"/>
      <c r="V2146" s="520"/>
      <c r="W2146" s="520"/>
      <c r="X2146" s="520"/>
      <c r="Y2146" s="475"/>
      <c r="Z2146" s="475"/>
      <c r="AA2146" s="475">
        <v>3.0</v>
      </c>
      <c r="AB2146" s="475">
        <v>5.0</v>
      </c>
      <c r="AC2146" s="475"/>
      <c r="AD2146" s="475"/>
      <c r="AE2146" s="989"/>
      <c r="AF2146" s="989"/>
      <c r="AG2146" s="989"/>
      <c r="AH2146" s="990"/>
      <c r="AI2146" s="990"/>
      <c r="AJ2146" s="989"/>
      <c r="AK2146" s="962"/>
      <c r="AL2146" s="962"/>
      <c r="AM2146" s="962"/>
      <c r="AN2146" s="961"/>
      <c r="AO2146" s="962"/>
      <c r="AP2146" s="962"/>
      <c r="AQ2146" s="961"/>
      <c r="AR2146" s="961"/>
      <c r="AS2146" s="1027"/>
    </row>
    <row r="2147">
      <c r="A2147" s="266"/>
      <c r="B2147" s="266"/>
      <c r="C2147" s="269"/>
      <c r="D2147" s="984">
        <v>7.0</v>
      </c>
      <c r="E2147" s="985">
        <v>10.0</v>
      </c>
      <c r="F2147" s="986"/>
      <c r="G2147" s="1013"/>
      <c r="H2147" s="1021">
        <v>35000.0</v>
      </c>
      <c r="I2147" s="486"/>
      <c r="J2147" s="519"/>
      <c r="K2147" s="475">
        <v>15.0</v>
      </c>
      <c r="L2147" s="989"/>
      <c r="M2147" s="486"/>
      <c r="N2147" s="487"/>
      <c r="O2147" s="486"/>
      <c r="P2147" s="487"/>
      <c r="Q2147" s="487"/>
      <c r="R2147" s="487"/>
      <c r="S2147" s="519"/>
      <c r="T2147" s="520"/>
      <c r="U2147" s="519"/>
      <c r="V2147" s="520"/>
      <c r="W2147" s="520"/>
      <c r="X2147" s="520"/>
      <c r="Y2147" s="475"/>
      <c r="Z2147" s="475"/>
      <c r="AA2147" s="475">
        <v>4.0</v>
      </c>
      <c r="AB2147" s="475">
        <v>8.0</v>
      </c>
      <c r="AC2147" s="475"/>
      <c r="AD2147" s="475"/>
      <c r="AE2147" s="989"/>
      <c r="AF2147" s="989"/>
      <c r="AG2147" s="989"/>
      <c r="AH2147" s="990"/>
      <c r="AI2147" s="990"/>
      <c r="AJ2147" s="989"/>
      <c r="AK2147" s="962"/>
      <c r="AL2147" s="962"/>
      <c r="AM2147" s="962"/>
      <c r="AN2147" s="961"/>
      <c r="AO2147" s="962"/>
      <c r="AP2147" s="962"/>
      <c r="AQ2147" s="961"/>
      <c r="AR2147" s="961"/>
      <c r="AS2147" s="1027"/>
    </row>
    <row r="2148">
      <c r="A2148" s="266"/>
      <c r="B2148" s="266"/>
      <c r="C2148" s="269"/>
      <c r="D2148" s="984">
        <v>8.0</v>
      </c>
      <c r="E2148" s="985">
        <v>12.0</v>
      </c>
      <c r="F2148" s="986"/>
      <c r="G2148" s="1013"/>
      <c r="H2148" s="1021">
        <v>53000.0</v>
      </c>
      <c r="I2148" s="486"/>
      <c r="J2148" s="519"/>
      <c r="K2148" s="475">
        <v>20.0</v>
      </c>
      <c r="L2148" s="989"/>
      <c r="M2148" s="486"/>
      <c r="N2148" s="487"/>
      <c r="O2148" s="486"/>
      <c r="P2148" s="487"/>
      <c r="Q2148" s="487"/>
      <c r="R2148" s="487"/>
      <c r="S2148" s="519"/>
      <c r="T2148" s="520"/>
      <c r="U2148" s="519"/>
      <c r="V2148" s="520"/>
      <c r="W2148" s="520"/>
      <c r="X2148" s="520"/>
      <c r="Y2148" s="475"/>
      <c r="Z2148" s="475"/>
      <c r="AA2148" s="475">
        <v>5.0</v>
      </c>
      <c r="AB2148" s="475">
        <v>10.0</v>
      </c>
      <c r="AC2148" s="475"/>
      <c r="AD2148" s="475"/>
      <c r="AE2148" s="989"/>
      <c r="AF2148" s="989"/>
      <c r="AG2148" s="989"/>
      <c r="AH2148" s="990"/>
      <c r="AI2148" s="990"/>
      <c r="AJ2148" s="989"/>
      <c r="AK2148" s="962"/>
      <c r="AL2148" s="962"/>
      <c r="AM2148" s="962"/>
      <c r="AN2148" s="961"/>
      <c r="AO2148" s="962"/>
      <c r="AP2148" s="962"/>
      <c r="AQ2148" s="961"/>
      <c r="AR2148" s="961"/>
      <c r="AS2148" s="1027"/>
    </row>
    <row r="2149">
      <c r="A2149" s="266"/>
      <c r="B2149" s="266"/>
      <c r="C2149" s="269"/>
      <c r="D2149" s="984">
        <v>9.0</v>
      </c>
      <c r="E2149" s="985">
        <v>14.0</v>
      </c>
      <c r="F2149" s="986"/>
      <c r="G2149" s="1013"/>
      <c r="H2149" s="1021">
        <v>80000.0</v>
      </c>
      <c r="I2149" s="486"/>
      <c r="J2149" s="519"/>
      <c r="K2149" s="475">
        <v>30.0</v>
      </c>
      <c r="L2149" s="989"/>
      <c r="M2149" s="486"/>
      <c r="N2149" s="487"/>
      <c r="O2149" s="486"/>
      <c r="P2149" s="487"/>
      <c r="Q2149" s="487"/>
      <c r="R2149" s="487"/>
      <c r="S2149" s="519"/>
      <c r="T2149" s="520"/>
      <c r="U2149" s="519"/>
      <c r="V2149" s="520"/>
      <c r="W2149" s="520"/>
      <c r="X2149" s="520"/>
      <c r="Y2149" s="475"/>
      <c r="Z2149" s="475"/>
      <c r="AA2149" s="475">
        <v>6.0</v>
      </c>
      <c r="AB2149" s="475">
        <v>12.0</v>
      </c>
      <c r="AC2149" s="475"/>
      <c r="AD2149" s="475"/>
      <c r="AE2149" s="989"/>
      <c r="AF2149" s="989"/>
      <c r="AG2149" s="989"/>
      <c r="AH2149" s="990"/>
      <c r="AI2149" s="990"/>
      <c r="AJ2149" s="989"/>
      <c r="AK2149" s="962"/>
      <c r="AL2149" s="962"/>
      <c r="AM2149" s="962"/>
      <c r="AN2149" s="961"/>
      <c r="AO2149" s="962"/>
      <c r="AP2149" s="962"/>
      <c r="AQ2149" s="961"/>
      <c r="AR2149" s="961"/>
      <c r="AS2149" s="1027"/>
    </row>
    <row r="2150">
      <c r="A2150" s="266"/>
      <c r="B2150" s="266"/>
      <c r="C2150" s="269"/>
      <c r="D2150" s="984">
        <v>10.0</v>
      </c>
      <c r="E2150" s="985">
        <v>16.0</v>
      </c>
      <c r="F2150" s="986"/>
      <c r="G2150" s="1013"/>
      <c r="H2150" s="1021">
        <v>120000.0</v>
      </c>
      <c r="I2150" s="486"/>
      <c r="J2150" s="519"/>
      <c r="K2150" s="475">
        <v>40.0</v>
      </c>
      <c r="L2150" s="989"/>
      <c r="M2150" s="486"/>
      <c r="N2150" s="487"/>
      <c r="O2150" s="486"/>
      <c r="P2150" s="487"/>
      <c r="Q2150" s="487"/>
      <c r="R2150" s="487"/>
      <c r="S2150" s="519"/>
      <c r="T2150" s="520"/>
      <c r="U2150" s="519"/>
      <c r="V2150" s="520"/>
      <c r="W2150" s="520"/>
      <c r="X2150" s="520"/>
      <c r="Y2150" s="475"/>
      <c r="Z2150" s="475"/>
      <c r="AA2150" s="475">
        <v>7.0</v>
      </c>
      <c r="AB2150" s="475">
        <v>15.0</v>
      </c>
      <c r="AC2150" s="475"/>
      <c r="AD2150" s="475"/>
      <c r="AE2150" s="989"/>
      <c r="AF2150" s="989"/>
      <c r="AG2150" s="989"/>
      <c r="AH2150" s="990"/>
      <c r="AI2150" s="990"/>
      <c r="AJ2150" s="989"/>
      <c r="AK2150" s="962"/>
      <c r="AL2150" s="962"/>
      <c r="AM2150" s="962"/>
      <c r="AN2150" s="961"/>
      <c r="AO2150" s="962"/>
      <c r="AP2150" s="962"/>
      <c r="AQ2150" s="961"/>
      <c r="AR2150" s="961"/>
      <c r="AS2150" s="1027"/>
    </row>
    <row r="2151">
      <c r="A2151" s="266"/>
      <c r="B2151" s="266"/>
      <c r="C2151" s="269"/>
      <c r="D2151" s="984">
        <v>11.0</v>
      </c>
      <c r="E2151" s="985">
        <v>18.0</v>
      </c>
      <c r="F2151" s="986"/>
      <c r="G2151" s="1013"/>
      <c r="H2151" s="1021">
        <v>140000.0</v>
      </c>
      <c r="I2151" s="486"/>
      <c r="J2151" s="519"/>
      <c r="K2151" s="475">
        <v>50.0</v>
      </c>
      <c r="L2151" s="989"/>
      <c r="M2151" s="486"/>
      <c r="N2151" s="487"/>
      <c r="O2151" s="486"/>
      <c r="P2151" s="487"/>
      <c r="Q2151" s="487"/>
      <c r="R2151" s="487"/>
      <c r="S2151" s="519"/>
      <c r="T2151" s="520"/>
      <c r="U2151" s="519"/>
      <c r="V2151" s="520"/>
      <c r="W2151" s="520"/>
      <c r="X2151" s="520"/>
      <c r="Y2151" s="475"/>
      <c r="Z2151" s="475"/>
      <c r="AA2151" s="475">
        <v>8.0</v>
      </c>
      <c r="AB2151" s="475">
        <v>18.0</v>
      </c>
      <c r="AC2151" s="475"/>
      <c r="AD2151" s="475"/>
      <c r="AE2151" s="989"/>
      <c r="AF2151" s="989"/>
      <c r="AG2151" s="989"/>
      <c r="AH2151" s="990"/>
      <c r="AI2151" s="990"/>
      <c r="AJ2151" s="989"/>
      <c r="AK2151" s="962"/>
      <c r="AL2151" s="962"/>
      <c r="AM2151" s="962"/>
      <c r="AN2151" s="961"/>
      <c r="AO2151" s="962"/>
      <c r="AP2151" s="962"/>
      <c r="AQ2151" s="961"/>
      <c r="AR2151" s="961"/>
      <c r="AS2151" s="1027"/>
    </row>
    <row r="2152">
      <c r="A2152" s="266"/>
      <c r="B2152" s="266"/>
      <c r="C2152" s="269"/>
      <c r="D2152" s="984">
        <v>12.0</v>
      </c>
      <c r="E2152" s="985">
        <v>20.0</v>
      </c>
      <c r="F2152" s="986"/>
      <c r="G2152" s="1013"/>
      <c r="H2152" s="1021">
        <v>170000.0</v>
      </c>
      <c r="I2152" s="486"/>
      <c r="J2152" s="519"/>
      <c r="K2152" s="475">
        <v>60.0</v>
      </c>
      <c r="L2152" s="989"/>
      <c r="M2152" s="486"/>
      <c r="N2152" s="487"/>
      <c r="O2152" s="486"/>
      <c r="P2152" s="487"/>
      <c r="Q2152" s="487"/>
      <c r="R2152" s="487"/>
      <c r="S2152" s="519"/>
      <c r="T2152" s="520"/>
      <c r="U2152" s="519"/>
      <c r="V2152" s="520"/>
      <c r="W2152" s="520"/>
      <c r="X2152" s="520"/>
      <c r="Y2152" s="475"/>
      <c r="Z2152" s="475"/>
      <c r="AA2152" s="475">
        <v>9.0</v>
      </c>
      <c r="AB2152" s="475">
        <v>22.0</v>
      </c>
      <c r="AC2152" s="475"/>
      <c r="AD2152" s="475"/>
      <c r="AE2152" s="989"/>
      <c r="AF2152" s="989"/>
      <c r="AG2152" s="989"/>
      <c r="AH2152" s="990"/>
      <c r="AI2152" s="990"/>
      <c r="AJ2152" s="989"/>
      <c r="AK2152" s="962"/>
      <c r="AL2152" s="962"/>
      <c r="AM2152" s="962"/>
      <c r="AN2152" s="961"/>
      <c r="AO2152" s="962"/>
      <c r="AP2152" s="962"/>
      <c r="AQ2152" s="961"/>
      <c r="AR2152" s="961"/>
      <c r="AS2152" s="1027"/>
    </row>
    <row r="2153">
      <c r="A2153" s="266"/>
      <c r="B2153" s="266"/>
      <c r="C2153" s="269"/>
      <c r="D2153" s="984">
        <v>13.0</v>
      </c>
      <c r="E2153" s="985">
        <v>22.0</v>
      </c>
      <c r="F2153" s="986"/>
      <c r="G2153" s="1013"/>
      <c r="H2153" s="1021">
        <v>200000.0</v>
      </c>
      <c r="I2153" s="486"/>
      <c r="J2153" s="519"/>
      <c r="K2153" s="474"/>
      <c r="L2153" s="990">
        <v>5.0</v>
      </c>
      <c r="M2153" s="486"/>
      <c r="N2153" s="487"/>
      <c r="O2153" s="486"/>
      <c r="P2153" s="487"/>
      <c r="Q2153" s="487"/>
      <c r="R2153" s="487"/>
      <c r="S2153" s="519"/>
      <c r="T2153" s="520"/>
      <c r="U2153" s="519"/>
      <c r="V2153" s="520"/>
      <c r="W2153" s="520"/>
      <c r="X2153" s="520"/>
      <c r="Y2153" s="475"/>
      <c r="Z2153" s="475"/>
      <c r="AA2153" s="475">
        <v>10.0</v>
      </c>
      <c r="AB2153" s="475">
        <v>25.0</v>
      </c>
      <c r="AC2153" s="475"/>
      <c r="AD2153" s="475"/>
      <c r="AE2153" s="989"/>
      <c r="AF2153" s="989"/>
      <c r="AG2153" s="989"/>
      <c r="AH2153" s="990"/>
      <c r="AI2153" s="990"/>
      <c r="AJ2153" s="989"/>
      <c r="AK2153" s="962"/>
      <c r="AL2153" s="962"/>
      <c r="AM2153" s="962"/>
      <c r="AN2153" s="961"/>
      <c r="AO2153" s="962"/>
      <c r="AP2153" s="962"/>
      <c r="AQ2153" s="961"/>
      <c r="AR2153" s="961"/>
      <c r="AS2153" s="1027"/>
    </row>
    <row r="2154">
      <c r="A2154" s="266"/>
      <c r="B2154" s="266"/>
      <c r="C2154" s="269"/>
      <c r="D2154" s="984">
        <v>14.0</v>
      </c>
      <c r="E2154" s="985">
        <v>24.0</v>
      </c>
      <c r="F2154" s="986"/>
      <c r="G2154" s="1013"/>
      <c r="H2154" s="1021">
        <v>240000.0</v>
      </c>
      <c r="I2154" s="486"/>
      <c r="J2154" s="519"/>
      <c r="K2154" s="474"/>
      <c r="L2154" s="990">
        <v>10.0</v>
      </c>
      <c r="M2154" s="486"/>
      <c r="N2154" s="487"/>
      <c r="O2154" s="486"/>
      <c r="P2154" s="487"/>
      <c r="Q2154" s="487"/>
      <c r="R2154" s="487"/>
      <c r="S2154" s="519"/>
      <c r="T2154" s="520"/>
      <c r="U2154" s="519"/>
      <c r="V2154" s="520"/>
      <c r="W2154" s="520"/>
      <c r="X2154" s="520"/>
      <c r="Y2154" s="475"/>
      <c r="Z2154" s="475"/>
      <c r="AA2154" s="475">
        <v>12.0</v>
      </c>
      <c r="AB2154" s="475">
        <v>30.0</v>
      </c>
      <c r="AC2154" s="475"/>
      <c r="AD2154" s="475"/>
      <c r="AE2154" s="989"/>
      <c r="AF2154" s="989"/>
      <c r="AG2154" s="989"/>
      <c r="AH2154" s="990"/>
      <c r="AI2154" s="990"/>
      <c r="AJ2154" s="989"/>
      <c r="AK2154" s="962"/>
      <c r="AL2154" s="962"/>
      <c r="AM2154" s="962"/>
      <c r="AN2154" s="961"/>
      <c r="AO2154" s="962"/>
      <c r="AP2154" s="962"/>
      <c r="AQ2154" s="961"/>
      <c r="AR2154" s="961"/>
      <c r="AS2154" s="1027"/>
    </row>
    <row r="2155">
      <c r="A2155" s="266"/>
      <c r="B2155" s="266"/>
      <c r="C2155" s="269"/>
      <c r="D2155" s="984">
        <v>15.0</v>
      </c>
      <c r="E2155" s="985">
        <v>26.0</v>
      </c>
      <c r="F2155" s="986"/>
      <c r="G2155" s="1013"/>
      <c r="H2155" s="1021">
        <v>290000.0</v>
      </c>
      <c r="I2155" s="486"/>
      <c r="J2155" s="519"/>
      <c r="K2155" s="474"/>
      <c r="L2155" s="990">
        <v>15.0</v>
      </c>
      <c r="M2155" s="486"/>
      <c r="N2155" s="487"/>
      <c r="O2155" s="486"/>
      <c r="P2155" s="487"/>
      <c r="Q2155" s="487"/>
      <c r="R2155" s="487"/>
      <c r="S2155" s="519"/>
      <c r="T2155" s="520"/>
      <c r="U2155" s="519"/>
      <c r="V2155" s="520"/>
      <c r="W2155" s="520"/>
      <c r="X2155" s="520"/>
      <c r="Y2155" s="474"/>
      <c r="Z2155" s="474"/>
      <c r="AA2155" s="474"/>
      <c r="AB2155" s="475"/>
      <c r="AC2155" s="475"/>
      <c r="AD2155" s="475"/>
      <c r="AE2155" s="990"/>
      <c r="AF2155" s="990"/>
      <c r="AG2155" s="990">
        <v>5.0</v>
      </c>
      <c r="AH2155" s="990">
        <v>5.0</v>
      </c>
      <c r="AI2155" s="990"/>
      <c r="AJ2155" s="989"/>
      <c r="AK2155" s="962"/>
      <c r="AL2155" s="962"/>
      <c r="AM2155" s="962"/>
      <c r="AN2155" s="961"/>
      <c r="AO2155" s="962"/>
      <c r="AP2155" s="962"/>
      <c r="AQ2155" s="961"/>
      <c r="AR2155" s="961"/>
      <c r="AS2155" s="1027"/>
    </row>
    <row r="2156">
      <c r="A2156" s="266"/>
      <c r="B2156" s="266"/>
      <c r="C2156" s="269"/>
      <c r="D2156" s="984">
        <v>16.0</v>
      </c>
      <c r="E2156" s="985">
        <v>28.0</v>
      </c>
      <c r="F2156" s="986"/>
      <c r="G2156" s="1013"/>
      <c r="H2156" s="1021">
        <v>350000.0</v>
      </c>
      <c r="I2156" s="486"/>
      <c r="J2156" s="519"/>
      <c r="K2156" s="474"/>
      <c r="L2156" s="990">
        <v>20.0</v>
      </c>
      <c r="M2156" s="486"/>
      <c r="N2156" s="487"/>
      <c r="O2156" s="486"/>
      <c r="P2156" s="487"/>
      <c r="Q2156" s="487"/>
      <c r="R2156" s="487"/>
      <c r="S2156" s="519"/>
      <c r="T2156" s="520"/>
      <c r="U2156" s="519"/>
      <c r="V2156" s="520"/>
      <c r="W2156" s="520"/>
      <c r="X2156" s="520"/>
      <c r="Y2156" s="474"/>
      <c r="Z2156" s="474"/>
      <c r="AA2156" s="474"/>
      <c r="AB2156" s="475"/>
      <c r="AC2156" s="475"/>
      <c r="AD2156" s="475"/>
      <c r="AE2156" s="990"/>
      <c r="AF2156" s="990"/>
      <c r="AG2156" s="990">
        <v>6.0</v>
      </c>
      <c r="AH2156" s="990">
        <v>6.0</v>
      </c>
      <c r="AI2156" s="990"/>
      <c r="AJ2156" s="989"/>
      <c r="AK2156" s="962"/>
      <c r="AL2156" s="962"/>
      <c r="AM2156" s="962"/>
      <c r="AN2156" s="961"/>
      <c r="AO2156" s="962"/>
      <c r="AP2156" s="962"/>
      <c r="AQ2156" s="961"/>
      <c r="AR2156" s="961"/>
      <c r="AS2156" s="1027"/>
    </row>
    <row r="2157">
      <c r="A2157" s="266"/>
      <c r="B2157" s="266"/>
      <c r="C2157" s="269"/>
      <c r="D2157" s="984">
        <v>17.0</v>
      </c>
      <c r="E2157" s="985">
        <v>30.0</v>
      </c>
      <c r="F2157" s="986"/>
      <c r="G2157" s="1013"/>
      <c r="H2157" s="1021">
        <v>420000.0</v>
      </c>
      <c r="I2157" s="486"/>
      <c r="J2157" s="519"/>
      <c r="K2157" s="474"/>
      <c r="L2157" s="990">
        <v>25.0</v>
      </c>
      <c r="M2157" s="486"/>
      <c r="N2157" s="487"/>
      <c r="O2157" s="486"/>
      <c r="P2157" s="487"/>
      <c r="Q2157" s="487"/>
      <c r="R2157" s="487"/>
      <c r="S2157" s="519"/>
      <c r="T2157" s="520"/>
      <c r="U2157" s="519"/>
      <c r="V2157" s="520"/>
      <c r="W2157" s="520"/>
      <c r="X2157" s="520"/>
      <c r="Y2157" s="474"/>
      <c r="Z2157" s="474"/>
      <c r="AA2157" s="474"/>
      <c r="AB2157" s="475"/>
      <c r="AC2157" s="475"/>
      <c r="AD2157" s="475"/>
      <c r="AE2157" s="990"/>
      <c r="AF2157" s="990"/>
      <c r="AG2157" s="990">
        <v>7.0</v>
      </c>
      <c r="AH2157" s="990">
        <v>7.0</v>
      </c>
      <c r="AI2157" s="990"/>
      <c r="AJ2157" s="989"/>
      <c r="AK2157" s="962"/>
      <c r="AL2157" s="962"/>
      <c r="AM2157" s="962"/>
      <c r="AN2157" s="961"/>
      <c r="AO2157" s="962"/>
      <c r="AP2157" s="962"/>
      <c r="AQ2157" s="961"/>
      <c r="AR2157" s="961"/>
      <c r="AS2157" s="1027"/>
    </row>
    <row r="2158">
      <c r="A2158" s="266"/>
      <c r="B2158" s="266"/>
      <c r="C2158" s="269"/>
      <c r="D2158" s="984">
        <v>18.0</v>
      </c>
      <c r="E2158" s="985">
        <v>33.0</v>
      </c>
      <c r="F2158" s="986"/>
      <c r="G2158" s="1013"/>
      <c r="H2158" s="1021">
        <v>500000.0</v>
      </c>
      <c r="I2158" s="486"/>
      <c r="J2158" s="519"/>
      <c r="K2158" s="474"/>
      <c r="L2158" s="990">
        <v>30.0</v>
      </c>
      <c r="M2158" s="486"/>
      <c r="N2158" s="487"/>
      <c r="O2158" s="486"/>
      <c r="P2158" s="487"/>
      <c r="Q2158" s="487"/>
      <c r="R2158" s="487"/>
      <c r="S2158" s="519"/>
      <c r="T2158" s="520"/>
      <c r="U2158" s="519"/>
      <c r="V2158" s="520"/>
      <c r="W2158" s="520"/>
      <c r="X2158" s="520"/>
      <c r="Y2158" s="474"/>
      <c r="Z2158" s="474"/>
      <c r="AA2158" s="474"/>
      <c r="AB2158" s="475"/>
      <c r="AC2158" s="475"/>
      <c r="AD2158" s="475"/>
      <c r="AE2158" s="990"/>
      <c r="AF2158" s="990"/>
      <c r="AG2158" s="990">
        <v>8.0</v>
      </c>
      <c r="AH2158" s="990">
        <v>8.0</v>
      </c>
      <c r="AI2158" s="990"/>
      <c r="AJ2158" s="989"/>
      <c r="AK2158" s="962"/>
      <c r="AL2158" s="962"/>
      <c r="AM2158" s="962"/>
      <c r="AN2158" s="961"/>
      <c r="AO2158" s="962"/>
      <c r="AP2158" s="962"/>
      <c r="AQ2158" s="961"/>
      <c r="AR2158" s="961"/>
      <c r="AS2158" s="1027"/>
    </row>
    <row r="2159">
      <c r="A2159" s="266"/>
      <c r="B2159" s="266"/>
      <c r="C2159" s="269"/>
      <c r="D2159" s="984">
        <v>19.0</v>
      </c>
      <c r="E2159" s="985">
        <v>36.0</v>
      </c>
      <c r="F2159" s="986"/>
      <c r="G2159" s="1013"/>
      <c r="H2159" s="1021">
        <v>600000.0</v>
      </c>
      <c r="I2159" s="486"/>
      <c r="J2159" s="519"/>
      <c r="K2159" s="474"/>
      <c r="L2159" s="990">
        <v>40.0</v>
      </c>
      <c r="M2159" s="486"/>
      <c r="N2159" s="487"/>
      <c r="O2159" s="486"/>
      <c r="P2159" s="487"/>
      <c r="Q2159" s="487"/>
      <c r="R2159" s="487"/>
      <c r="S2159" s="519"/>
      <c r="T2159" s="520"/>
      <c r="U2159" s="519"/>
      <c r="V2159" s="520"/>
      <c r="W2159" s="520"/>
      <c r="X2159" s="520"/>
      <c r="Y2159" s="474"/>
      <c r="Z2159" s="474"/>
      <c r="AA2159" s="474"/>
      <c r="AB2159" s="475"/>
      <c r="AC2159" s="475"/>
      <c r="AD2159" s="475"/>
      <c r="AE2159" s="990"/>
      <c r="AF2159" s="990"/>
      <c r="AG2159" s="990">
        <v>10.0</v>
      </c>
      <c r="AH2159" s="990">
        <v>10.0</v>
      </c>
      <c r="AI2159" s="990"/>
      <c r="AJ2159" s="989"/>
      <c r="AK2159" s="962"/>
      <c r="AL2159" s="962"/>
      <c r="AM2159" s="962"/>
      <c r="AN2159" s="961"/>
      <c r="AO2159" s="962"/>
      <c r="AP2159" s="962"/>
      <c r="AQ2159" s="961"/>
      <c r="AR2159" s="961"/>
      <c r="AS2159" s="1027"/>
    </row>
    <row r="2160">
      <c r="A2160" s="275"/>
      <c r="B2160" s="275"/>
      <c r="C2160" s="917"/>
      <c r="D2160" s="992">
        <v>20.0</v>
      </c>
      <c r="E2160" s="993">
        <v>40.0</v>
      </c>
      <c r="F2160" s="994"/>
      <c r="G2160" s="1015"/>
      <c r="H2160" s="1028">
        <v>720000.0</v>
      </c>
      <c r="I2160" s="1001"/>
      <c r="J2160" s="998"/>
      <c r="K2160" s="999"/>
      <c r="L2160" s="1004">
        <v>50.0</v>
      </c>
      <c r="M2160" s="1001"/>
      <c r="N2160" s="997"/>
      <c r="O2160" s="1001"/>
      <c r="P2160" s="997"/>
      <c r="Q2160" s="997"/>
      <c r="R2160" s="997"/>
      <c r="S2160" s="998"/>
      <c r="T2160" s="1002"/>
      <c r="U2160" s="998"/>
      <c r="V2160" s="1002"/>
      <c r="W2160" s="1002"/>
      <c r="X2160" s="1002"/>
      <c r="Y2160" s="999"/>
      <c r="Z2160" s="999"/>
      <c r="AA2160" s="999"/>
      <c r="AB2160" s="1003"/>
      <c r="AC2160" s="1003"/>
      <c r="AD2160" s="1003"/>
      <c r="AE2160" s="1004"/>
      <c r="AF2160" s="1004"/>
      <c r="AG2160" s="1004">
        <v>12.0</v>
      </c>
      <c r="AH2160" s="1004">
        <v>12.0</v>
      </c>
      <c r="AI2160" s="1004"/>
      <c r="AJ2160" s="1000"/>
      <c r="AK2160" s="1029"/>
      <c r="AL2160" s="1029"/>
      <c r="AM2160" s="1029"/>
      <c r="AN2160" s="1030"/>
      <c r="AO2160" s="1029"/>
      <c r="AP2160" s="1029"/>
      <c r="AQ2160" s="1030"/>
      <c r="AR2160" s="1030"/>
      <c r="AS2160" s="1031"/>
    </row>
    <row r="2161">
      <c r="A2161" s="1032" t="s">
        <v>2696</v>
      </c>
      <c r="B2161" s="1018" t="s">
        <v>2957</v>
      </c>
      <c r="C2161" s="269"/>
      <c r="D2161" s="984">
        <v>1.0</v>
      </c>
      <c r="E2161" s="985">
        <v>2.0</v>
      </c>
      <c r="F2161" s="986"/>
      <c r="G2161" s="1013"/>
      <c r="H2161" s="1021">
        <v>3000.0</v>
      </c>
      <c r="I2161" s="486"/>
      <c r="J2161" s="520">
        <v>8.0</v>
      </c>
      <c r="K2161" s="474"/>
      <c r="L2161" s="989"/>
      <c r="M2161" s="486"/>
      <c r="N2161" s="487"/>
      <c r="O2161" s="486"/>
      <c r="P2161" s="487"/>
      <c r="Q2161" s="487"/>
      <c r="R2161" s="487"/>
      <c r="S2161" s="519"/>
      <c r="T2161" s="520"/>
      <c r="U2161" s="519"/>
      <c r="V2161" s="520"/>
      <c r="W2161" s="520"/>
      <c r="X2161" s="520"/>
      <c r="Y2161" s="474"/>
      <c r="Z2161" s="474"/>
      <c r="AA2161" s="474"/>
      <c r="AB2161" s="475"/>
      <c r="AC2161" s="475"/>
      <c r="AD2161" s="475"/>
      <c r="AE2161" s="989"/>
      <c r="AF2161" s="989"/>
      <c r="AG2161" s="989"/>
      <c r="AH2161" s="990"/>
      <c r="AI2161" s="990"/>
      <c r="AJ2161" s="989"/>
      <c r="AK2161" s="962"/>
      <c r="AL2161" s="962"/>
      <c r="AM2161" s="962"/>
      <c r="AN2161" s="961"/>
      <c r="AO2161" s="962"/>
      <c r="AP2161" s="962"/>
      <c r="AQ2161" s="961"/>
      <c r="AR2161" s="961"/>
      <c r="AS2161" s="962"/>
    </row>
    <row r="2162">
      <c r="B2162" s="266"/>
      <c r="C2162" s="269"/>
      <c r="D2162" s="984">
        <v>2.0</v>
      </c>
      <c r="E2162" s="985">
        <v>3.0</v>
      </c>
      <c r="F2162" s="986"/>
      <c r="G2162" s="1013"/>
      <c r="H2162" s="1021">
        <v>4500.0</v>
      </c>
      <c r="I2162" s="486"/>
      <c r="J2162" s="520">
        <v>10.0</v>
      </c>
      <c r="K2162" s="474"/>
      <c r="L2162" s="989"/>
      <c r="M2162" s="486"/>
      <c r="N2162" s="487"/>
      <c r="O2162" s="486"/>
      <c r="P2162" s="487"/>
      <c r="Q2162" s="487"/>
      <c r="R2162" s="487"/>
      <c r="S2162" s="520"/>
      <c r="T2162" s="520"/>
      <c r="U2162" s="519"/>
      <c r="V2162" s="520"/>
      <c r="W2162" s="520">
        <v>8.0</v>
      </c>
      <c r="X2162" s="520"/>
      <c r="Y2162" s="474"/>
      <c r="Z2162" s="474"/>
      <c r="AA2162" s="474"/>
      <c r="AB2162" s="475"/>
      <c r="AC2162" s="475"/>
      <c r="AD2162" s="475"/>
      <c r="AE2162" s="989"/>
      <c r="AF2162" s="989"/>
      <c r="AG2162" s="989"/>
      <c r="AH2162" s="990"/>
      <c r="AI2162" s="990"/>
      <c r="AJ2162" s="989"/>
      <c r="AK2162" s="962"/>
      <c r="AL2162" s="962"/>
      <c r="AM2162" s="962"/>
      <c r="AN2162" s="961"/>
      <c r="AO2162" s="962"/>
      <c r="AP2162" s="962"/>
      <c r="AQ2162" s="961"/>
      <c r="AR2162" s="961"/>
      <c r="AS2162" s="962"/>
    </row>
    <row r="2163">
      <c r="B2163" s="266"/>
      <c r="C2163" s="269"/>
      <c r="D2163" s="984">
        <v>3.0</v>
      </c>
      <c r="E2163" s="985">
        <v>4.0</v>
      </c>
      <c r="F2163" s="986"/>
      <c r="G2163" s="1013"/>
      <c r="H2163" s="1021">
        <v>6800.0</v>
      </c>
      <c r="I2163" s="486"/>
      <c r="J2163" s="520">
        <v>12.0</v>
      </c>
      <c r="K2163" s="474"/>
      <c r="L2163" s="989"/>
      <c r="M2163" s="486"/>
      <c r="N2163" s="487"/>
      <c r="O2163" s="486"/>
      <c r="P2163" s="487"/>
      <c r="Q2163" s="487"/>
      <c r="R2163" s="487"/>
      <c r="S2163" s="520"/>
      <c r="T2163" s="520"/>
      <c r="U2163" s="519"/>
      <c r="V2163" s="520"/>
      <c r="W2163" s="520">
        <v>10.0</v>
      </c>
      <c r="X2163" s="520"/>
      <c r="Y2163" s="474"/>
      <c r="Z2163" s="474"/>
      <c r="AA2163" s="474"/>
      <c r="AB2163" s="475"/>
      <c r="AC2163" s="475"/>
      <c r="AD2163" s="475"/>
      <c r="AE2163" s="989"/>
      <c r="AF2163" s="989"/>
      <c r="AG2163" s="989"/>
      <c r="AH2163" s="990"/>
      <c r="AI2163" s="990"/>
      <c r="AJ2163" s="989"/>
      <c r="AK2163" s="962"/>
      <c r="AL2163" s="962"/>
      <c r="AM2163" s="962"/>
      <c r="AN2163" s="961"/>
      <c r="AO2163" s="962"/>
      <c r="AP2163" s="962"/>
      <c r="AQ2163" s="961"/>
      <c r="AR2163" s="961"/>
      <c r="AS2163" s="962"/>
    </row>
    <row r="2164">
      <c r="B2164" s="266"/>
      <c r="C2164" s="269"/>
      <c r="D2164" s="984">
        <v>4.0</v>
      </c>
      <c r="E2164" s="985">
        <v>5.0</v>
      </c>
      <c r="F2164" s="986"/>
      <c r="G2164" s="1013"/>
      <c r="H2164" s="1021">
        <v>10000.0</v>
      </c>
      <c r="I2164" s="486"/>
      <c r="J2164" s="519"/>
      <c r="K2164" s="475">
        <v>3.0</v>
      </c>
      <c r="L2164" s="989"/>
      <c r="M2164" s="486"/>
      <c r="N2164" s="487"/>
      <c r="O2164" s="486"/>
      <c r="P2164" s="487"/>
      <c r="Q2164" s="487"/>
      <c r="R2164" s="487"/>
      <c r="S2164" s="520"/>
      <c r="T2164" s="520"/>
      <c r="U2164" s="519"/>
      <c r="V2164" s="520"/>
      <c r="W2164" s="520">
        <v>12.0</v>
      </c>
      <c r="X2164" s="520"/>
      <c r="Y2164" s="474"/>
      <c r="Z2164" s="474"/>
      <c r="AA2164" s="474"/>
      <c r="AB2164" s="475"/>
      <c r="AC2164" s="475"/>
      <c r="AD2164" s="475"/>
      <c r="AE2164" s="989"/>
      <c r="AF2164" s="989"/>
      <c r="AG2164" s="989"/>
      <c r="AH2164" s="990"/>
      <c r="AI2164" s="990"/>
      <c r="AJ2164" s="989"/>
      <c r="AK2164" s="962"/>
      <c r="AL2164" s="962"/>
      <c r="AM2164" s="962"/>
      <c r="AN2164" s="961"/>
      <c r="AO2164" s="962"/>
      <c r="AP2164" s="962"/>
      <c r="AQ2164" s="961"/>
      <c r="AR2164" s="961"/>
      <c r="AS2164" s="962"/>
    </row>
    <row r="2165">
      <c r="B2165" s="266"/>
      <c r="C2165" s="269"/>
      <c r="D2165" s="984">
        <v>5.0</v>
      </c>
      <c r="E2165" s="985">
        <v>6.0</v>
      </c>
      <c r="F2165" s="986"/>
      <c r="G2165" s="1013"/>
      <c r="H2165" s="1021">
        <v>15000.0</v>
      </c>
      <c r="I2165" s="486"/>
      <c r="J2165" s="519"/>
      <c r="K2165" s="475">
        <v>5.0</v>
      </c>
      <c r="L2165" s="989"/>
      <c r="M2165" s="486"/>
      <c r="N2165" s="487"/>
      <c r="O2165" s="486"/>
      <c r="P2165" s="487"/>
      <c r="Q2165" s="487"/>
      <c r="R2165" s="487"/>
      <c r="S2165" s="519"/>
      <c r="T2165" s="520"/>
      <c r="U2165" s="519"/>
      <c r="V2165" s="520"/>
      <c r="W2165" s="520"/>
      <c r="X2165" s="520"/>
      <c r="Y2165" s="475"/>
      <c r="Z2165" s="474"/>
      <c r="AA2165" s="474"/>
      <c r="AB2165" s="475"/>
      <c r="AC2165" s="475">
        <v>3.0</v>
      </c>
      <c r="AD2165" s="475"/>
      <c r="AE2165" s="989"/>
      <c r="AF2165" s="989"/>
      <c r="AG2165" s="989"/>
      <c r="AH2165" s="990"/>
      <c r="AI2165" s="990"/>
      <c r="AJ2165" s="989"/>
      <c r="AK2165" s="962"/>
      <c r="AL2165" s="962"/>
      <c r="AM2165" s="962"/>
      <c r="AN2165" s="961"/>
      <c r="AO2165" s="962"/>
      <c r="AP2165" s="962"/>
      <c r="AQ2165" s="961"/>
      <c r="AR2165" s="961"/>
      <c r="AS2165" s="962"/>
    </row>
    <row r="2166">
      <c r="B2166" s="266"/>
      <c r="C2166" s="269"/>
      <c r="D2166" s="984">
        <v>6.0</v>
      </c>
      <c r="E2166" s="985">
        <v>8.0</v>
      </c>
      <c r="F2166" s="986"/>
      <c r="G2166" s="1013"/>
      <c r="H2166" s="1021">
        <v>23000.0</v>
      </c>
      <c r="I2166" s="486"/>
      <c r="J2166" s="519"/>
      <c r="K2166" s="475">
        <v>10.0</v>
      </c>
      <c r="L2166" s="989"/>
      <c r="M2166" s="486"/>
      <c r="N2166" s="487"/>
      <c r="O2166" s="486"/>
      <c r="P2166" s="487"/>
      <c r="Q2166" s="487"/>
      <c r="R2166" s="487"/>
      <c r="S2166" s="519"/>
      <c r="T2166" s="520"/>
      <c r="U2166" s="519"/>
      <c r="V2166" s="520"/>
      <c r="W2166" s="520"/>
      <c r="X2166" s="520"/>
      <c r="Y2166" s="475"/>
      <c r="Z2166" s="474"/>
      <c r="AA2166" s="475">
        <v>3.0</v>
      </c>
      <c r="AB2166" s="475"/>
      <c r="AC2166" s="475">
        <v>5.0</v>
      </c>
      <c r="AD2166" s="475"/>
      <c r="AE2166" s="989"/>
      <c r="AF2166" s="989"/>
      <c r="AG2166" s="989"/>
      <c r="AH2166" s="990"/>
      <c r="AI2166" s="990"/>
      <c r="AJ2166" s="989"/>
      <c r="AK2166" s="962"/>
      <c r="AL2166" s="962"/>
      <c r="AM2166" s="962"/>
      <c r="AN2166" s="961"/>
      <c r="AO2166" s="962"/>
      <c r="AP2166" s="962"/>
      <c r="AQ2166" s="961"/>
      <c r="AR2166" s="961"/>
      <c r="AS2166" s="962"/>
    </row>
    <row r="2167">
      <c r="B2167" s="266"/>
      <c r="C2167" s="269"/>
      <c r="D2167" s="984">
        <v>7.0</v>
      </c>
      <c r="E2167" s="985">
        <v>10.0</v>
      </c>
      <c r="F2167" s="986"/>
      <c r="G2167" s="1013"/>
      <c r="H2167" s="1021">
        <v>35000.0</v>
      </c>
      <c r="I2167" s="486"/>
      <c r="J2167" s="519"/>
      <c r="K2167" s="475">
        <v>15.0</v>
      </c>
      <c r="L2167" s="989"/>
      <c r="M2167" s="486"/>
      <c r="N2167" s="487"/>
      <c r="O2167" s="486"/>
      <c r="P2167" s="487"/>
      <c r="Q2167" s="487"/>
      <c r="R2167" s="487"/>
      <c r="S2167" s="519"/>
      <c r="T2167" s="520"/>
      <c r="U2167" s="519"/>
      <c r="V2167" s="520"/>
      <c r="W2167" s="520"/>
      <c r="X2167" s="520"/>
      <c r="Y2167" s="475"/>
      <c r="Z2167" s="474"/>
      <c r="AA2167" s="475">
        <v>4.0</v>
      </c>
      <c r="AB2167" s="475"/>
      <c r="AC2167" s="475">
        <v>8.0</v>
      </c>
      <c r="AD2167" s="475"/>
      <c r="AE2167" s="989"/>
      <c r="AF2167" s="989"/>
      <c r="AG2167" s="989"/>
      <c r="AH2167" s="990"/>
      <c r="AI2167" s="990"/>
      <c r="AJ2167" s="989"/>
      <c r="AK2167" s="962"/>
      <c r="AL2167" s="962"/>
      <c r="AM2167" s="962"/>
      <c r="AN2167" s="961"/>
      <c r="AO2167" s="962"/>
      <c r="AP2167" s="962"/>
      <c r="AQ2167" s="961"/>
      <c r="AR2167" s="961"/>
      <c r="AS2167" s="962"/>
    </row>
    <row r="2168">
      <c r="B2168" s="266"/>
      <c r="C2168" s="269"/>
      <c r="D2168" s="984">
        <v>8.0</v>
      </c>
      <c r="E2168" s="985">
        <v>12.0</v>
      </c>
      <c r="F2168" s="986"/>
      <c r="G2168" s="1013"/>
      <c r="H2168" s="1021">
        <v>53000.0</v>
      </c>
      <c r="I2168" s="486"/>
      <c r="J2168" s="519"/>
      <c r="K2168" s="475">
        <v>20.0</v>
      </c>
      <c r="L2168" s="989"/>
      <c r="M2168" s="486"/>
      <c r="N2168" s="487"/>
      <c r="O2168" s="486"/>
      <c r="P2168" s="487"/>
      <c r="Q2168" s="487"/>
      <c r="R2168" s="487"/>
      <c r="S2168" s="519"/>
      <c r="T2168" s="520"/>
      <c r="U2168" s="519"/>
      <c r="V2168" s="520"/>
      <c r="W2168" s="520"/>
      <c r="X2168" s="520"/>
      <c r="Y2168" s="475"/>
      <c r="Z2168" s="474"/>
      <c r="AA2168" s="475">
        <v>5.0</v>
      </c>
      <c r="AB2168" s="475"/>
      <c r="AC2168" s="475">
        <v>10.0</v>
      </c>
      <c r="AD2168" s="475"/>
      <c r="AE2168" s="989"/>
      <c r="AF2168" s="989"/>
      <c r="AG2168" s="989"/>
      <c r="AH2168" s="990"/>
      <c r="AI2168" s="990"/>
      <c r="AJ2168" s="989"/>
      <c r="AK2168" s="962"/>
      <c r="AL2168" s="962"/>
      <c r="AM2168" s="962"/>
      <c r="AN2168" s="961"/>
      <c r="AO2168" s="962"/>
      <c r="AP2168" s="962"/>
      <c r="AQ2168" s="961"/>
      <c r="AR2168" s="961"/>
      <c r="AS2168" s="962"/>
    </row>
    <row r="2169">
      <c r="B2169" s="266"/>
      <c r="C2169" s="269"/>
      <c r="D2169" s="984">
        <v>9.0</v>
      </c>
      <c r="E2169" s="985">
        <v>14.0</v>
      </c>
      <c r="F2169" s="986"/>
      <c r="G2169" s="1013"/>
      <c r="H2169" s="1021">
        <v>80000.0</v>
      </c>
      <c r="I2169" s="486"/>
      <c r="J2169" s="519"/>
      <c r="K2169" s="475">
        <v>30.0</v>
      </c>
      <c r="L2169" s="989"/>
      <c r="M2169" s="486"/>
      <c r="N2169" s="487"/>
      <c r="O2169" s="486"/>
      <c r="P2169" s="487"/>
      <c r="Q2169" s="487"/>
      <c r="R2169" s="487"/>
      <c r="S2169" s="519"/>
      <c r="T2169" s="520"/>
      <c r="U2169" s="519"/>
      <c r="V2169" s="520"/>
      <c r="W2169" s="520"/>
      <c r="X2169" s="520"/>
      <c r="Y2169" s="475"/>
      <c r="Z2169" s="474"/>
      <c r="AA2169" s="475">
        <v>6.0</v>
      </c>
      <c r="AB2169" s="475"/>
      <c r="AC2169" s="475">
        <v>12.0</v>
      </c>
      <c r="AD2169" s="475"/>
      <c r="AE2169" s="989"/>
      <c r="AF2169" s="989"/>
      <c r="AG2169" s="989"/>
      <c r="AH2169" s="990"/>
      <c r="AI2169" s="990"/>
      <c r="AJ2169" s="989"/>
      <c r="AK2169" s="962"/>
      <c r="AL2169" s="962"/>
      <c r="AM2169" s="962"/>
      <c r="AN2169" s="961"/>
      <c r="AO2169" s="962"/>
      <c r="AP2169" s="962"/>
      <c r="AQ2169" s="961"/>
      <c r="AR2169" s="961"/>
      <c r="AS2169" s="962"/>
    </row>
    <row r="2170">
      <c r="B2170" s="266"/>
      <c r="C2170" s="269"/>
      <c r="D2170" s="984">
        <v>10.0</v>
      </c>
      <c r="E2170" s="985">
        <v>16.0</v>
      </c>
      <c r="F2170" s="986"/>
      <c r="G2170" s="1013"/>
      <c r="H2170" s="1021">
        <v>120000.0</v>
      </c>
      <c r="I2170" s="486"/>
      <c r="J2170" s="519"/>
      <c r="K2170" s="475">
        <v>40.0</v>
      </c>
      <c r="L2170" s="989"/>
      <c r="M2170" s="486"/>
      <c r="N2170" s="487"/>
      <c r="O2170" s="486"/>
      <c r="P2170" s="487"/>
      <c r="Q2170" s="487"/>
      <c r="R2170" s="487"/>
      <c r="S2170" s="519"/>
      <c r="T2170" s="520"/>
      <c r="U2170" s="519"/>
      <c r="V2170" s="520"/>
      <c r="W2170" s="520"/>
      <c r="X2170" s="520"/>
      <c r="Y2170" s="475"/>
      <c r="Z2170" s="474"/>
      <c r="AA2170" s="475">
        <v>7.0</v>
      </c>
      <c r="AB2170" s="475"/>
      <c r="AC2170" s="475">
        <v>15.0</v>
      </c>
      <c r="AD2170" s="475"/>
      <c r="AE2170" s="989"/>
      <c r="AF2170" s="989"/>
      <c r="AG2170" s="989"/>
      <c r="AH2170" s="990"/>
      <c r="AI2170" s="990"/>
      <c r="AJ2170" s="989"/>
      <c r="AK2170" s="962"/>
      <c r="AL2170" s="962"/>
      <c r="AM2170" s="962"/>
      <c r="AN2170" s="961"/>
      <c r="AO2170" s="962"/>
      <c r="AP2170" s="962"/>
      <c r="AQ2170" s="961"/>
      <c r="AR2170" s="961"/>
      <c r="AS2170" s="962"/>
    </row>
    <row r="2171">
      <c r="B2171" s="266"/>
      <c r="C2171" s="269"/>
      <c r="D2171" s="984">
        <v>11.0</v>
      </c>
      <c r="E2171" s="985">
        <v>18.0</v>
      </c>
      <c r="F2171" s="986"/>
      <c r="G2171" s="1013"/>
      <c r="H2171" s="1021">
        <v>140000.0</v>
      </c>
      <c r="I2171" s="486"/>
      <c r="J2171" s="519"/>
      <c r="K2171" s="475">
        <v>50.0</v>
      </c>
      <c r="L2171" s="989"/>
      <c r="M2171" s="486"/>
      <c r="N2171" s="487"/>
      <c r="O2171" s="486"/>
      <c r="P2171" s="487"/>
      <c r="Q2171" s="487"/>
      <c r="R2171" s="487"/>
      <c r="S2171" s="519"/>
      <c r="T2171" s="520"/>
      <c r="U2171" s="519"/>
      <c r="V2171" s="520"/>
      <c r="W2171" s="520"/>
      <c r="X2171" s="520"/>
      <c r="Y2171" s="475"/>
      <c r="Z2171" s="474"/>
      <c r="AA2171" s="475">
        <v>8.0</v>
      </c>
      <c r="AB2171" s="475"/>
      <c r="AC2171" s="475">
        <v>18.0</v>
      </c>
      <c r="AD2171" s="475"/>
      <c r="AE2171" s="989"/>
      <c r="AF2171" s="989"/>
      <c r="AG2171" s="989"/>
      <c r="AH2171" s="990"/>
      <c r="AI2171" s="990"/>
      <c r="AJ2171" s="989"/>
      <c r="AK2171" s="962"/>
      <c r="AL2171" s="962"/>
      <c r="AM2171" s="962"/>
      <c r="AN2171" s="961"/>
      <c r="AO2171" s="962"/>
      <c r="AP2171" s="962"/>
      <c r="AQ2171" s="961"/>
      <c r="AR2171" s="961"/>
      <c r="AS2171" s="962"/>
    </row>
    <row r="2172">
      <c r="B2172" s="266"/>
      <c r="C2172" s="269"/>
      <c r="D2172" s="984">
        <v>12.0</v>
      </c>
      <c r="E2172" s="985">
        <v>20.0</v>
      </c>
      <c r="F2172" s="986"/>
      <c r="G2172" s="1013"/>
      <c r="H2172" s="1021">
        <v>170000.0</v>
      </c>
      <c r="I2172" s="486"/>
      <c r="J2172" s="519"/>
      <c r="K2172" s="475">
        <v>60.0</v>
      </c>
      <c r="L2172" s="989"/>
      <c r="M2172" s="486"/>
      <c r="N2172" s="487"/>
      <c r="O2172" s="486"/>
      <c r="P2172" s="487"/>
      <c r="Q2172" s="487"/>
      <c r="R2172" s="487"/>
      <c r="S2172" s="519"/>
      <c r="T2172" s="520"/>
      <c r="U2172" s="519"/>
      <c r="V2172" s="520"/>
      <c r="W2172" s="520"/>
      <c r="X2172" s="520"/>
      <c r="Y2172" s="475"/>
      <c r="Z2172" s="474"/>
      <c r="AA2172" s="475">
        <v>9.0</v>
      </c>
      <c r="AB2172" s="475"/>
      <c r="AC2172" s="475">
        <v>22.0</v>
      </c>
      <c r="AD2172" s="475"/>
      <c r="AE2172" s="989"/>
      <c r="AF2172" s="989"/>
      <c r="AG2172" s="989"/>
      <c r="AH2172" s="990"/>
      <c r="AI2172" s="990"/>
      <c r="AJ2172" s="989"/>
      <c r="AK2172" s="962"/>
      <c r="AL2172" s="962"/>
      <c r="AM2172" s="962"/>
      <c r="AN2172" s="961"/>
      <c r="AO2172" s="962"/>
      <c r="AP2172" s="962"/>
      <c r="AQ2172" s="961"/>
      <c r="AR2172" s="961"/>
      <c r="AS2172" s="962"/>
    </row>
    <row r="2173">
      <c r="B2173" s="266"/>
      <c r="C2173" s="269"/>
      <c r="D2173" s="984">
        <v>13.0</v>
      </c>
      <c r="E2173" s="985">
        <v>22.0</v>
      </c>
      <c r="F2173" s="986"/>
      <c r="G2173" s="1013"/>
      <c r="H2173" s="1021">
        <v>200000.0</v>
      </c>
      <c r="I2173" s="486"/>
      <c r="J2173" s="519"/>
      <c r="K2173" s="474"/>
      <c r="L2173" s="990">
        <v>5.0</v>
      </c>
      <c r="M2173" s="486"/>
      <c r="N2173" s="487"/>
      <c r="O2173" s="486"/>
      <c r="P2173" s="487"/>
      <c r="Q2173" s="487"/>
      <c r="R2173" s="487"/>
      <c r="S2173" s="519"/>
      <c r="T2173" s="520"/>
      <c r="U2173" s="519"/>
      <c r="V2173" s="520"/>
      <c r="W2173" s="520"/>
      <c r="X2173" s="520"/>
      <c r="Y2173" s="475"/>
      <c r="Z2173" s="474"/>
      <c r="AA2173" s="475">
        <v>10.0</v>
      </c>
      <c r="AB2173" s="475"/>
      <c r="AC2173" s="475">
        <v>25.0</v>
      </c>
      <c r="AD2173" s="475"/>
      <c r="AE2173" s="989"/>
      <c r="AF2173" s="989"/>
      <c r="AG2173" s="989"/>
      <c r="AH2173" s="990"/>
      <c r="AI2173" s="990"/>
      <c r="AJ2173" s="989"/>
      <c r="AK2173" s="962"/>
      <c r="AL2173" s="962"/>
      <c r="AM2173" s="962"/>
      <c r="AN2173" s="961"/>
      <c r="AO2173" s="962"/>
      <c r="AP2173" s="962"/>
      <c r="AQ2173" s="961"/>
      <c r="AR2173" s="961"/>
      <c r="AS2173" s="962"/>
    </row>
    <row r="2174">
      <c r="B2174" s="266"/>
      <c r="C2174" s="269"/>
      <c r="D2174" s="984">
        <v>14.0</v>
      </c>
      <c r="E2174" s="985">
        <v>24.0</v>
      </c>
      <c r="F2174" s="986"/>
      <c r="G2174" s="1013"/>
      <c r="H2174" s="1021">
        <v>240000.0</v>
      </c>
      <c r="I2174" s="486"/>
      <c r="J2174" s="519"/>
      <c r="K2174" s="474"/>
      <c r="L2174" s="990">
        <v>10.0</v>
      </c>
      <c r="M2174" s="486"/>
      <c r="N2174" s="487"/>
      <c r="O2174" s="486"/>
      <c r="P2174" s="487"/>
      <c r="Q2174" s="487"/>
      <c r="R2174" s="487"/>
      <c r="S2174" s="519"/>
      <c r="T2174" s="520"/>
      <c r="U2174" s="519"/>
      <c r="V2174" s="520"/>
      <c r="W2174" s="520"/>
      <c r="X2174" s="520"/>
      <c r="Y2174" s="475"/>
      <c r="Z2174" s="474"/>
      <c r="AA2174" s="475">
        <v>12.0</v>
      </c>
      <c r="AB2174" s="475"/>
      <c r="AC2174" s="475">
        <v>30.0</v>
      </c>
      <c r="AD2174" s="475"/>
      <c r="AE2174" s="989"/>
      <c r="AF2174" s="989"/>
      <c r="AG2174" s="989"/>
      <c r="AH2174" s="990"/>
      <c r="AI2174" s="990"/>
      <c r="AJ2174" s="989"/>
      <c r="AK2174" s="962"/>
      <c r="AL2174" s="962"/>
      <c r="AM2174" s="962"/>
      <c r="AN2174" s="961"/>
      <c r="AO2174" s="962"/>
      <c r="AP2174" s="962"/>
      <c r="AQ2174" s="961"/>
      <c r="AR2174" s="961"/>
      <c r="AS2174" s="962"/>
    </row>
    <row r="2175">
      <c r="B2175" s="266"/>
      <c r="C2175" s="269"/>
      <c r="D2175" s="984">
        <v>15.0</v>
      </c>
      <c r="E2175" s="985">
        <v>26.0</v>
      </c>
      <c r="F2175" s="986"/>
      <c r="G2175" s="1013"/>
      <c r="H2175" s="1021">
        <v>290000.0</v>
      </c>
      <c r="I2175" s="486"/>
      <c r="J2175" s="519"/>
      <c r="K2175" s="474"/>
      <c r="L2175" s="990">
        <v>15.0</v>
      </c>
      <c r="M2175" s="486"/>
      <c r="N2175" s="487"/>
      <c r="O2175" s="486"/>
      <c r="P2175" s="487"/>
      <c r="Q2175" s="487"/>
      <c r="R2175" s="487"/>
      <c r="S2175" s="519"/>
      <c r="T2175" s="520"/>
      <c r="U2175" s="519"/>
      <c r="V2175" s="520"/>
      <c r="W2175" s="520"/>
      <c r="X2175" s="520"/>
      <c r="Y2175" s="474"/>
      <c r="Z2175" s="474"/>
      <c r="AA2175" s="474"/>
      <c r="AB2175" s="475"/>
      <c r="AC2175" s="475"/>
      <c r="AD2175" s="475"/>
      <c r="AE2175" s="990"/>
      <c r="AF2175" s="989"/>
      <c r="AG2175" s="990">
        <v>5.0</v>
      </c>
      <c r="AH2175" s="990"/>
      <c r="AI2175" s="990">
        <v>5.0</v>
      </c>
      <c r="AJ2175" s="989"/>
      <c r="AK2175" s="962"/>
      <c r="AL2175" s="962"/>
      <c r="AM2175" s="962"/>
      <c r="AN2175" s="961"/>
      <c r="AO2175" s="962"/>
      <c r="AP2175" s="962"/>
      <c r="AQ2175" s="961"/>
      <c r="AR2175" s="961"/>
      <c r="AS2175" s="962"/>
    </row>
    <row r="2176">
      <c r="B2176" s="266"/>
      <c r="C2176" s="269"/>
      <c r="D2176" s="984">
        <v>16.0</v>
      </c>
      <c r="E2176" s="985">
        <v>28.0</v>
      </c>
      <c r="F2176" s="986"/>
      <c r="G2176" s="1013"/>
      <c r="H2176" s="1021">
        <v>350000.0</v>
      </c>
      <c r="I2176" s="486"/>
      <c r="J2176" s="519"/>
      <c r="K2176" s="474"/>
      <c r="L2176" s="990">
        <v>20.0</v>
      </c>
      <c r="M2176" s="486"/>
      <c r="N2176" s="487"/>
      <c r="O2176" s="486"/>
      <c r="P2176" s="487"/>
      <c r="Q2176" s="487"/>
      <c r="R2176" s="487"/>
      <c r="S2176" s="519"/>
      <c r="T2176" s="520"/>
      <c r="U2176" s="519"/>
      <c r="V2176" s="520"/>
      <c r="W2176" s="520"/>
      <c r="X2176" s="520"/>
      <c r="Y2176" s="474"/>
      <c r="Z2176" s="474"/>
      <c r="AA2176" s="474"/>
      <c r="AB2176" s="475"/>
      <c r="AC2176" s="475"/>
      <c r="AD2176" s="475"/>
      <c r="AE2176" s="990"/>
      <c r="AF2176" s="989"/>
      <c r="AG2176" s="990">
        <v>6.0</v>
      </c>
      <c r="AH2176" s="990"/>
      <c r="AI2176" s="990">
        <v>6.0</v>
      </c>
      <c r="AJ2176" s="989"/>
      <c r="AK2176" s="962"/>
      <c r="AL2176" s="962"/>
      <c r="AM2176" s="962"/>
      <c r="AN2176" s="961"/>
      <c r="AO2176" s="962"/>
      <c r="AP2176" s="962"/>
      <c r="AQ2176" s="961"/>
      <c r="AR2176" s="961"/>
      <c r="AS2176" s="962"/>
    </row>
    <row r="2177">
      <c r="B2177" s="266"/>
      <c r="C2177" s="269"/>
      <c r="D2177" s="984">
        <v>17.0</v>
      </c>
      <c r="E2177" s="985">
        <v>30.0</v>
      </c>
      <c r="F2177" s="986"/>
      <c r="G2177" s="1013"/>
      <c r="H2177" s="1021">
        <v>420000.0</v>
      </c>
      <c r="I2177" s="486"/>
      <c r="J2177" s="519"/>
      <c r="K2177" s="474"/>
      <c r="L2177" s="990">
        <v>25.0</v>
      </c>
      <c r="M2177" s="486"/>
      <c r="N2177" s="487"/>
      <c r="O2177" s="486"/>
      <c r="P2177" s="487"/>
      <c r="Q2177" s="487"/>
      <c r="R2177" s="487"/>
      <c r="S2177" s="519"/>
      <c r="T2177" s="520"/>
      <c r="U2177" s="519"/>
      <c r="V2177" s="520"/>
      <c r="W2177" s="520"/>
      <c r="X2177" s="520"/>
      <c r="Y2177" s="474"/>
      <c r="Z2177" s="474"/>
      <c r="AA2177" s="474"/>
      <c r="AB2177" s="475"/>
      <c r="AC2177" s="475"/>
      <c r="AD2177" s="475"/>
      <c r="AE2177" s="990"/>
      <c r="AF2177" s="989"/>
      <c r="AG2177" s="990">
        <v>7.0</v>
      </c>
      <c r="AH2177" s="990"/>
      <c r="AI2177" s="990">
        <v>7.0</v>
      </c>
      <c r="AJ2177" s="989"/>
      <c r="AK2177" s="962"/>
      <c r="AL2177" s="962"/>
      <c r="AM2177" s="962"/>
      <c r="AN2177" s="961"/>
      <c r="AO2177" s="962"/>
      <c r="AP2177" s="962"/>
      <c r="AQ2177" s="961"/>
      <c r="AR2177" s="961"/>
      <c r="AS2177" s="962"/>
    </row>
    <row r="2178">
      <c r="B2178" s="266"/>
      <c r="C2178" s="269"/>
      <c r="D2178" s="984">
        <v>18.0</v>
      </c>
      <c r="E2178" s="985">
        <v>33.0</v>
      </c>
      <c r="F2178" s="986"/>
      <c r="G2178" s="1013"/>
      <c r="H2178" s="1021">
        <v>500000.0</v>
      </c>
      <c r="I2178" s="486"/>
      <c r="J2178" s="519"/>
      <c r="K2178" s="474"/>
      <c r="L2178" s="990">
        <v>30.0</v>
      </c>
      <c r="M2178" s="486"/>
      <c r="N2178" s="487"/>
      <c r="O2178" s="486"/>
      <c r="P2178" s="487"/>
      <c r="Q2178" s="487"/>
      <c r="R2178" s="487"/>
      <c r="S2178" s="519"/>
      <c r="T2178" s="520"/>
      <c r="U2178" s="519"/>
      <c r="V2178" s="520"/>
      <c r="W2178" s="520"/>
      <c r="X2178" s="520"/>
      <c r="Y2178" s="474"/>
      <c r="Z2178" s="474"/>
      <c r="AA2178" s="474"/>
      <c r="AB2178" s="475"/>
      <c r="AC2178" s="475"/>
      <c r="AD2178" s="475"/>
      <c r="AE2178" s="990"/>
      <c r="AF2178" s="989"/>
      <c r="AG2178" s="990">
        <v>8.0</v>
      </c>
      <c r="AH2178" s="990"/>
      <c r="AI2178" s="990">
        <v>8.0</v>
      </c>
      <c r="AJ2178" s="989"/>
      <c r="AK2178" s="962"/>
      <c r="AL2178" s="962"/>
      <c r="AM2178" s="962"/>
      <c r="AN2178" s="961"/>
      <c r="AO2178" s="962"/>
      <c r="AP2178" s="962"/>
      <c r="AQ2178" s="961"/>
      <c r="AR2178" s="961"/>
      <c r="AS2178" s="962"/>
    </row>
    <row r="2179">
      <c r="B2179" s="266"/>
      <c r="C2179" s="269"/>
      <c r="D2179" s="984">
        <v>19.0</v>
      </c>
      <c r="E2179" s="985">
        <v>36.0</v>
      </c>
      <c r="F2179" s="986"/>
      <c r="G2179" s="1013"/>
      <c r="H2179" s="1021">
        <v>600000.0</v>
      </c>
      <c r="I2179" s="486"/>
      <c r="J2179" s="519"/>
      <c r="K2179" s="474"/>
      <c r="L2179" s="990">
        <v>40.0</v>
      </c>
      <c r="M2179" s="486"/>
      <c r="N2179" s="487"/>
      <c r="O2179" s="486"/>
      <c r="P2179" s="487"/>
      <c r="Q2179" s="487"/>
      <c r="R2179" s="487"/>
      <c r="S2179" s="519"/>
      <c r="T2179" s="520"/>
      <c r="U2179" s="519"/>
      <c r="V2179" s="520"/>
      <c r="W2179" s="520"/>
      <c r="X2179" s="520"/>
      <c r="Y2179" s="474"/>
      <c r="Z2179" s="474"/>
      <c r="AA2179" s="474"/>
      <c r="AB2179" s="475"/>
      <c r="AC2179" s="475"/>
      <c r="AD2179" s="475"/>
      <c r="AE2179" s="990"/>
      <c r="AF2179" s="989"/>
      <c r="AG2179" s="990">
        <v>10.0</v>
      </c>
      <c r="AH2179" s="990"/>
      <c r="AI2179" s="990">
        <v>10.0</v>
      </c>
      <c r="AJ2179" s="989"/>
      <c r="AK2179" s="962"/>
      <c r="AL2179" s="962"/>
      <c r="AM2179" s="962"/>
      <c r="AN2179" s="961"/>
      <c r="AO2179" s="962"/>
      <c r="AP2179" s="962"/>
      <c r="AQ2179" s="961"/>
      <c r="AR2179" s="961"/>
      <c r="AS2179" s="962"/>
    </row>
    <row r="2180">
      <c r="B2180" s="266"/>
      <c r="C2180" s="269"/>
      <c r="D2180" s="984">
        <v>20.0</v>
      </c>
      <c r="E2180" s="985">
        <v>40.0</v>
      </c>
      <c r="F2180" s="986"/>
      <c r="G2180" s="1013"/>
      <c r="H2180" s="1021">
        <v>720000.0</v>
      </c>
      <c r="I2180" s="486"/>
      <c r="J2180" s="519"/>
      <c r="K2180" s="474"/>
      <c r="L2180" s="990">
        <v>50.0</v>
      </c>
      <c r="M2180" s="486"/>
      <c r="N2180" s="487"/>
      <c r="O2180" s="486"/>
      <c r="P2180" s="487"/>
      <c r="Q2180" s="487"/>
      <c r="R2180" s="487"/>
      <c r="S2180" s="519"/>
      <c r="T2180" s="520"/>
      <c r="U2180" s="519"/>
      <c r="V2180" s="520"/>
      <c r="W2180" s="520"/>
      <c r="X2180" s="520"/>
      <c r="Y2180" s="474"/>
      <c r="Z2180" s="474"/>
      <c r="AA2180" s="474"/>
      <c r="AB2180" s="475"/>
      <c r="AC2180" s="475"/>
      <c r="AD2180" s="475"/>
      <c r="AE2180" s="990"/>
      <c r="AF2180" s="989"/>
      <c r="AG2180" s="990">
        <v>12.0</v>
      </c>
      <c r="AH2180" s="990"/>
      <c r="AI2180" s="990">
        <v>12.0</v>
      </c>
      <c r="AJ2180" s="989"/>
      <c r="AK2180" s="962"/>
      <c r="AL2180" s="962"/>
      <c r="AM2180" s="962"/>
      <c r="AN2180" s="961"/>
      <c r="AO2180" s="962"/>
      <c r="AP2180" s="962"/>
      <c r="AQ2180" s="961"/>
      <c r="AR2180" s="961"/>
      <c r="AS2180" s="962"/>
    </row>
    <row r="2181">
      <c r="A2181" s="968" t="s">
        <v>2925</v>
      </c>
      <c r="B2181" s="1007" t="s">
        <v>2958</v>
      </c>
      <c r="C2181" s="14"/>
      <c r="D2181" s="970">
        <v>1.0</v>
      </c>
      <c r="E2181" s="1008">
        <v>5.0</v>
      </c>
      <c r="F2181" s="1009"/>
      <c r="G2181" s="1010"/>
      <c r="H2181" s="1011">
        <v>8000.0</v>
      </c>
      <c r="I2181" s="979"/>
      <c r="J2181" s="980"/>
      <c r="K2181" s="981">
        <v>3.0</v>
      </c>
      <c r="L2181" s="978"/>
      <c r="M2181" s="979"/>
      <c r="N2181" s="975"/>
      <c r="O2181" s="979"/>
      <c r="P2181" s="975"/>
      <c r="Q2181" s="975"/>
      <c r="R2181" s="975"/>
      <c r="S2181" s="980"/>
      <c r="T2181" s="980"/>
      <c r="U2181" s="976"/>
      <c r="V2181" s="980"/>
      <c r="W2181" s="980"/>
      <c r="X2181" s="980"/>
      <c r="Y2181" s="981"/>
      <c r="Z2181" s="977"/>
      <c r="AA2181" s="977"/>
      <c r="AB2181" s="981">
        <v>3.0</v>
      </c>
      <c r="AC2181" s="981"/>
      <c r="AD2181" s="981"/>
      <c r="AE2181" s="978"/>
      <c r="AF2181" s="978"/>
      <c r="AG2181" s="978"/>
      <c r="AH2181" s="982"/>
      <c r="AI2181" s="982"/>
      <c r="AJ2181" s="978"/>
      <c r="AK2181" s="1024"/>
      <c r="AL2181" s="1024"/>
      <c r="AM2181" s="1024"/>
      <c r="AN2181" s="1025"/>
      <c r="AO2181" s="1024"/>
      <c r="AP2181" s="1024"/>
      <c r="AQ2181" s="1025"/>
      <c r="AR2181" s="1025"/>
      <c r="AS2181" s="1026"/>
    </row>
    <row r="2182">
      <c r="A2182" s="266"/>
      <c r="B2182" s="266"/>
      <c r="C2182" s="269"/>
      <c r="D2182" s="984">
        <v>2.0</v>
      </c>
      <c r="E2182" s="985">
        <v>7.0</v>
      </c>
      <c r="F2182" s="1012"/>
      <c r="G2182" s="1013"/>
      <c r="H2182" s="988">
        <v>12000.0</v>
      </c>
      <c r="I2182" s="486"/>
      <c r="J2182" s="520"/>
      <c r="K2182" s="475">
        <v>5.0</v>
      </c>
      <c r="L2182" s="989"/>
      <c r="M2182" s="486"/>
      <c r="N2182" s="487"/>
      <c r="O2182" s="486"/>
      <c r="P2182" s="487"/>
      <c r="Q2182" s="487"/>
      <c r="R2182" s="487"/>
      <c r="S2182" s="520"/>
      <c r="T2182" s="520"/>
      <c r="U2182" s="519"/>
      <c r="V2182" s="520"/>
      <c r="W2182" s="520"/>
      <c r="X2182" s="520"/>
      <c r="Y2182" s="475"/>
      <c r="Z2182" s="474"/>
      <c r="AA2182" s="474"/>
      <c r="AB2182" s="475">
        <v>4.0</v>
      </c>
      <c r="AC2182" s="475"/>
      <c r="AD2182" s="475"/>
      <c r="AE2182" s="989"/>
      <c r="AF2182" s="989"/>
      <c r="AG2182" s="989"/>
      <c r="AH2182" s="990"/>
      <c r="AI2182" s="990"/>
      <c r="AJ2182" s="989"/>
      <c r="AK2182" s="962"/>
      <c r="AL2182" s="962"/>
      <c r="AM2182" s="962"/>
      <c r="AN2182" s="961"/>
      <c r="AO2182" s="962"/>
      <c r="AP2182" s="962"/>
      <c r="AQ2182" s="961"/>
      <c r="AR2182" s="961"/>
      <c r="AS2182" s="1027"/>
    </row>
    <row r="2183">
      <c r="A2183" s="266"/>
      <c r="B2183" s="266"/>
      <c r="C2183" s="269"/>
      <c r="D2183" s="984">
        <v>3.0</v>
      </c>
      <c r="E2183" s="985">
        <v>9.0</v>
      </c>
      <c r="F2183" s="1012"/>
      <c r="G2183" s="1013"/>
      <c r="H2183" s="988">
        <v>18000.0</v>
      </c>
      <c r="I2183" s="486"/>
      <c r="J2183" s="520"/>
      <c r="K2183" s="475">
        <v>8.0</v>
      </c>
      <c r="L2183" s="989"/>
      <c r="M2183" s="486"/>
      <c r="N2183" s="487"/>
      <c r="O2183" s="486"/>
      <c r="P2183" s="487"/>
      <c r="Q2183" s="487"/>
      <c r="R2183" s="487"/>
      <c r="S2183" s="520"/>
      <c r="T2183" s="520"/>
      <c r="U2183" s="519"/>
      <c r="V2183" s="520"/>
      <c r="W2183" s="520"/>
      <c r="X2183" s="520"/>
      <c r="Y2183" s="475"/>
      <c r="Z2183" s="474"/>
      <c r="AA2183" s="475">
        <v>2.0</v>
      </c>
      <c r="AB2183" s="475">
        <v>6.0</v>
      </c>
      <c r="AC2183" s="475"/>
      <c r="AD2183" s="475"/>
      <c r="AE2183" s="989"/>
      <c r="AF2183" s="989"/>
      <c r="AG2183" s="989"/>
      <c r="AH2183" s="990"/>
      <c r="AI2183" s="990"/>
      <c r="AJ2183" s="989"/>
      <c r="AK2183" s="962"/>
      <c r="AL2183" s="962"/>
      <c r="AM2183" s="962"/>
      <c r="AN2183" s="961"/>
      <c r="AO2183" s="962"/>
      <c r="AP2183" s="962"/>
      <c r="AQ2183" s="961"/>
      <c r="AR2183" s="961"/>
      <c r="AS2183" s="1027"/>
    </row>
    <row r="2184">
      <c r="A2184" s="266"/>
      <c r="B2184" s="266"/>
      <c r="C2184" s="269"/>
      <c r="D2184" s="984">
        <v>4.0</v>
      </c>
      <c r="E2184" s="985">
        <v>11.0</v>
      </c>
      <c r="F2184" s="1012"/>
      <c r="G2184" s="1013"/>
      <c r="H2184" s="988">
        <v>27000.0</v>
      </c>
      <c r="I2184" s="486"/>
      <c r="J2184" s="520"/>
      <c r="K2184" s="475">
        <v>12.0</v>
      </c>
      <c r="L2184" s="989"/>
      <c r="M2184" s="486"/>
      <c r="N2184" s="487"/>
      <c r="O2184" s="486"/>
      <c r="P2184" s="487"/>
      <c r="Q2184" s="487"/>
      <c r="R2184" s="487"/>
      <c r="S2184" s="520"/>
      <c r="T2184" s="520"/>
      <c r="U2184" s="519"/>
      <c r="V2184" s="520"/>
      <c r="W2184" s="520"/>
      <c r="X2184" s="520"/>
      <c r="Y2184" s="475"/>
      <c r="Z2184" s="474"/>
      <c r="AA2184" s="475">
        <v>4.0</v>
      </c>
      <c r="AB2184" s="475">
        <v>8.0</v>
      </c>
      <c r="AC2184" s="475"/>
      <c r="AD2184" s="475"/>
      <c r="AE2184" s="989"/>
      <c r="AF2184" s="989"/>
      <c r="AG2184" s="989"/>
      <c r="AH2184" s="990"/>
      <c r="AI2184" s="990"/>
      <c r="AJ2184" s="989"/>
      <c r="AK2184" s="962"/>
      <c r="AL2184" s="962"/>
      <c r="AM2184" s="962"/>
      <c r="AN2184" s="961"/>
      <c r="AO2184" s="962"/>
      <c r="AP2184" s="962"/>
      <c r="AQ2184" s="961"/>
      <c r="AR2184" s="961"/>
      <c r="AS2184" s="1027"/>
    </row>
    <row r="2185">
      <c r="A2185" s="266"/>
      <c r="B2185" s="266"/>
      <c r="C2185" s="269"/>
      <c r="D2185" s="984">
        <v>5.0</v>
      </c>
      <c r="E2185" s="985">
        <v>13.0</v>
      </c>
      <c r="F2185" s="1012"/>
      <c r="G2185" s="1013"/>
      <c r="H2185" s="988">
        <v>41000.0</v>
      </c>
      <c r="I2185" s="486"/>
      <c r="J2185" s="520"/>
      <c r="K2185" s="475">
        <v>15.0</v>
      </c>
      <c r="L2185" s="989"/>
      <c r="M2185" s="486"/>
      <c r="N2185" s="487"/>
      <c r="O2185" s="486"/>
      <c r="P2185" s="487"/>
      <c r="Q2185" s="487"/>
      <c r="R2185" s="487"/>
      <c r="S2185" s="520"/>
      <c r="T2185" s="520"/>
      <c r="U2185" s="519"/>
      <c r="V2185" s="520"/>
      <c r="W2185" s="520"/>
      <c r="X2185" s="520"/>
      <c r="Y2185" s="475"/>
      <c r="Z2185" s="474"/>
      <c r="AA2185" s="475">
        <v>6.0</v>
      </c>
      <c r="AB2185" s="475">
        <v>10.0</v>
      </c>
      <c r="AC2185" s="475"/>
      <c r="AD2185" s="475"/>
      <c r="AE2185" s="989"/>
      <c r="AF2185" s="989"/>
      <c r="AG2185" s="989"/>
      <c r="AH2185" s="990"/>
      <c r="AI2185" s="990"/>
      <c r="AJ2185" s="989"/>
      <c r="AK2185" s="962"/>
      <c r="AL2185" s="962"/>
      <c r="AM2185" s="962"/>
      <c r="AN2185" s="961"/>
      <c r="AO2185" s="962"/>
      <c r="AP2185" s="962"/>
      <c r="AQ2185" s="961"/>
      <c r="AR2185" s="961"/>
      <c r="AS2185" s="1027"/>
    </row>
    <row r="2186">
      <c r="A2186" s="266"/>
      <c r="B2186" s="266"/>
      <c r="C2186" s="269"/>
      <c r="D2186" s="984">
        <v>6.0</v>
      </c>
      <c r="E2186" s="985">
        <v>16.0</v>
      </c>
      <c r="F2186" s="1012"/>
      <c r="G2186" s="1013"/>
      <c r="H2186" s="988">
        <v>62000.0</v>
      </c>
      <c r="I2186" s="486"/>
      <c r="J2186" s="519"/>
      <c r="K2186" s="475"/>
      <c r="L2186" s="990">
        <v>5.0</v>
      </c>
      <c r="M2186" s="486"/>
      <c r="N2186" s="487"/>
      <c r="O2186" s="486"/>
      <c r="P2186" s="487"/>
      <c r="Q2186" s="487"/>
      <c r="R2186" s="487"/>
      <c r="S2186" s="519"/>
      <c r="T2186" s="520"/>
      <c r="U2186" s="519"/>
      <c r="V2186" s="520"/>
      <c r="W2186" s="520"/>
      <c r="X2186" s="520"/>
      <c r="Y2186" s="475"/>
      <c r="Z2186" s="474"/>
      <c r="AA2186" s="474"/>
      <c r="AB2186" s="475"/>
      <c r="AC2186" s="475"/>
      <c r="AD2186" s="475"/>
      <c r="AE2186" s="990"/>
      <c r="AF2186" s="989"/>
      <c r="AG2186" s="990">
        <v>2.0</v>
      </c>
      <c r="AH2186" s="990">
        <v>2.0</v>
      </c>
      <c r="AI2186" s="990"/>
      <c r="AJ2186" s="989"/>
      <c r="AK2186" s="962"/>
      <c r="AL2186" s="962"/>
      <c r="AM2186" s="962"/>
      <c r="AN2186" s="961"/>
      <c r="AO2186" s="962"/>
      <c r="AP2186" s="962"/>
      <c r="AQ2186" s="961"/>
      <c r="AR2186" s="961"/>
      <c r="AS2186" s="1027"/>
    </row>
    <row r="2187">
      <c r="A2187" s="266"/>
      <c r="B2187" s="266"/>
      <c r="C2187" s="269"/>
      <c r="D2187" s="984">
        <v>7.0</v>
      </c>
      <c r="E2187" s="985">
        <v>19.0</v>
      </c>
      <c r="F2187" s="1012"/>
      <c r="G2187" s="1013"/>
      <c r="H2187" s="988">
        <v>93000.0</v>
      </c>
      <c r="I2187" s="486"/>
      <c r="J2187" s="519"/>
      <c r="K2187" s="475"/>
      <c r="L2187" s="990">
        <v>10.0</v>
      </c>
      <c r="M2187" s="486"/>
      <c r="N2187" s="487"/>
      <c r="O2187" s="486"/>
      <c r="P2187" s="487"/>
      <c r="Q2187" s="487"/>
      <c r="R2187" s="487"/>
      <c r="S2187" s="519"/>
      <c r="T2187" s="520"/>
      <c r="U2187" s="519"/>
      <c r="V2187" s="520"/>
      <c r="W2187" s="520"/>
      <c r="X2187" s="520"/>
      <c r="Y2187" s="475"/>
      <c r="Z2187" s="474"/>
      <c r="AA2187" s="474"/>
      <c r="AB2187" s="475"/>
      <c r="AC2187" s="475"/>
      <c r="AD2187" s="475"/>
      <c r="AE2187" s="990"/>
      <c r="AF2187" s="989"/>
      <c r="AG2187" s="990">
        <v>3.0</v>
      </c>
      <c r="AH2187" s="990">
        <v>3.0</v>
      </c>
      <c r="AI2187" s="990"/>
      <c r="AJ2187" s="989"/>
      <c r="AK2187" s="962"/>
      <c r="AL2187" s="962"/>
      <c r="AM2187" s="962"/>
      <c r="AN2187" s="961"/>
      <c r="AO2187" s="962"/>
      <c r="AP2187" s="962"/>
      <c r="AQ2187" s="961"/>
      <c r="AR2187" s="961"/>
      <c r="AS2187" s="1027"/>
    </row>
    <row r="2188">
      <c r="A2188" s="266"/>
      <c r="B2188" s="266"/>
      <c r="C2188" s="269"/>
      <c r="D2188" s="984">
        <v>8.0</v>
      </c>
      <c r="E2188" s="985">
        <v>22.0</v>
      </c>
      <c r="F2188" s="1012"/>
      <c r="G2188" s="1013"/>
      <c r="H2188" s="988">
        <v>140000.0</v>
      </c>
      <c r="I2188" s="486"/>
      <c r="J2188" s="519"/>
      <c r="K2188" s="475"/>
      <c r="L2188" s="990">
        <v>20.0</v>
      </c>
      <c r="M2188" s="486"/>
      <c r="N2188" s="487"/>
      <c r="O2188" s="486"/>
      <c r="P2188" s="487"/>
      <c r="Q2188" s="487"/>
      <c r="R2188" s="487"/>
      <c r="S2188" s="519"/>
      <c r="T2188" s="520"/>
      <c r="U2188" s="519"/>
      <c r="V2188" s="520"/>
      <c r="W2188" s="520"/>
      <c r="X2188" s="520"/>
      <c r="Y2188" s="475"/>
      <c r="Z2188" s="474"/>
      <c r="AA2188" s="474"/>
      <c r="AB2188" s="475"/>
      <c r="AC2188" s="475"/>
      <c r="AD2188" s="475"/>
      <c r="AE2188" s="990"/>
      <c r="AF2188" s="989"/>
      <c r="AG2188" s="990">
        <v>5.0</v>
      </c>
      <c r="AH2188" s="990">
        <v>5.0</v>
      </c>
      <c r="AI2188" s="990"/>
      <c r="AJ2188" s="989"/>
      <c r="AK2188" s="962"/>
      <c r="AL2188" s="962"/>
      <c r="AM2188" s="962"/>
      <c r="AN2188" s="961"/>
      <c r="AO2188" s="962"/>
      <c r="AP2188" s="962"/>
      <c r="AQ2188" s="961"/>
      <c r="AR2188" s="961"/>
      <c r="AS2188" s="1027"/>
    </row>
    <row r="2189">
      <c r="A2189" s="266"/>
      <c r="B2189" s="266"/>
      <c r="C2189" s="269"/>
      <c r="D2189" s="984">
        <v>9.0</v>
      </c>
      <c r="E2189" s="985">
        <v>25.0</v>
      </c>
      <c r="F2189" s="1012"/>
      <c r="G2189" s="1013"/>
      <c r="H2189" s="988">
        <v>210000.0</v>
      </c>
      <c r="I2189" s="486"/>
      <c r="J2189" s="519"/>
      <c r="K2189" s="475"/>
      <c r="L2189" s="990">
        <v>30.0</v>
      </c>
      <c r="M2189" s="486"/>
      <c r="N2189" s="487"/>
      <c r="O2189" s="486"/>
      <c r="P2189" s="487"/>
      <c r="Q2189" s="487"/>
      <c r="R2189" s="487"/>
      <c r="S2189" s="519"/>
      <c r="T2189" s="520"/>
      <c r="U2189" s="519"/>
      <c r="V2189" s="520"/>
      <c r="W2189" s="520"/>
      <c r="X2189" s="520"/>
      <c r="Y2189" s="475"/>
      <c r="Z2189" s="474"/>
      <c r="AA2189" s="474"/>
      <c r="AB2189" s="475"/>
      <c r="AC2189" s="475"/>
      <c r="AD2189" s="475"/>
      <c r="AE2189" s="990"/>
      <c r="AF2189" s="989"/>
      <c r="AG2189" s="990">
        <v>7.0</v>
      </c>
      <c r="AH2189" s="990">
        <v>7.0</v>
      </c>
      <c r="AI2189" s="990"/>
      <c r="AJ2189" s="989"/>
      <c r="AK2189" s="962"/>
      <c r="AL2189" s="962"/>
      <c r="AM2189" s="962"/>
      <c r="AN2189" s="961"/>
      <c r="AO2189" s="962"/>
      <c r="AP2189" s="962"/>
      <c r="AQ2189" s="961"/>
      <c r="AR2189" s="961"/>
      <c r="AS2189" s="1027"/>
    </row>
    <row r="2190">
      <c r="A2190" s="275"/>
      <c r="B2190" s="275"/>
      <c r="C2190" s="917"/>
      <c r="D2190" s="992">
        <v>10.0</v>
      </c>
      <c r="E2190" s="993">
        <v>30.0</v>
      </c>
      <c r="F2190" s="1014"/>
      <c r="G2190" s="1015"/>
      <c r="H2190" s="996">
        <v>320000.0</v>
      </c>
      <c r="I2190" s="1001"/>
      <c r="J2190" s="998"/>
      <c r="K2190" s="1003"/>
      <c r="L2190" s="1004">
        <v>40.0</v>
      </c>
      <c r="M2190" s="1001"/>
      <c r="N2190" s="997"/>
      <c r="O2190" s="1001"/>
      <c r="P2190" s="997"/>
      <c r="Q2190" s="997"/>
      <c r="R2190" s="997"/>
      <c r="S2190" s="998"/>
      <c r="T2190" s="1002"/>
      <c r="U2190" s="998"/>
      <c r="V2190" s="1002"/>
      <c r="W2190" s="1002"/>
      <c r="X2190" s="1002"/>
      <c r="Y2190" s="1003"/>
      <c r="Z2190" s="999"/>
      <c r="AA2190" s="999"/>
      <c r="AB2190" s="1003"/>
      <c r="AC2190" s="1003"/>
      <c r="AD2190" s="1003"/>
      <c r="AE2190" s="1004"/>
      <c r="AF2190" s="1000"/>
      <c r="AG2190" s="1004">
        <v>9.0</v>
      </c>
      <c r="AH2190" s="1004">
        <v>9.0</v>
      </c>
      <c r="AI2190" s="1004"/>
      <c r="AJ2190" s="1000"/>
      <c r="AK2190" s="1029"/>
      <c r="AL2190" s="1029"/>
      <c r="AM2190" s="1029"/>
      <c r="AN2190" s="1030"/>
      <c r="AO2190" s="1029"/>
      <c r="AP2190" s="1029"/>
      <c r="AQ2190" s="1030"/>
      <c r="AR2190" s="1030"/>
      <c r="AS2190" s="1031"/>
    </row>
    <row r="2191">
      <c r="A2191" s="1032" t="s">
        <v>2698</v>
      </c>
      <c r="B2191" s="1018" t="s">
        <v>2959</v>
      </c>
      <c r="C2191" s="269"/>
      <c r="D2191" s="984">
        <v>1.0</v>
      </c>
      <c r="E2191" s="985">
        <v>2.0</v>
      </c>
      <c r="F2191" s="986">
        <v>2.0</v>
      </c>
      <c r="G2191" s="1013"/>
      <c r="H2191" s="1021">
        <v>3000.0</v>
      </c>
      <c r="I2191" s="486"/>
      <c r="J2191" s="520">
        <v>8.0</v>
      </c>
      <c r="K2191" s="474"/>
      <c r="L2191" s="989"/>
      <c r="M2191" s="486"/>
      <c r="N2191" s="487"/>
      <c r="O2191" s="486"/>
      <c r="P2191" s="487"/>
      <c r="Q2191" s="487"/>
      <c r="R2191" s="487"/>
      <c r="S2191" s="519"/>
      <c r="T2191" s="520"/>
      <c r="U2191" s="519"/>
      <c r="V2191" s="520"/>
      <c r="W2191" s="520"/>
      <c r="X2191" s="520"/>
      <c r="Y2191" s="474"/>
      <c r="Z2191" s="474"/>
      <c r="AA2191" s="474"/>
      <c r="AB2191" s="475"/>
      <c r="AC2191" s="475"/>
      <c r="AD2191" s="475"/>
      <c r="AE2191" s="989"/>
      <c r="AF2191" s="989"/>
      <c r="AG2191" s="989"/>
      <c r="AH2191" s="990"/>
      <c r="AI2191" s="990"/>
      <c r="AJ2191" s="989"/>
      <c r="AK2191" s="962"/>
      <c r="AL2191" s="962"/>
      <c r="AM2191" s="962"/>
      <c r="AN2191" s="961"/>
      <c r="AO2191" s="962"/>
      <c r="AP2191" s="962"/>
      <c r="AQ2191" s="961"/>
      <c r="AR2191" s="961"/>
      <c r="AS2191" s="962"/>
    </row>
    <row r="2192">
      <c r="B2192" s="266"/>
      <c r="C2192" s="269"/>
      <c r="D2192" s="984">
        <v>2.0</v>
      </c>
      <c r="E2192" s="985">
        <v>3.0</v>
      </c>
      <c r="F2192" s="986">
        <v>3.0</v>
      </c>
      <c r="G2192" s="1013"/>
      <c r="H2192" s="1021">
        <v>4500.0</v>
      </c>
      <c r="I2192" s="486"/>
      <c r="J2192" s="520">
        <v>10.0</v>
      </c>
      <c r="K2192" s="474"/>
      <c r="L2192" s="989"/>
      <c r="M2192" s="486"/>
      <c r="N2192" s="487"/>
      <c r="O2192" s="486"/>
      <c r="P2192" s="487"/>
      <c r="Q2192" s="487"/>
      <c r="R2192" s="487"/>
      <c r="S2192" s="520"/>
      <c r="T2192" s="520"/>
      <c r="U2192" s="519"/>
      <c r="V2192" s="520">
        <v>8.0</v>
      </c>
      <c r="W2192" s="520"/>
      <c r="X2192" s="520"/>
      <c r="Y2192" s="474"/>
      <c r="Z2192" s="474"/>
      <c r="AA2192" s="474"/>
      <c r="AB2192" s="475"/>
      <c r="AC2192" s="475"/>
      <c r="AD2192" s="475"/>
      <c r="AE2192" s="989"/>
      <c r="AF2192" s="989"/>
      <c r="AG2192" s="989"/>
      <c r="AH2192" s="990"/>
      <c r="AI2192" s="990"/>
      <c r="AJ2192" s="989"/>
      <c r="AK2192" s="962"/>
      <c r="AL2192" s="962"/>
      <c r="AM2192" s="962"/>
      <c r="AN2192" s="961"/>
      <c r="AO2192" s="962"/>
      <c r="AP2192" s="962"/>
      <c r="AQ2192" s="961"/>
      <c r="AR2192" s="961"/>
      <c r="AS2192" s="962"/>
    </row>
    <row r="2193">
      <c r="B2193" s="266"/>
      <c r="C2193" s="269"/>
      <c r="D2193" s="984">
        <v>3.0</v>
      </c>
      <c r="E2193" s="985">
        <v>4.0</v>
      </c>
      <c r="F2193" s="986">
        <v>4.0</v>
      </c>
      <c r="G2193" s="1013"/>
      <c r="H2193" s="1021">
        <v>6800.0</v>
      </c>
      <c r="I2193" s="486"/>
      <c r="J2193" s="520">
        <v>12.0</v>
      </c>
      <c r="K2193" s="474"/>
      <c r="L2193" s="989"/>
      <c r="M2193" s="486"/>
      <c r="N2193" s="487"/>
      <c r="O2193" s="486"/>
      <c r="P2193" s="487"/>
      <c r="Q2193" s="487"/>
      <c r="R2193" s="487"/>
      <c r="S2193" s="520"/>
      <c r="T2193" s="520"/>
      <c r="U2193" s="519"/>
      <c r="V2193" s="520">
        <v>10.0</v>
      </c>
      <c r="W2193" s="520"/>
      <c r="X2193" s="520"/>
      <c r="Y2193" s="474"/>
      <c r="Z2193" s="474"/>
      <c r="AA2193" s="474"/>
      <c r="AB2193" s="475"/>
      <c r="AC2193" s="475"/>
      <c r="AD2193" s="475"/>
      <c r="AE2193" s="989"/>
      <c r="AF2193" s="989"/>
      <c r="AG2193" s="989"/>
      <c r="AH2193" s="990"/>
      <c r="AI2193" s="990"/>
      <c r="AJ2193" s="989"/>
      <c r="AK2193" s="962"/>
      <c r="AL2193" s="962"/>
      <c r="AM2193" s="962"/>
      <c r="AN2193" s="961"/>
      <c r="AO2193" s="962"/>
      <c r="AP2193" s="962"/>
      <c r="AQ2193" s="961"/>
      <c r="AR2193" s="961"/>
      <c r="AS2193" s="962"/>
    </row>
    <row r="2194">
      <c r="B2194" s="266"/>
      <c r="C2194" s="269"/>
      <c r="D2194" s="984">
        <v>4.0</v>
      </c>
      <c r="E2194" s="985">
        <v>5.0</v>
      </c>
      <c r="F2194" s="986">
        <v>5.0</v>
      </c>
      <c r="G2194" s="1013"/>
      <c r="H2194" s="1021">
        <v>10000.0</v>
      </c>
      <c r="I2194" s="486"/>
      <c r="J2194" s="519"/>
      <c r="K2194" s="475">
        <v>3.0</v>
      </c>
      <c r="L2194" s="989"/>
      <c r="M2194" s="486"/>
      <c r="N2194" s="487"/>
      <c r="O2194" s="486"/>
      <c r="P2194" s="487"/>
      <c r="Q2194" s="487"/>
      <c r="R2194" s="487"/>
      <c r="S2194" s="520"/>
      <c r="T2194" s="520"/>
      <c r="U2194" s="519"/>
      <c r="V2194" s="520">
        <v>12.0</v>
      </c>
      <c r="W2194" s="520"/>
      <c r="X2194" s="520"/>
      <c r="Y2194" s="474"/>
      <c r="Z2194" s="474"/>
      <c r="AA2194" s="474"/>
      <c r="AB2194" s="475"/>
      <c r="AC2194" s="475"/>
      <c r="AD2194" s="475"/>
      <c r="AE2194" s="989"/>
      <c r="AF2194" s="989"/>
      <c r="AG2194" s="989"/>
      <c r="AH2194" s="990"/>
      <c r="AI2194" s="990"/>
      <c r="AJ2194" s="989"/>
      <c r="AK2194" s="962"/>
      <c r="AL2194" s="962"/>
      <c r="AM2194" s="962"/>
      <c r="AN2194" s="961"/>
      <c r="AO2194" s="962"/>
      <c r="AP2194" s="962"/>
      <c r="AQ2194" s="961"/>
      <c r="AR2194" s="961"/>
      <c r="AS2194" s="962"/>
    </row>
    <row r="2195">
      <c r="B2195" s="266"/>
      <c r="C2195" s="269"/>
      <c r="D2195" s="984">
        <v>5.0</v>
      </c>
      <c r="E2195" s="985">
        <v>6.0</v>
      </c>
      <c r="F2195" s="986">
        <v>6.0</v>
      </c>
      <c r="G2195" s="1013"/>
      <c r="H2195" s="1021">
        <v>15000.0</v>
      </c>
      <c r="I2195" s="486"/>
      <c r="J2195" s="519"/>
      <c r="K2195" s="475">
        <v>5.0</v>
      </c>
      <c r="L2195" s="989"/>
      <c r="M2195" s="486"/>
      <c r="N2195" s="487"/>
      <c r="O2195" s="486"/>
      <c r="P2195" s="487"/>
      <c r="Q2195" s="487"/>
      <c r="R2195" s="487"/>
      <c r="S2195" s="519"/>
      <c r="T2195" s="520"/>
      <c r="U2195" s="519"/>
      <c r="V2195" s="520"/>
      <c r="W2195" s="520"/>
      <c r="X2195" s="520"/>
      <c r="Y2195" s="475"/>
      <c r="Z2195" s="475"/>
      <c r="AA2195" s="474"/>
      <c r="AB2195" s="475">
        <v>3.0</v>
      </c>
      <c r="AC2195" s="475"/>
      <c r="AD2195" s="475"/>
      <c r="AE2195" s="989"/>
      <c r="AF2195" s="989"/>
      <c r="AG2195" s="989"/>
      <c r="AH2195" s="990"/>
      <c r="AI2195" s="990"/>
      <c r="AJ2195" s="989"/>
      <c r="AK2195" s="962"/>
      <c r="AL2195" s="962"/>
      <c r="AM2195" s="962"/>
      <c r="AN2195" s="961"/>
      <c r="AO2195" s="962"/>
      <c r="AP2195" s="962"/>
      <c r="AQ2195" s="961"/>
      <c r="AR2195" s="961"/>
      <c r="AS2195" s="962"/>
    </row>
    <row r="2196">
      <c r="B2196" s="266"/>
      <c r="C2196" s="269"/>
      <c r="D2196" s="984">
        <v>6.0</v>
      </c>
      <c r="E2196" s="985">
        <v>8.0</v>
      </c>
      <c r="F2196" s="986">
        <v>8.0</v>
      </c>
      <c r="G2196" s="1013"/>
      <c r="H2196" s="1021">
        <v>23000.0</v>
      </c>
      <c r="I2196" s="486"/>
      <c r="J2196" s="519"/>
      <c r="K2196" s="475">
        <v>10.0</v>
      </c>
      <c r="L2196" s="989"/>
      <c r="M2196" s="486"/>
      <c r="N2196" s="487"/>
      <c r="O2196" s="486"/>
      <c r="P2196" s="487"/>
      <c r="Q2196" s="487"/>
      <c r="R2196" s="487"/>
      <c r="S2196" s="519"/>
      <c r="T2196" s="520"/>
      <c r="U2196" s="519"/>
      <c r="V2196" s="520"/>
      <c r="W2196" s="520"/>
      <c r="X2196" s="520"/>
      <c r="Y2196" s="475"/>
      <c r="Z2196" s="475"/>
      <c r="AA2196" s="475">
        <v>3.0</v>
      </c>
      <c r="AB2196" s="475">
        <v>5.0</v>
      </c>
      <c r="AC2196" s="475"/>
      <c r="AD2196" s="475"/>
      <c r="AE2196" s="989"/>
      <c r="AF2196" s="989"/>
      <c r="AG2196" s="989"/>
      <c r="AH2196" s="990"/>
      <c r="AI2196" s="990"/>
      <c r="AJ2196" s="989"/>
      <c r="AK2196" s="962"/>
      <c r="AL2196" s="962"/>
      <c r="AM2196" s="962"/>
      <c r="AN2196" s="961"/>
      <c r="AO2196" s="962"/>
      <c r="AP2196" s="962"/>
      <c r="AQ2196" s="961"/>
      <c r="AR2196" s="961"/>
      <c r="AS2196" s="962"/>
    </row>
    <row r="2197">
      <c r="B2197" s="266"/>
      <c r="C2197" s="269"/>
      <c r="D2197" s="984">
        <v>7.0</v>
      </c>
      <c r="E2197" s="985">
        <v>10.0</v>
      </c>
      <c r="F2197" s="986">
        <v>10.0</v>
      </c>
      <c r="G2197" s="1013"/>
      <c r="H2197" s="1021">
        <v>35000.0</v>
      </c>
      <c r="I2197" s="486"/>
      <c r="J2197" s="519"/>
      <c r="K2197" s="475">
        <v>15.0</v>
      </c>
      <c r="L2197" s="989"/>
      <c r="M2197" s="486"/>
      <c r="N2197" s="487"/>
      <c r="O2197" s="486"/>
      <c r="P2197" s="487"/>
      <c r="Q2197" s="487"/>
      <c r="R2197" s="487"/>
      <c r="S2197" s="519"/>
      <c r="T2197" s="520"/>
      <c r="U2197" s="519"/>
      <c r="V2197" s="520"/>
      <c r="W2197" s="520"/>
      <c r="X2197" s="520"/>
      <c r="Y2197" s="475"/>
      <c r="Z2197" s="475"/>
      <c r="AA2197" s="475">
        <v>4.0</v>
      </c>
      <c r="AB2197" s="475">
        <v>8.0</v>
      </c>
      <c r="AC2197" s="475"/>
      <c r="AD2197" s="475"/>
      <c r="AE2197" s="989"/>
      <c r="AF2197" s="989"/>
      <c r="AG2197" s="989"/>
      <c r="AH2197" s="990"/>
      <c r="AI2197" s="990"/>
      <c r="AJ2197" s="989"/>
      <c r="AK2197" s="962"/>
      <c r="AL2197" s="962"/>
      <c r="AM2197" s="962"/>
      <c r="AN2197" s="961"/>
      <c r="AO2197" s="962"/>
      <c r="AP2197" s="962"/>
      <c r="AQ2197" s="961"/>
      <c r="AR2197" s="961"/>
      <c r="AS2197" s="962"/>
    </row>
    <row r="2198">
      <c r="B2198" s="266"/>
      <c r="C2198" s="269"/>
      <c r="D2198" s="984">
        <v>8.0</v>
      </c>
      <c r="E2198" s="985">
        <v>12.0</v>
      </c>
      <c r="F2198" s="986">
        <v>12.0</v>
      </c>
      <c r="G2198" s="1013"/>
      <c r="H2198" s="1021">
        <v>53000.0</v>
      </c>
      <c r="I2198" s="486"/>
      <c r="J2198" s="519"/>
      <c r="K2198" s="475">
        <v>20.0</v>
      </c>
      <c r="L2198" s="989"/>
      <c r="M2198" s="486"/>
      <c r="N2198" s="487"/>
      <c r="O2198" s="486"/>
      <c r="P2198" s="487"/>
      <c r="Q2198" s="487"/>
      <c r="R2198" s="487"/>
      <c r="S2198" s="519"/>
      <c r="T2198" s="520"/>
      <c r="U2198" s="519"/>
      <c r="V2198" s="520"/>
      <c r="W2198" s="520"/>
      <c r="X2198" s="520"/>
      <c r="Y2198" s="475"/>
      <c r="Z2198" s="475"/>
      <c r="AA2198" s="475">
        <v>5.0</v>
      </c>
      <c r="AB2198" s="475">
        <v>10.0</v>
      </c>
      <c r="AC2198" s="475"/>
      <c r="AD2198" s="475"/>
      <c r="AE2198" s="989"/>
      <c r="AF2198" s="989"/>
      <c r="AG2198" s="989"/>
      <c r="AH2198" s="990"/>
      <c r="AI2198" s="990"/>
      <c r="AJ2198" s="989"/>
      <c r="AK2198" s="962"/>
      <c r="AL2198" s="962"/>
      <c r="AM2198" s="962"/>
      <c r="AN2198" s="961"/>
      <c r="AO2198" s="962"/>
      <c r="AP2198" s="962"/>
      <c r="AQ2198" s="961"/>
      <c r="AR2198" s="961"/>
      <c r="AS2198" s="962"/>
    </row>
    <row r="2199">
      <c r="B2199" s="266"/>
      <c r="C2199" s="269"/>
      <c r="D2199" s="984">
        <v>9.0</v>
      </c>
      <c r="E2199" s="985">
        <v>14.0</v>
      </c>
      <c r="F2199" s="986">
        <v>14.0</v>
      </c>
      <c r="G2199" s="1013"/>
      <c r="H2199" s="1021">
        <v>80000.0</v>
      </c>
      <c r="I2199" s="486"/>
      <c r="J2199" s="519"/>
      <c r="K2199" s="475">
        <v>30.0</v>
      </c>
      <c r="L2199" s="989"/>
      <c r="M2199" s="486"/>
      <c r="N2199" s="487"/>
      <c r="O2199" s="486"/>
      <c r="P2199" s="487"/>
      <c r="Q2199" s="487"/>
      <c r="R2199" s="487"/>
      <c r="S2199" s="519"/>
      <c r="T2199" s="520"/>
      <c r="U2199" s="519"/>
      <c r="V2199" s="520"/>
      <c r="W2199" s="520"/>
      <c r="X2199" s="520"/>
      <c r="Y2199" s="475"/>
      <c r="Z2199" s="475"/>
      <c r="AA2199" s="475">
        <v>6.0</v>
      </c>
      <c r="AB2199" s="475">
        <v>12.0</v>
      </c>
      <c r="AC2199" s="475"/>
      <c r="AD2199" s="475"/>
      <c r="AE2199" s="989"/>
      <c r="AF2199" s="989"/>
      <c r="AG2199" s="989"/>
      <c r="AH2199" s="990"/>
      <c r="AI2199" s="990"/>
      <c r="AJ2199" s="989"/>
      <c r="AK2199" s="962"/>
      <c r="AL2199" s="962"/>
      <c r="AM2199" s="962"/>
      <c r="AN2199" s="961"/>
      <c r="AO2199" s="962"/>
      <c r="AP2199" s="962"/>
      <c r="AQ2199" s="961"/>
      <c r="AR2199" s="961"/>
      <c r="AS2199" s="962"/>
    </row>
    <row r="2200">
      <c r="B2200" s="266"/>
      <c r="C2200" s="269"/>
      <c r="D2200" s="984">
        <v>10.0</v>
      </c>
      <c r="E2200" s="985">
        <v>16.0</v>
      </c>
      <c r="F2200" s="986">
        <v>16.0</v>
      </c>
      <c r="G2200" s="1013"/>
      <c r="H2200" s="1021">
        <v>120000.0</v>
      </c>
      <c r="I2200" s="486"/>
      <c r="J2200" s="519"/>
      <c r="K2200" s="475">
        <v>40.0</v>
      </c>
      <c r="L2200" s="989"/>
      <c r="M2200" s="486"/>
      <c r="N2200" s="487"/>
      <c r="O2200" s="486"/>
      <c r="P2200" s="487"/>
      <c r="Q2200" s="487"/>
      <c r="R2200" s="487"/>
      <c r="S2200" s="519"/>
      <c r="T2200" s="520"/>
      <c r="U2200" s="519"/>
      <c r="V2200" s="520"/>
      <c r="W2200" s="520"/>
      <c r="X2200" s="520"/>
      <c r="Y2200" s="475"/>
      <c r="Z2200" s="475"/>
      <c r="AA2200" s="475">
        <v>7.0</v>
      </c>
      <c r="AB2200" s="475">
        <v>15.0</v>
      </c>
      <c r="AC2200" s="475"/>
      <c r="AD2200" s="475"/>
      <c r="AE2200" s="989"/>
      <c r="AF2200" s="989"/>
      <c r="AG2200" s="989"/>
      <c r="AH2200" s="990"/>
      <c r="AI2200" s="990"/>
      <c r="AJ2200" s="989"/>
      <c r="AK2200" s="962"/>
      <c r="AL2200" s="962"/>
      <c r="AM2200" s="962"/>
      <c r="AN2200" s="961"/>
      <c r="AO2200" s="962"/>
      <c r="AP2200" s="962"/>
      <c r="AQ2200" s="961"/>
      <c r="AR2200" s="961"/>
      <c r="AS2200" s="962"/>
    </row>
    <row r="2201">
      <c r="B2201" s="266"/>
      <c r="C2201" s="269"/>
      <c r="D2201" s="984">
        <v>11.0</v>
      </c>
      <c r="E2201" s="985">
        <v>18.0</v>
      </c>
      <c r="F2201" s="986">
        <v>18.0</v>
      </c>
      <c r="G2201" s="1013"/>
      <c r="H2201" s="1021">
        <v>140000.0</v>
      </c>
      <c r="I2201" s="486"/>
      <c r="J2201" s="519"/>
      <c r="K2201" s="475">
        <v>50.0</v>
      </c>
      <c r="L2201" s="989"/>
      <c r="M2201" s="486"/>
      <c r="N2201" s="487"/>
      <c r="O2201" s="486"/>
      <c r="P2201" s="487"/>
      <c r="Q2201" s="487"/>
      <c r="R2201" s="487"/>
      <c r="S2201" s="519"/>
      <c r="T2201" s="520"/>
      <c r="U2201" s="519"/>
      <c r="V2201" s="520"/>
      <c r="W2201" s="520"/>
      <c r="X2201" s="520"/>
      <c r="Y2201" s="475"/>
      <c r="Z2201" s="475"/>
      <c r="AA2201" s="475">
        <v>8.0</v>
      </c>
      <c r="AB2201" s="475">
        <v>18.0</v>
      </c>
      <c r="AC2201" s="475"/>
      <c r="AD2201" s="475"/>
      <c r="AE2201" s="989"/>
      <c r="AF2201" s="989"/>
      <c r="AG2201" s="989"/>
      <c r="AH2201" s="990"/>
      <c r="AI2201" s="990"/>
      <c r="AJ2201" s="989"/>
      <c r="AK2201" s="962"/>
      <c r="AL2201" s="962"/>
      <c r="AM2201" s="962"/>
      <c r="AN2201" s="961"/>
      <c r="AO2201" s="962"/>
      <c r="AP2201" s="962"/>
      <c r="AQ2201" s="961"/>
      <c r="AR2201" s="961"/>
      <c r="AS2201" s="962"/>
    </row>
    <row r="2202">
      <c r="B2202" s="266"/>
      <c r="C2202" s="269"/>
      <c r="D2202" s="984">
        <v>12.0</v>
      </c>
      <c r="E2202" s="985">
        <v>20.0</v>
      </c>
      <c r="F2202" s="986">
        <v>20.0</v>
      </c>
      <c r="G2202" s="1013"/>
      <c r="H2202" s="1021">
        <v>170000.0</v>
      </c>
      <c r="I2202" s="486"/>
      <c r="J2202" s="519"/>
      <c r="K2202" s="475">
        <v>60.0</v>
      </c>
      <c r="L2202" s="989"/>
      <c r="M2202" s="486"/>
      <c r="N2202" s="487"/>
      <c r="O2202" s="486"/>
      <c r="P2202" s="487"/>
      <c r="Q2202" s="487"/>
      <c r="R2202" s="487"/>
      <c r="S2202" s="519"/>
      <c r="T2202" s="520"/>
      <c r="U2202" s="519"/>
      <c r="V2202" s="520"/>
      <c r="W2202" s="520"/>
      <c r="X2202" s="520"/>
      <c r="Y2202" s="475"/>
      <c r="Z2202" s="475"/>
      <c r="AA2202" s="475">
        <v>9.0</v>
      </c>
      <c r="AB2202" s="475">
        <v>22.0</v>
      </c>
      <c r="AC2202" s="475"/>
      <c r="AD2202" s="475"/>
      <c r="AE2202" s="989"/>
      <c r="AF2202" s="989"/>
      <c r="AG2202" s="989"/>
      <c r="AH2202" s="990"/>
      <c r="AI2202" s="990"/>
      <c r="AJ2202" s="989"/>
      <c r="AK2202" s="962"/>
      <c r="AL2202" s="962"/>
      <c r="AM2202" s="962"/>
      <c r="AN2202" s="961"/>
      <c r="AO2202" s="962"/>
      <c r="AP2202" s="962"/>
      <c r="AQ2202" s="961"/>
      <c r="AR2202" s="961"/>
      <c r="AS2202" s="962"/>
    </row>
    <row r="2203">
      <c r="B2203" s="266"/>
      <c r="C2203" s="269"/>
      <c r="D2203" s="984">
        <v>13.0</v>
      </c>
      <c r="E2203" s="985">
        <v>22.0</v>
      </c>
      <c r="F2203" s="986">
        <v>22.0</v>
      </c>
      <c r="G2203" s="1013"/>
      <c r="H2203" s="1021">
        <v>200000.0</v>
      </c>
      <c r="I2203" s="486"/>
      <c r="J2203" s="519"/>
      <c r="K2203" s="474"/>
      <c r="L2203" s="990">
        <v>5.0</v>
      </c>
      <c r="M2203" s="486"/>
      <c r="N2203" s="487"/>
      <c r="O2203" s="486"/>
      <c r="P2203" s="487"/>
      <c r="Q2203" s="487"/>
      <c r="R2203" s="487"/>
      <c r="S2203" s="519"/>
      <c r="T2203" s="520"/>
      <c r="U2203" s="519"/>
      <c r="V2203" s="520"/>
      <c r="W2203" s="520"/>
      <c r="X2203" s="520"/>
      <c r="Y2203" s="475"/>
      <c r="Z2203" s="475"/>
      <c r="AA2203" s="475">
        <v>10.0</v>
      </c>
      <c r="AB2203" s="475">
        <v>25.0</v>
      </c>
      <c r="AC2203" s="475"/>
      <c r="AD2203" s="475"/>
      <c r="AE2203" s="989"/>
      <c r="AF2203" s="989"/>
      <c r="AG2203" s="989"/>
      <c r="AH2203" s="990"/>
      <c r="AI2203" s="990"/>
      <c r="AJ2203" s="989"/>
      <c r="AK2203" s="962"/>
      <c r="AL2203" s="962"/>
      <c r="AM2203" s="962"/>
      <c r="AN2203" s="961"/>
      <c r="AO2203" s="962"/>
      <c r="AP2203" s="962"/>
      <c r="AQ2203" s="961"/>
      <c r="AR2203" s="961"/>
      <c r="AS2203" s="962"/>
    </row>
    <row r="2204">
      <c r="B2204" s="266"/>
      <c r="C2204" s="269"/>
      <c r="D2204" s="984">
        <v>14.0</v>
      </c>
      <c r="E2204" s="985">
        <v>24.0</v>
      </c>
      <c r="F2204" s="986">
        <v>24.0</v>
      </c>
      <c r="G2204" s="1013"/>
      <c r="H2204" s="1021">
        <v>240000.0</v>
      </c>
      <c r="I2204" s="486"/>
      <c r="J2204" s="519"/>
      <c r="K2204" s="474"/>
      <c r="L2204" s="990">
        <v>10.0</v>
      </c>
      <c r="M2204" s="486"/>
      <c r="N2204" s="487"/>
      <c r="O2204" s="486"/>
      <c r="P2204" s="487"/>
      <c r="Q2204" s="487"/>
      <c r="R2204" s="487"/>
      <c r="S2204" s="519"/>
      <c r="T2204" s="520"/>
      <c r="U2204" s="519"/>
      <c r="V2204" s="520"/>
      <c r="W2204" s="520"/>
      <c r="X2204" s="520"/>
      <c r="Y2204" s="475"/>
      <c r="Z2204" s="475"/>
      <c r="AA2204" s="475">
        <v>12.0</v>
      </c>
      <c r="AB2204" s="475">
        <v>30.0</v>
      </c>
      <c r="AC2204" s="475"/>
      <c r="AD2204" s="475"/>
      <c r="AE2204" s="989"/>
      <c r="AF2204" s="989"/>
      <c r="AG2204" s="989"/>
      <c r="AH2204" s="990"/>
      <c r="AI2204" s="990"/>
      <c r="AJ2204" s="989"/>
      <c r="AK2204" s="962"/>
      <c r="AL2204" s="962"/>
      <c r="AM2204" s="962"/>
      <c r="AN2204" s="961"/>
      <c r="AO2204" s="962"/>
      <c r="AP2204" s="962"/>
      <c r="AQ2204" s="961"/>
      <c r="AR2204" s="961"/>
      <c r="AS2204" s="962"/>
    </row>
    <row r="2205">
      <c r="B2205" s="266"/>
      <c r="C2205" s="269"/>
      <c r="D2205" s="984">
        <v>15.0</v>
      </c>
      <c r="E2205" s="985">
        <v>26.0</v>
      </c>
      <c r="F2205" s="986">
        <v>26.0</v>
      </c>
      <c r="G2205" s="1013"/>
      <c r="H2205" s="1021">
        <v>290000.0</v>
      </c>
      <c r="I2205" s="486"/>
      <c r="J2205" s="519"/>
      <c r="K2205" s="474"/>
      <c r="L2205" s="990">
        <v>15.0</v>
      </c>
      <c r="M2205" s="486"/>
      <c r="N2205" s="487"/>
      <c r="O2205" s="486"/>
      <c r="P2205" s="487"/>
      <c r="Q2205" s="487"/>
      <c r="R2205" s="487"/>
      <c r="S2205" s="519"/>
      <c r="T2205" s="520"/>
      <c r="U2205" s="519"/>
      <c r="V2205" s="520"/>
      <c r="W2205" s="520"/>
      <c r="X2205" s="520"/>
      <c r="Y2205" s="474"/>
      <c r="Z2205" s="474"/>
      <c r="AA2205" s="474"/>
      <c r="AB2205" s="475"/>
      <c r="AC2205" s="475"/>
      <c r="AD2205" s="475"/>
      <c r="AE2205" s="990"/>
      <c r="AF2205" s="990"/>
      <c r="AG2205" s="990">
        <v>5.0</v>
      </c>
      <c r="AH2205" s="990">
        <v>5.0</v>
      </c>
      <c r="AI2205" s="990"/>
      <c r="AJ2205" s="989"/>
      <c r="AK2205" s="962"/>
      <c r="AL2205" s="962"/>
      <c r="AM2205" s="962"/>
      <c r="AN2205" s="961"/>
      <c r="AO2205" s="962"/>
      <c r="AP2205" s="962"/>
      <c r="AQ2205" s="961"/>
      <c r="AR2205" s="961"/>
      <c r="AS2205" s="962"/>
    </row>
    <row r="2206">
      <c r="B2206" s="266"/>
      <c r="C2206" s="269"/>
      <c r="D2206" s="984">
        <v>16.0</v>
      </c>
      <c r="E2206" s="985">
        <v>28.0</v>
      </c>
      <c r="F2206" s="986">
        <v>28.0</v>
      </c>
      <c r="G2206" s="1013"/>
      <c r="H2206" s="1021">
        <v>350000.0</v>
      </c>
      <c r="I2206" s="486"/>
      <c r="J2206" s="519"/>
      <c r="K2206" s="474"/>
      <c r="L2206" s="990">
        <v>20.0</v>
      </c>
      <c r="M2206" s="486"/>
      <c r="N2206" s="487"/>
      <c r="O2206" s="486"/>
      <c r="P2206" s="487"/>
      <c r="Q2206" s="487"/>
      <c r="R2206" s="487"/>
      <c r="S2206" s="519"/>
      <c r="T2206" s="520"/>
      <c r="U2206" s="519"/>
      <c r="V2206" s="520"/>
      <c r="W2206" s="520"/>
      <c r="X2206" s="520"/>
      <c r="Y2206" s="474"/>
      <c r="Z2206" s="474"/>
      <c r="AA2206" s="474"/>
      <c r="AB2206" s="475"/>
      <c r="AC2206" s="475"/>
      <c r="AD2206" s="475"/>
      <c r="AE2206" s="990"/>
      <c r="AF2206" s="990"/>
      <c r="AG2206" s="990">
        <v>6.0</v>
      </c>
      <c r="AH2206" s="990">
        <v>6.0</v>
      </c>
      <c r="AI2206" s="990"/>
      <c r="AJ2206" s="989"/>
      <c r="AK2206" s="962"/>
      <c r="AL2206" s="962"/>
      <c r="AM2206" s="962"/>
      <c r="AN2206" s="961"/>
      <c r="AO2206" s="962"/>
      <c r="AP2206" s="962"/>
      <c r="AQ2206" s="961"/>
      <c r="AR2206" s="961"/>
      <c r="AS2206" s="962"/>
    </row>
    <row r="2207">
      <c r="B2207" s="266"/>
      <c r="C2207" s="269"/>
      <c r="D2207" s="984">
        <v>17.0</v>
      </c>
      <c r="E2207" s="985">
        <v>30.0</v>
      </c>
      <c r="F2207" s="986">
        <v>30.0</v>
      </c>
      <c r="G2207" s="1013"/>
      <c r="H2207" s="1021">
        <v>420000.0</v>
      </c>
      <c r="I2207" s="486"/>
      <c r="J2207" s="519"/>
      <c r="K2207" s="474"/>
      <c r="L2207" s="990">
        <v>25.0</v>
      </c>
      <c r="M2207" s="486"/>
      <c r="N2207" s="487"/>
      <c r="O2207" s="486"/>
      <c r="P2207" s="487"/>
      <c r="Q2207" s="487"/>
      <c r="R2207" s="487"/>
      <c r="S2207" s="519"/>
      <c r="T2207" s="520"/>
      <c r="U2207" s="519"/>
      <c r="V2207" s="520"/>
      <c r="W2207" s="520"/>
      <c r="X2207" s="520"/>
      <c r="Y2207" s="474"/>
      <c r="Z2207" s="474"/>
      <c r="AA2207" s="474"/>
      <c r="AB2207" s="475"/>
      <c r="AC2207" s="475"/>
      <c r="AD2207" s="475"/>
      <c r="AE2207" s="990"/>
      <c r="AF2207" s="990"/>
      <c r="AG2207" s="990">
        <v>7.0</v>
      </c>
      <c r="AH2207" s="990">
        <v>7.0</v>
      </c>
      <c r="AI2207" s="990"/>
      <c r="AJ2207" s="989"/>
      <c r="AK2207" s="962"/>
      <c r="AL2207" s="962"/>
      <c r="AM2207" s="962"/>
      <c r="AN2207" s="961"/>
      <c r="AO2207" s="962"/>
      <c r="AP2207" s="962"/>
      <c r="AQ2207" s="961"/>
      <c r="AR2207" s="961"/>
      <c r="AS2207" s="962"/>
    </row>
    <row r="2208">
      <c r="B2208" s="266"/>
      <c r="C2208" s="269"/>
      <c r="D2208" s="984">
        <v>18.0</v>
      </c>
      <c r="E2208" s="985">
        <v>33.0</v>
      </c>
      <c r="F2208" s="986">
        <v>33.0</v>
      </c>
      <c r="G2208" s="1013"/>
      <c r="H2208" s="1021">
        <v>500000.0</v>
      </c>
      <c r="I2208" s="486"/>
      <c r="J2208" s="519"/>
      <c r="K2208" s="474"/>
      <c r="L2208" s="990">
        <v>30.0</v>
      </c>
      <c r="M2208" s="486"/>
      <c r="N2208" s="487"/>
      <c r="O2208" s="486"/>
      <c r="P2208" s="487"/>
      <c r="Q2208" s="487"/>
      <c r="R2208" s="487"/>
      <c r="S2208" s="519"/>
      <c r="T2208" s="520"/>
      <c r="U2208" s="519"/>
      <c r="V2208" s="520"/>
      <c r="W2208" s="520"/>
      <c r="X2208" s="520"/>
      <c r="Y2208" s="474"/>
      <c r="Z2208" s="474"/>
      <c r="AA2208" s="474"/>
      <c r="AB2208" s="475"/>
      <c r="AC2208" s="475"/>
      <c r="AD2208" s="475"/>
      <c r="AE2208" s="990"/>
      <c r="AF2208" s="990"/>
      <c r="AG2208" s="990">
        <v>8.0</v>
      </c>
      <c r="AH2208" s="990">
        <v>8.0</v>
      </c>
      <c r="AI2208" s="990"/>
      <c r="AJ2208" s="989"/>
      <c r="AK2208" s="962"/>
      <c r="AL2208" s="962"/>
      <c r="AM2208" s="962"/>
      <c r="AN2208" s="961"/>
      <c r="AO2208" s="962"/>
      <c r="AP2208" s="962"/>
      <c r="AQ2208" s="961"/>
      <c r="AR2208" s="961"/>
      <c r="AS2208" s="962"/>
    </row>
    <row r="2209">
      <c r="B2209" s="266"/>
      <c r="C2209" s="269"/>
      <c r="D2209" s="984">
        <v>19.0</v>
      </c>
      <c r="E2209" s="985">
        <v>36.0</v>
      </c>
      <c r="F2209" s="986">
        <v>36.0</v>
      </c>
      <c r="G2209" s="1013"/>
      <c r="H2209" s="1021">
        <v>600000.0</v>
      </c>
      <c r="I2209" s="486"/>
      <c r="J2209" s="519"/>
      <c r="K2209" s="474"/>
      <c r="L2209" s="990">
        <v>40.0</v>
      </c>
      <c r="M2209" s="486"/>
      <c r="N2209" s="487"/>
      <c r="O2209" s="486"/>
      <c r="P2209" s="487"/>
      <c r="Q2209" s="487"/>
      <c r="R2209" s="487"/>
      <c r="S2209" s="519"/>
      <c r="T2209" s="520"/>
      <c r="U2209" s="519"/>
      <c r="V2209" s="520"/>
      <c r="W2209" s="520"/>
      <c r="X2209" s="520"/>
      <c r="Y2209" s="474"/>
      <c r="Z2209" s="474"/>
      <c r="AA2209" s="474"/>
      <c r="AB2209" s="475"/>
      <c r="AC2209" s="475"/>
      <c r="AD2209" s="475"/>
      <c r="AE2209" s="990"/>
      <c r="AF2209" s="990"/>
      <c r="AG2209" s="990">
        <v>10.0</v>
      </c>
      <c r="AH2209" s="990">
        <v>10.0</v>
      </c>
      <c r="AI2209" s="990"/>
      <c r="AJ2209" s="989"/>
      <c r="AK2209" s="962"/>
      <c r="AL2209" s="962"/>
      <c r="AM2209" s="962"/>
      <c r="AN2209" s="961"/>
      <c r="AO2209" s="962"/>
      <c r="AP2209" s="962"/>
      <c r="AQ2209" s="961"/>
      <c r="AR2209" s="961"/>
      <c r="AS2209" s="962"/>
    </row>
    <row r="2210">
      <c r="B2210" s="266"/>
      <c r="C2210" s="269"/>
      <c r="D2210" s="984">
        <v>20.0</v>
      </c>
      <c r="E2210" s="985">
        <v>40.0</v>
      </c>
      <c r="F2210" s="986">
        <v>40.0</v>
      </c>
      <c r="G2210" s="1013"/>
      <c r="H2210" s="1021">
        <v>720000.0</v>
      </c>
      <c r="I2210" s="486"/>
      <c r="J2210" s="519"/>
      <c r="K2210" s="474"/>
      <c r="L2210" s="990">
        <v>50.0</v>
      </c>
      <c r="M2210" s="486"/>
      <c r="N2210" s="487"/>
      <c r="O2210" s="486"/>
      <c r="P2210" s="487"/>
      <c r="Q2210" s="487"/>
      <c r="R2210" s="487"/>
      <c r="S2210" s="519"/>
      <c r="T2210" s="520"/>
      <c r="U2210" s="519"/>
      <c r="V2210" s="520"/>
      <c r="W2210" s="520"/>
      <c r="X2210" s="520"/>
      <c r="Y2210" s="474"/>
      <c r="Z2210" s="474"/>
      <c r="AA2210" s="474"/>
      <c r="AB2210" s="475"/>
      <c r="AC2210" s="475"/>
      <c r="AD2210" s="475"/>
      <c r="AE2210" s="990"/>
      <c r="AF2210" s="990"/>
      <c r="AG2210" s="990">
        <v>12.0</v>
      </c>
      <c r="AH2210" s="990">
        <v>12.0</v>
      </c>
      <c r="AI2210" s="990"/>
      <c r="AJ2210" s="989"/>
      <c r="AK2210" s="962"/>
      <c r="AL2210" s="962"/>
      <c r="AM2210" s="962"/>
      <c r="AN2210" s="961"/>
      <c r="AO2210" s="962"/>
      <c r="AP2210" s="962"/>
      <c r="AQ2210" s="961"/>
      <c r="AR2210" s="961"/>
      <c r="AS2210" s="962"/>
    </row>
    <row r="2211">
      <c r="A2211" s="968" t="s">
        <v>2926</v>
      </c>
      <c r="B2211" s="1007" t="s">
        <v>2960</v>
      </c>
      <c r="C2211" s="14"/>
      <c r="D2211" s="970">
        <v>1.0</v>
      </c>
      <c r="E2211" s="1008">
        <v>5.0</v>
      </c>
      <c r="F2211" s="1009"/>
      <c r="G2211" s="1010"/>
      <c r="H2211" s="1011">
        <v>8000.0</v>
      </c>
      <c r="I2211" s="979"/>
      <c r="J2211" s="980"/>
      <c r="K2211" s="981">
        <v>3.0</v>
      </c>
      <c r="L2211" s="978"/>
      <c r="M2211" s="979"/>
      <c r="N2211" s="975"/>
      <c r="O2211" s="979"/>
      <c r="P2211" s="975"/>
      <c r="Q2211" s="975"/>
      <c r="R2211" s="975"/>
      <c r="S2211" s="980"/>
      <c r="T2211" s="980"/>
      <c r="U2211" s="976"/>
      <c r="V2211" s="980"/>
      <c r="W2211" s="980"/>
      <c r="X2211" s="980"/>
      <c r="Y2211" s="981"/>
      <c r="Z2211" s="981"/>
      <c r="AA2211" s="977"/>
      <c r="AB2211" s="981"/>
      <c r="AC2211" s="981">
        <v>3.0</v>
      </c>
      <c r="AD2211" s="981"/>
      <c r="AE2211" s="978"/>
      <c r="AF2211" s="978"/>
      <c r="AG2211" s="978"/>
      <c r="AH2211" s="982"/>
      <c r="AI2211" s="982"/>
      <c r="AJ2211" s="978"/>
      <c r="AK2211" s="1024"/>
      <c r="AL2211" s="1024"/>
      <c r="AM2211" s="1024"/>
      <c r="AN2211" s="1025"/>
      <c r="AO2211" s="1024"/>
      <c r="AP2211" s="1024"/>
      <c r="AQ2211" s="1025"/>
      <c r="AR2211" s="1025"/>
      <c r="AS2211" s="1026"/>
    </row>
    <row r="2212">
      <c r="A2212" s="266"/>
      <c r="B2212" s="266"/>
      <c r="C2212" s="269"/>
      <c r="D2212" s="984">
        <v>2.0</v>
      </c>
      <c r="E2212" s="985">
        <v>7.0</v>
      </c>
      <c r="F2212" s="1012"/>
      <c r="G2212" s="1013"/>
      <c r="H2212" s="988">
        <v>12000.0</v>
      </c>
      <c r="I2212" s="486"/>
      <c r="J2212" s="520"/>
      <c r="K2212" s="475">
        <v>5.0</v>
      </c>
      <c r="L2212" s="989"/>
      <c r="M2212" s="486"/>
      <c r="N2212" s="487"/>
      <c r="O2212" s="486"/>
      <c r="P2212" s="487"/>
      <c r="Q2212" s="487"/>
      <c r="R2212" s="487"/>
      <c r="S2212" s="520"/>
      <c r="T2212" s="520"/>
      <c r="U2212" s="519"/>
      <c r="V2212" s="520"/>
      <c r="W2212" s="520"/>
      <c r="X2212" s="520"/>
      <c r="Y2212" s="475"/>
      <c r="Z2212" s="475"/>
      <c r="AA2212" s="474"/>
      <c r="AB2212" s="475"/>
      <c r="AC2212" s="475">
        <v>4.0</v>
      </c>
      <c r="AD2212" s="475"/>
      <c r="AE2212" s="989"/>
      <c r="AF2212" s="989"/>
      <c r="AG2212" s="989"/>
      <c r="AH2212" s="990"/>
      <c r="AI2212" s="990"/>
      <c r="AJ2212" s="989"/>
      <c r="AK2212" s="962"/>
      <c r="AL2212" s="962"/>
      <c r="AM2212" s="962"/>
      <c r="AN2212" s="961"/>
      <c r="AO2212" s="962"/>
      <c r="AP2212" s="962"/>
      <c r="AQ2212" s="961"/>
      <c r="AR2212" s="961"/>
      <c r="AS2212" s="1027"/>
    </row>
    <row r="2213">
      <c r="A2213" s="266"/>
      <c r="B2213" s="266"/>
      <c r="C2213" s="269"/>
      <c r="D2213" s="984">
        <v>3.0</v>
      </c>
      <c r="E2213" s="985">
        <v>9.0</v>
      </c>
      <c r="F2213" s="1012"/>
      <c r="G2213" s="1013"/>
      <c r="H2213" s="988">
        <v>18000.0</v>
      </c>
      <c r="I2213" s="486"/>
      <c r="J2213" s="520"/>
      <c r="K2213" s="475">
        <v>8.0</v>
      </c>
      <c r="L2213" s="989"/>
      <c r="M2213" s="486"/>
      <c r="N2213" s="487"/>
      <c r="O2213" s="486"/>
      <c r="P2213" s="487"/>
      <c r="Q2213" s="487"/>
      <c r="R2213" s="487"/>
      <c r="S2213" s="520"/>
      <c r="T2213" s="520"/>
      <c r="U2213" s="519"/>
      <c r="V2213" s="520"/>
      <c r="W2213" s="520"/>
      <c r="X2213" s="520"/>
      <c r="Y2213" s="475">
        <v>2.0</v>
      </c>
      <c r="Z2213" s="475"/>
      <c r="AA2213" s="474"/>
      <c r="AB2213" s="475"/>
      <c r="AC2213" s="475">
        <v>6.0</v>
      </c>
      <c r="AD2213" s="475"/>
      <c r="AE2213" s="989"/>
      <c r="AF2213" s="989"/>
      <c r="AG2213" s="989"/>
      <c r="AH2213" s="990"/>
      <c r="AI2213" s="990"/>
      <c r="AJ2213" s="989"/>
      <c r="AK2213" s="962"/>
      <c r="AL2213" s="962"/>
      <c r="AM2213" s="962"/>
      <c r="AN2213" s="961"/>
      <c r="AO2213" s="962"/>
      <c r="AP2213" s="962"/>
      <c r="AQ2213" s="961"/>
      <c r="AR2213" s="961"/>
      <c r="AS2213" s="1027"/>
    </row>
    <row r="2214">
      <c r="A2214" s="266"/>
      <c r="B2214" s="266"/>
      <c r="C2214" s="269"/>
      <c r="D2214" s="984">
        <v>4.0</v>
      </c>
      <c r="E2214" s="985">
        <v>11.0</v>
      </c>
      <c r="F2214" s="1012"/>
      <c r="G2214" s="1013"/>
      <c r="H2214" s="988">
        <v>27000.0</v>
      </c>
      <c r="I2214" s="486"/>
      <c r="J2214" s="520"/>
      <c r="K2214" s="475">
        <v>12.0</v>
      </c>
      <c r="L2214" s="989"/>
      <c r="M2214" s="486"/>
      <c r="N2214" s="487"/>
      <c r="O2214" s="486"/>
      <c r="P2214" s="487"/>
      <c r="Q2214" s="487"/>
      <c r="R2214" s="487"/>
      <c r="S2214" s="520"/>
      <c r="T2214" s="520"/>
      <c r="U2214" s="519"/>
      <c r="V2214" s="520"/>
      <c r="W2214" s="520"/>
      <c r="X2214" s="520"/>
      <c r="Y2214" s="475">
        <v>4.0</v>
      </c>
      <c r="Z2214" s="475"/>
      <c r="AA2214" s="474"/>
      <c r="AB2214" s="475"/>
      <c r="AC2214" s="475">
        <v>8.0</v>
      </c>
      <c r="AD2214" s="475"/>
      <c r="AE2214" s="989"/>
      <c r="AF2214" s="989"/>
      <c r="AG2214" s="989"/>
      <c r="AH2214" s="990"/>
      <c r="AI2214" s="990"/>
      <c r="AJ2214" s="989"/>
      <c r="AK2214" s="962"/>
      <c r="AL2214" s="962"/>
      <c r="AM2214" s="962"/>
      <c r="AN2214" s="961"/>
      <c r="AO2214" s="962"/>
      <c r="AP2214" s="962"/>
      <c r="AQ2214" s="961"/>
      <c r="AR2214" s="961"/>
      <c r="AS2214" s="1027"/>
    </row>
    <row r="2215">
      <c r="A2215" s="266"/>
      <c r="B2215" s="266"/>
      <c r="C2215" s="269"/>
      <c r="D2215" s="984">
        <v>5.0</v>
      </c>
      <c r="E2215" s="985">
        <v>13.0</v>
      </c>
      <c r="F2215" s="1012"/>
      <c r="G2215" s="1013"/>
      <c r="H2215" s="988">
        <v>41000.0</v>
      </c>
      <c r="I2215" s="486"/>
      <c r="J2215" s="520"/>
      <c r="K2215" s="475">
        <v>15.0</v>
      </c>
      <c r="L2215" s="989"/>
      <c r="M2215" s="486"/>
      <c r="N2215" s="487"/>
      <c r="O2215" s="486"/>
      <c r="P2215" s="487"/>
      <c r="Q2215" s="487"/>
      <c r="R2215" s="487"/>
      <c r="S2215" s="520"/>
      <c r="T2215" s="520"/>
      <c r="U2215" s="519"/>
      <c r="V2215" s="520"/>
      <c r="W2215" s="520"/>
      <c r="X2215" s="520"/>
      <c r="Y2215" s="475">
        <v>6.0</v>
      </c>
      <c r="Z2215" s="475"/>
      <c r="AA2215" s="474"/>
      <c r="AB2215" s="475"/>
      <c r="AC2215" s="475">
        <v>10.0</v>
      </c>
      <c r="AD2215" s="475"/>
      <c r="AE2215" s="989"/>
      <c r="AF2215" s="989"/>
      <c r="AG2215" s="989"/>
      <c r="AH2215" s="990"/>
      <c r="AI2215" s="990"/>
      <c r="AJ2215" s="989"/>
      <c r="AK2215" s="962"/>
      <c r="AL2215" s="962"/>
      <c r="AM2215" s="962"/>
      <c r="AN2215" s="961"/>
      <c r="AO2215" s="962"/>
      <c r="AP2215" s="962"/>
      <c r="AQ2215" s="961"/>
      <c r="AR2215" s="961"/>
      <c r="AS2215" s="1027"/>
    </row>
    <row r="2216">
      <c r="A2216" s="266"/>
      <c r="B2216" s="266"/>
      <c r="C2216" s="269"/>
      <c r="D2216" s="984">
        <v>6.0</v>
      </c>
      <c r="E2216" s="985">
        <v>16.0</v>
      </c>
      <c r="F2216" s="1012"/>
      <c r="G2216" s="1013"/>
      <c r="H2216" s="988">
        <v>62000.0</v>
      </c>
      <c r="I2216" s="486"/>
      <c r="J2216" s="519"/>
      <c r="K2216" s="475"/>
      <c r="L2216" s="990">
        <v>5.0</v>
      </c>
      <c r="M2216" s="486"/>
      <c r="N2216" s="487"/>
      <c r="O2216" s="486"/>
      <c r="P2216" s="487"/>
      <c r="Q2216" s="487"/>
      <c r="R2216" s="487"/>
      <c r="S2216" s="519"/>
      <c r="T2216" s="520"/>
      <c r="U2216" s="519"/>
      <c r="V2216" s="520"/>
      <c r="W2216" s="520"/>
      <c r="X2216" s="520"/>
      <c r="Y2216" s="475"/>
      <c r="Z2216" s="474"/>
      <c r="AA2216" s="474"/>
      <c r="AB2216" s="475"/>
      <c r="AC2216" s="475"/>
      <c r="AD2216" s="475"/>
      <c r="AE2216" s="990">
        <v>2.0</v>
      </c>
      <c r="AF2216" s="990"/>
      <c r="AG2216" s="989"/>
      <c r="AH2216" s="990"/>
      <c r="AI2216" s="990">
        <v>2.0</v>
      </c>
      <c r="AJ2216" s="989"/>
      <c r="AK2216" s="962"/>
      <c r="AL2216" s="962"/>
      <c r="AM2216" s="962"/>
      <c r="AN2216" s="961"/>
      <c r="AO2216" s="962"/>
      <c r="AP2216" s="962"/>
      <c r="AQ2216" s="961"/>
      <c r="AR2216" s="961"/>
      <c r="AS2216" s="1027"/>
    </row>
    <row r="2217">
      <c r="A2217" s="266"/>
      <c r="B2217" s="266"/>
      <c r="C2217" s="269"/>
      <c r="D2217" s="984">
        <v>7.0</v>
      </c>
      <c r="E2217" s="985">
        <v>19.0</v>
      </c>
      <c r="F2217" s="1012"/>
      <c r="G2217" s="1013"/>
      <c r="H2217" s="988">
        <v>93000.0</v>
      </c>
      <c r="I2217" s="486"/>
      <c r="J2217" s="519"/>
      <c r="K2217" s="475"/>
      <c r="L2217" s="990">
        <v>10.0</v>
      </c>
      <c r="M2217" s="486"/>
      <c r="N2217" s="487"/>
      <c r="O2217" s="486"/>
      <c r="P2217" s="487"/>
      <c r="Q2217" s="487"/>
      <c r="R2217" s="487"/>
      <c r="S2217" s="519"/>
      <c r="T2217" s="520"/>
      <c r="U2217" s="519"/>
      <c r="V2217" s="520"/>
      <c r="W2217" s="520"/>
      <c r="X2217" s="520"/>
      <c r="Y2217" s="475"/>
      <c r="Z2217" s="474"/>
      <c r="AA2217" s="474"/>
      <c r="AB2217" s="475"/>
      <c r="AC2217" s="475"/>
      <c r="AD2217" s="475"/>
      <c r="AE2217" s="990">
        <v>3.0</v>
      </c>
      <c r="AF2217" s="990"/>
      <c r="AG2217" s="989"/>
      <c r="AH2217" s="990"/>
      <c r="AI2217" s="990">
        <v>3.0</v>
      </c>
      <c r="AJ2217" s="989"/>
      <c r="AK2217" s="962"/>
      <c r="AL2217" s="962"/>
      <c r="AM2217" s="962"/>
      <c r="AN2217" s="961"/>
      <c r="AO2217" s="962"/>
      <c r="AP2217" s="962"/>
      <c r="AQ2217" s="961"/>
      <c r="AR2217" s="961"/>
      <c r="AS2217" s="1027"/>
    </row>
    <row r="2218">
      <c r="A2218" s="266"/>
      <c r="B2218" s="266"/>
      <c r="C2218" s="269"/>
      <c r="D2218" s="984">
        <v>8.0</v>
      </c>
      <c r="E2218" s="985">
        <v>22.0</v>
      </c>
      <c r="F2218" s="1012"/>
      <c r="G2218" s="1013"/>
      <c r="H2218" s="988">
        <v>140000.0</v>
      </c>
      <c r="I2218" s="486"/>
      <c r="J2218" s="519"/>
      <c r="K2218" s="475"/>
      <c r="L2218" s="990">
        <v>20.0</v>
      </c>
      <c r="M2218" s="486"/>
      <c r="N2218" s="487"/>
      <c r="O2218" s="486"/>
      <c r="P2218" s="487"/>
      <c r="Q2218" s="487"/>
      <c r="R2218" s="487"/>
      <c r="S2218" s="519"/>
      <c r="T2218" s="520"/>
      <c r="U2218" s="519"/>
      <c r="V2218" s="520"/>
      <c r="W2218" s="520"/>
      <c r="X2218" s="520"/>
      <c r="Y2218" s="475"/>
      <c r="Z2218" s="474"/>
      <c r="AA2218" s="474"/>
      <c r="AB2218" s="475"/>
      <c r="AC2218" s="475"/>
      <c r="AD2218" s="475"/>
      <c r="AE2218" s="990">
        <v>5.0</v>
      </c>
      <c r="AF2218" s="990"/>
      <c r="AG2218" s="989"/>
      <c r="AH2218" s="990"/>
      <c r="AI2218" s="990">
        <v>5.0</v>
      </c>
      <c r="AJ2218" s="989"/>
      <c r="AK2218" s="962"/>
      <c r="AL2218" s="962"/>
      <c r="AM2218" s="962"/>
      <c r="AN2218" s="961"/>
      <c r="AO2218" s="962"/>
      <c r="AP2218" s="962"/>
      <c r="AQ2218" s="961"/>
      <c r="AR2218" s="961"/>
      <c r="AS2218" s="1027"/>
    </row>
    <row r="2219">
      <c r="A2219" s="266"/>
      <c r="B2219" s="266"/>
      <c r="C2219" s="269"/>
      <c r="D2219" s="984">
        <v>9.0</v>
      </c>
      <c r="E2219" s="985">
        <v>25.0</v>
      </c>
      <c r="F2219" s="1012"/>
      <c r="G2219" s="1013"/>
      <c r="H2219" s="988">
        <v>210000.0</v>
      </c>
      <c r="I2219" s="486"/>
      <c r="J2219" s="519"/>
      <c r="K2219" s="475"/>
      <c r="L2219" s="990">
        <v>30.0</v>
      </c>
      <c r="M2219" s="486"/>
      <c r="N2219" s="487"/>
      <c r="O2219" s="486"/>
      <c r="P2219" s="487"/>
      <c r="Q2219" s="487"/>
      <c r="R2219" s="487"/>
      <c r="S2219" s="519"/>
      <c r="T2219" s="520"/>
      <c r="U2219" s="519"/>
      <c r="V2219" s="520"/>
      <c r="W2219" s="520"/>
      <c r="X2219" s="520"/>
      <c r="Y2219" s="475"/>
      <c r="Z2219" s="474"/>
      <c r="AA2219" s="474"/>
      <c r="AB2219" s="475"/>
      <c r="AC2219" s="475"/>
      <c r="AD2219" s="475"/>
      <c r="AE2219" s="990">
        <v>7.0</v>
      </c>
      <c r="AF2219" s="990"/>
      <c r="AG2219" s="989"/>
      <c r="AH2219" s="990"/>
      <c r="AI2219" s="990">
        <v>7.0</v>
      </c>
      <c r="AJ2219" s="989"/>
      <c r="AK2219" s="962"/>
      <c r="AL2219" s="962"/>
      <c r="AM2219" s="962"/>
      <c r="AN2219" s="961"/>
      <c r="AO2219" s="962"/>
      <c r="AP2219" s="962"/>
      <c r="AQ2219" s="961"/>
      <c r="AR2219" s="961"/>
      <c r="AS2219" s="1027"/>
    </row>
    <row r="2220">
      <c r="A2220" s="275"/>
      <c r="B2220" s="275"/>
      <c r="C2220" s="917"/>
      <c r="D2220" s="992">
        <v>10.0</v>
      </c>
      <c r="E2220" s="993">
        <v>30.0</v>
      </c>
      <c r="F2220" s="1014"/>
      <c r="G2220" s="1015"/>
      <c r="H2220" s="996">
        <v>320000.0</v>
      </c>
      <c r="I2220" s="1001"/>
      <c r="J2220" s="998"/>
      <c r="K2220" s="1003"/>
      <c r="L2220" s="1004">
        <v>40.0</v>
      </c>
      <c r="M2220" s="1001"/>
      <c r="N2220" s="997"/>
      <c r="O2220" s="1001"/>
      <c r="P2220" s="997"/>
      <c r="Q2220" s="997"/>
      <c r="R2220" s="997"/>
      <c r="S2220" s="998"/>
      <c r="T2220" s="1002"/>
      <c r="U2220" s="998"/>
      <c r="V2220" s="1002"/>
      <c r="W2220" s="1002"/>
      <c r="X2220" s="1002"/>
      <c r="Y2220" s="1003"/>
      <c r="Z2220" s="999"/>
      <c r="AA2220" s="999"/>
      <c r="AB2220" s="1003"/>
      <c r="AC2220" s="1003"/>
      <c r="AD2220" s="1003"/>
      <c r="AE2220" s="1004">
        <v>9.0</v>
      </c>
      <c r="AF2220" s="1004"/>
      <c r="AG2220" s="1000"/>
      <c r="AH2220" s="1004"/>
      <c r="AI2220" s="1004">
        <v>9.0</v>
      </c>
      <c r="AJ2220" s="1000"/>
      <c r="AK2220" s="1029"/>
      <c r="AL2220" s="1029"/>
      <c r="AM2220" s="1029"/>
      <c r="AN2220" s="1030"/>
      <c r="AO2220" s="1029"/>
      <c r="AP2220" s="1029"/>
      <c r="AQ2220" s="1030"/>
      <c r="AR2220" s="1030"/>
      <c r="AS2220" s="1031"/>
    </row>
    <row r="2221">
      <c r="A2221" s="387" t="s">
        <v>2927</v>
      </c>
      <c r="B2221" s="1018" t="s">
        <v>2961</v>
      </c>
      <c r="C2221" s="269"/>
      <c r="D2221" s="984">
        <v>1.0</v>
      </c>
      <c r="E2221" s="1075">
        <v>5.0</v>
      </c>
      <c r="F2221" s="1036"/>
      <c r="G2221" s="1037"/>
      <c r="H2221" s="1038">
        <v>8000.0</v>
      </c>
      <c r="I2221" s="486"/>
      <c r="J2221" s="520"/>
      <c r="K2221" s="475">
        <v>3.0</v>
      </c>
      <c r="L2221" s="989"/>
      <c r="M2221" s="486"/>
      <c r="N2221" s="487"/>
      <c r="O2221" s="486"/>
      <c r="P2221" s="487"/>
      <c r="Q2221" s="487"/>
      <c r="R2221" s="487"/>
      <c r="S2221" s="520"/>
      <c r="T2221" s="520"/>
      <c r="U2221" s="519"/>
      <c r="V2221" s="520"/>
      <c r="W2221" s="520"/>
      <c r="X2221" s="520"/>
      <c r="Y2221" s="475"/>
      <c r="Z2221" s="475"/>
      <c r="AA2221" s="474"/>
      <c r="AB2221" s="475"/>
      <c r="AC2221" s="475">
        <v>3.0</v>
      </c>
      <c r="AD2221" s="475"/>
      <c r="AE2221" s="989"/>
      <c r="AF2221" s="989"/>
      <c r="AG2221" s="989"/>
      <c r="AH2221" s="990"/>
      <c r="AI2221" s="990"/>
      <c r="AJ2221" s="989"/>
      <c r="AK2221" s="962"/>
      <c r="AL2221" s="962"/>
      <c r="AM2221" s="962"/>
      <c r="AN2221" s="961"/>
      <c r="AO2221" s="962"/>
      <c r="AP2221" s="962"/>
      <c r="AQ2221" s="961"/>
      <c r="AR2221" s="961"/>
      <c r="AS2221" s="962"/>
    </row>
    <row r="2222">
      <c r="B2222" s="266"/>
      <c r="C2222" s="269"/>
      <c r="D2222" s="984">
        <v>2.0</v>
      </c>
      <c r="E2222" s="985">
        <v>6.0</v>
      </c>
      <c r="F2222" s="1012"/>
      <c r="G2222" s="1013"/>
      <c r="H2222" s="988">
        <v>12000.0</v>
      </c>
      <c r="I2222" s="486"/>
      <c r="J2222" s="520"/>
      <c r="K2222" s="475">
        <v>5.0</v>
      </c>
      <c r="L2222" s="989"/>
      <c r="M2222" s="486"/>
      <c r="N2222" s="487"/>
      <c r="O2222" s="486"/>
      <c r="P2222" s="487"/>
      <c r="Q2222" s="487"/>
      <c r="R2222" s="487"/>
      <c r="S2222" s="520"/>
      <c r="T2222" s="520"/>
      <c r="U2222" s="519"/>
      <c r="V2222" s="520"/>
      <c r="W2222" s="520"/>
      <c r="X2222" s="520"/>
      <c r="Y2222" s="475"/>
      <c r="Z2222" s="475"/>
      <c r="AA2222" s="474"/>
      <c r="AB2222" s="475"/>
      <c r="AC2222" s="475">
        <v>4.0</v>
      </c>
      <c r="AD2222" s="475"/>
      <c r="AE2222" s="989"/>
      <c r="AF2222" s="989"/>
      <c r="AG2222" s="989"/>
      <c r="AH2222" s="990"/>
      <c r="AI2222" s="990"/>
      <c r="AJ2222" s="989"/>
      <c r="AK2222" s="962"/>
      <c r="AL2222" s="962"/>
      <c r="AM2222" s="962"/>
      <c r="AN2222" s="961"/>
      <c r="AO2222" s="962"/>
      <c r="AP2222" s="962"/>
      <c r="AQ2222" s="961"/>
      <c r="AR2222" s="961"/>
      <c r="AS2222" s="962"/>
    </row>
    <row r="2223">
      <c r="B2223" s="266"/>
      <c r="C2223" s="269"/>
      <c r="D2223" s="984">
        <v>3.0</v>
      </c>
      <c r="E2223" s="985">
        <v>7.0</v>
      </c>
      <c r="F2223" s="1012"/>
      <c r="G2223" s="1013"/>
      <c r="H2223" s="988">
        <v>18000.0</v>
      </c>
      <c r="I2223" s="486"/>
      <c r="J2223" s="520"/>
      <c r="K2223" s="475">
        <v>8.0</v>
      </c>
      <c r="L2223" s="989"/>
      <c r="M2223" s="486"/>
      <c r="N2223" s="487"/>
      <c r="O2223" s="486"/>
      <c r="P2223" s="487"/>
      <c r="Q2223" s="487"/>
      <c r="R2223" s="487"/>
      <c r="S2223" s="520"/>
      <c r="T2223" s="520"/>
      <c r="U2223" s="519"/>
      <c r="V2223" s="520"/>
      <c r="W2223" s="520"/>
      <c r="X2223" s="520"/>
      <c r="Y2223" s="475"/>
      <c r="Z2223" s="475">
        <v>2.0</v>
      </c>
      <c r="AA2223" s="474"/>
      <c r="AB2223" s="475"/>
      <c r="AC2223" s="475">
        <v>6.0</v>
      </c>
      <c r="AD2223" s="475"/>
      <c r="AE2223" s="989"/>
      <c r="AF2223" s="989"/>
      <c r="AG2223" s="989"/>
      <c r="AH2223" s="990"/>
      <c r="AI2223" s="990"/>
      <c r="AJ2223" s="989"/>
      <c r="AK2223" s="962"/>
      <c r="AL2223" s="962"/>
      <c r="AM2223" s="962"/>
      <c r="AN2223" s="961"/>
      <c r="AO2223" s="962"/>
      <c r="AP2223" s="962"/>
      <c r="AQ2223" s="961"/>
      <c r="AR2223" s="961"/>
      <c r="AS2223" s="962"/>
    </row>
    <row r="2224">
      <c r="B2224" s="266"/>
      <c r="C2224" s="269"/>
      <c r="D2224" s="984">
        <v>4.0</v>
      </c>
      <c r="E2224" s="985">
        <v>8.0</v>
      </c>
      <c r="F2224" s="1012"/>
      <c r="G2224" s="1013"/>
      <c r="H2224" s="988">
        <v>27000.0</v>
      </c>
      <c r="I2224" s="486"/>
      <c r="J2224" s="520"/>
      <c r="K2224" s="475">
        <v>12.0</v>
      </c>
      <c r="L2224" s="989"/>
      <c r="M2224" s="486"/>
      <c r="N2224" s="487"/>
      <c r="O2224" s="486"/>
      <c r="P2224" s="487"/>
      <c r="Q2224" s="487"/>
      <c r="R2224" s="487"/>
      <c r="S2224" s="520"/>
      <c r="T2224" s="520"/>
      <c r="U2224" s="519"/>
      <c r="V2224" s="520"/>
      <c r="W2224" s="520"/>
      <c r="X2224" s="520"/>
      <c r="Y2224" s="475"/>
      <c r="Z2224" s="475">
        <v>4.0</v>
      </c>
      <c r="AA2224" s="474"/>
      <c r="AB2224" s="475"/>
      <c r="AC2224" s="475">
        <v>8.0</v>
      </c>
      <c r="AD2224" s="475"/>
      <c r="AE2224" s="989"/>
      <c r="AF2224" s="989"/>
      <c r="AG2224" s="989"/>
      <c r="AH2224" s="990"/>
      <c r="AI2224" s="990"/>
      <c r="AJ2224" s="989"/>
      <c r="AK2224" s="962"/>
      <c r="AL2224" s="962"/>
      <c r="AM2224" s="962"/>
      <c r="AN2224" s="961"/>
      <c r="AO2224" s="962"/>
      <c r="AP2224" s="962"/>
      <c r="AQ2224" s="961"/>
      <c r="AR2224" s="961"/>
      <c r="AS2224" s="962"/>
    </row>
    <row r="2225">
      <c r="B2225" s="266"/>
      <c r="C2225" s="269"/>
      <c r="D2225" s="984">
        <v>5.0</v>
      </c>
      <c r="E2225" s="985">
        <v>9.0</v>
      </c>
      <c r="F2225" s="1012"/>
      <c r="G2225" s="1013"/>
      <c r="H2225" s="988">
        <v>41000.0</v>
      </c>
      <c r="I2225" s="486"/>
      <c r="J2225" s="520"/>
      <c r="K2225" s="475">
        <v>15.0</v>
      </c>
      <c r="L2225" s="989"/>
      <c r="M2225" s="486"/>
      <c r="N2225" s="487"/>
      <c r="O2225" s="486"/>
      <c r="P2225" s="487"/>
      <c r="Q2225" s="487"/>
      <c r="R2225" s="487"/>
      <c r="S2225" s="520"/>
      <c r="T2225" s="520"/>
      <c r="U2225" s="519"/>
      <c r="V2225" s="520"/>
      <c r="W2225" s="520"/>
      <c r="X2225" s="520"/>
      <c r="Y2225" s="475"/>
      <c r="Z2225" s="475">
        <v>6.0</v>
      </c>
      <c r="AA2225" s="474"/>
      <c r="AB2225" s="475"/>
      <c r="AC2225" s="475">
        <v>10.0</v>
      </c>
      <c r="AD2225" s="475"/>
      <c r="AE2225" s="989"/>
      <c r="AF2225" s="989"/>
      <c r="AG2225" s="989"/>
      <c r="AH2225" s="990"/>
      <c r="AI2225" s="990"/>
      <c r="AJ2225" s="989"/>
      <c r="AK2225" s="962"/>
      <c r="AL2225" s="962"/>
      <c r="AM2225" s="962"/>
      <c r="AN2225" s="961"/>
      <c r="AO2225" s="962"/>
      <c r="AP2225" s="962"/>
      <c r="AQ2225" s="961"/>
      <c r="AR2225" s="961"/>
      <c r="AS2225" s="962"/>
    </row>
    <row r="2226">
      <c r="B2226" s="266"/>
      <c r="C2226" s="269"/>
      <c r="D2226" s="984">
        <v>6.0</v>
      </c>
      <c r="E2226" s="985">
        <v>11.0</v>
      </c>
      <c r="F2226" s="1012"/>
      <c r="G2226" s="1013"/>
      <c r="H2226" s="988">
        <v>62000.0</v>
      </c>
      <c r="I2226" s="486"/>
      <c r="J2226" s="519"/>
      <c r="K2226" s="475"/>
      <c r="L2226" s="990">
        <v>5.0</v>
      </c>
      <c r="M2226" s="486"/>
      <c r="N2226" s="487"/>
      <c r="O2226" s="486"/>
      <c r="P2226" s="487"/>
      <c r="Q2226" s="487"/>
      <c r="R2226" s="487"/>
      <c r="S2226" s="519"/>
      <c r="T2226" s="520"/>
      <c r="U2226" s="519"/>
      <c r="V2226" s="520"/>
      <c r="W2226" s="520"/>
      <c r="X2226" s="520"/>
      <c r="Y2226" s="475"/>
      <c r="Z2226" s="474"/>
      <c r="AA2226" s="474"/>
      <c r="AB2226" s="475"/>
      <c r="AC2226" s="475"/>
      <c r="AD2226" s="475"/>
      <c r="AE2226" s="990"/>
      <c r="AF2226" s="990">
        <v>2.0</v>
      </c>
      <c r="AG2226" s="989"/>
      <c r="AH2226" s="990"/>
      <c r="AI2226" s="990">
        <v>2.0</v>
      </c>
      <c r="AJ2226" s="989"/>
      <c r="AK2226" s="962"/>
      <c r="AL2226" s="962"/>
      <c r="AM2226" s="962"/>
      <c r="AN2226" s="961"/>
      <c r="AO2226" s="962"/>
      <c r="AP2226" s="962"/>
      <c r="AQ2226" s="961"/>
      <c r="AR2226" s="961"/>
      <c r="AS2226" s="962"/>
    </row>
    <row r="2227">
      <c r="B2227" s="266"/>
      <c r="C2227" s="269"/>
      <c r="D2227" s="984">
        <v>7.0</v>
      </c>
      <c r="E2227" s="985">
        <v>13.0</v>
      </c>
      <c r="F2227" s="1012"/>
      <c r="G2227" s="1013"/>
      <c r="H2227" s="988">
        <v>93000.0</v>
      </c>
      <c r="I2227" s="486"/>
      <c r="J2227" s="519"/>
      <c r="K2227" s="475"/>
      <c r="L2227" s="990">
        <v>10.0</v>
      </c>
      <c r="M2227" s="486"/>
      <c r="N2227" s="487"/>
      <c r="O2227" s="486"/>
      <c r="P2227" s="487"/>
      <c r="Q2227" s="487"/>
      <c r="R2227" s="487"/>
      <c r="S2227" s="519"/>
      <c r="T2227" s="520"/>
      <c r="U2227" s="519"/>
      <c r="V2227" s="520"/>
      <c r="W2227" s="520"/>
      <c r="X2227" s="520"/>
      <c r="Y2227" s="475"/>
      <c r="Z2227" s="474"/>
      <c r="AA2227" s="474"/>
      <c r="AB2227" s="475"/>
      <c r="AC2227" s="475"/>
      <c r="AD2227" s="475"/>
      <c r="AE2227" s="990"/>
      <c r="AF2227" s="990">
        <v>3.0</v>
      </c>
      <c r="AG2227" s="989"/>
      <c r="AH2227" s="990"/>
      <c r="AI2227" s="990">
        <v>3.0</v>
      </c>
      <c r="AJ2227" s="989"/>
      <c r="AK2227" s="962"/>
      <c r="AL2227" s="962"/>
      <c r="AM2227" s="962"/>
      <c r="AN2227" s="961"/>
      <c r="AO2227" s="962"/>
      <c r="AP2227" s="962"/>
      <c r="AQ2227" s="961"/>
      <c r="AR2227" s="961"/>
      <c r="AS2227" s="962"/>
    </row>
    <row r="2228">
      <c r="B2228" s="266"/>
      <c r="C2228" s="269"/>
      <c r="D2228" s="984">
        <v>8.0</v>
      </c>
      <c r="E2228" s="985">
        <v>15.0</v>
      </c>
      <c r="F2228" s="1012"/>
      <c r="G2228" s="1013"/>
      <c r="H2228" s="988">
        <v>140000.0</v>
      </c>
      <c r="I2228" s="486"/>
      <c r="J2228" s="519"/>
      <c r="K2228" s="475"/>
      <c r="L2228" s="990">
        <v>20.0</v>
      </c>
      <c r="M2228" s="486"/>
      <c r="N2228" s="487"/>
      <c r="O2228" s="486"/>
      <c r="P2228" s="487"/>
      <c r="Q2228" s="487"/>
      <c r="R2228" s="487"/>
      <c r="S2228" s="519"/>
      <c r="T2228" s="520"/>
      <c r="U2228" s="519"/>
      <c r="V2228" s="520"/>
      <c r="W2228" s="520"/>
      <c r="X2228" s="520"/>
      <c r="Y2228" s="475"/>
      <c r="Z2228" s="474"/>
      <c r="AA2228" s="474"/>
      <c r="AB2228" s="475"/>
      <c r="AC2228" s="475"/>
      <c r="AD2228" s="475"/>
      <c r="AE2228" s="990"/>
      <c r="AF2228" s="990">
        <v>5.0</v>
      </c>
      <c r="AG2228" s="989"/>
      <c r="AH2228" s="990"/>
      <c r="AI2228" s="990">
        <v>5.0</v>
      </c>
      <c r="AJ2228" s="989"/>
      <c r="AK2228" s="962"/>
      <c r="AL2228" s="962"/>
      <c r="AM2228" s="962"/>
      <c r="AN2228" s="961"/>
      <c r="AO2228" s="962"/>
      <c r="AP2228" s="962"/>
      <c r="AQ2228" s="961"/>
      <c r="AR2228" s="961"/>
      <c r="AS2228" s="962"/>
    </row>
    <row r="2229">
      <c r="B2229" s="266"/>
      <c r="C2229" s="269"/>
      <c r="D2229" s="984">
        <v>9.0</v>
      </c>
      <c r="E2229" s="985">
        <v>17.0</v>
      </c>
      <c r="F2229" s="1012"/>
      <c r="G2229" s="1013"/>
      <c r="H2229" s="988">
        <v>210000.0</v>
      </c>
      <c r="I2229" s="486"/>
      <c r="J2229" s="519"/>
      <c r="K2229" s="475"/>
      <c r="L2229" s="990">
        <v>30.0</v>
      </c>
      <c r="M2229" s="486"/>
      <c r="N2229" s="487"/>
      <c r="O2229" s="486"/>
      <c r="P2229" s="487"/>
      <c r="Q2229" s="487"/>
      <c r="R2229" s="487"/>
      <c r="S2229" s="519"/>
      <c r="T2229" s="520"/>
      <c r="U2229" s="519"/>
      <c r="V2229" s="520"/>
      <c r="W2229" s="520"/>
      <c r="X2229" s="520"/>
      <c r="Y2229" s="475"/>
      <c r="Z2229" s="474"/>
      <c r="AA2229" s="474"/>
      <c r="AB2229" s="475"/>
      <c r="AC2229" s="475"/>
      <c r="AD2229" s="475"/>
      <c r="AE2229" s="990"/>
      <c r="AF2229" s="990">
        <v>7.0</v>
      </c>
      <c r="AG2229" s="989"/>
      <c r="AH2229" s="990"/>
      <c r="AI2229" s="990">
        <v>7.0</v>
      </c>
      <c r="AJ2229" s="989"/>
      <c r="AK2229" s="962"/>
      <c r="AL2229" s="962"/>
      <c r="AM2229" s="962"/>
      <c r="AN2229" s="961"/>
      <c r="AO2229" s="962"/>
      <c r="AP2229" s="962"/>
      <c r="AQ2229" s="961"/>
      <c r="AR2229" s="961"/>
      <c r="AS2229" s="962"/>
    </row>
    <row r="2230">
      <c r="B2230" s="266"/>
      <c r="C2230" s="269"/>
      <c r="D2230" s="984">
        <v>10.0</v>
      </c>
      <c r="E2230" s="985">
        <v>20.0</v>
      </c>
      <c r="F2230" s="1012"/>
      <c r="G2230" s="1013"/>
      <c r="H2230" s="988">
        <v>320000.0</v>
      </c>
      <c r="I2230" s="486"/>
      <c r="J2230" s="519"/>
      <c r="K2230" s="475"/>
      <c r="L2230" s="990">
        <v>40.0</v>
      </c>
      <c r="M2230" s="486"/>
      <c r="N2230" s="487"/>
      <c r="O2230" s="486"/>
      <c r="P2230" s="487"/>
      <c r="Q2230" s="487"/>
      <c r="R2230" s="487"/>
      <c r="S2230" s="519"/>
      <c r="T2230" s="520"/>
      <c r="U2230" s="519"/>
      <c r="V2230" s="520"/>
      <c r="W2230" s="520"/>
      <c r="X2230" s="520"/>
      <c r="Y2230" s="475"/>
      <c r="Z2230" s="474"/>
      <c r="AA2230" s="474"/>
      <c r="AB2230" s="475"/>
      <c r="AC2230" s="475"/>
      <c r="AD2230" s="475"/>
      <c r="AE2230" s="990"/>
      <c r="AF2230" s="990">
        <v>9.0</v>
      </c>
      <c r="AG2230" s="989"/>
      <c r="AH2230" s="990"/>
      <c r="AI2230" s="990">
        <v>9.0</v>
      </c>
      <c r="AJ2230" s="989"/>
      <c r="AK2230" s="962"/>
      <c r="AL2230" s="962"/>
      <c r="AM2230" s="962"/>
      <c r="AN2230" s="961"/>
      <c r="AO2230" s="962"/>
      <c r="AP2230" s="962"/>
      <c r="AQ2230" s="961"/>
      <c r="AR2230" s="961"/>
      <c r="AS2230" s="962"/>
    </row>
    <row r="2231">
      <c r="A2231" s="968" t="s">
        <v>2606</v>
      </c>
      <c r="B2231" s="1016" t="s">
        <v>2962</v>
      </c>
      <c r="C2231" s="14"/>
      <c r="D2231" s="970">
        <v>1.0</v>
      </c>
      <c r="E2231" s="971">
        <v>2.0</v>
      </c>
      <c r="F2231" s="972">
        <v>30.0</v>
      </c>
      <c r="G2231" s="973"/>
      <c r="H2231" s="1023">
        <v>10000.0</v>
      </c>
      <c r="I2231" s="979"/>
      <c r="J2231" s="976"/>
      <c r="K2231" s="977"/>
      <c r="L2231" s="982">
        <v>1.0</v>
      </c>
      <c r="M2231" s="979"/>
      <c r="N2231" s="975"/>
      <c r="O2231" s="979"/>
      <c r="P2231" s="975"/>
      <c r="Q2231" s="975"/>
      <c r="R2231" s="975"/>
      <c r="S2231" s="976"/>
      <c r="T2231" s="980"/>
      <c r="U2231" s="976"/>
      <c r="V2231" s="980"/>
      <c r="W2231" s="980"/>
      <c r="X2231" s="980"/>
      <c r="Y2231" s="977"/>
      <c r="Z2231" s="977"/>
      <c r="AA2231" s="977"/>
      <c r="AB2231" s="981"/>
      <c r="AC2231" s="981"/>
      <c r="AD2231" s="981"/>
      <c r="AE2231" s="978"/>
      <c r="AF2231" s="978"/>
      <c r="AG2231" s="978"/>
      <c r="AH2231" s="982"/>
      <c r="AI2231" s="982"/>
      <c r="AJ2231" s="978"/>
      <c r="AK2231" s="1024"/>
      <c r="AL2231" s="1024"/>
      <c r="AM2231" s="1024"/>
      <c r="AN2231" s="1025"/>
      <c r="AO2231" s="1024"/>
      <c r="AP2231" s="1024"/>
      <c r="AQ2231" s="1025"/>
      <c r="AR2231" s="1025"/>
      <c r="AS2231" s="1026"/>
    </row>
    <row r="2232">
      <c r="A2232" s="266"/>
      <c r="B2232" s="266"/>
      <c r="C2232" s="269"/>
      <c r="D2232" s="984">
        <v>2.0</v>
      </c>
      <c r="E2232" s="985">
        <v>4.0</v>
      </c>
      <c r="F2232" s="986">
        <v>35.0</v>
      </c>
      <c r="G2232" s="987"/>
      <c r="H2232" s="1021">
        <v>15000.0</v>
      </c>
      <c r="I2232" s="486"/>
      <c r="J2232" s="519"/>
      <c r="K2232" s="475">
        <v>5.0</v>
      </c>
      <c r="L2232" s="989"/>
      <c r="M2232" s="486"/>
      <c r="N2232" s="487"/>
      <c r="O2232" s="486"/>
      <c r="P2232" s="487"/>
      <c r="Q2232" s="487"/>
      <c r="R2232" s="487"/>
      <c r="S2232" s="519"/>
      <c r="T2232" s="520"/>
      <c r="U2232" s="519"/>
      <c r="V2232" s="520"/>
      <c r="W2232" s="520"/>
      <c r="X2232" s="520"/>
      <c r="Y2232" s="475"/>
      <c r="Z2232" s="474"/>
      <c r="AA2232" s="474"/>
      <c r="AB2232" s="475"/>
      <c r="AC2232" s="475">
        <v>6.0</v>
      </c>
      <c r="AD2232" s="475"/>
      <c r="AE2232" s="989"/>
      <c r="AF2232" s="989"/>
      <c r="AG2232" s="989"/>
      <c r="AH2232" s="990"/>
      <c r="AI2232" s="990"/>
      <c r="AJ2232" s="989"/>
      <c r="AK2232" s="962"/>
      <c r="AL2232" s="962"/>
      <c r="AM2232" s="962"/>
      <c r="AN2232" s="961"/>
      <c r="AO2232" s="962"/>
      <c r="AP2232" s="962"/>
      <c r="AQ2232" s="961"/>
      <c r="AR2232" s="961"/>
      <c r="AS2232" s="1027"/>
    </row>
    <row r="2233">
      <c r="A2233" s="266"/>
      <c r="B2233" s="266"/>
      <c r="C2233" s="269"/>
      <c r="D2233" s="984">
        <v>3.0</v>
      </c>
      <c r="E2233" s="985">
        <v>6.0</v>
      </c>
      <c r="F2233" s="986">
        <v>40.0</v>
      </c>
      <c r="G2233" s="987"/>
      <c r="H2233" s="1021">
        <v>23000.0</v>
      </c>
      <c r="I2233" s="486"/>
      <c r="J2233" s="519"/>
      <c r="K2233" s="475">
        <v>15.0</v>
      </c>
      <c r="L2233" s="989"/>
      <c r="M2233" s="486"/>
      <c r="N2233" s="487"/>
      <c r="O2233" s="486"/>
      <c r="P2233" s="487"/>
      <c r="Q2233" s="487"/>
      <c r="R2233" s="487"/>
      <c r="S2233" s="519"/>
      <c r="T2233" s="520"/>
      <c r="U2233" s="519"/>
      <c r="V2233" s="520"/>
      <c r="W2233" s="520"/>
      <c r="X2233" s="520"/>
      <c r="Y2233" s="475">
        <v>6.0</v>
      </c>
      <c r="Z2233" s="474"/>
      <c r="AA2233" s="474"/>
      <c r="AB2233" s="475"/>
      <c r="AC2233" s="475">
        <v>10.0</v>
      </c>
      <c r="AD2233" s="475"/>
      <c r="AE2233" s="989"/>
      <c r="AF2233" s="989"/>
      <c r="AG2233" s="989"/>
      <c r="AH2233" s="990"/>
      <c r="AI2233" s="990"/>
      <c r="AJ2233" s="989"/>
      <c r="AK2233" s="962"/>
      <c r="AL2233" s="962"/>
      <c r="AM2233" s="962"/>
      <c r="AN2233" s="961"/>
      <c r="AO2233" s="962"/>
      <c r="AP2233" s="962"/>
      <c r="AQ2233" s="961"/>
      <c r="AR2233" s="961"/>
      <c r="AS2233" s="1027"/>
    </row>
    <row r="2234">
      <c r="A2234" s="266"/>
      <c r="B2234" s="266"/>
      <c r="C2234" s="269"/>
      <c r="D2234" s="984">
        <v>4.0</v>
      </c>
      <c r="E2234" s="985">
        <v>9.0</v>
      </c>
      <c r="F2234" s="986">
        <v>45.0</v>
      </c>
      <c r="G2234" s="987"/>
      <c r="H2234" s="1021">
        <v>35000.0</v>
      </c>
      <c r="I2234" s="486"/>
      <c r="J2234" s="519"/>
      <c r="K2234" s="475">
        <v>25.0</v>
      </c>
      <c r="L2234" s="989"/>
      <c r="M2234" s="486"/>
      <c r="N2234" s="487"/>
      <c r="O2234" s="486"/>
      <c r="P2234" s="487"/>
      <c r="Q2234" s="487"/>
      <c r="R2234" s="487"/>
      <c r="S2234" s="519"/>
      <c r="T2234" s="520"/>
      <c r="U2234" s="519"/>
      <c r="V2234" s="520"/>
      <c r="W2234" s="520"/>
      <c r="X2234" s="520"/>
      <c r="Y2234" s="475">
        <v>8.0</v>
      </c>
      <c r="Z2234" s="474"/>
      <c r="AA2234" s="474"/>
      <c r="AB2234" s="475"/>
      <c r="AC2234" s="475">
        <v>12.0</v>
      </c>
      <c r="AD2234" s="475"/>
      <c r="AE2234" s="989"/>
      <c r="AF2234" s="989"/>
      <c r="AG2234" s="989"/>
      <c r="AH2234" s="990"/>
      <c r="AI2234" s="990"/>
      <c r="AJ2234" s="989"/>
      <c r="AK2234" s="962"/>
      <c r="AL2234" s="962"/>
      <c r="AM2234" s="962"/>
      <c r="AN2234" s="961"/>
      <c r="AO2234" s="962"/>
      <c r="AP2234" s="962"/>
      <c r="AQ2234" s="961"/>
      <c r="AR2234" s="961"/>
      <c r="AS2234" s="1027"/>
    </row>
    <row r="2235">
      <c r="A2235" s="266"/>
      <c r="B2235" s="266"/>
      <c r="C2235" s="269"/>
      <c r="D2235" s="984">
        <v>5.0</v>
      </c>
      <c r="E2235" s="985">
        <v>12.0</v>
      </c>
      <c r="F2235" s="986">
        <v>50.0</v>
      </c>
      <c r="G2235" s="987"/>
      <c r="H2235" s="1021">
        <v>53000.0</v>
      </c>
      <c r="I2235" s="486"/>
      <c r="J2235" s="519"/>
      <c r="K2235" s="474"/>
      <c r="L2235" s="990">
        <v>3.0</v>
      </c>
      <c r="M2235" s="486"/>
      <c r="N2235" s="487"/>
      <c r="O2235" s="486"/>
      <c r="P2235" s="487"/>
      <c r="Q2235" s="487"/>
      <c r="R2235" s="487"/>
      <c r="S2235" s="519"/>
      <c r="T2235" s="520"/>
      <c r="U2235" s="519"/>
      <c r="V2235" s="520"/>
      <c r="W2235" s="520"/>
      <c r="X2235" s="520"/>
      <c r="Y2235" s="475">
        <v>10.0</v>
      </c>
      <c r="Z2235" s="474"/>
      <c r="AA2235" s="474"/>
      <c r="AB2235" s="475"/>
      <c r="AC2235" s="475">
        <v>14.0</v>
      </c>
      <c r="AD2235" s="475"/>
      <c r="AE2235" s="989"/>
      <c r="AF2235" s="989"/>
      <c r="AG2235" s="989"/>
      <c r="AH2235" s="990"/>
      <c r="AI2235" s="990"/>
      <c r="AJ2235" s="989"/>
      <c r="AK2235" s="962"/>
      <c r="AL2235" s="962"/>
      <c r="AM2235" s="962"/>
      <c r="AN2235" s="961"/>
      <c r="AO2235" s="962"/>
      <c r="AP2235" s="962"/>
      <c r="AQ2235" s="961"/>
      <c r="AR2235" s="961"/>
      <c r="AS2235" s="1027"/>
    </row>
    <row r="2236">
      <c r="A2236" s="266"/>
      <c r="B2236" s="266"/>
      <c r="C2236" s="269"/>
      <c r="D2236" s="984">
        <v>6.0</v>
      </c>
      <c r="E2236" s="985">
        <v>15.0</v>
      </c>
      <c r="F2236" s="986">
        <v>55.0</v>
      </c>
      <c r="G2236" s="987"/>
      <c r="H2236" s="1021">
        <v>80000.0</v>
      </c>
      <c r="I2236" s="486"/>
      <c r="J2236" s="519"/>
      <c r="K2236" s="474"/>
      <c r="L2236" s="990">
        <v>5.0</v>
      </c>
      <c r="M2236" s="486"/>
      <c r="N2236" s="487"/>
      <c r="O2236" s="486"/>
      <c r="P2236" s="487"/>
      <c r="Q2236" s="487"/>
      <c r="R2236" s="487"/>
      <c r="S2236" s="519"/>
      <c r="T2236" s="520"/>
      <c r="U2236" s="519"/>
      <c r="V2236" s="520"/>
      <c r="W2236" s="520"/>
      <c r="X2236" s="520"/>
      <c r="Y2236" s="474"/>
      <c r="Z2236" s="474"/>
      <c r="AA2236" s="474"/>
      <c r="AB2236" s="475"/>
      <c r="AC2236" s="475"/>
      <c r="AD2236" s="475"/>
      <c r="AE2236" s="990">
        <v>2.0</v>
      </c>
      <c r="AF2236" s="989"/>
      <c r="AG2236" s="989"/>
      <c r="AH2236" s="990"/>
      <c r="AI2236" s="990">
        <v>2.0</v>
      </c>
      <c r="AJ2236" s="990"/>
      <c r="AK2236" s="962"/>
      <c r="AL2236" s="962"/>
      <c r="AM2236" s="962"/>
      <c r="AN2236" s="961"/>
      <c r="AO2236" s="962"/>
      <c r="AP2236" s="962"/>
      <c r="AQ2236" s="961"/>
      <c r="AR2236" s="961"/>
      <c r="AS2236" s="1027"/>
    </row>
    <row r="2237">
      <c r="A2237" s="266"/>
      <c r="B2237" s="266"/>
      <c r="C2237" s="269"/>
      <c r="D2237" s="984">
        <v>7.0</v>
      </c>
      <c r="E2237" s="985">
        <v>18.0</v>
      </c>
      <c r="F2237" s="986">
        <v>60.0</v>
      </c>
      <c r="G2237" s="987"/>
      <c r="H2237" s="1021">
        <v>120000.0</v>
      </c>
      <c r="I2237" s="486"/>
      <c r="J2237" s="519"/>
      <c r="K2237" s="474"/>
      <c r="L2237" s="990">
        <v>10.0</v>
      </c>
      <c r="M2237" s="486"/>
      <c r="N2237" s="487"/>
      <c r="O2237" s="486"/>
      <c r="P2237" s="487"/>
      <c r="Q2237" s="487"/>
      <c r="R2237" s="487"/>
      <c r="S2237" s="519"/>
      <c r="T2237" s="520"/>
      <c r="U2237" s="519"/>
      <c r="V2237" s="520"/>
      <c r="W2237" s="520"/>
      <c r="X2237" s="520"/>
      <c r="Y2237" s="474"/>
      <c r="Z2237" s="474"/>
      <c r="AA2237" s="474"/>
      <c r="AB2237" s="475"/>
      <c r="AC2237" s="475"/>
      <c r="AD2237" s="475"/>
      <c r="AE2237" s="990">
        <v>3.0</v>
      </c>
      <c r="AF2237" s="989"/>
      <c r="AG2237" s="989"/>
      <c r="AH2237" s="990"/>
      <c r="AI2237" s="990">
        <v>3.0</v>
      </c>
      <c r="AJ2237" s="990"/>
      <c r="AK2237" s="962"/>
      <c r="AL2237" s="962"/>
      <c r="AM2237" s="962"/>
      <c r="AN2237" s="961"/>
      <c r="AO2237" s="962"/>
      <c r="AP2237" s="962"/>
      <c r="AQ2237" s="961"/>
      <c r="AR2237" s="961"/>
      <c r="AS2237" s="1027"/>
    </row>
    <row r="2238">
      <c r="A2238" s="266"/>
      <c r="B2238" s="266"/>
      <c r="C2238" s="269"/>
      <c r="D2238" s="984">
        <v>8.0</v>
      </c>
      <c r="E2238" s="985">
        <v>22.0</v>
      </c>
      <c r="F2238" s="986">
        <v>65.0</v>
      </c>
      <c r="G2238" s="987"/>
      <c r="H2238" s="1021">
        <v>180000.0</v>
      </c>
      <c r="I2238" s="486"/>
      <c r="J2238" s="519"/>
      <c r="K2238" s="474"/>
      <c r="L2238" s="990">
        <v>20.0</v>
      </c>
      <c r="M2238" s="486"/>
      <c r="N2238" s="487"/>
      <c r="O2238" s="486"/>
      <c r="P2238" s="487"/>
      <c r="Q2238" s="487"/>
      <c r="R2238" s="487"/>
      <c r="S2238" s="519"/>
      <c r="T2238" s="520"/>
      <c r="U2238" s="519"/>
      <c r="V2238" s="520"/>
      <c r="W2238" s="520"/>
      <c r="X2238" s="520"/>
      <c r="Y2238" s="474"/>
      <c r="Z2238" s="474"/>
      <c r="AA2238" s="474"/>
      <c r="AB2238" s="475"/>
      <c r="AC2238" s="475"/>
      <c r="AD2238" s="475"/>
      <c r="AE2238" s="990">
        <v>5.0</v>
      </c>
      <c r="AF2238" s="989"/>
      <c r="AG2238" s="989"/>
      <c r="AH2238" s="990"/>
      <c r="AI2238" s="990">
        <v>5.0</v>
      </c>
      <c r="AJ2238" s="990"/>
      <c r="AK2238" s="962"/>
      <c r="AL2238" s="962"/>
      <c r="AM2238" s="962"/>
      <c r="AN2238" s="961"/>
      <c r="AO2238" s="962"/>
      <c r="AP2238" s="962"/>
      <c r="AQ2238" s="961"/>
      <c r="AR2238" s="961"/>
      <c r="AS2238" s="1027"/>
    </row>
    <row r="2239">
      <c r="A2239" s="266"/>
      <c r="B2239" s="266"/>
      <c r="C2239" s="269"/>
      <c r="D2239" s="984">
        <v>9.0</v>
      </c>
      <c r="E2239" s="985">
        <v>26.0</v>
      </c>
      <c r="F2239" s="986">
        <v>70.0</v>
      </c>
      <c r="G2239" s="987"/>
      <c r="H2239" s="1021">
        <v>270000.0</v>
      </c>
      <c r="I2239" s="486"/>
      <c r="J2239" s="519"/>
      <c r="K2239" s="474"/>
      <c r="L2239" s="990">
        <v>30.0</v>
      </c>
      <c r="M2239" s="486"/>
      <c r="N2239" s="487"/>
      <c r="O2239" s="486"/>
      <c r="P2239" s="487"/>
      <c r="Q2239" s="487"/>
      <c r="R2239" s="487"/>
      <c r="S2239" s="519"/>
      <c r="T2239" s="520"/>
      <c r="U2239" s="519"/>
      <c r="V2239" s="520"/>
      <c r="W2239" s="520"/>
      <c r="X2239" s="520"/>
      <c r="Y2239" s="474"/>
      <c r="Z2239" s="474"/>
      <c r="AA2239" s="474"/>
      <c r="AB2239" s="475"/>
      <c r="AC2239" s="475"/>
      <c r="AD2239" s="475"/>
      <c r="AE2239" s="990">
        <v>7.0</v>
      </c>
      <c r="AF2239" s="989"/>
      <c r="AG2239" s="989"/>
      <c r="AH2239" s="990"/>
      <c r="AI2239" s="990">
        <v>7.0</v>
      </c>
      <c r="AJ2239" s="990"/>
      <c r="AK2239" s="962"/>
      <c r="AL2239" s="962"/>
      <c r="AM2239" s="962"/>
      <c r="AN2239" s="961"/>
      <c r="AO2239" s="962"/>
      <c r="AP2239" s="962"/>
      <c r="AQ2239" s="961"/>
      <c r="AR2239" s="961"/>
      <c r="AS2239" s="1027"/>
    </row>
    <row r="2240">
      <c r="A2240" s="275"/>
      <c r="B2240" s="275"/>
      <c r="C2240" s="917"/>
      <c r="D2240" s="992">
        <v>10.0</v>
      </c>
      <c r="E2240" s="993">
        <v>30.0</v>
      </c>
      <c r="F2240" s="994">
        <v>75.0</v>
      </c>
      <c r="G2240" s="995"/>
      <c r="H2240" s="1028">
        <v>410000.0</v>
      </c>
      <c r="I2240" s="1001"/>
      <c r="J2240" s="998"/>
      <c r="K2240" s="999"/>
      <c r="L2240" s="1004">
        <v>40.0</v>
      </c>
      <c r="M2240" s="1001"/>
      <c r="N2240" s="997"/>
      <c r="O2240" s="1001"/>
      <c r="P2240" s="997"/>
      <c r="Q2240" s="997"/>
      <c r="R2240" s="997"/>
      <c r="S2240" s="998"/>
      <c r="T2240" s="1002"/>
      <c r="U2240" s="998"/>
      <c r="V2240" s="1002"/>
      <c r="W2240" s="1002"/>
      <c r="X2240" s="1002"/>
      <c r="Y2240" s="999"/>
      <c r="Z2240" s="999"/>
      <c r="AA2240" s="999"/>
      <c r="AB2240" s="1003"/>
      <c r="AC2240" s="1003"/>
      <c r="AD2240" s="1003"/>
      <c r="AE2240" s="1004">
        <v>9.0</v>
      </c>
      <c r="AF2240" s="1000"/>
      <c r="AG2240" s="1000"/>
      <c r="AH2240" s="1004"/>
      <c r="AI2240" s="1004">
        <v>9.0</v>
      </c>
      <c r="AJ2240" s="1004"/>
      <c r="AK2240" s="1029"/>
      <c r="AL2240" s="1029"/>
      <c r="AM2240" s="1029"/>
      <c r="AN2240" s="1030"/>
      <c r="AO2240" s="1029"/>
      <c r="AP2240" s="1029"/>
      <c r="AQ2240" s="1030"/>
      <c r="AR2240" s="1030"/>
      <c r="AS2240" s="1031"/>
    </row>
    <row r="2241">
      <c r="A2241" s="968" t="s">
        <v>2625</v>
      </c>
      <c r="B2241" s="1016" t="s">
        <v>2963</v>
      </c>
      <c r="C2241" s="14"/>
      <c r="D2241" s="970">
        <v>1.0</v>
      </c>
      <c r="E2241" s="971">
        <v>3.0</v>
      </c>
      <c r="F2241" s="972">
        <v>15.0</v>
      </c>
      <c r="G2241" s="973">
        <v>10.0</v>
      </c>
      <c r="H2241" s="1023">
        <v>10000.0</v>
      </c>
      <c r="I2241" s="979"/>
      <c r="J2241" s="976"/>
      <c r="K2241" s="977"/>
      <c r="L2241" s="982">
        <v>1.0</v>
      </c>
      <c r="M2241" s="979"/>
      <c r="N2241" s="975"/>
      <c r="O2241" s="979"/>
      <c r="P2241" s="975"/>
      <c r="Q2241" s="975"/>
      <c r="R2241" s="975"/>
      <c r="S2241" s="976"/>
      <c r="T2241" s="980"/>
      <c r="U2241" s="976"/>
      <c r="V2241" s="980"/>
      <c r="W2241" s="980"/>
      <c r="X2241" s="980"/>
      <c r="Y2241" s="977"/>
      <c r="Z2241" s="977"/>
      <c r="AA2241" s="977"/>
      <c r="AB2241" s="981"/>
      <c r="AC2241" s="981"/>
      <c r="AD2241" s="981"/>
      <c r="AE2241" s="978"/>
      <c r="AF2241" s="978"/>
      <c r="AG2241" s="978"/>
      <c r="AH2241" s="982"/>
      <c r="AI2241" s="982"/>
      <c r="AJ2241" s="978"/>
      <c r="AK2241" s="1024"/>
      <c r="AL2241" s="1024"/>
      <c r="AM2241" s="1024"/>
      <c r="AN2241" s="1025"/>
      <c r="AO2241" s="1024"/>
      <c r="AP2241" s="1024"/>
      <c r="AQ2241" s="1025"/>
      <c r="AR2241" s="1025"/>
      <c r="AS2241" s="1026"/>
    </row>
    <row r="2242">
      <c r="A2242" s="266"/>
      <c r="B2242" s="266"/>
      <c r="C2242" s="269"/>
      <c r="D2242" s="984">
        <v>2.0</v>
      </c>
      <c r="E2242" s="985">
        <v>5.0</v>
      </c>
      <c r="F2242" s="986">
        <v>18.0</v>
      </c>
      <c r="G2242" s="987">
        <v>12.0</v>
      </c>
      <c r="H2242" s="1021">
        <v>15000.0</v>
      </c>
      <c r="I2242" s="486"/>
      <c r="J2242" s="519"/>
      <c r="K2242" s="475">
        <v>5.0</v>
      </c>
      <c r="L2242" s="989"/>
      <c r="M2242" s="486"/>
      <c r="N2242" s="487"/>
      <c r="O2242" s="486"/>
      <c r="P2242" s="487"/>
      <c r="Q2242" s="487"/>
      <c r="R2242" s="487"/>
      <c r="S2242" s="519"/>
      <c r="T2242" s="520"/>
      <c r="U2242" s="519"/>
      <c r="V2242" s="520"/>
      <c r="W2242" s="520"/>
      <c r="X2242" s="520"/>
      <c r="Y2242" s="475"/>
      <c r="Z2242" s="474"/>
      <c r="AA2242" s="474"/>
      <c r="AB2242" s="475">
        <v>6.0</v>
      </c>
      <c r="AC2242" s="475"/>
      <c r="AD2242" s="475"/>
      <c r="AE2242" s="989"/>
      <c r="AF2242" s="989"/>
      <c r="AG2242" s="989"/>
      <c r="AH2242" s="990"/>
      <c r="AI2242" s="990"/>
      <c r="AJ2242" s="989"/>
      <c r="AK2242" s="962"/>
      <c r="AL2242" s="962"/>
      <c r="AM2242" s="962"/>
      <c r="AN2242" s="961"/>
      <c r="AO2242" s="962"/>
      <c r="AP2242" s="962"/>
      <c r="AQ2242" s="961"/>
      <c r="AR2242" s="961"/>
      <c r="AS2242" s="1027"/>
    </row>
    <row r="2243">
      <c r="A2243" s="266"/>
      <c r="B2243" s="266"/>
      <c r="C2243" s="269"/>
      <c r="D2243" s="984">
        <v>3.0</v>
      </c>
      <c r="E2243" s="985">
        <v>7.0</v>
      </c>
      <c r="F2243" s="986">
        <v>21.0</v>
      </c>
      <c r="G2243" s="987">
        <v>14.0</v>
      </c>
      <c r="H2243" s="1021">
        <v>23000.0</v>
      </c>
      <c r="I2243" s="486"/>
      <c r="J2243" s="519"/>
      <c r="K2243" s="475">
        <v>15.0</v>
      </c>
      <c r="L2243" s="989"/>
      <c r="M2243" s="486"/>
      <c r="N2243" s="487"/>
      <c r="O2243" s="486"/>
      <c r="P2243" s="487"/>
      <c r="Q2243" s="487"/>
      <c r="R2243" s="487"/>
      <c r="S2243" s="519"/>
      <c r="T2243" s="520"/>
      <c r="U2243" s="519"/>
      <c r="V2243" s="520"/>
      <c r="W2243" s="520"/>
      <c r="X2243" s="520"/>
      <c r="Y2243" s="475"/>
      <c r="Z2243" s="474"/>
      <c r="AA2243" s="475">
        <v>6.0</v>
      </c>
      <c r="AB2243" s="475">
        <v>10.0</v>
      </c>
      <c r="AC2243" s="475"/>
      <c r="AD2243" s="475"/>
      <c r="AE2243" s="989"/>
      <c r="AF2243" s="989"/>
      <c r="AG2243" s="989"/>
      <c r="AH2243" s="990"/>
      <c r="AI2243" s="990"/>
      <c r="AJ2243" s="989"/>
      <c r="AK2243" s="962"/>
      <c r="AL2243" s="962"/>
      <c r="AM2243" s="962"/>
      <c r="AN2243" s="961"/>
      <c r="AO2243" s="962"/>
      <c r="AP2243" s="962"/>
      <c r="AQ2243" s="961"/>
      <c r="AR2243" s="961"/>
      <c r="AS2243" s="1027"/>
    </row>
    <row r="2244">
      <c r="A2244" s="266"/>
      <c r="B2244" s="266"/>
      <c r="C2244" s="269"/>
      <c r="D2244" s="984">
        <v>4.0</v>
      </c>
      <c r="E2244" s="985">
        <v>11.0</v>
      </c>
      <c r="F2244" s="986">
        <v>24.0</v>
      </c>
      <c r="G2244" s="987">
        <v>16.0</v>
      </c>
      <c r="H2244" s="1021">
        <v>35000.0</v>
      </c>
      <c r="I2244" s="486"/>
      <c r="J2244" s="519"/>
      <c r="K2244" s="475">
        <v>25.0</v>
      </c>
      <c r="L2244" s="989"/>
      <c r="M2244" s="486"/>
      <c r="N2244" s="487"/>
      <c r="O2244" s="486"/>
      <c r="P2244" s="487"/>
      <c r="Q2244" s="487"/>
      <c r="R2244" s="487"/>
      <c r="S2244" s="519"/>
      <c r="T2244" s="520"/>
      <c r="U2244" s="519"/>
      <c r="V2244" s="520"/>
      <c r="W2244" s="520"/>
      <c r="X2244" s="520"/>
      <c r="Y2244" s="475"/>
      <c r="Z2244" s="474"/>
      <c r="AA2244" s="475">
        <v>8.0</v>
      </c>
      <c r="AB2244" s="475">
        <v>12.0</v>
      </c>
      <c r="AC2244" s="475"/>
      <c r="AD2244" s="475"/>
      <c r="AE2244" s="989"/>
      <c r="AF2244" s="989"/>
      <c r="AG2244" s="989"/>
      <c r="AH2244" s="990"/>
      <c r="AI2244" s="990"/>
      <c r="AJ2244" s="989"/>
      <c r="AK2244" s="962"/>
      <c r="AL2244" s="962"/>
      <c r="AM2244" s="962"/>
      <c r="AN2244" s="961"/>
      <c r="AO2244" s="962"/>
      <c r="AP2244" s="962"/>
      <c r="AQ2244" s="961"/>
      <c r="AR2244" s="961"/>
      <c r="AS2244" s="1027"/>
    </row>
    <row r="2245">
      <c r="A2245" s="266"/>
      <c r="B2245" s="266"/>
      <c r="C2245" s="269"/>
      <c r="D2245" s="984">
        <v>5.0</v>
      </c>
      <c r="E2245" s="985">
        <v>15.0</v>
      </c>
      <c r="F2245" s="986">
        <v>27.0</v>
      </c>
      <c r="G2245" s="987">
        <v>18.0</v>
      </c>
      <c r="H2245" s="1021">
        <v>53000.0</v>
      </c>
      <c r="I2245" s="486"/>
      <c r="J2245" s="519"/>
      <c r="K2245" s="474"/>
      <c r="L2245" s="990">
        <v>3.0</v>
      </c>
      <c r="M2245" s="486"/>
      <c r="N2245" s="487"/>
      <c r="O2245" s="486"/>
      <c r="P2245" s="487"/>
      <c r="Q2245" s="487"/>
      <c r="R2245" s="487"/>
      <c r="S2245" s="519"/>
      <c r="T2245" s="520"/>
      <c r="U2245" s="519"/>
      <c r="V2245" s="520"/>
      <c r="W2245" s="520"/>
      <c r="X2245" s="520"/>
      <c r="Y2245" s="475"/>
      <c r="Z2245" s="474"/>
      <c r="AA2245" s="475">
        <v>10.0</v>
      </c>
      <c r="AB2245" s="475">
        <v>14.0</v>
      </c>
      <c r="AC2245" s="475"/>
      <c r="AD2245" s="475"/>
      <c r="AE2245" s="989"/>
      <c r="AF2245" s="989"/>
      <c r="AG2245" s="989"/>
      <c r="AH2245" s="990"/>
      <c r="AI2245" s="990"/>
      <c r="AJ2245" s="989"/>
      <c r="AK2245" s="962"/>
      <c r="AL2245" s="962"/>
      <c r="AM2245" s="962"/>
      <c r="AN2245" s="961"/>
      <c r="AO2245" s="962"/>
      <c r="AP2245" s="962"/>
      <c r="AQ2245" s="961"/>
      <c r="AR2245" s="961"/>
      <c r="AS2245" s="1027"/>
    </row>
    <row r="2246">
      <c r="A2246" s="266"/>
      <c r="B2246" s="266"/>
      <c r="C2246" s="269"/>
      <c r="D2246" s="984">
        <v>6.0</v>
      </c>
      <c r="E2246" s="985">
        <v>19.0</v>
      </c>
      <c r="F2246" s="986">
        <v>30.0</v>
      </c>
      <c r="G2246" s="987">
        <v>20.0</v>
      </c>
      <c r="H2246" s="1021">
        <v>80000.0</v>
      </c>
      <c r="I2246" s="486"/>
      <c r="J2246" s="519"/>
      <c r="K2246" s="474"/>
      <c r="L2246" s="990">
        <v>5.0</v>
      </c>
      <c r="M2246" s="486"/>
      <c r="N2246" s="487"/>
      <c r="O2246" s="486"/>
      <c r="P2246" s="487"/>
      <c r="Q2246" s="487"/>
      <c r="R2246" s="487"/>
      <c r="S2246" s="519"/>
      <c r="T2246" s="520"/>
      <c r="U2246" s="519"/>
      <c r="V2246" s="520"/>
      <c r="W2246" s="520"/>
      <c r="X2246" s="520"/>
      <c r="Y2246" s="474"/>
      <c r="Z2246" s="474"/>
      <c r="AA2246" s="474"/>
      <c r="AB2246" s="475"/>
      <c r="AC2246" s="475"/>
      <c r="AD2246" s="475"/>
      <c r="AE2246" s="990"/>
      <c r="AF2246" s="989"/>
      <c r="AG2246" s="990">
        <v>2.0</v>
      </c>
      <c r="AH2246" s="990">
        <v>2.0</v>
      </c>
      <c r="AI2246" s="990"/>
      <c r="AJ2246" s="990"/>
      <c r="AK2246" s="962"/>
      <c r="AL2246" s="962"/>
      <c r="AM2246" s="962"/>
      <c r="AN2246" s="961"/>
      <c r="AO2246" s="962"/>
      <c r="AP2246" s="962"/>
      <c r="AQ2246" s="961"/>
      <c r="AR2246" s="961"/>
      <c r="AS2246" s="1027"/>
    </row>
    <row r="2247">
      <c r="A2247" s="266"/>
      <c r="B2247" s="266"/>
      <c r="C2247" s="269"/>
      <c r="D2247" s="984">
        <v>7.0</v>
      </c>
      <c r="E2247" s="985">
        <v>24.0</v>
      </c>
      <c r="F2247" s="986">
        <v>33.0</v>
      </c>
      <c r="G2247" s="987">
        <v>22.0</v>
      </c>
      <c r="H2247" s="1021">
        <v>120000.0</v>
      </c>
      <c r="I2247" s="486"/>
      <c r="J2247" s="519"/>
      <c r="K2247" s="474"/>
      <c r="L2247" s="990">
        <v>10.0</v>
      </c>
      <c r="M2247" s="486"/>
      <c r="N2247" s="487"/>
      <c r="O2247" s="486"/>
      <c r="P2247" s="487"/>
      <c r="Q2247" s="487"/>
      <c r="R2247" s="487"/>
      <c r="S2247" s="519"/>
      <c r="T2247" s="520"/>
      <c r="U2247" s="519"/>
      <c r="V2247" s="520"/>
      <c r="W2247" s="520"/>
      <c r="X2247" s="520"/>
      <c r="Y2247" s="474"/>
      <c r="Z2247" s="474"/>
      <c r="AA2247" s="474"/>
      <c r="AB2247" s="475"/>
      <c r="AC2247" s="475"/>
      <c r="AD2247" s="475"/>
      <c r="AE2247" s="990"/>
      <c r="AF2247" s="989"/>
      <c r="AG2247" s="990">
        <v>3.0</v>
      </c>
      <c r="AH2247" s="990">
        <v>3.0</v>
      </c>
      <c r="AI2247" s="990"/>
      <c r="AJ2247" s="990"/>
      <c r="AK2247" s="962"/>
      <c r="AL2247" s="962"/>
      <c r="AM2247" s="962"/>
      <c r="AN2247" s="961"/>
      <c r="AO2247" s="962"/>
      <c r="AP2247" s="962"/>
      <c r="AQ2247" s="961"/>
      <c r="AR2247" s="961"/>
      <c r="AS2247" s="1027"/>
    </row>
    <row r="2248">
      <c r="A2248" s="266"/>
      <c r="B2248" s="266"/>
      <c r="C2248" s="269"/>
      <c r="D2248" s="984">
        <v>8.0</v>
      </c>
      <c r="E2248" s="985">
        <v>29.0</v>
      </c>
      <c r="F2248" s="986">
        <v>36.0</v>
      </c>
      <c r="G2248" s="987">
        <v>24.0</v>
      </c>
      <c r="H2248" s="1021">
        <v>180000.0</v>
      </c>
      <c r="I2248" s="486"/>
      <c r="J2248" s="519"/>
      <c r="K2248" s="474"/>
      <c r="L2248" s="990">
        <v>20.0</v>
      </c>
      <c r="M2248" s="486"/>
      <c r="N2248" s="487"/>
      <c r="O2248" s="486"/>
      <c r="P2248" s="487"/>
      <c r="Q2248" s="487"/>
      <c r="R2248" s="487"/>
      <c r="S2248" s="519"/>
      <c r="T2248" s="520"/>
      <c r="U2248" s="519"/>
      <c r="V2248" s="520"/>
      <c r="W2248" s="520"/>
      <c r="X2248" s="520"/>
      <c r="Y2248" s="474"/>
      <c r="Z2248" s="474"/>
      <c r="AA2248" s="474"/>
      <c r="AB2248" s="475"/>
      <c r="AC2248" s="475"/>
      <c r="AD2248" s="475"/>
      <c r="AE2248" s="990"/>
      <c r="AF2248" s="989"/>
      <c r="AG2248" s="990">
        <v>5.0</v>
      </c>
      <c r="AH2248" s="990">
        <v>5.0</v>
      </c>
      <c r="AI2248" s="990"/>
      <c r="AJ2248" s="990"/>
      <c r="AK2248" s="962"/>
      <c r="AL2248" s="962"/>
      <c r="AM2248" s="962"/>
      <c r="AN2248" s="961"/>
      <c r="AO2248" s="962"/>
      <c r="AP2248" s="962"/>
      <c r="AQ2248" s="961"/>
      <c r="AR2248" s="961"/>
      <c r="AS2248" s="1027"/>
    </row>
    <row r="2249">
      <c r="A2249" s="266"/>
      <c r="B2249" s="266"/>
      <c r="C2249" s="269"/>
      <c r="D2249" s="984">
        <v>9.0</v>
      </c>
      <c r="E2249" s="985">
        <v>34.0</v>
      </c>
      <c r="F2249" s="986">
        <v>40.0</v>
      </c>
      <c r="G2249" s="987">
        <v>27.0</v>
      </c>
      <c r="H2249" s="1021">
        <v>270000.0</v>
      </c>
      <c r="I2249" s="486"/>
      <c r="J2249" s="519"/>
      <c r="K2249" s="474"/>
      <c r="L2249" s="990">
        <v>30.0</v>
      </c>
      <c r="M2249" s="486"/>
      <c r="N2249" s="487"/>
      <c r="O2249" s="486"/>
      <c r="P2249" s="487"/>
      <c r="Q2249" s="487"/>
      <c r="R2249" s="487"/>
      <c r="S2249" s="519"/>
      <c r="T2249" s="520"/>
      <c r="U2249" s="519"/>
      <c r="V2249" s="520"/>
      <c r="W2249" s="520"/>
      <c r="X2249" s="520"/>
      <c r="Y2249" s="474"/>
      <c r="Z2249" s="474"/>
      <c r="AA2249" s="474"/>
      <c r="AB2249" s="475"/>
      <c r="AC2249" s="475"/>
      <c r="AD2249" s="475"/>
      <c r="AE2249" s="990"/>
      <c r="AF2249" s="989"/>
      <c r="AG2249" s="990">
        <v>7.0</v>
      </c>
      <c r="AH2249" s="990">
        <v>7.0</v>
      </c>
      <c r="AI2249" s="990"/>
      <c r="AJ2249" s="990"/>
      <c r="AK2249" s="962"/>
      <c r="AL2249" s="962"/>
      <c r="AM2249" s="962"/>
      <c r="AN2249" s="961"/>
      <c r="AO2249" s="962"/>
      <c r="AP2249" s="962"/>
      <c r="AQ2249" s="961"/>
      <c r="AR2249" s="961"/>
      <c r="AS2249" s="1027"/>
    </row>
    <row r="2250">
      <c r="A2250" s="275"/>
      <c r="B2250" s="275"/>
      <c r="C2250" s="917"/>
      <c r="D2250" s="992">
        <v>10.0</v>
      </c>
      <c r="E2250" s="993">
        <v>40.0</v>
      </c>
      <c r="F2250" s="994">
        <v>45.0</v>
      </c>
      <c r="G2250" s="995">
        <v>30.0</v>
      </c>
      <c r="H2250" s="1028">
        <v>410000.0</v>
      </c>
      <c r="I2250" s="1001"/>
      <c r="J2250" s="998"/>
      <c r="K2250" s="999"/>
      <c r="L2250" s="1004">
        <v>40.0</v>
      </c>
      <c r="M2250" s="1001"/>
      <c r="N2250" s="997"/>
      <c r="O2250" s="1001"/>
      <c r="P2250" s="997"/>
      <c r="Q2250" s="997"/>
      <c r="R2250" s="997"/>
      <c r="S2250" s="998"/>
      <c r="T2250" s="1002"/>
      <c r="U2250" s="998"/>
      <c r="V2250" s="1002"/>
      <c r="W2250" s="1002"/>
      <c r="X2250" s="1002"/>
      <c r="Y2250" s="999"/>
      <c r="Z2250" s="999"/>
      <c r="AA2250" s="999"/>
      <c r="AB2250" s="1003"/>
      <c r="AC2250" s="1003"/>
      <c r="AD2250" s="1003"/>
      <c r="AE2250" s="1004"/>
      <c r="AF2250" s="1000"/>
      <c r="AG2250" s="1004">
        <v>9.0</v>
      </c>
      <c r="AH2250" s="1004">
        <v>9.0</v>
      </c>
      <c r="AI2250" s="1004"/>
      <c r="AJ2250" s="1004"/>
      <c r="AK2250" s="1029"/>
      <c r="AL2250" s="1029"/>
      <c r="AM2250" s="1029"/>
      <c r="AN2250" s="1030"/>
      <c r="AO2250" s="1029"/>
      <c r="AP2250" s="1029"/>
      <c r="AQ2250" s="1030"/>
      <c r="AR2250" s="1030"/>
      <c r="AS2250" s="1031"/>
    </row>
    <row r="2251">
      <c r="A2251" s="1222" t="s">
        <v>2737</v>
      </c>
      <c r="B2251" s="1216"/>
      <c r="C2251" s="17"/>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227"/>
      <c r="AL2251" s="1227"/>
      <c r="AM2251" s="1227"/>
      <c r="AN2251" s="1227"/>
      <c r="AO2251" s="1227"/>
      <c r="AP2251" s="1227"/>
      <c r="AQ2251" s="1227"/>
      <c r="AR2251" s="1227"/>
      <c r="AS2251" s="1228"/>
    </row>
    <row r="2252">
      <c r="A2252" s="387" t="s">
        <v>2702</v>
      </c>
      <c r="B2252" s="1018" t="s">
        <v>2940</v>
      </c>
      <c r="C2252" s="269"/>
      <c r="D2252" s="1039">
        <v>1.0</v>
      </c>
      <c r="E2252" s="1012">
        <v>2.0</v>
      </c>
      <c r="F2252" s="986"/>
      <c r="G2252" s="987"/>
      <c r="H2252" s="1040">
        <v>15000.0</v>
      </c>
      <c r="I2252" s="486"/>
      <c r="J2252" s="519"/>
      <c r="K2252" s="474"/>
      <c r="L2252" s="982">
        <v>5.0</v>
      </c>
      <c r="M2252" s="486"/>
      <c r="N2252" s="487"/>
      <c r="O2252" s="486"/>
      <c r="P2252" s="487"/>
      <c r="Q2252" s="487"/>
      <c r="R2252" s="487"/>
      <c r="S2252" s="519"/>
      <c r="T2252" s="520"/>
      <c r="U2252" s="519"/>
      <c r="V2252" s="520"/>
      <c r="W2252" s="520"/>
      <c r="X2252" s="520"/>
      <c r="Y2252" s="475"/>
      <c r="Z2252" s="474"/>
      <c r="AA2252" s="475">
        <v>10.0</v>
      </c>
      <c r="AB2252" s="475">
        <v>15.0</v>
      </c>
      <c r="AC2252" s="475"/>
      <c r="AD2252" s="475"/>
      <c r="AE2252" s="989"/>
      <c r="AF2252" s="989"/>
      <c r="AG2252" s="989"/>
      <c r="AH2252" s="990"/>
      <c r="AI2252" s="990"/>
      <c r="AJ2252" s="989"/>
      <c r="AK2252" s="962"/>
      <c r="AL2252" s="962"/>
      <c r="AM2252" s="962"/>
      <c r="AN2252" s="961"/>
      <c r="AO2252" s="962"/>
      <c r="AP2252" s="962"/>
      <c r="AQ2252" s="961"/>
      <c r="AR2252" s="961"/>
      <c r="AS2252" s="962"/>
    </row>
    <row r="2253">
      <c r="B2253" s="266"/>
      <c r="C2253" s="269"/>
      <c r="D2253" s="1039">
        <v>2.0</v>
      </c>
      <c r="E2253" s="1012">
        <v>4.0</v>
      </c>
      <c r="F2253" s="986"/>
      <c r="G2253" s="987"/>
      <c r="H2253" s="1041">
        <v>23000.0</v>
      </c>
      <c r="I2253" s="486"/>
      <c r="J2253" s="519"/>
      <c r="K2253" s="475"/>
      <c r="L2253" s="990">
        <v>8.0</v>
      </c>
      <c r="M2253" s="486"/>
      <c r="N2253" s="487"/>
      <c r="O2253" s="486"/>
      <c r="P2253" s="487"/>
      <c r="Q2253" s="487"/>
      <c r="R2253" s="487"/>
      <c r="S2253" s="519"/>
      <c r="T2253" s="520"/>
      <c r="U2253" s="519"/>
      <c r="V2253" s="520"/>
      <c r="W2253" s="520"/>
      <c r="X2253" s="520"/>
      <c r="Y2253" s="475"/>
      <c r="Z2253" s="474"/>
      <c r="AA2253" s="475">
        <v>15.0</v>
      </c>
      <c r="AB2253" s="475">
        <v>20.0</v>
      </c>
      <c r="AC2253" s="475"/>
      <c r="AD2253" s="475"/>
      <c r="AE2253" s="989"/>
      <c r="AF2253" s="989"/>
      <c r="AG2253" s="989"/>
      <c r="AH2253" s="990"/>
      <c r="AI2253" s="990"/>
      <c r="AJ2253" s="989"/>
      <c r="AK2253" s="962"/>
      <c r="AL2253" s="962"/>
      <c r="AM2253" s="962"/>
      <c r="AN2253" s="961"/>
      <c r="AO2253" s="962"/>
      <c r="AP2253" s="962"/>
      <c r="AQ2253" s="961"/>
      <c r="AR2253" s="961"/>
      <c r="AS2253" s="962"/>
    </row>
    <row r="2254">
      <c r="B2254" s="266"/>
      <c r="C2254" s="269"/>
      <c r="D2254" s="1039">
        <v>3.0</v>
      </c>
      <c r="E2254" s="1012">
        <v>6.0</v>
      </c>
      <c r="F2254" s="986"/>
      <c r="G2254" s="987"/>
      <c r="H2254" s="1041">
        <v>35000.0</v>
      </c>
      <c r="I2254" s="486"/>
      <c r="J2254" s="519"/>
      <c r="K2254" s="475"/>
      <c r="L2254" s="990">
        <v>10.0</v>
      </c>
      <c r="M2254" s="486"/>
      <c r="N2254" s="487"/>
      <c r="O2254" s="486"/>
      <c r="P2254" s="487"/>
      <c r="Q2254" s="487"/>
      <c r="R2254" s="487"/>
      <c r="S2254" s="519"/>
      <c r="T2254" s="520"/>
      <c r="U2254" s="519"/>
      <c r="V2254" s="520"/>
      <c r="W2254" s="520"/>
      <c r="X2254" s="520"/>
      <c r="Y2254" s="475"/>
      <c r="Z2254" s="474"/>
      <c r="AA2254" s="475">
        <v>20.0</v>
      </c>
      <c r="AB2254" s="475">
        <v>30.0</v>
      </c>
      <c r="AC2254" s="475"/>
      <c r="AD2254" s="475"/>
      <c r="AE2254" s="989"/>
      <c r="AF2254" s="989"/>
      <c r="AG2254" s="989"/>
      <c r="AH2254" s="990"/>
      <c r="AI2254" s="990"/>
      <c r="AJ2254" s="989"/>
      <c r="AK2254" s="962"/>
      <c r="AL2254" s="962"/>
      <c r="AM2254" s="962"/>
      <c r="AN2254" s="961"/>
      <c r="AO2254" s="962"/>
      <c r="AP2254" s="962"/>
      <c r="AQ2254" s="961"/>
      <c r="AR2254" s="961"/>
      <c r="AS2254" s="962"/>
    </row>
    <row r="2255">
      <c r="B2255" s="266"/>
      <c r="C2255" s="269"/>
      <c r="D2255" s="1039">
        <v>4.0</v>
      </c>
      <c r="E2255" s="1012">
        <v>8.0</v>
      </c>
      <c r="F2255" s="986"/>
      <c r="G2255" s="987"/>
      <c r="H2255" s="1041">
        <v>53000.0</v>
      </c>
      <c r="I2255" s="486"/>
      <c r="J2255" s="519"/>
      <c r="K2255" s="475"/>
      <c r="L2255" s="990">
        <v>15.0</v>
      </c>
      <c r="M2255" s="486"/>
      <c r="N2255" s="487"/>
      <c r="O2255" s="486"/>
      <c r="P2255" s="487"/>
      <c r="Q2255" s="487"/>
      <c r="R2255" s="487"/>
      <c r="S2255" s="519"/>
      <c r="T2255" s="520"/>
      <c r="U2255" s="519"/>
      <c r="V2255" s="520"/>
      <c r="W2255" s="520"/>
      <c r="X2255" s="520"/>
      <c r="Y2255" s="475"/>
      <c r="Z2255" s="474"/>
      <c r="AA2255" s="474"/>
      <c r="AB2255" s="475"/>
      <c r="AC2255" s="475"/>
      <c r="AD2255" s="475"/>
      <c r="AE2255" s="990"/>
      <c r="AF2255" s="989"/>
      <c r="AG2255" s="990">
        <v>2.0</v>
      </c>
      <c r="AH2255" s="990">
        <v>2.0</v>
      </c>
      <c r="AI2255" s="990"/>
      <c r="AJ2255" s="989"/>
      <c r="AK2255" s="962"/>
      <c r="AL2255" s="962"/>
      <c r="AM2255" s="962"/>
      <c r="AN2255" s="961"/>
      <c r="AO2255" s="962"/>
      <c r="AP2255" s="962"/>
      <c r="AQ2255" s="961"/>
      <c r="AR2255" s="961"/>
      <c r="AS2255" s="962"/>
    </row>
    <row r="2256">
      <c r="B2256" s="266"/>
      <c r="C2256" s="269"/>
      <c r="D2256" s="1039">
        <v>5.0</v>
      </c>
      <c r="E2256" s="986">
        <v>10.0</v>
      </c>
      <c r="F2256" s="1186"/>
      <c r="G2256" s="1187"/>
      <c r="H2256" s="1021">
        <v>80000.0</v>
      </c>
      <c r="I2256" s="1094"/>
      <c r="J2256" s="1095"/>
      <c r="K2256" s="1096"/>
      <c r="L2256" s="990">
        <v>20.0</v>
      </c>
      <c r="M2256" s="486"/>
      <c r="N2256" s="487"/>
      <c r="O2256" s="486"/>
      <c r="P2256" s="487"/>
      <c r="Q2256" s="487"/>
      <c r="R2256" s="487"/>
      <c r="S2256" s="519"/>
      <c r="T2256" s="520"/>
      <c r="U2256" s="519"/>
      <c r="V2256" s="520"/>
      <c r="W2256" s="520"/>
      <c r="X2256" s="520"/>
      <c r="Y2256" s="475"/>
      <c r="Z2256" s="474"/>
      <c r="AA2256" s="474"/>
      <c r="AB2256" s="475"/>
      <c r="AC2256" s="475"/>
      <c r="AD2256" s="475"/>
      <c r="AE2256" s="989"/>
      <c r="AF2256" s="989"/>
      <c r="AG2256" s="990">
        <v>3.0</v>
      </c>
      <c r="AH2256" s="990">
        <v>3.0</v>
      </c>
      <c r="AI2256" s="990"/>
      <c r="AJ2256" s="989"/>
      <c r="AK2256" s="962"/>
      <c r="AL2256" s="962"/>
      <c r="AM2256" s="962"/>
      <c r="AN2256" s="961"/>
      <c r="AO2256" s="962"/>
      <c r="AP2256" s="962"/>
      <c r="AQ2256" s="961"/>
      <c r="AR2256" s="961"/>
      <c r="AS2256" s="962"/>
    </row>
    <row r="2257">
      <c r="B2257" s="266"/>
      <c r="C2257" s="269"/>
      <c r="D2257" s="1039">
        <v>6.0</v>
      </c>
      <c r="E2257" s="986">
        <v>12.0</v>
      </c>
      <c r="F2257" s="1186"/>
      <c r="G2257" s="1187"/>
      <c r="H2257" s="1021">
        <v>120000.0</v>
      </c>
      <c r="I2257" s="1094"/>
      <c r="J2257" s="1095"/>
      <c r="K2257" s="1096"/>
      <c r="L2257" s="990">
        <v>25.0</v>
      </c>
      <c r="M2257" s="486"/>
      <c r="N2257" s="487"/>
      <c r="O2257" s="486"/>
      <c r="P2257" s="487"/>
      <c r="Q2257" s="487"/>
      <c r="R2257" s="487"/>
      <c r="S2257" s="519"/>
      <c r="T2257" s="520"/>
      <c r="U2257" s="519"/>
      <c r="V2257" s="520"/>
      <c r="W2257" s="520"/>
      <c r="X2257" s="520"/>
      <c r="Y2257" s="474"/>
      <c r="Z2257" s="474"/>
      <c r="AA2257" s="474"/>
      <c r="AB2257" s="475"/>
      <c r="AC2257" s="475"/>
      <c r="AD2257" s="475"/>
      <c r="AE2257" s="990"/>
      <c r="AF2257" s="989"/>
      <c r="AG2257" s="990">
        <v>4.0</v>
      </c>
      <c r="AH2257" s="990">
        <v>4.0</v>
      </c>
      <c r="AI2257" s="990"/>
      <c r="AJ2257" s="990"/>
      <c r="AK2257" s="962"/>
      <c r="AL2257" s="962"/>
      <c r="AM2257" s="962"/>
      <c r="AN2257" s="961"/>
      <c r="AO2257" s="962"/>
      <c r="AP2257" s="962"/>
      <c r="AQ2257" s="961"/>
      <c r="AR2257" s="961"/>
      <c r="AS2257" s="962"/>
    </row>
    <row r="2258">
      <c r="B2258" s="266"/>
      <c r="C2258" s="269"/>
      <c r="D2258" s="1039">
        <v>7.0</v>
      </c>
      <c r="E2258" s="986">
        <v>14.0</v>
      </c>
      <c r="F2258" s="1186"/>
      <c r="G2258" s="1187"/>
      <c r="H2258" s="1021">
        <v>180000.0</v>
      </c>
      <c r="I2258" s="1094"/>
      <c r="J2258" s="1095"/>
      <c r="K2258" s="1096"/>
      <c r="L2258" s="990">
        <v>30.0</v>
      </c>
      <c r="M2258" s="486"/>
      <c r="N2258" s="487"/>
      <c r="O2258" s="486"/>
      <c r="P2258" s="487"/>
      <c r="Q2258" s="487"/>
      <c r="R2258" s="487"/>
      <c r="S2258" s="519"/>
      <c r="T2258" s="520"/>
      <c r="U2258" s="519"/>
      <c r="V2258" s="520"/>
      <c r="W2258" s="520"/>
      <c r="X2258" s="520"/>
      <c r="Y2258" s="474"/>
      <c r="Z2258" s="474"/>
      <c r="AA2258" s="474"/>
      <c r="AB2258" s="475"/>
      <c r="AC2258" s="475"/>
      <c r="AD2258" s="475"/>
      <c r="AE2258" s="990"/>
      <c r="AF2258" s="989"/>
      <c r="AG2258" s="990">
        <v>5.0</v>
      </c>
      <c r="AH2258" s="990">
        <v>5.0</v>
      </c>
      <c r="AI2258" s="990"/>
      <c r="AJ2258" s="990"/>
      <c r="AK2258" s="962"/>
      <c r="AL2258" s="962"/>
      <c r="AM2258" s="962"/>
      <c r="AN2258" s="961"/>
      <c r="AO2258" s="962"/>
      <c r="AP2258" s="962"/>
      <c r="AQ2258" s="961"/>
      <c r="AR2258" s="961"/>
      <c r="AS2258" s="962"/>
    </row>
    <row r="2259">
      <c r="B2259" s="266"/>
      <c r="C2259" s="269"/>
      <c r="D2259" s="1039">
        <v>8.0</v>
      </c>
      <c r="E2259" s="986">
        <v>16.0</v>
      </c>
      <c r="F2259" s="1186"/>
      <c r="G2259" s="1187"/>
      <c r="H2259" s="1021">
        <v>270000.0</v>
      </c>
      <c r="I2259" s="1094"/>
      <c r="J2259" s="1095"/>
      <c r="K2259" s="1096"/>
      <c r="L2259" s="990">
        <v>35.0</v>
      </c>
      <c r="M2259" s="486"/>
      <c r="N2259" s="487"/>
      <c r="O2259" s="486"/>
      <c r="P2259" s="487"/>
      <c r="Q2259" s="487"/>
      <c r="R2259" s="487"/>
      <c r="S2259" s="519"/>
      <c r="T2259" s="520"/>
      <c r="U2259" s="519"/>
      <c r="V2259" s="520"/>
      <c r="W2259" s="520"/>
      <c r="X2259" s="520"/>
      <c r="Y2259" s="474"/>
      <c r="Z2259" s="474"/>
      <c r="AA2259" s="474"/>
      <c r="AB2259" s="475"/>
      <c r="AC2259" s="475"/>
      <c r="AD2259" s="475"/>
      <c r="AE2259" s="990"/>
      <c r="AF2259" s="989"/>
      <c r="AG2259" s="990">
        <v>6.0</v>
      </c>
      <c r="AH2259" s="990">
        <v>6.0</v>
      </c>
      <c r="AI2259" s="990"/>
      <c r="AJ2259" s="990"/>
      <c r="AK2259" s="962"/>
      <c r="AL2259" s="962"/>
      <c r="AM2259" s="962"/>
      <c r="AN2259" s="961"/>
      <c r="AO2259" s="962"/>
      <c r="AP2259" s="962"/>
      <c r="AQ2259" s="961"/>
      <c r="AR2259" s="961"/>
      <c r="AS2259" s="962"/>
    </row>
    <row r="2260">
      <c r="B2260" s="266"/>
      <c r="C2260" s="269"/>
      <c r="D2260" s="1039">
        <v>9.0</v>
      </c>
      <c r="E2260" s="986">
        <v>18.0</v>
      </c>
      <c r="F2260" s="986"/>
      <c r="G2260" s="987"/>
      <c r="H2260" s="1021">
        <v>410000.0</v>
      </c>
      <c r="I2260" s="486"/>
      <c r="J2260" s="519"/>
      <c r="K2260" s="474"/>
      <c r="L2260" s="990">
        <v>40.0</v>
      </c>
      <c r="M2260" s="486"/>
      <c r="N2260" s="487"/>
      <c r="O2260" s="486"/>
      <c r="P2260" s="487"/>
      <c r="Q2260" s="487"/>
      <c r="R2260" s="487"/>
      <c r="S2260" s="519"/>
      <c r="T2260" s="520"/>
      <c r="U2260" s="519"/>
      <c r="V2260" s="520"/>
      <c r="W2260" s="520"/>
      <c r="X2260" s="520"/>
      <c r="Y2260" s="474"/>
      <c r="Z2260" s="474"/>
      <c r="AA2260" s="474"/>
      <c r="AB2260" s="475"/>
      <c r="AC2260" s="475"/>
      <c r="AD2260" s="475"/>
      <c r="AE2260" s="990"/>
      <c r="AF2260" s="989"/>
      <c r="AG2260" s="990">
        <v>7.0</v>
      </c>
      <c r="AH2260" s="990">
        <v>7.0</v>
      </c>
      <c r="AI2260" s="990"/>
      <c r="AJ2260" s="990"/>
      <c r="AK2260" s="962"/>
      <c r="AL2260" s="962"/>
      <c r="AM2260" s="962"/>
      <c r="AN2260" s="961"/>
      <c r="AO2260" s="962"/>
      <c r="AP2260" s="962"/>
      <c r="AQ2260" s="961"/>
      <c r="AR2260" s="961"/>
      <c r="AS2260" s="962"/>
    </row>
    <row r="2261">
      <c r="A2261" s="916"/>
      <c r="B2261" s="275"/>
      <c r="C2261" s="917"/>
      <c r="D2261" s="1043">
        <v>10.0</v>
      </c>
      <c r="E2261" s="1170">
        <v>20.0</v>
      </c>
      <c r="F2261" s="994"/>
      <c r="G2261" s="995"/>
      <c r="H2261" s="996">
        <v>620000.0</v>
      </c>
      <c r="I2261" s="1001"/>
      <c r="J2261" s="998"/>
      <c r="K2261" s="999"/>
      <c r="L2261" s="1004">
        <v>50.0</v>
      </c>
      <c r="M2261" s="1001"/>
      <c r="N2261" s="997"/>
      <c r="O2261" s="1001"/>
      <c r="P2261" s="997"/>
      <c r="Q2261" s="997"/>
      <c r="R2261" s="997"/>
      <c r="S2261" s="998"/>
      <c r="T2261" s="1002"/>
      <c r="U2261" s="998"/>
      <c r="V2261" s="1002"/>
      <c r="W2261" s="1002"/>
      <c r="X2261" s="1002"/>
      <c r="Y2261" s="999"/>
      <c r="Z2261" s="999"/>
      <c r="AA2261" s="999"/>
      <c r="AB2261" s="1003"/>
      <c r="AC2261" s="1003"/>
      <c r="AD2261" s="1003"/>
      <c r="AE2261" s="1004"/>
      <c r="AF2261" s="1000"/>
      <c r="AG2261" s="1004">
        <v>8.0</v>
      </c>
      <c r="AH2261" s="1004">
        <v>8.0</v>
      </c>
      <c r="AI2261" s="1004"/>
      <c r="AJ2261" s="1004"/>
      <c r="AK2261" s="962"/>
      <c r="AL2261" s="962"/>
      <c r="AM2261" s="962"/>
      <c r="AN2261" s="961"/>
      <c r="AO2261" s="962"/>
      <c r="AP2261" s="962"/>
      <c r="AQ2261" s="961"/>
      <c r="AR2261" s="961"/>
      <c r="AS2261" s="962"/>
    </row>
    <row r="2262">
      <c r="A2262" s="387" t="s">
        <v>2704</v>
      </c>
      <c r="B2262" s="1018" t="s">
        <v>2956</v>
      </c>
      <c r="C2262" s="269"/>
      <c r="D2262" s="1039">
        <v>1.0</v>
      </c>
      <c r="E2262" s="1012">
        <v>2.0</v>
      </c>
      <c r="F2262" s="986"/>
      <c r="G2262" s="987"/>
      <c r="H2262" s="1040">
        <v>15000.0</v>
      </c>
      <c r="I2262" s="486"/>
      <c r="J2262" s="519"/>
      <c r="K2262" s="474"/>
      <c r="L2262" s="982">
        <v>5.0</v>
      </c>
      <c r="M2262" s="486"/>
      <c r="N2262" s="487"/>
      <c r="O2262" s="486"/>
      <c r="P2262" s="487"/>
      <c r="Q2262" s="487"/>
      <c r="R2262" s="487"/>
      <c r="S2262" s="519"/>
      <c r="T2262" s="520"/>
      <c r="U2262" s="519"/>
      <c r="V2262" s="520"/>
      <c r="W2262" s="520"/>
      <c r="X2262" s="520"/>
      <c r="Y2262" s="475"/>
      <c r="Z2262" s="474"/>
      <c r="AA2262" s="475">
        <v>10.0</v>
      </c>
      <c r="AB2262" s="475">
        <v>15.0</v>
      </c>
      <c r="AC2262" s="475"/>
      <c r="AD2262" s="475"/>
      <c r="AE2262" s="989"/>
      <c r="AF2262" s="989"/>
      <c r="AG2262" s="989"/>
      <c r="AH2262" s="990"/>
      <c r="AI2262" s="990"/>
      <c r="AJ2262" s="989"/>
      <c r="AK2262" s="962"/>
      <c r="AL2262" s="962"/>
      <c r="AM2262" s="962"/>
      <c r="AN2262" s="961"/>
      <c r="AO2262" s="962"/>
      <c r="AP2262" s="962"/>
      <c r="AQ2262" s="961"/>
      <c r="AR2262" s="961"/>
      <c r="AS2262" s="962"/>
    </row>
    <row r="2263">
      <c r="B2263" s="266"/>
      <c r="C2263" s="269"/>
      <c r="D2263" s="1039">
        <v>2.0</v>
      </c>
      <c r="E2263" s="1012">
        <v>4.0</v>
      </c>
      <c r="F2263" s="986"/>
      <c r="G2263" s="987"/>
      <c r="H2263" s="1041">
        <v>23000.0</v>
      </c>
      <c r="I2263" s="486"/>
      <c r="J2263" s="519"/>
      <c r="K2263" s="475"/>
      <c r="L2263" s="990">
        <v>8.0</v>
      </c>
      <c r="M2263" s="486"/>
      <c r="N2263" s="487"/>
      <c r="O2263" s="486"/>
      <c r="P2263" s="487"/>
      <c r="Q2263" s="487"/>
      <c r="R2263" s="487"/>
      <c r="S2263" s="519"/>
      <c r="T2263" s="520"/>
      <c r="U2263" s="519"/>
      <c r="V2263" s="520"/>
      <c r="W2263" s="520"/>
      <c r="X2263" s="520"/>
      <c r="Y2263" s="475"/>
      <c r="Z2263" s="474"/>
      <c r="AA2263" s="475">
        <v>15.0</v>
      </c>
      <c r="AB2263" s="475">
        <v>20.0</v>
      </c>
      <c r="AC2263" s="475"/>
      <c r="AD2263" s="475"/>
      <c r="AE2263" s="989"/>
      <c r="AF2263" s="989"/>
      <c r="AG2263" s="989"/>
      <c r="AH2263" s="990"/>
      <c r="AI2263" s="990"/>
      <c r="AJ2263" s="989"/>
      <c r="AK2263" s="962"/>
      <c r="AL2263" s="962"/>
      <c r="AM2263" s="962"/>
      <c r="AN2263" s="961"/>
      <c r="AO2263" s="962"/>
      <c r="AP2263" s="962"/>
      <c r="AQ2263" s="961"/>
      <c r="AR2263" s="961"/>
      <c r="AS2263" s="962"/>
    </row>
    <row r="2264">
      <c r="B2264" s="266"/>
      <c r="C2264" s="269"/>
      <c r="D2264" s="1039">
        <v>3.0</v>
      </c>
      <c r="E2264" s="1012">
        <v>6.0</v>
      </c>
      <c r="F2264" s="986"/>
      <c r="G2264" s="987"/>
      <c r="H2264" s="1041">
        <v>35000.0</v>
      </c>
      <c r="I2264" s="486"/>
      <c r="J2264" s="519"/>
      <c r="K2264" s="475"/>
      <c r="L2264" s="990">
        <v>10.0</v>
      </c>
      <c r="M2264" s="486"/>
      <c r="N2264" s="487"/>
      <c r="O2264" s="486"/>
      <c r="P2264" s="487"/>
      <c r="Q2264" s="487"/>
      <c r="R2264" s="487"/>
      <c r="S2264" s="519"/>
      <c r="T2264" s="520"/>
      <c r="U2264" s="519"/>
      <c r="V2264" s="520"/>
      <c r="W2264" s="520"/>
      <c r="X2264" s="520"/>
      <c r="Y2264" s="475"/>
      <c r="Z2264" s="474"/>
      <c r="AA2264" s="475">
        <v>20.0</v>
      </c>
      <c r="AB2264" s="475">
        <v>30.0</v>
      </c>
      <c r="AC2264" s="475"/>
      <c r="AD2264" s="475"/>
      <c r="AE2264" s="989"/>
      <c r="AF2264" s="989"/>
      <c r="AG2264" s="989"/>
      <c r="AH2264" s="990"/>
      <c r="AI2264" s="990"/>
      <c r="AJ2264" s="989"/>
      <c r="AK2264" s="962"/>
      <c r="AL2264" s="962"/>
      <c r="AM2264" s="962"/>
      <c r="AN2264" s="961"/>
      <c r="AO2264" s="962"/>
      <c r="AP2264" s="962"/>
      <c r="AQ2264" s="961"/>
      <c r="AR2264" s="961"/>
      <c r="AS2264" s="962"/>
    </row>
    <row r="2265">
      <c r="B2265" s="266"/>
      <c r="C2265" s="269"/>
      <c r="D2265" s="1039">
        <v>4.0</v>
      </c>
      <c r="E2265" s="1012">
        <v>8.0</v>
      </c>
      <c r="F2265" s="986"/>
      <c r="G2265" s="987"/>
      <c r="H2265" s="1041">
        <v>53000.0</v>
      </c>
      <c r="I2265" s="486"/>
      <c r="J2265" s="519"/>
      <c r="K2265" s="475"/>
      <c r="L2265" s="990">
        <v>15.0</v>
      </c>
      <c r="M2265" s="486"/>
      <c r="N2265" s="487"/>
      <c r="O2265" s="486"/>
      <c r="P2265" s="487"/>
      <c r="Q2265" s="487"/>
      <c r="R2265" s="487"/>
      <c r="S2265" s="519"/>
      <c r="T2265" s="520"/>
      <c r="U2265" s="519"/>
      <c r="V2265" s="520"/>
      <c r="W2265" s="520"/>
      <c r="X2265" s="520"/>
      <c r="Y2265" s="475"/>
      <c r="Z2265" s="474"/>
      <c r="AA2265" s="474"/>
      <c r="AB2265" s="475"/>
      <c r="AC2265" s="475"/>
      <c r="AD2265" s="475"/>
      <c r="AE2265" s="990"/>
      <c r="AF2265" s="989"/>
      <c r="AG2265" s="990">
        <v>2.0</v>
      </c>
      <c r="AH2265" s="990">
        <v>2.0</v>
      </c>
      <c r="AI2265" s="990"/>
      <c r="AJ2265" s="989"/>
      <c r="AK2265" s="962"/>
      <c r="AL2265" s="962"/>
      <c r="AM2265" s="962"/>
      <c r="AN2265" s="961"/>
      <c r="AO2265" s="962"/>
      <c r="AP2265" s="962"/>
      <c r="AQ2265" s="961"/>
      <c r="AR2265" s="961"/>
      <c r="AS2265" s="962"/>
    </row>
    <row r="2266">
      <c r="B2266" s="266"/>
      <c r="C2266" s="269"/>
      <c r="D2266" s="1039">
        <v>5.0</v>
      </c>
      <c r="E2266" s="986">
        <v>10.0</v>
      </c>
      <c r="F2266" s="986"/>
      <c r="G2266" s="987"/>
      <c r="H2266" s="1021">
        <v>80000.0</v>
      </c>
      <c r="I2266" s="486"/>
      <c r="J2266" s="519"/>
      <c r="K2266" s="474"/>
      <c r="L2266" s="990">
        <v>20.0</v>
      </c>
      <c r="M2266" s="486"/>
      <c r="N2266" s="487"/>
      <c r="O2266" s="486"/>
      <c r="P2266" s="487"/>
      <c r="Q2266" s="487"/>
      <c r="R2266" s="487"/>
      <c r="S2266" s="519"/>
      <c r="T2266" s="520"/>
      <c r="U2266" s="519"/>
      <c r="V2266" s="520"/>
      <c r="W2266" s="520"/>
      <c r="X2266" s="520"/>
      <c r="Y2266" s="475"/>
      <c r="Z2266" s="474"/>
      <c r="AA2266" s="474"/>
      <c r="AB2266" s="475"/>
      <c r="AC2266" s="475"/>
      <c r="AD2266" s="475"/>
      <c r="AE2266" s="989"/>
      <c r="AF2266" s="989"/>
      <c r="AG2266" s="990">
        <v>3.0</v>
      </c>
      <c r="AH2266" s="990">
        <v>3.0</v>
      </c>
      <c r="AI2266" s="990"/>
      <c r="AJ2266" s="989"/>
      <c r="AK2266" s="962"/>
      <c r="AL2266" s="962"/>
      <c r="AM2266" s="962"/>
      <c r="AN2266" s="961"/>
      <c r="AO2266" s="962"/>
      <c r="AP2266" s="962"/>
      <c r="AQ2266" s="961"/>
      <c r="AR2266" s="961"/>
      <c r="AS2266" s="962"/>
    </row>
    <row r="2267">
      <c r="B2267" s="266"/>
      <c r="C2267" s="269"/>
      <c r="D2267" s="1039">
        <v>6.0</v>
      </c>
      <c r="E2267" s="986">
        <v>12.0</v>
      </c>
      <c r="F2267" s="986"/>
      <c r="G2267" s="987"/>
      <c r="H2267" s="1021">
        <v>120000.0</v>
      </c>
      <c r="I2267" s="486"/>
      <c r="J2267" s="519"/>
      <c r="K2267" s="474"/>
      <c r="L2267" s="990">
        <v>25.0</v>
      </c>
      <c r="M2267" s="486"/>
      <c r="N2267" s="487"/>
      <c r="O2267" s="486"/>
      <c r="P2267" s="487"/>
      <c r="Q2267" s="487"/>
      <c r="R2267" s="487"/>
      <c r="S2267" s="519"/>
      <c r="T2267" s="520"/>
      <c r="U2267" s="519"/>
      <c r="V2267" s="520"/>
      <c r="W2267" s="520"/>
      <c r="X2267" s="520"/>
      <c r="Y2267" s="474"/>
      <c r="Z2267" s="474"/>
      <c r="AA2267" s="474"/>
      <c r="AB2267" s="475"/>
      <c r="AC2267" s="475"/>
      <c r="AD2267" s="475"/>
      <c r="AE2267" s="990"/>
      <c r="AF2267" s="989"/>
      <c r="AG2267" s="990">
        <v>4.0</v>
      </c>
      <c r="AH2267" s="990">
        <v>4.0</v>
      </c>
      <c r="AI2267" s="990"/>
      <c r="AJ2267" s="990"/>
      <c r="AK2267" s="962"/>
      <c r="AL2267" s="962"/>
      <c r="AM2267" s="962"/>
      <c r="AN2267" s="961"/>
      <c r="AO2267" s="962"/>
      <c r="AP2267" s="962"/>
      <c r="AQ2267" s="961"/>
      <c r="AR2267" s="961"/>
      <c r="AS2267" s="962"/>
    </row>
    <row r="2268">
      <c r="B2268" s="266"/>
      <c r="C2268" s="269"/>
      <c r="D2268" s="1039">
        <v>7.0</v>
      </c>
      <c r="E2268" s="986">
        <v>14.0</v>
      </c>
      <c r="F2268" s="986"/>
      <c r="G2268" s="987"/>
      <c r="H2268" s="1021">
        <v>180000.0</v>
      </c>
      <c r="I2268" s="486"/>
      <c r="J2268" s="519"/>
      <c r="K2268" s="474"/>
      <c r="L2268" s="990">
        <v>30.0</v>
      </c>
      <c r="M2268" s="486"/>
      <c r="N2268" s="487"/>
      <c r="O2268" s="486"/>
      <c r="P2268" s="487"/>
      <c r="Q2268" s="487"/>
      <c r="R2268" s="487"/>
      <c r="S2268" s="519"/>
      <c r="T2268" s="520"/>
      <c r="U2268" s="519"/>
      <c r="V2268" s="520"/>
      <c r="W2268" s="520"/>
      <c r="X2268" s="520"/>
      <c r="Y2268" s="474"/>
      <c r="Z2268" s="474"/>
      <c r="AA2268" s="474"/>
      <c r="AB2268" s="475"/>
      <c r="AC2268" s="475"/>
      <c r="AD2268" s="475"/>
      <c r="AE2268" s="990"/>
      <c r="AF2268" s="989"/>
      <c r="AG2268" s="990">
        <v>5.0</v>
      </c>
      <c r="AH2268" s="990">
        <v>5.0</v>
      </c>
      <c r="AI2268" s="990"/>
      <c r="AJ2268" s="990"/>
      <c r="AK2268" s="962"/>
      <c r="AL2268" s="962"/>
      <c r="AM2268" s="962"/>
      <c r="AN2268" s="961"/>
      <c r="AO2268" s="962"/>
      <c r="AP2268" s="962"/>
      <c r="AQ2268" s="961"/>
      <c r="AR2268" s="961"/>
      <c r="AS2268" s="962"/>
    </row>
    <row r="2269">
      <c r="B2269" s="266"/>
      <c r="C2269" s="269"/>
      <c r="D2269" s="1039">
        <v>8.0</v>
      </c>
      <c r="E2269" s="986">
        <v>16.0</v>
      </c>
      <c r="F2269" s="986"/>
      <c r="G2269" s="987"/>
      <c r="H2269" s="1021">
        <v>270000.0</v>
      </c>
      <c r="I2269" s="486"/>
      <c r="J2269" s="519"/>
      <c r="K2269" s="474"/>
      <c r="L2269" s="990">
        <v>35.0</v>
      </c>
      <c r="M2269" s="486"/>
      <c r="N2269" s="487"/>
      <c r="O2269" s="486"/>
      <c r="P2269" s="487"/>
      <c r="Q2269" s="487"/>
      <c r="R2269" s="487"/>
      <c r="S2269" s="519"/>
      <c r="T2269" s="520"/>
      <c r="U2269" s="519"/>
      <c r="V2269" s="520"/>
      <c r="W2269" s="520"/>
      <c r="X2269" s="520"/>
      <c r="Y2269" s="474"/>
      <c r="Z2269" s="474"/>
      <c r="AA2269" s="474"/>
      <c r="AB2269" s="475"/>
      <c r="AC2269" s="475"/>
      <c r="AD2269" s="475"/>
      <c r="AE2269" s="990"/>
      <c r="AF2269" s="989"/>
      <c r="AG2269" s="990">
        <v>6.0</v>
      </c>
      <c r="AH2269" s="990">
        <v>6.0</v>
      </c>
      <c r="AI2269" s="990"/>
      <c r="AJ2269" s="990"/>
      <c r="AK2269" s="962"/>
      <c r="AL2269" s="962"/>
      <c r="AM2269" s="962"/>
      <c r="AN2269" s="961"/>
      <c r="AO2269" s="962"/>
      <c r="AP2269" s="962"/>
      <c r="AQ2269" s="961"/>
      <c r="AR2269" s="961"/>
      <c r="AS2269" s="962"/>
    </row>
    <row r="2270">
      <c r="B2270" s="266"/>
      <c r="C2270" s="269"/>
      <c r="D2270" s="1039">
        <v>9.0</v>
      </c>
      <c r="E2270" s="986">
        <v>18.0</v>
      </c>
      <c r="F2270" s="986"/>
      <c r="G2270" s="987"/>
      <c r="H2270" s="1021">
        <v>410000.0</v>
      </c>
      <c r="I2270" s="486"/>
      <c r="J2270" s="519"/>
      <c r="K2270" s="474"/>
      <c r="L2270" s="990">
        <v>40.0</v>
      </c>
      <c r="M2270" s="486"/>
      <c r="N2270" s="487"/>
      <c r="O2270" s="486"/>
      <c r="P2270" s="487"/>
      <c r="Q2270" s="487"/>
      <c r="R2270" s="487"/>
      <c r="S2270" s="519"/>
      <c r="T2270" s="520"/>
      <c r="U2270" s="519"/>
      <c r="V2270" s="520"/>
      <c r="W2270" s="520"/>
      <c r="X2270" s="520"/>
      <c r="Y2270" s="474"/>
      <c r="Z2270" s="474"/>
      <c r="AA2270" s="474"/>
      <c r="AB2270" s="475"/>
      <c r="AC2270" s="475"/>
      <c r="AD2270" s="475"/>
      <c r="AE2270" s="990"/>
      <c r="AF2270" s="989"/>
      <c r="AG2270" s="990">
        <v>7.0</v>
      </c>
      <c r="AH2270" s="990">
        <v>7.0</v>
      </c>
      <c r="AI2270" s="990"/>
      <c r="AJ2270" s="990"/>
      <c r="AK2270" s="962"/>
      <c r="AL2270" s="962"/>
      <c r="AM2270" s="962"/>
      <c r="AN2270" s="961"/>
      <c r="AO2270" s="962"/>
      <c r="AP2270" s="962"/>
      <c r="AQ2270" s="961"/>
      <c r="AR2270" s="961"/>
      <c r="AS2270" s="962"/>
    </row>
    <row r="2271">
      <c r="A2271" s="916"/>
      <c r="B2271" s="275"/>
      <c r="C2271" s="917"/>
      <c r="D2271" s="1043">
        <v>10.0</v>
      </c>
      <c r="E2271" s="1170">
        <v>20.0</v>
      </c>
      <c r="F2271" s="994"/>
      <c r="G2271" s="995"/>
      <c r="H2271" s="996">
        <v>620000.0</v>
      </c>
      <c r="I2271" s="1001"/>
      <c r="J2271" s="998"/>
      <c r="K2271" s="999"/>
      <c r="L2271" s="1004">
        <v>50.0</v>
      </c>
      <c r="M2271" s="1001"/>
      <c r="N2271" s="997"/>
      <c r="O2271" s="1001"/>
      <c r="P2271" s="997"/>
      <c r="Q2271" s="997"/>
      <c r="R2271" s="997"/>
      <c r="S2271" s="998"/>
      <c r="T2271" s="1002"/>
      <c r="U2271" s="998"/>
      <c r="V2271" s="1002"/>
      <c r="W2271" s="1002"/>
      <c r="X2271" s="1002"/>
      <c r="Y2271" s="999"/>
      <c r="Z2271" s="999"/>
      <c r="AA2271" s="999"/>
      <c r="AB2271" s="1003"/>
      <c r="AC2271" s="1003"/>
      <c r="AD2271" s="1003"/>
      <c r="AE2271" s="1004"/>
      <c r="AF2271" s="1000"/>
      <c r="AG2271" s="1004">
        <v>8.0</v>
      </c>
      <c r="AH2271" s="1004">
        <v>8.0</v>
      </c>
      <c r="AI2271" s="1004"/>
      <c r="AJ2271" s="1004"/>
      <c r="AK2271" s="962"/>
      <c r="AL2271" s="962"/>
      <c r="AM2271" s="962"/>
      <c r="AN2271" s="961"/>
      <c r="AO2271" s="962"/>
      <c r="AP2271" s="962"/>
      <c r="AQ2271" s="961"/>
      <c r="AR2271" s="961"/>
      <c r="AS2271" s="962"/>
    </row>
    <row r="2272">
      <c r="A2272" s="387" t="s">
        <v>2703</v>
      </c>
      <c r="B2272" s="1018" t="s">
        <v>2964</v>
      </c>
      <c r="C2272" s="269"/>
      <c r="D2272" s="1039">
        <v>1.0</v>
      </c>
      <c r="E2272" s="1012">
        <v>2.0</v>
      </c>
      <c r="F2272" s="1012">
        <v>2.0</v>
      </c>
      <c r="G2272" s="987"/>
      <c r="H2272" s="1040">
        <v>15000.0</v>
      </c>
      <c r="I2272" s="486"/>
      <c r="J2272" s="519"/>
      <c r="K2272" s="474"/>
      <c r="L2272" s="982">
        <v>5.0</v>
      </c>
      <c r="M2272" s="486"/>
      <c r="N2272" s="487"/>
      <c r="O2272" s="486"/>
      <c r="P2272" s="487"/>
      <c r="Q2272" s="487"/>
      <c r="R2272" s="487"/>
      <c r="S2272" s="519"/>
      <c r="T2272" s="520"/>
      <c r="U2272" s="519"/>
      <c r="V2272" s="520"/>
      <c r="W2272" s="520"/>
      <c r="X2272" s="520"/>
      <c r="Y2272" s="475"/>
      <c r="Z2272" s="474"/>
      <c r="AA2272" s="475">
        <v>10.0</v>
      </c>
      <c r="AB2272" s="475"/>
      <c r="AC2272" s="475">
        <v>15.0</v>
      </c>
      <c r="AD2272" s="475"/>
      <c r="AE2272" s="989"/>
      <c r="AF2272" s="989"/>
      <c r="AG2272" s="989"/>
      <c r="AH2272" s="990"/>
      <c r="AI2272" s="990"/>
      <c r="AJ2272" s="989"/>
      <c r="AK2272" s="962"/>
      <c r="AL2272" s="962"/>
      <c r="AM2272" s="962"/>
      <c r="AN2272" s="961"/>
      <c r="AO2272" s="962"/>
      <c r="AP2272" s="962"/>
      <c r="AQ2272" s="961"/>
      <c r="AR2272" s="961"/>
      <c r="AS2272" s="962"/>
    </row>
    <row r="2273">
      <c r="B2273" s="266"/>
      <c r="C2273" s="269"/>
      <c r="D2273" s="1039">
        <v>2.0</v>
      </c>
      <c r="E2273" s="1012">
        <v>4.0</v>
      </c>
      <c r="F2273" s="1012">
        <v>4.0</v>
      </c>
      <c r="G2273" s="987"/>
      <c r="H2273" s="1041">
        <v>23000.0</v>
      </c>
      <c r="I2273" s="486"/>
      <c r="J2273" s="519"/>
      <c r="K2273" s="475"/>
      <c r="L2273" s="990">
        <v>8.0</v>
      </c>
      <c r="M2273" s="486"/>
      <c r="N2273" s="487"/>
      <c r="O2273" s="486"/>
      <c r="P2273" s="487"/>
      <c r="Q2273" s="487"/>
      <c r="R2273" s="487"/>
      <c r="S2273" s="519"/>
      <c r="T2273" s="520"/>
      <c r="U2273" s="519"/>
      <c r="V2273" s="520"/>
      <c r="W2273" s="520"/>
      <c r="X2273" s="520"/>
      <c r="Y2273" s="475"/>
      <c r="Z2273" s="474"/>
      <c r="AA2273" s="475">
        <v>15.0</v>
      </c>
      <c r="AB2273" s="475"/>
      <c r="AC2273" s="475">
        <v>20.0</v>
      </c>
      <c r="AD2273" s="475"/>
      <c r="AE2273" s="989"/>
      <c r="AF2273" s="989"/>
      <c r="AG2273" s="989"/>
      <c r="AH2273" s="990"/>
      <c r="AI2273" s="990"/>
      <c r="AJ2273" s="989"/>
      <c r="AK2273" s="962"/>
      <c r="AL2273" s="962"/>
      <c r="AM2273" s="962"/>
      <c r="AN2273" s="961"/>
      <c r="AO2273" s="962"/>
      <c r="AP2273" s="962"/>
      <c r="AQ2273" s="961"/>
      <c r="AR2273" s="961"/>
      <c r="AS2273" s="962"/>
    </row>
    <row r="2274">
      <c r="B2274" s="266"/>
      <c r="C2274" s="269"/>
      <c r="D2274" s="1039">
        <v>3.0</v>
      </c>
      <c r="E2274" s="1012">
        <v>6.0</v>
      </c>
      <c r="F2274" s="1012">
        <v>6.0</v>
      </c>
      <c r="G2274" s="987"/>
      <c r="H2274" s="1041">
        <v>35000.0</v>
      </c>
      <c r="I2274" s="486"/>
      <c r="J2274" s="519"/>
      <c r="K2274" s="475"/>
      <c r="L2274" s="990">
        <v>10.0</v>
      </c>
      <c r="M2274" s="486"/>
      <c r="N2274" s="487"/>
      <c r="O2274" s="486"/>
      <c r="P2274" s="487"/>
      <c r="Q2274" s="487"/>
      <c r="R2274" s="487"/>
      <c r="S2274" s="519"/>
      <c r="T2274" s="520"/>
      <c r="U2274" s="519"/>
      <c r="V2274" s="520"/>
      <c r="W2274" s="520"/>
      <c r="X2274" s="520"/>
      <c r="Y2274" s="475"/>
      <c r="Z2274" s="474"/>
      <c r="AA2274" s="475">
        <v>20.0</v>
      </c>
      <c r="AB2274" s="475"/>
      <c r="AC2274" s="475">
        <v>30.0</v>
      </c>
      <c r="AD2274" s="475"/>
      <c r="AE2274" s="989"/>
      <c r="AF2274" s="989"/>
      <c r="AG2274" s="989"/>
      <c r="AH2274" s="990"/>
      <c r="AI2274" s="990"/>
      <c r="AJ2274" s="989"/>
      <c r="AK2274" s="962"/>
      <c r="AL2274" s="962"/>
      <c r="AM2274" s="962"/>
      <c r="AN2274" s="961"/>
      <c r="AO2274" s="962"/>
      <c r="AP2274" s="962"/>
      <c r="AQ2274" s="961"/>
      <c r="AR2274" s="961"/>
      <c r="AS2274" s="962"/>
    </row>
    <row r="2275">
      <c r="B2275" s="266"/>
      <c r="C2275" s="269"/>
      <c r="D2275" s="1039">
        <v>4.0</v>
      </c>
      <c r="E2275" s="1012">
        <v>8.0</v>
      </c>
      <c r="F2275" s="1012">
        <v>8.0</v>
      </c>
      <c r="G2275" s="987"/>
      <c r="H2275" s="1041">
        <v>53000.0</v>
      </c>
      <c r="I2275" s="486"/>
      <c r="J2275" s="519"/>
      <c r="K2275" s="475"/>
      <c r="L2275" s="990">
        <v>15.0</v>
      </c>
      <c r="M2275" s="486"/>
      <c r="N2275" s="487"/>
      <c r="O2275" s="486"/>
      <c r="P2275" s="487"/>
      <c r="Q2275" s="487"/>
      <c r="R2275" s="487"/>
      <c r="S2275" s="519"/>
      <c r="T2275" s="520"/>
      <c r="U2275" s="519"/>
      <c r="V2275" s="520"/>
      <c r="W2275" s="520"/>
      <c r="X2275" s="520"/>
      <c r="Y2275" s="475"/>
      <c r="Z2275" s="474"/>
      <c r="AA2275" s="474"/>
      <c r="AB2275" s="475"/>
      <c r="AC2275" s="475"/>
      <c r="AD2275" s="475"/>
      <c r="AE2275" s="990"/>
      <c r="AF2275" s="989"/>
      <c r="AG2275" s="990">
        <v>2.0</v>
      </c>
      <c r="AH2275" s="990"/>
      <c r="AI2275" s="990">
        <v>2.0</v>
      </c>
      <c r="AJ2275" s="989"/>
      <c r="AK2275" s="962"/>
      <c r="AL2275" s="962"/>
      <c r="AM2275" s="962"/>
      <c r="AN2275" s="961"/>
      <c r="AO2275" s="962"/>
      <c r="AP2275" s="962"/>
      <c r="AQ2275" s="961"/>
      <c r="AR2275" s="961"/>
      <c r="AS2275" s="962"/>
    </row>
    <row r="2276">
      <c r="B2276" s="266"/>
      <c r="C2276" s="269"/>
      <c r="D2276" s="1039">
        <v>5.0</v>
      </c>
      <c r="E2276" s="986">
        <v>10.0</v>
      </c>
      <c r="F2276" s="986">
        <v>10.0</v>
      </c>
      <c r="G2276" s="987"/>
      <c r="H2276" s="1021">
        <v>80000.0</v>
      </c>
      <c r="I2276" s="486"/>
      <c r="J2276" s="519"/>
      <c r="K2276" s="474"/>
      <c r="L2276" s="990">
        <v>20.0</v>
      </c>
      <c r="M2276" s="486"/>
      <c r="N2276" s="487"/>
      <c r="O2276" s="486"/>
      <c r="P2276" s="487"/>
      <c r="Q2276" s="487"/>
      <c r="R2276" s="487"/>
      <c r="S2276" s="519"/>
      <c r="T2276" s="520"/>
      <c r="U2276" s="519"/>
      <c r="V2276" s="520"/>
      <c r="W2276" s="520"/>
      <c r="X2276" s="520"/>
      <c r="Y2276" s="475"/>
      <c r="Z2276" s="474"/>
      <c r="AA2276" s="474"/>
      <c r="AB2276" s="475"/>
      <c r="AC2276" s="475"/>
      <c r="AD2276" s="475"/>
      <c r="AE2276" s="989"/>
      <c r="AF2276" s="989"/>
      <c r="AG2276" s="990">
        <v>3.0</v>
      </c>
      <c r="AH2276" s="990"/>
      <c r="AI2276" s="990">
        <v>3.0</v>
      </c>
      <c r="AJ2276" s="989"/>
      <c r="AK2276" s="962"/>
      <c r="AL2276" s="962"/>
      <c r="AM2276" s="962"/>
      <c r="AN2276" s="961"/>
      <c r="AO2276" s="962"/>
      <c r="AP2276" s="962"/>
      <c r="AQ2276" s="961"/>
      <c r="AR2276" s="961"/>
      <c r="AS2276" s="962"/>
    </row>
    <row r="2277">
      <c r="B2277" s="266"/>
      <c r="C2277" s="269"/>
      <c r="D2277" s="1039">
        <v>6.0</v>
      </c>
      <c r="E2277" s="986">
        <v>12.0</v>
      </c>
      <c r="F2277" s="986">
        <v>12.0</v>
      </c>
      <c r="G2277" s="987"/>
      <c r="H2277" s="1021">
        <v>120000.0</v>
      </c>
      <c r="I2277" s="486"/>
      <c r="J2277" s="519"/>
      <c r="K2277" s="474"/>
      <c r="L2277" s="990">
        <v>25.0</v>
      </c>
      <c r="M2277" s="486"/>
      <c r="N2277" s="487"/>
      <c r="O2277" s="486"/>
      <c r="P2277" s="487"/>
      <c r="Q2277" s="487"/>
      <c r="R2277" s="487"/>
      <c r="S2277" s="519"/>
      <c r="T2277" s="520"/>
      <c r="U2277" s="519"/>
      <c r="V2277" s="520"/>
      <c r="W2277" s="520"/>
      <c r="X2277" s="520"/>
      <c r="Y2277" s="474"/>
      <c r="Z2277" s="474"/>
      <c r="AA2277" s="474"/>
      <c r="AB2277" s="475"/>
      <c r="AC2277" s="475"/>
      <c r="AD2277" s="475"/>
      <c r="AE2277" s="990"/>
      <c r="AF2277" s="989"/>
      <c r="AG2277" s="990">
        <v>4.0</v>
      </c>
      <c r="AH2277" s="990"/>
      <c r="AI2277" s="990">
        <v>4.0</v>
      </c>
      <c r="AJ2277" s="990"/>
      <c r="AK2277" s="962"/>
      <c r="AL2277" s="962"/>
      <c r="AM2277" s="962"/>
      <c r="AN2277" s="961"/>
      <c r="AO2277" s="962"/>
      <c r="AP2277" s="962"/>
      <c r="AQ2277" s="961"/>
      <c r="AR2277" s="961"/>
      <c r="AS2277" s="962"/>
    </row>
    <row r="2278">
      <c r="B2278" s="266"/>
      <c r="C2278" s="269"/>
      <c r="D2278" s="1039">
        <v>7.0</v>
      </c>
      <c r="E2278" s="986">
        <v>14.0</v>
      </c>
      <c r="F2278" s="986">
        <v>14.0</v>
      </c>
      <c r="G2278" s="987"/>
      <c r="H2278" s="1021">
        <v>180000.0</v>
      </c>
      <c r="I2278" s="486"/>
      <c r="J2278" s="519"/>
      <c r="K2278" s="474"/>
      <c r="L2278" s="990">
        <v>30.0</v>
      </c>
      <c r="M2278" s="486"/>
      <c r="N2278" s="487"/>
      <c r="O2278" s="486"/>
      <c r="P2278" s="487"/>
      <c r="Q2278" s="487"/>
      <c r="R2278" s="487"/>
      <c r="S2278" s="519"/>
      <c r="T2278" s="520"/>
      <c r="U2278" s="519"/>
      <c r="V2278" s="520"/>
      <c r="W2278" s="520"/>
      <c r="X2278" s="520"/>
      <c r="Y2278" s="474"/>
      <c r="Z2278" s="474"/>
      <c r="AA2278" s="474"/>
      <c r="AB2278" s="475"/>
      <c r="AC2278" s="475"/>
      <c r="AD2278" s="475"/>
      <c r="AE2278" s="990"/>
      <c r="AF2278" s="989"/>
      <c r="AG2278" s="990">
        <v>5.0</v>
      </c>
      <c r="AH2278" s="990"/>
      <c r="AI2278" s="990">
        <v>5.0</v>
      </c>
      <c r="AJ2278" s="990"/>
      <c r="AK2278" s="962"/>
      <c r="AL2278" s="962"/>
      <c r="AM2278" s="962"/>
      <c r="AN2278" s="961"/>
      <c r="AO2278" s="962"/>
      <c r="AP2278" s="962"/>
      <c r="AQ2278" s="961"/>
      <c r="AR2278" s="961"/>
      <c r="AS2278" s="962"/>
    </row>
    <row r="2279">
      <c r="B2279" s="266"/>
      <c r="C2279" s="269"/>
      <c r="D2279" s="1039">
        <v>8.0</v>
      </c>
      <c r="E2279" s="986">
        <v>16.0</v>
      </c>
      <c r="F2279" s="986">
        <v>16.0</v>
      </c>
      <c r="G2279" s="987"/>
      <c r="H2279" s="1021">
        <v>270000.0</v>
      </c>
      <c r="I2279" s="486"/>
      <c r="J2279" s="519"/>
      <c r="K2279" s="474"/>
      <c r="L2279" s="990">
        <v>35.0</v>
      </c>
      <c r="M2279" s="486"/>
      <c r="N2279" s="487"/>
      <c r="O2279" s="486"/>
      <c r="P2279" s="487"/>
      <c r="Q2279" s="487"/>
      <c r="R2279" s="487"/>
      <c r="S2279" s="519"/>
      <c r="T2279" s="520"/>
      <c r="U2279" s="519"/>
      <c r="V2279" s="520"/>
      <c r="W2279" s="520"/>
      <c r="X2279" s="520"/>
      <c r="Y2279" s="474"/>
      <c r="Z2279" s="474"/>
      <c r="AA2279" s="474"/>
      <c r="AB2279" s="475"/>
      <c r="AC2279" s="475"/>
      <c r="AD2279" s="475"/>
      <c r="AE2279" s="990"/>
      <c r="AF2279" s="989"/>
      <c r="AG2279" s="990">
        <v>6.0</v>
      </c>
      <c r="AH2279" s="990"/>
      <c r="AI2279" s="990">
        <v>6.0</v>
      </c>
      <c r="AJ2279" s="990"/>
      <c r="AK2279" s="962"/>
      <c r="AL2279" s="962"/>
      <c r="AM2279" s="962"/>
      <c r="AN2279" s="961"/>
      <c r="AO2279" s="962"/>
      <c r="AP2279" s="962"/>
      <c r="AQ2279" s="961"/>
      <c r="AR2279" s="961"/>
      <c r="AS2279" s="962"/>
    </row>
    <row r="2280">
      <c r="B2280" s="266"/>
      <c r="C2280" s="269"/>
      <c r="D2280" s="1039">
        <v>9.0</v>
      </c>
      <c r="E2280" s="986">
        <v>18.0</v>
      </c>
      <c r="F2280" s="986">
        <v>18.0</v>
      </c>
      <c r="G2280" s="987"/>
      <c r="H2280" s="1021">
        <v>410000.0</v>
      </c>
      <c r="I2280" s="486"/>
      <c r="J2280" s="519"/>
      <c r="K2280" s="474"/>
      <c r="L2280" s="990">
        <v>40.0</v>
      </c>
      <c r="M2280" s="486"/>
      <c r="N2280" s="487"/>
      <c r="O2280" s="486"/>
      <c r="P2280" s="487"/>
      <c r="Q2280" s="487"/>
      <c r="R2280" s="487"/>
      <c r="S2280" s="519"/>
      <c r="T2280" s="520"/>
      <c r="U2280" s="519"/>
      <c r="V2280" s="520"/>
      <c r="W2280" s="520"/>
      <c r="X2280" s="520"/>
      <c r="Y2280" s="474"/>
      <c r="Z2280" s="474"/>
      <c r="AA2280" s="474"/>
      <c r="AB2280" s="475"/>
      <c r="AC2280" s="475"/>
      <c r="AD2280" s="475"/>
      <c r="AE2280" s="990"/>
      <c r="AF2280" s="989"/>
      <c r="AG2280" s="990">
        <v>7.0</v>
      </c>
      <c r="AH2280" s="990"/>
      <c r="AI2280" s="990">
        <v>7.0</v>
      </c>
      <c r="AJ2280" s="990"/>
      <c r="AK2280" s="962"/>
      <c r="AL2280" s="962"/>
      <c r="AM2280" s="962"/>
      <c r="AN2280" s="961"/>
      <c r="AO2280" s="962"/>
      <c r="AP2280" s="962"/>
      <c r="AQ2280" s="961"/>
      <c r="AR2280" s="961"/>
      <c r="AS2280" s="962"/>
    </row>
    <row r="2281">
      <c r="A2281" s="916"/>
      <c r="B2281" s="275"/>
      <c r="C2281" s="917"/>
      <c r="D2281" s="1043">
        <v>10.0</v>
      </c>
      <c r="E2281" s="1170">
        <v>20.0</v>
      </c>
      <c r="F2281" s="1170">
        <v>20.0</v>
      </c>
      <c r="G2281" s="995"/>
      <c r="H2281" s="996">
        <v>620000.0</v>
      </c>
      <c r="I2281" s="1001"/>
      <c r="J2281" s="998"/>
      <c r="K2281" s="999"/>
      <c r="L2281" s="1004">
        <v>50.0</v>
      </c>
      <c r="M2281" s="1001"/>
      <c r="N2281" s="997"/>
      <c r="O2281" s="1001"/>
      <c r="P2281" s="997"/>
      <c r="Q2281" s="997"/>
      <c r="R2281" s="997"/>
      <c r="S2281" s="998"/>
      <c r="T2281" s="1002"/>
      <c r="U2281" s="998"/>
      <c r="V2281" s="1002"/>
      <c r="W2281" s="1002"/>
      <c r="X2281" s="1002"/>
      <c r="Y2281" s="999"/>
      <c r="Z2281" s="999"/>
      <c r="AA2281" s="999"/>
      <c r="AB2281" s="1003"/>
      <c r="AC2281" s="1003"/>
      <c r="AD2281" s="1003"/>
      <c r="AE2281" s="1004"/>
      <c r="AF2281" s="1000"/>
      <c r="AG2281" s="1004">
        <v>8.0</v>
      </c>
      <c r="AH2281" s="1004"/>
      <c r="AI2281" s="1004">
        <v>8.0</v>
      </c>
      <c r="AJ2281" s="1004"/>
      <c r="AK2281" s="962"/>
      <c r="AL2281" s="962"/>
      <c r="AM2281" s="962"/>
      <c r="AN2281" s="961"/>
      <c r="AO2281" s="962"/>
      <c r="AP2281" s="962"/>
      <c r="AQ2281" s="961"/>
      <c r="AR2281" s="961"/>
      <c r="AS2281" s="962"/>
    </row>
    <row r="2282">
      <c r="A2282" s="1046" t="s">
        <v>2928</v>
      </c>
      <c r="B2282" s="1047" t="s">
        <v>2965</v>
      </c>
      <c r="C2282" s="269"/>
      <c r="D2282" s="1048">
        <v>1.0</v>
      </c>
      <c r="E2282" s="986">
        <v>5.0</v>
      </c>
      <c r="F2282" s="1171"/>
      <c r="G2282" s="1050"/>
      <c r="H2282" s="1040">
        <v>15000.0</v>
      </c>
      <c r="I2282" s="1051"/>
      <c r="J2282" s="1052"/>
      <c r="K2282" s="1053"/>
      <c r="L2282" s="982">
        <v>5.0</v>
      </c>
      <c r="M2282" s="1051"/>
      <c r="N2282" s="1054"/>
      <c r="O2282" s="1051"/>
      <c r="P2282" s="1054"/>
      <c r="Q2282" s="1054"/>
      <c r="R2282" s="1054"/>
      <c r="S2282" s="1052"/>
      <c r="T2282" s="1055"/>
      <c r="U2282" s="1052"/>
      <c r="V2282" s="1055"/>
      <c r="W2282" s="1055"/>
      <c r="X2282" s="1055"/>
      <c r="Y2282" s="1056">
        <v>10.0</v>
      </c>
      <c r="Z2282" s="1053"/>
      <c r="AA2282" s="1056"/>
      <c r="AB2282" s="1056">
        <v>15.0</v>
      </c>
      <c r="AC2282" s="1056"/>
      <c r="AD2282" s="1056"/>
      <c r="AE2282" s="1058"/>
      <c r="AF2282" s="1059"/>
      <c r="AG2282" s="1058"/>
      <c r="AH2282" s="1058"/>
      <c r="AI2282" s="1058"/>
      <c r="AJ2282" s="1058"/>
      <c r="AK2282" s="962"/>
      <c r="AL2282" s="962"/>
      <c r="AM2282" s="962"/>
      <c r="AN2282" s="961"/>
      <c r="AO2282" s="962"/>
      <c r="AP2282" s="962"/>
      <c r="AQ2282" s="961"/>
      <c r="AR2282" s="961"/>
      <c r="AS2282" s="962"/>
    </row>
    <row r="2283">
      <c r="A2283" s="269"/>
      <c r="C2283" s="269"/>
      <c r="D2283" s="1048">
        <v>2.0</v>
      </c>
      <c r="E2283" s="986">
        <v>6.0</v>
      </c>
      <c r="F2283" s="1190"/>
      <c r="G2283" s="1050"/>
      <c r="H2283" s="1041">
        <v>23000.0</v>
      </c>
      <c r="I2283" s="1051"/>
      <c r="J2283" s="1052"/>
      <c r="K2283" s="1053"/>
      <c r="L2283" s="990">
        <v>8.0</v>
      </c>
      <c r="M2283" s="1051"/>
      <c r="N2283" s="1054"/>
      <c r="O2283" s="1051"/>
      <c r="P2283" s="1054"/>
      <c r="Q2283" s="1054"/>
      <c r="R2283" s="1054"/>
      <c r="S2283" s="1052"/>
      <c r="T2283" s="1055"/>
      <c r="U2283" s="1052"/>
      <c r="V2283" s="1055"/>
      <c r="W2283" s="1055"/>
      <c r="X2283" s="1055"/>
      <c r="Y2283" s="1056">
        <v>15.0</v>
      </c>
      <c r="Z2283" s="1053"/>
      <c r="AA2283" s="1056"/>
      <c r="AB2283" s="1056">
        <v>20.0</v>
      </c>
      <c r="AC2283" s="1056"/>
      <c r="AD2283" s="1056"/>
      <c r="AE2283" s="1058"/>
      <c r="AF2283" s="1059"/>
      <c r="AG2283" s="1058"/>
      <c r="AH2283" s="1058"/>
      <c r="AI2283" s="1058"/>
      <c r="AJ2283" s="1058"/>
      <c r="AK2283" s="962"/>
      <c r="AL2283" s="962"/>
      <c r="AM2283" s="962"/>
      <c r="AN2283" s="961"/>
      <c r="AO2283" s="962"/>
      <c r="AP2283" s="962"/>
      <c r="AQ2283" s="961"/>
      <c r="AR2283" s="961"/>
      <c r="AS2283" s="962"/>
    </row>
    <row r="2284">
      <c r="A2284" s="269"/>
      <c r="C2284" s="269"/>
      <c r="D2284" s="1048">
        <v>3.0</v>
      </c>
      <c r="E2284" s="986">
        <v>7.0</v>
      </c>
      <c r="F2284" s="1190"/>
      <c r="G2284" s="1050"/>
      <c r="H2284" s="1041">
        <v>35000.0</v>
      </c>
      <c r="I2284" s="1051"/>
      <c r="J2284" s="1052"/>
      <c r="K2284" s="1053"/>
      <c r="L2284" s="990">
        <v>10.0</v>
      </c>
      <c r="M2284" s="1051"/>
      <c r="N2284" s="1054"/>
      <c r="O2284" s="1051"/>
      <c r="P2284" s="1054"/>
      <c r="Q2284" s="1054"/>
      <c r="R2284" s="1054"/>
      <c r="S2284" s="1052"/>
      <c r="T2284" s="1055"/>
      <c r="U2284" s="1052"/>
      <c r="V2284" s="1055"/>
      <c r="W2284" s="1055"/>
      <c r="X2284" s="1055"/>
      <c r="Y2284" s="1056">
        <v>20.0</v>
      </c>
      <c r="Z2284" s="1053"/>
      <c r="AA2284" s="1056"/>
      <c r="AB2284" s="1056">
        <v>30.0</v>
      </c>
      <c r="AC2284" s="1056"/>
      <c r="AD2284" s="1056"/>
      <c r="AE2284" s="1058"/>
      <c r="AF2284" s="1059"/>
      <c r="AG2284" s="1058"/>
      <c r="AH2284" s="1058"/>
      <c r="AI2284" s="1058"/>
      <c r="AJ2284" s="1058"/>
      <c r="AK2284" s="962"/>
      <c r="AL2284" s="962"/>
      <c r="AM2284" s="962"/>
      <c r="AN2284" s="961"/>
      <c r="AO2284" s="962"/>
      <c r="AP2284" s="962"/>
      <c r="AQ2284" s="961"/>
      <c r="AR2284" s="961"/>
      <c r="AS2284" s="962"/>
    </row>
    <row r="2285">
      <c r="A2285" s="269"/>
      <c r="C2285" s="269"/>
      <c r="D2285" s="1048">
        <v>4.0</v>
      </c>
      <c r="E2285" s="986">
        <v>8.0</v>
      </c>
      <c r="F2285" s="1190"/>
      <c r="G2285" s="1050"/>
      <c r="H2285" s="1041">
        <v>53000.0</v>
      </c>
      <c r="I2285" s="1051"/>
      <c r="J2285" s="1052"/>
      <c r="K2285" s="1053"/>
      <c r="L2285" s="990">
        <v>15.0</v>
      </c>
      <c r="M2285" s="1051"/>
      <c r="N2285" s="1054"/>
      <c r="O2285" s="1051"/>
      <c r="P2285" s="1054"/>
      <c r="Q2285" s="1054"/>
      <c r="R2285" s="1054"/>
      <c r="S2285" s="1052"/>
      <c r="T2285" s="1055"/>
      <c r="U2285" s="1052"/>
      <c r="V2285" s="1055"/>
      <c r="W2285" s="1055"/>
      <c r="X2285" s="1055"/>
      <c r="Y2285" s="1053"/>
      <c r="Z2285" s="1053"/>
      <c r="AA2285" s="1053"/>
      <c r="AB2285" s="1057"/>
      <c r="AC2285" s="1057"/>
      <c r="AD2285" s="1057"/>
      <c r="AE2285" s="990">
        <v>2.0</v>
      </c>
      <c r="AF2285" s="1059"/>
      <c r="AG2285" s="1042"/>
      <c r="AH2285" s="990">
        <v>2.0</v>
      </c>
      <c r="AI2285" s="1042"/>
      <c r="AJ2285" s="1042"/>
      <c r="AK2285" s="962"/>
      <c r="AL2285" s="962"/>
      <c r="AM2285" s="962"/>
      <c r="AN2285" s="961"/>
      <c r="AO2285" s="962"/>
      <c r="AP2285" s="962"/>
      <c r="AQ2285" s="961"/>
      <c r="AR2285" s="961"/>
      <c r="AS2285" s="962"/>
    </row>
    <row r="2286">
      <c r="A2286" s="269"/>
      <c r="C2286" s="269"/>
      <c r="D2286" s="1048">
        <v>5.0</v>
      </c>
      <c r="E2286" s="986">
        <v>9.0</v>
      </c>
      <c r="F2286" s="1049"/>
      <c r="G2286" s="1050"/>
      <c r="H2286" s="1021">
        <v>80000.0</v>
      </c>
      <c r="I2286" s="1051"/>
      <c r="J2286" s="1052"/>
      <c r="K2286" s="1053"/>
      <c r="L2286" s="990">
        <v>20.0</v>
      </c>
      <c r="M2286" s="1051"/>
      <c r="N2286" s="1054"/>
      <c r="O2286" s="1051"/>
      <c r="P2286" s="1054"/>
      <c r="Q2286" s="1054"/>
      <c r="R2286" s="1054"/>
      <c r="S2286" s="1052"/>
      <c r="T2286" s="1055"/>
      <c r="U2286" s="1052"/>
      <c r="V2286" s="1055"/>
      <c r="W2286" s="1055"/>
      <c r="X2286" s="1055"/>
      <c r="Y2286" s="1053"/>
      <c r="Z2286" s="1053"/>
      <c r="AA2286" s="1053"/>
      <c r="AB2286" s="1057"/>
      <c r="AC2286" s="1057"/>
      <c r="AD2286" s="1057"/>
      <c r="AE2286" s="990">
        <v>3.0</v>
      </c>
      <c r="AF2286" s="1059"/>
      <c r="AG2286" s="1058"/>
      <c r="AH2286" s="990">
        <v>3.0</v>
      </c>
      <c r="AI2286" s="1058"/>
      <c r="AJ2286" s="1058"/>
      <c r="AK2286" s="962"/>
      <c r="AL2286" s="962"/>
      <c r="AM2286" s="962"/>
      <c r="AN2286" s="961"/>
      <c r="AO2286" s="962"/>
      <c r="AP2286" s="962"/>
      <c r="AQ2286" s="961"/>
      <c r="AR2286" s="961"/>
      <c r="AS2286" s="962"/>
    </row>
    <row r="2287">
      <c r="A2287" s="269"/>
      <c r="C2287" s="269"/>
      <c r="D2287" s="1048">
        <v>6.0</v>
      </c>
      <c r="E2287" s="986">
        <v>11.0</v>
      </c>
      <c r="F2287" s="1049"/>
      <c r="G2287" s="1050"/>
      <c r="H2287" s="1021">
        <v>120000.0</v>
      </c>
      <c r="I2287" s="1051"/>
      <c r="J2287" s="1052"/>
      <c r="K2287" s="1053"/>
      <c r="L2287" s="990">
        <v>25.0</v>
      </c>
      <c r="M2287" s="1051"/>
      <c r="N2287" s="1054"/>
      <c r="O2287" s="1051"/>
      <c r="P2287" s="1054"/>
      <c r="Q2287" s="1054"/>
      <c r="R2287" s="1054"/>
      <c r="S2287" s="1052"/>
      <c r="T2287" s="1055"/>
      <c r="U2287" s="1052"/>
      <c r="V2287" s="1055"/>
      <c r="W2287" s="1055"/>
      <c r="X2287" s="1055"/>
      <c r="Y2287" s="1053"/>
      <c r="Z2287" s="1053"/>
      <c r="AA2287" s="1053"/>
      <c r="AB2287" s="1057"/>
      <c r="AC2287" s="1057"/>
      <c r="AD2287" s="1057"/>
      <c r="AE2287" s="990">
        <v>4.0</v>
      </c>
      <c r="AF2287" s="1059"/>
      <c r="AG2287" s="1058"/>
      <c r="AH2287" s="990">
        <v>4.0</v>
      </c>
      <c r="AI2287" s="1058"/>
      <c r="AJ2287" s="1058"/>
      <c r="AK2287" s="962"/>
      <c r="AL2287" s="962"/>
      <c r="AM2287" s="962"/>
      <c r="AN2287" s="961"/>
      <c r="AO2287" s="962"/>
      <c r="AP2287" s="962"/>
      <c r="AQ2287" s="961"/>
      <c r="AR2287" s="961"/>
      <c r="AS2287" s="962"/>
    </row>
    <row r="2288">
      <c r="A2288" s="269"/>
      <c r="C2288" s="269"/>
      <c r="D2288" s="1048">
        <v>7.0</v>
      </c>
      <c r="E2288" s="986">
        <v>13.0</v>
      </c>
      <c r="F2288" s="1049"/>
      <c r="G2288" s="1050"/>
      <c r="H2288" s="1021">
        <v>180000.0</v>
      </c>
      <c r="I2288" s="1051"/>
      <c r="J2288" s="1052"/>
      <c r="K2288" s="1053"/>
      <c r="L2288" s="990">
        <v>30.0</v>
      </c>
      <c r="M2288" s="1051"/>
      <c r="N2288" s="1054"/>
      <c r="O2288" s="1051"/>
      <c r="P2288" s="1054"/>
      <c r="Q2288" s="1054"/>
      <c r="R2288" s="1054"/>
      <c r="S2288" s="1052"/>
      <c r="T2288" s="1055"/>
      <c r="U2288" s="1052"/>
      <c r="V2288" s="1055"/>
      <c r="W2288" s="1055"/>
      <c r="X2288" s="1055"/>
      <c r="Y2288" s="1053"/>
      <c r="Z2288" s="1053"/>
      <c r="AA2288" s="1053"/>
      <c r="AB2288" s="1057"/>
      <c r="AC2288" s="1057"/>
      <c r="AD2288" s="1057"/>
      <c r="AE2288" s="990">
        <v>5.0</v>
      </c>
      <c r="AF2288" s="1059"/>
      <c r="AG2288" s="1058"/>
      <c r="AH2288" s="990">
        <v>5.0</v>
      </c>
      <c r="AI2288" s="1058"/>
      <c r="AJ2288" s="1058"/>
      <c r="AK2288" s="962"/>
      <c r="AL2288" s="962"/>
      <c r="AM2288" s="962"/>
      <c r="AN2288" s="961"/>
      <c r="AO2288" s="962"/>
      <c r="AP2288" s="962"/>
      <c r="AQ2288" s="961"/>
      <c r="AR2288" s="961"/>
      <c r="AS2288" s="962"/>
    </row>
    <row r="2289">
      <c r="A2289" s="269"/>
      <c r="C2289" s="269"/>
      <c r="D2289" s="1048">
        <v>8.0</v>
      </c>
      <c r="E2289" s="986">
        <v>15.0</v>
      </c>
      <c r="F2289" s="1049"/>
      <c r="G2289" s="1050"/>
      <c r="H2289" s="1021">
        <v>270000.0</v>
      </c>
      <c r="I2289" s="1051"/>
      <c r="J2289" s="1052"/>
      <c r="K2289" s="1053"/>
      <c r="L2289" s="990">
        <v>35.0</v>
      </c>
      <c r="M2289" s="1051"/>
      <c r="N2289" s="1054"/>
      <c r="O2289" s="1051"/>
      <c r="P2289" s="1054"/>
      <c r="Q2289" s="1054"/>
      <c r="R2289" s="1054"/>
      <c r="S2289" s="1052"/>
      <c r="T2289" s="1055"/>
      <c r="U2289" s="1052"/>
      <c r="V2289" s="1055"/>
      <c r="W2289" s="1055"/>
      <c r="X2289" s="1055"/>
      <c r="Y2289" s="1053"/>
      <c r="Z2289" s="1053"/>
      <c r="AA2289" s="1053"/>
      <c r="AB2289" s="1057"/>
      <c r="AC2289" s="1057"/>
      <c r="AD2289" s="1057"/>
      <c r="AE2289" s="990">
        <v>6.0</v>
      </c>
      <c r="AF2289" s="1059"/>
      <c r="AG2289" s="1058"/>
      <c r="AH2289" s="990">
        <v>6.0</v>
      </c>
      <c r="AI2289" s="1058"/>
      <c r="AJ2289" s="1058"/>
      <c r="AK2289" s="962"/>
      <c r="AL2289" s="962"/>
      <c r="AM2289" s="962"/>
      <c r="AN2289" s="961"/>
      <c r="AO2289" s="962"/>
      <c r="AP2289" s="962"/>
      <c r="AQ2289" s="961"/>
      <c r="AR2289" s="961"/>
      <c r="AS2289" s="962"/>
    </row>
    <row r="2290">
      <c r="A2290" s="269"/>
      <c r="C2290" s="269"/>
      <c r="D2290" s="1048">
        <v>9.0</v>
      </c>
      <c r="E2290" s="986">
        <v>17.0</v>
      </c>
      <c r="F2290" s="1049"/>
      <c r="G2290" s="1050"/>
      <c r="H2290" s="1021">
        <v>410000.0</v>
      </c>
      <c r="I2290" s="1051"/>
      <c r="J2290" s="1052"/>
      <c r="K2290" s="1053"/>
      <c r="L2290" s="990">
        <v>40.0</v>
      </c>
      <c r="M2290" s="1051"/>
      <c r="N2290" s="1054"/>
      <c r="O2290" s="1051"/>
      <c r="P2290" s="1054"/>
      <c r="Q2290" s="1054"/>
      <c r="R2290" s="1054"/>
      <c r="S2290" s="1052"/>
      <c r="T2290" s="1055"/>
      <c r="U2290" s="1052"/>
      <c r="V2290" s="1055"/>
      <c r="W2290" s="1055"/>
      <c r="X2290" s="1055"/>
      <c r="Y2290" s="1053"/>
      <c r="Z2290" s="1053"/>
      <c r="AA2290" s="1053"/>
      <c r="AB2290" s="1057"/>
      <c r="AC2290" s="1057"/>
      <c r="AD2290" s="1057"/>
      <c r="AE2290" s="990">
        <v>7.0</v>
      </c>
      <c r="AF2290" s="1059"/>
      <c r="AG2290" s="1058"/>
      <c r="AH2290" s="990">
        <v>7.0</v>
      </c>
      <c r="AI2290" s="1058"/>
      <c r="AJ2290" s="1058"/>
      <c r="AK2290" s="962"/>
      <c r="AL2290" s="962"/>
      <c r="AM2290" s="962"/>
      <c r="AN2290" s="961"/>
      <c r="AO2290" s="962"/>
      <c r="AP2290" s="962"/>
      <c r="AQ2290" s="961"/>
      <c r="AR2290" s="961"/>
      <c r="AS2290" s="962"/>
    </row>
    <row r="2291">
      <c r="A2291" s="917"/>
      <c r="B2291" s="916"/>
      <c r="C2291" s="917"/>
      <c r="D2291" s="1060">
        <v>10.0</v>
      </c>
      <c r="E2291" s="1044">
        <v>20.0</v>
      </c>
      <c r="F2291" s="1061"/>
      <c r="G2291" s="1062"/>
      <c r="H2291" s="996">
        <v>620000.0</v>
      </c>
      <c r="I2291" s="1063"/>
      <c r="J2291" s="1064"/>
      <c r="K2291" s="1065"/>
      <c r="L2291" s="1004">
        <v>50.0</v>
      </c>
      <c r="M2291" s="1063"/>
      <c r="N2291" s="1066"/>
      <c r="O2291" s="1063"/>
      <c r="P2291" s="1066"/>
      <c r="Q2291" s="1066"/>
      <c r="R2291" s="1066"/>
      <c r="S2291" s="1064"/>
      <c r="T2291" s="1067"/>
      <c r="U2291" s="1064"/>
      <c r="V2291" s="1067"/>
      <c r="W2291" s="1067"/>
      <c r="X2291" s="1067"/>
      <c r="Y2291" s="1065"/>
      <c r="Z2291" s="1065"/>
      <c r="AA2291" s="1065"/>
      <c r="AB2291" s="1068"/>
      <c r="AC2291" s="1068"/>
      <c r="AD2291" s="1068"/>
      <c r="AE2291" s="1004">
        <v>8.0</v>
      </c>
      <c r="AF2291" s="1071"/>
      <c r="AG2291" s="1069"/>
      <c r="AH2291" s="1004">
        <v>8.0</v>
      </c>
      <c r="AI2291" s="1069"/>
      <c r="AJ2291" s="1069"/>
      <c r="AK2291" s="962"/>
      <c r="AL2291" s="962"/>
      <c r="AM2291" s="962"/>
      <c r="AN2291" s="961"/>
      <c r="AO2291" s="962"/>
      <c r="AP2291" s="962"/>
      <c r="AQ2291" s="961"/>
      <c r="AR2291" s="961"/>
      <c r="AS2291" s="962"/>
    </row>
    <row r="2292">
      <c r="A2292" s="1046" t="s">
        <v>2929</v>
      </c>
      <c r="B2292" s="1047" t="s">
        <v>2966</v>
      </c>
      <c r="C2292" s="269"/>
      <c r="D2292" s="1048">
        <v>1.0</v>
      </c>
      <c r="E2292" s="1008">
        <v>5.0</v>
      </c>
      <c r="F2292" s="1171"/>
      <c r="G2292" s="1050"/>
      <c r="H2292" s="1040">
        <v>15000.0</v>
      </c>
      <c r="I2292" s="1051"/>
      <c r="J2292" s="1052"/>
      <c r="K2292" s="1053"/>
      <c r="L2292" s="982">
        <v>5.0</v>
      </c>
      <c r="M2292" s="1051"/>
      <c r="N2292" s="1054"/>
      <c r="O2292" s="1051"/>
      <c r="P2292" s="1054"/>
      <c r="Q2292" s="1054"/>
      <c r="R2292" s="1054"/>
      <c r="S2292" s="1052"/>
      <c r="T2292" s="1055"/>
      <c r="U2292" s="1052"/>
      <c r="V2292" s="1055"/>
      <c r="W2292" s="1055"/>
      <c r="X2292" s="1055"/>
      <c r="Y2292" s="1056"/>
      <c r="Z2292" s="1056">
        <v>10.0</v>
      </c>
      <c r="AA2292" s="1056"/>
      <c r="AB2292" s="1056"/>
      <c r="AC2292" s="1056">
        <v>15.0</v>
      </c>
      <c r="AD2292" s="1056"/>
      <c r="AE2292" s="1058"/>
      <c r="AF2292" s="1059"/>
      <c r="AG2292" s="1058"/>
      <c r="AH2292" s="1058"/>
      <c r="AI2292" s="1058"/>
      <c r="AJ2292" s="1058"/>
      <c r="AK2292" s="962"/>
      <c r="AL2292" s="962"/>
      <c r="AM2292" s="962"/>
      <c r="AN2292" s="961"/>
      <c r="AO2292" s="962"/>
      <c r="AP2292" s="962"/>
      <c r="AQ2292" s="961"/>
      <c r="AR2292" s="961"/>
      <c r="AS2292" s="962"/>
    </row>
    <row r="2293">
      <c r="A2293" s="269"/>
      <c r="C2293" s="269"/>
      <c r="D2293" s="1048">
        <v>2.0</v>
      </c>
      <c r="E2293" s="985">
        <v>7.0</v>
      </c>
      <c r="F2293" s="1190"/>
      <c r="G2293" s="1050"/>
      <c r="H2293" s="1041">
        <v>23000.0</v>
      </c>
      <c r="I2293" s="1051"/>
      <c r="J2293" s="1052"/>
      <c r="K2293" s="1053"/>
      <c r="L2293" s="990">
        <v>8.0</v>
      </c>
      <c r="M2293" s="1051"/>
      <c r="N2293" s="1054"/>
      <c r="O2293" s="1051"/>
      <c r="P2293" s="1054"/>
      <c r="Q2293" s="1054"/>
      <c r="R2293" s="1054"/>
      <c r="S2293" s="1052"/>
      <c r="T2293" s="1055"/>
      <c r="U2293" s="1052"/>
      <c r="V2293" s="1055"/>
      <c r="W2293" s="1055"/>
      <c r="X2293" s="1055"/>
      <c r="Y2293" s="1056"/>
      <c r="Z2293" s="1056">
        <v>15.0</v>
      </c>
      <c r="AA2293" s="1056"/>
      <c r="AB2293" s="1056"/>
      <c r="AC2293" s="1056">
        <v>20.0</v>
      </c>
      <c r="AD2293" s="1056"/>
      <c r="AE2293" s="1058"/>
      <c r="AF2293" s="1059"/>
      <c r="AG2293" s="1058"/>
      <c r="AH2293" s="1058"/>
      <c r="AI2293" s="1058"/>
      <c r="AJ2293" s="1058"/>
      <c r="AK2293" s="962"/>
      <c r="AL2293" s="962"/>
      <c r="AM2293" s="962"/>
      <c r="AN2293" s="961"/>
      <c r="AO2293" s="962"/>
      <c r="AP2293" s="962"/>
      <c r="AQ2293" s="961"/>
      <c r="AR2293" s="961"/>
      <c r="AS2293" s="962"/>
    </row>
    <row r="2294">
      <c r="A2294" s="269"/>
      <c r="C2294" s="269"/>
      <c r="D2294" s="1048">
        <v>3.0</v>
      </c>
      <c r="E2294" s="985">
        <v>9.0</v>
      </c>
      <c r="F2294" s="1190"/>
      <c r="G2294" s="1050"/>
      <c r="H2294" s="1041">
        <v>35000.0</v>
      </c>
      <c r="I2294" s="1051"/>
      <c r="J2294" s="1052"/>
      <c r="K2294" s="1053"/>
      <c r="L2294" s="990">
        <v>10.0</v>
      </c>
      <c r="M2294" s="1051"/>
      <c r="N2294" s="1054"/>
      <c r="O2294" s="1051"/>
      <c r="P2294" s="1054"/>
      <c r="Q2294" s="1054"/>
      <c r="R2294" s="1054"/>
      <c r="S2294" s="1052"/>
      <c r="T2294" s="1055"/>
      <c r="U2294" s="1052"/>
      <c r="V2294" s="1055"/>
      <c r="W2294" s="1055"/>
      <c r="X2294" s="1055"/>
      <c r="Y2294" s="1056"/>
      <c r="Z2294" s="1056">
        <v>20.0</v>
      </c>
      <c r="AA2294" s="1056"/>
      <c r="AB2294" s="1056"/>
      <c r="AC2294" s="1056">
        <v>30.0</v>
      </c>
      <c r="AD2294" s="1056"/>
      <c r="AE2294" s="1058"/>
      <c r="AF2294" s="1059"/>
      <c r="AG2294" s="1058"/>
      <c r="AH2294" s="1058"/>
      <c r="AI2294" s="1058"/>
      <c r="AJ2294" s="1058"/>
      <c r="AK2294" s="962"/>
      <c r="AL2294" s="962"/>
      <c r="AM2294" s="962"/>
      <c r="AN2294" s="961"/>
      <c r="AO2294" s="962"/>
      <c r="AP2294" s="962"/>
      <c r="AQ2294" s="961"/>
      <c r="AR2294" s="961"/>
      <c r="AS2294" s="962"/>
    </row>
    <row r="2295">
      <c r="A2295" s="269"/>
      <c r="C2295" s="269"/>
      <c r="D2295" s="1048">
        <v>4.0</v>
      </c>
      <c r="E2295" s="985">
        <v>11.0</v>
      </c>
      <c r="F2295" s="1190"/>
      <c r="G2295" s="1050"/>
      <c r="H2295" s="1041">
        <v>53000.0</v>
      </c>
      <c r="I2295" s="1051"/>
      <c r="J2295" s="1052"/>
      <c r="K2295" s="1053"/>
      <c r="L2295" s="990">
        <v>15.0</v>
      </c>
      <c r="M2295" s="1051"/>
      <c r="N2295" s="1054"/>
      <c r="O2295" s="1051"/>
      <c r="P2295" s="1054"/>
      <c r="Q2295" s="1054"/>
      <c r="R2295" s="1054"/>
      <c r="S2295" s="1052"/>
      <c r="T2295" s="1055"/>
      <c r="U2295" s="1052"/>
      <c r="V2295" s="1055"/>
      <c r="W2295" s="1055"/>
      <c r="X2295" s="1055"/>
      <c r="Y2295" s="1053"/>
      <c r="Z2295" s="1053"/>
      <c r="AA2295" s="1053"/>
      <c r="AB2295" s="1057"/>
      <c r="AC2295" s="1057"/>
      <c r="AD2295" s="1057"/>
      <c r="AE2295" s="1042"/>
      <c r="AF2295" s="990">
        <v>2.0</v>
      </c>
      <c r="AG2295" s="1042"/>
      <c r="AH2295" s="1042"/>
      <c r="AI2295" s="990">
        <v>2.0</v>
      </c>
      <c r="AJ2295" s="1042"/>
      <c r="AK2295" s="962"/>
      <c r="AL2295" s="962"/>
      <c r="AM2295" s="962"/>
      <c r="AN2295" s="961"/>
      <c r="AO2295" s="962"/>
      <c r="AP2295" s="962"/>
      <c r="AQ2295" s="961"/>
      <c r="AR2295" s="961"/>
      <c r="AS2295" s="962"/>
    </row>
    <row r="2296">
      <c r="A2296" s="269"/>
      <c r="C2296" s="269"/>
      <c r="D2296" s="1048">
        <v>5.0</v>
      </c>
      <c r="E2296" s="985">
        <v>13.0</v>
      </c>
      <c r="F2296" s="1049"/>
      <c r="G2296" s="1050"/>
      <c r="H2296" s="1021">
        <v>80000.0</v>
      </c>
      <c r="I2296" s="1051"/>
      <c r="J2296" s="1052"/>
      <c r="K2296" s="1053"/>
      <c r="L2296" s="990">
        <v>20.0</v>
      </c>
      <c r="M2296" s="1051"/>
      <c r="N2296" s="1054"/>
      <c r="O2296" s="1051"/>
      <c r="P2296" s="1054"/>
      <c r="Q2296" s="1054"/>
      <c r="R2296" s="1054"/>
      <c r="S2296" s="1052"/>
      <c r="T2296" s="1055"/>
      <c r="U2296" s="1052"/>
      <c r="V2296" s="1055"/>
      <c r="W2296" s="1055"/>
      <c r="X2296" s="1055"/>
      <c r="Y2296" s="1053"/>
      <c r="Z2296" s="1053"/>
      <c r="AA2296" s="1053"/>
      <c r="AB2296" s="1057"/>
      <c r="AC2296" s="1057"/>
      <c r="AD2296" s="1057"/>
      <c r="AE2296" s="1058"/>
      <c r="AF2296" s="990">
        <v>3.0</v>
      </c>
      <c r="AG2296" s="1058"/>
      <c r="AH2296" s="1058"/>
      <c r="AI2296" s="990">
        <v>3.0</v>
      </c>
      <c r="AJ2296" s="1058"/>
      <c r="AK2296" s="962"/>
      <c r="AL2296" s="962"/>
      <c r="AM2296" s="962"/>
      <c r="AN2296" s="961"/>
      <c r="AO2296" s="962"/>
      <c r="AP2296" s="962"/>
      <c r="AQ2296" s="961"/>
      <c r="AR2296" s="961"/>
      <c r="AS2296" s="962"/>
    </row>
    <row r="2297">
      <c r="A2297" s="269"/>
      <c r="C2297" s="269"/>
      <c r="D2297" s="1048">
        <v>6.0</v>
      </c>
      <c r="E2297" s="985">
        <v>16.0</v>
      </c>
      <c r="F2297" s="1049"/>
      <c r="G2297" s="1050"/>
      <c r="H2297" s="1021">
        <v>120000.0</v>
      </c>
      <c r="I2297" s="1051"/>
      <c r="J2297" s="1052"/>
      <c r="K2297" s="1053"/>
      <c r="L2297" s="990">
        <v>25.0</v>
      </c>
      <c r="M2297" s="1051"/>
      <c r="N2297" s="1054"/>
      <c r="O2297" s="1051"/>
      <c r="P2297" s="1054"/>
      <c r="Q2297" s="1054"/>
      <c r="R2297" s="1054"/>
      <c r="S2297" s="1052"/>
      <c r="T2297" s="1055"/>
      <c r="U2297" s="1052"/>
      <c r="V2297" s="1055"/>
      <c r="W2297" s="1055"/>
      <c r="X2297" s="1055"/>
      <c r="Y2297" s="1053"/>
      <c r="Z2297" s="1053"/>
      <c r="AA2297" s="1053"/>
      <c r="AB2297" s="1057"/>
      <c r="AC2297" s="1057"/>
      <c r="AD2297" s="1057"/>
      <c r="AE2297" s="1058"/>
      <c r="AF2297" s="990">
        <v>4.0</v>
      </c>
      <c r="AG2297" s="1058"/>
      <c r="AH2297" s="1058"/>
      <c r="AI2297" s="990">
        <v>4.0</v>
      </c>
      <c r="AJ2297" s="1058"/>
      <c r="AK2297" s="962"/>
      <c r="AL2297" s="962"/>
      <c r="AM2297" s="962"/>
      <c r="AN2297" s="961"/>
      <c r="AO2297" s="962"/>
      <c r="AP2297" s="962"/>
      <c r="AQ2297" s="961"/>
      <c r="AR2297" s="961"/>
      <c r="AS2297" s="962"/>
    </row>
    <row r="2298">
      <c r="A2298" s="269"/>
      <c r="C2298" s="269"/>
      <c r="D2298" s="1048">
        <v>7.0</v>
      </c>
      <c r="E2298" s="985">
        <v>19.0</v>
      </c>
      <c r="F2298" s="1049"/>
      <c r="G2298" s="1050"/>
      <c r="H2298" s="1021">
        <v>180000.0</v>
      </c>
      <c r="I2298" s="1051"/>
      <c r="J2298" s="1052"/>
      <c r="K2298" s="1053"/>
      <c r="L2298" s="990">
        <v>30.0</v>
      </c>
      <c r="M2298" s="1051"/>
      <c r="N2298" s="1054"/>
      <c r="O2298" s="1051"/>
      <c r="P2298" s="1054"/>
      <c r="Q2298" s="1054"/>
      <c r="R2298" s="1054"/>
      <c r="S2298" s="1052"/>
      <c r="T2298" s="1055"/>
      <c r="U2298" s="1052"/>
      <c r="V2298" s="1055"/>
      <c r="W2298" s="1055"/>
      <c r="X2298" s="1055"/>
      <c r="Y2298" s="1053"/>
      <c r="Z2298" s="1053"/>
      <c r="AA2298" s="1053"/>
      <c r="AB2298" s="1057"/>
      <c r="AC2298" s="1057"/>
      <c r="AD2298" s="1057"/>
      <c r="AE2298" s="1058"/>
      <c r="AF2298" s="990">
        <v>5.0</v>
      </c>
      <c r="AG2298" s="1058"/>
      <c r="AH2298" s="1058"/>
      <c r="AI2298" s="990">
        <v>5.0</v>
      </c>
      <c r="AJ2298" s="1058"/>
      <c r="AK2298" s="962"/>
      <c r="AL2298" s="962"/>
      <c r="AM2298" s="962"/>
      <c r="AN2298" s="961"/>
      <c r="AO2298" s="962"/>
      <c r="AP2298" s="962"/>
      <c r="AQ2298" s="961"/>
      <c r="AR2298" s="961"/>
      <c r="AS2298" s="962"/>
    </row>
    <row r="2299">
      <c r="A2299" s="269"/>
      <c r="C2299" s="269"/>
      <c r="D2299" s="1048">
        <v>8.0</v>
      </c>
      <c r="E2299" s="985">
        <v>22.0</v>
      </c>
      <c r="F2299" s="1049"/>
      <c r="G2299" s="1050"/>
      <c r="H2299" s="1021">
        <v>270000.0</v>
      </c>
      <c r="I2299" s="1051"/>
      <c r="J2299" s="1052"/>
      <c r="K2299" s="1053"/>
      <c r="L2299" s="990">
        <v>35.0</v>
      </c>
      <c r="M2299" s="1051"/>
      <c r="N2299" s="1054"/>
      <c r="O2299" s="1051"/>
      <c r="P2299" s="1054"/>
      <c r="Q2299" s="1054"/>
      <c r="R2299" s="1054"/>
      <c r="S2299" s="1052"/>
      <c r="T2299" s="1055"/>
      <c r="U2299" s="1052"/>
      <c r="V2299" s="1055"/>
      <c r="W2299" s="1055"/>
      <c r="X2299" s="1055"/>
      <c r="Y2299" s="1053"/>
      <c r="Z2299" s="1053"/>
      <c r="AA2299" s="1053"/>
      <c r="AB2299" s="1057"/>
      <c r="AC2299" s="1057"/>
      <c r="AD2299" s="1057"/>
      <c r="AE2299" s="1058"/>
      <c r="AF2299" s="990">
        <v>6.0</v>
      </c>
      <c r="AG2299" s="1058"/>
      <c r="AH2299" s="1058"/>
      <c r="AI2299" s="990">
        <v>6.0</v>
      </c>
      <c r="AJ2299" s="1058"/>
      <c r="AK2299" s="962"/>
      <c r="AL2299" s="962"/>
      <c r="AM2299" s="962"/>
      <c r="AN2299" s="961"/>
      <c r="AO2299" s="962"/>
      <c r="AP2299" s="962"/>
      <c r="AQ2299" s="961"/>
      <c r="AR2299" s="961"/>
      <c r="AS2299" s="962"/>
    </row>
    <row r="2300">
      <c r="A2300" s="269"/>
      <c r="C2300" s="269"/>
      <c r="D2300" s="1048">
        <v>9.0</v>
      </c>
      <c r="E2300" s="985">
        <v>25.0</v>
      </c>
      <c r="F2300" s="1049"/>
      <c r="G2300" s="1050"/>
      <c r="H2300" s="1021">
        <v>410000.0</v>
      </c>
      <c r="I2300" s="1051"/>
      <c r="J2300" s="1052"/>
      <c r="K2300" s="1053"/>
      <c r="L2300" s="990">
        <v>40.0</v>
      </c>
      <c r="M2300" s="1051"/>
      <c r="N2300" s="1054"/>
      <c r="O2300" s="1051"/>
      <c r="P2300" s="1054"/>
      <c r="Q2300" s="1054"/>
      <c r="R2300" s="1054"/>
      <c r="S2300" s="1052"/>
      <c r="T2300" s="1055"/>
      <c r="U2300" s="1052"/>
      <c r="V2300" s="1055"/>
      <c r="W2300" s="1055"/>
      <c r="X2300" s="1055"/>
      <c r="Y2300" s="1053"/>
      <c r="Z2300" s="1053"/>
      <c r="AA2300" s="1053"/>
      <c r="AB2300" s="1057"/>
      <c r="AC2300" s="1057"/>
      <c r="AD2300" s="1057"/>
      <c r="AE2300" s="1058"/>
      <c r="AF2300" s="990">
        <v>7.0</v>
      </c>
      <c r="AG2300" s="1058"/>
      <c r="AH2300" s="1058"/>
      <c r="AI2300" s="990">
        <v>7.0</v>
      </c>
      <c r="AJ2300" s="1058"/>
      <c r="AK2300" s="962"/>
      <c r="AL2300" s="962"/>
      <c r="AM2300" s="962"/>
      <c r="AN2300" s="961"/>
      <c r="AO2300" s="962"/>
      <c r="AP2300" s="962"/>
      <c r="AQ2300" s="961"/>
      <c r="AR2300" s="961"/>
      <c r="AS2300" s="962"/>
    </row>
    <row r="2301">
      <c r="A2301" s="917"/>
      <c r="B2301" s="916"/>
      <c r="C2301" s="917"/>
      <c r="D2301" s="1060">
        <v>10.0</v>
      </c>
      <c r="E2301" s="993">
        <v>30.0</v>
      </c>
      <c r="F2301" s="1061"/>
      <c r="G2301" s="1062"/>
      <c r="H2301" s="996">
        <v>620000.0</v>
      </c>
      <c r="I2301" s="1063"/>
      <c r="J2301" s="1064"/>
      <c r="K2301" s="1065"/>
      <c r="L2301" s="1004">
        <v>50.0</v>
      </c>
      <c r="M2301" s="1063"/>
      <c r="N2301" s="1066"/>
      <c r="O2301" s="1063"/>
      <c r="P2301" s="1066"/>
      <c r="Q2301" s="1066"/>
      <c r="R2301" s="1066"/>
      <c r="S2301" s="1064"/>
      <c r="T2301" s="1067"/>
      <c r="U2301" s="1064"/>
      <c r="V2301" s="1067"/>
      <c r="W2301" s="1067"/>
      <c r="X2301" s="1067"/>
      <c r="Y2301" s="1065"/>
      <c r="Z2301" s="1065"/>
      <c r="AA2301" s="1065"/>
      <c r="AB2301" s="1068"/>
      <c r="AC2301" s="1068"/>
      <c r="AD2301" s="1068"/>
      <c r="AE2301" s="1069"/>
      <c r="AF2301" s="1004">
        <v>8.0</v>
      </c>
      <c r="AG2301" s="1069"/>
      <c r="AH2301" s="1069"/>
      <c r="AI2301" s="1004">
        <v>8.0</v>
      </c>
      <c r="AJ2301" s="1069"/>
      <c r="AK2301" s="962"/>
      <c r="AL2301" s="962"/>
      <c r="AM2301" s="962"/>
      <c r="AN2301" s="961"/>
      <c r="AO2301" s="962"/>
      <c r="AP2301" s="962"/>
      <c r="AQ2301" s="961"/>
      <c r="AR2301" s="961"/>
      <c r="AS2301" s="962"/>
    </row>
    <row r="2302">
      <c r="A2302" s="1046" t="s">
        <v>2930</v>
      </c>
      <c r="B2302" s="1047" t="s">
        <v>2967</v>
      </c>
      <c r="C2302" s="269"/>
      <c r="D2302" s="1048">
        <v>1.0</v>
      </c>
      <c r="E2302" s="986">
        <v>5.0</v>
      </c>
      <c r="F2302" s="1171"/>
      <c r="G2302" s="1050"/>
      <c r="H2302" s="1040">
        <v>15000.0</v>
      </c>
      <c r="I2302" s="1051"/>
      <c r="J2302" s="1052"/>
      <c r="K2302" s="1053"/>
      <c r="L2302" s="982">
        <v>5.0</v>
      </c>
      <c r="M2302" s="1051"/>
      <c r="N2302" s="1054"/>
      <c r="O2302" s="1051"/>
      <c r="P2302" s="1054"/>
      <c r="Q2302" s="1054"/>
      <c r="R2302" s="1054"/>
      <c r="S2302" s="1052"/>
      <c r="T2302" s="1055"/>
      <c r="U2302" s="1052"/>
      <c r="V2302" s="1055"/>
      <c r="W2302" s="1055"/>
      <c r="X2302" s="1055"/>
      <c r="Y2302" s="1056"/>
      <c r="Z2302" s="1056">
        <v>10.0</v>
      </c>
      <c r="AA2302" s="1056"/>
      <c r="AB2302" s="1056"/>
      <c r="AC2302" s="1056">
        <v>15.0</v>
      </c>
      <c r="AD2302" s="1056"/>
      <c r="AE2302" s="1058"/>
      <c r="AF2302" s="1059"/>
      <c r="AG2302" s="1058"/>
      <c r="AH2302" s="1058"/>
      <c r="AI2302" s="1058"/>
      <c r="AJ2302" s="1058"/>
      <c r="AK2302" s="962"/>
      <c r="AL2302" s="962"/>
      <c r="AM2302" s="962"/>
      <c r="AN2302" s="961"/>
      <c r="AO2302" s="962"/>
      <c r="AP2302" s="962"/>
      <c r="AQ2302" s="961"/>
      <c r="AR2302" s="961"/>
      <c r="AS2302" s="962"/>
    </row>
    <row r="2303">
      <c r="A2303" s="269"/>
      <c r="C2303" s="269"/>
      <c r="D2303" s="1048">
        <v>2.0</v>
      </c>
      <c r="E2303" s="986">
        <v>6.0</v>
      </c>
      <c r="F2303" s="1190"/>
      <c r="G2303" s="1050"/>
      <c r="H2303" s="1041">
        <v>23000.0</v>
      </c>
      <c r="I2303" s="1051"/>
      <c r="J2303" s="1052"/>
      <c r="K2303" s="1053"/>
      <c r="L2303" s="990">
        <v>8.0</v>
      </c>
      <c r="M2303" s="1051"/>
      <c r="N2303" s="1054"/>
      <c r="O2303" s="1051"/>
      <c r="P2303" s="1054"/>
      <c r="Q2303" s="1054"/>
      <c r="R2303" s="1054"/>
      <c r="S2303" s="1052"/>
      <c r="T2303" s="1055"/>
      <c r="U2303" s="1052"/>
      <c r="V2303" s="1055"/>
      <c r="W2303" s="1055"/>
      <c r="X2303" s="1055"/>
      <c r="Y2303" s="1056"/>
      <c r="Z2303" s="1056">
        <v>15.0</v>
      </c>
      <c r="AA2303" s="1056"/>
      <c r="AB2303" s="1056"/>
      <c r="AC2303" s="1056">
        <v>20.0</v>
      </c>
      <c r="AD2303" s="1056"/>
      <c r="AE2303" s="1058"/>
      <c r="AF2303" s="1059"/>
      <c r="AG2303" s="1058"/>
      <c r="AH2303" s="1058"/>
      <c r="AI2303" s="1058"/>
      <c r="AJ2303" s="1058"/>
      <c r="AK2303" s="962"/>
      <c r="AL2303" s="962"/>
      <c r="AM2303" s="962"/>
      <c r="AN2303" s="961"/>
      <c r="AO2303" s="962"/>
      <c r="AP2303" s="962"/>
      <c r="AQ2303" s="961"/>
      <c r="AR2303" s="961"/>
      <c r="AS2303" s="962"/>
    </row>
    <row r="2304">
      <c r="A2304" s="269"/>
      <c r="C2304" s="269"/>
      <c r="D2304" s="1048">
        <v>3.0</v>
      </c>
      <c r="E2304" s="986">
        <v>7.0</v>
      </c>
      <c r="F2304" s="1190"/>
      <c r="G2304" s="1050"/>
      <c r="H2304" s="1041">
        <v>35000.0</v>
      </c>
      <c r="I2304" s="1051"/>
      <c r="J2304" s="1052"/>
      <c r="K2304" s="1053"/>
      <c r="L2304" s="990">
        <v>10.0</v>
      </c>
      <c r="M2304" s="1051"/>
      <c r="N2304" s="1054"/>
      <c r="O2304" s="1051"/>
      <c r="P2304" s="1054"/>
      <c r="Q2304" s="1054"/>
      <c r="R2304" s="1054"/>
      <c r="S2304" s="1052"/>
      <c r="T2304" s="1055"/>
      <c r="U2304" s="1052"/>
      <c r="V2304" s="1055"/>
      <c r="W2304" s="1055"/>
      <c r="X2304" s="1055"/>
      <c r="Y2304" s="1056"/>
      <c r="Z2304" s="1056">
        <v>20.0</v>
      </c>
      <c r="AA2304" s="1056"/>
      <c r="AB2304" s="1056"/>
      <c r="AC2304" s="1056">
        <v>30.0</v>
      </c>
      <c r="AD2304" s="1056"/>
      <c r="AE2304" s="1058"/>
      <c r="AF2304" s="1059"/>
      <c r="AG2304" s="1058"/>
      <c r="AH2304" s="1058"/>
      <c r="AI2304" s="1058"/>
      <c r="AJ2304" s="1058"/>
      <c r="AK2304" s="962"/>
      <c r="AL2304" s="962"/>
      <c r="AM2304" s="962"/>
      <c r="AN2304" s="961"/>
      <c r="AO2304" s="962"/>
      <c r="AP2304" s="962"/>
      <c r="AQ2304" s="961"/>
      <c r="AR2304" s="961"/>
      <c r="AS2304" s="962"/>
    </row>
    <row r="2305">
      <c r="A2305" s="269"/>
      <c r="C2305" s="269"/>
      <c r="D2305" s="1048">
        <v>4.0</v>
      </c>
      <c r="E2305" s="986">
        <v>8.0</v>
      </c>
      <c r="F2305" s="1190"/>
      <c r="G2305" s="1050"/>
      <c r="H2305" s="1041">
        <v>53000.0</v>
      </c>
      <c r="I2305" s="1051"/>
      <c r="J2305" s="1052"/>
      <c r="K2305" s="1053"/>
      <c r="L2305" s="990">
        <v>15.0</v>
      </c>
      <c r="M2305" s="1051"/>
      <c r="N2305" s="1054"/>
      <c r="O2305" s="1051"/>
      <c r="P2305" s="1054"/>
      <c r="Q2305" s="1054"/>
      <c r="R2305" s="1054"/>
      <c r="S2305" s="1052"/>
      <c r="T2305" s="1055"/>
      <c r="U2305" s="1052"/>
      <c r="V2305" s="1055"/>
      <c r="W2305" s="1055"/>
      <c r="X2305" s="1055"/>
      <c r="Y2305" s="1053"/>
      <c r="Z2305" s="1053"/>
      <c r="AA2305" s="1053"/>
      <c r="AB2305" s="1057"/>
      <c r="AC2305" s="1057"/>
      <c r="AD2305" s="1057"/>
      <c r="AE2305" s="1042"/>
      <c r="AF2305" s="990">
        <v>2.0</v>
      </c>
      <c r="AG2305" s="1042"/>
      <c r="AH2305" s="1042"/>
      <c r="AI2305" s="990">
        <v>2.0</v>
      </c>
      <c r="AJ2305" s="1042"/>
      <c r="AK2305" s="962"/>
      <c r="AL2305" s="962"/>
      <c r="AM2305" s="962"/>
      <c r="AN2305" s="961"/>
      <c r="AO2305" s="962"/>
      <c r="AP2305" s="962"/>
      <c r="AQ2305" s="961"/>
      <c r="AR2305" s="961"/>
      <c r="AS2305" s="962"/>
    </row>
    <row r="2306">
      <c r="A2306" s="269"/>
      <c r="C2306" s="269"/>
      <c r="D2306" s="1048">
        <v>5.0</v>
      </c>
      <c r="E2306" s="986">
        <v>9.0</v>
      </c>
      <c r="F2306" s="1049"/>
      <c r="G2306" s="1050"/>
      <c r="H2306" s="1021">
        <v>80000.0</v>
      </c>
      <c r="I2306" s="1051"/>
      <c r="J2306" s="1052"/>
      <c r="K2306" s="1053"/>
      <c r="L2306" s="990">
        <v>20.0</v>
      </c>
      <c r="M2306" s="1051"/>
      <c r="N2306" s="1054"/>
      <c r="O2306" s="1051"/>
      <c r="P2306" s="1054"/>
      <c r="Q2306" s="1054"/>
      <c r="R2306" s="1054"/>
      <c r="S2306" s="1052"/>
      <c r="T2306" s="1055"/>
      <c r="U2306" s="1052"/>
      <c r="V2306" s="1055"/>
      <c r="W2306" s="1055"/>
      <c r="X2306" s="1055"/>
      <c r="Y2306" s="1053"/>
      <c r="Z2306" s="1053"/>
      <c r="AA2306" s="1053"/>
      <c r="AB2306" s="1057"/>
      <c r="AC2306" s="1057"/>
      <c r="AD2306" s="1057"/>
      <c r="AE2306" s="1058"/>
      <c r="AF2306" s="990">
        <v>3.0</v>
      </c>
      <c r="AG2306" s="1058"/>
      <c r="AH2306" s="1058"/>
      <c r="AI2306" s="990">
        <v>3.0</v>
      </c>
      <c r="AJ2306" s="1058"/>
      <c r="AK2306" s="962"/>
      <c r="AL2306" s="962"/>
      <c r="AM2306" s="962"/>
      <c r="AN2306" s="961"/>
      <c r="AO2306" s="962"/>
      <c r="AP2306" s="962"/>
      <c r="AQ2306" s="961"/>
      <c r="AR2306" s="961"/>
      <c r="AS2306" s="962"/>
    </row>
    <row r="2307">
      <c r="A2307" s="269"/>
      <c r="C2307" s="269"/>
      <c r="D2307" s="1048">
        <v>6.0</v>
      </c>
      <c r="E2307" s="986">
        <v>11.0</v>
      </c>
      <c r="F2307" s="1049"/>
      <c r="G2307" s="1050"/>
      <c r="H2307" s="1021">
        <v>120000.0</v>
      </c>
      <c r="I2307" s="1051"/>
      <c r="J2307" s="1052"/>
      <c r="K2307" s="1053"/>
      <c r="L2307" s="990">
        <v>25.0</v>
      </c>
      <c r="M2307" s="1051"/>
      <c r="N2307" s="1054"/>
      <c r="O2307" s="1051"/>
      <c r="P2307" s="1054"/>
      <c r="Q2307" s="1054"/>
      <c r="R2307" s="1054"/>
      <c r="S2307" s="1052"/>
      <c r="T2307" s="1055"/>
      <c r="U2307" s="1052"/>
      <c r="V2307" s="1055"/>
      <c r="W2307" s="1055"/>
      <c r="X2307" s="1055"/>
      <c r="Y2307" s="1053"/>
      <c r="Z2307" s="1053"/>
      <c r="AA2307" s="1053"/>
      <c r="AB2307" s="1057"/>
      <c r="AC2307" s="1057"/>
      <c r="AD2307" s="1057"/>
      <c r="AE2307" s="1058"/>
      <c r="AF2307" s="990">
        <v>4.0</v>
      </c>
      <c r="AG2307" s="1058"/>
      <c r="AH2307" s="1058"/>
      <c r="AI2307" s="990">
        <v>4.0</v>
      </c>
      <c r="AJ2307" s="1058"/>
      <c r="AK2307" s="962"/>
      <c r="AL2307" s="962"/>
      <c r="AM2307" s="962"/>
      <c r="AN2307" s="961"/>
      <c r="AO2307" s="962"/>
      <c r="AP2307" s="962"/>
      <c r="AQ2307" s="961"/>
      <c r="AR2307" s="961"/>
      <c r="AS2307" s="962"/>
    </row>
    <row r="2308">
      <c r="A2308" s="269"/>
      <c r="C2308" s="269"/>
      <c r="D2308" s="1048">
        <v>7.0</v>
      </c>
      <c r="E2308" s="986">
        <v>13.0</v>
      </c>
      <c r="F2308" s="1049"/>
      <c r="G2308" s="1050"/>
      <c r="H2308" s="1021">
        <v>180000.0</v>
      </c>
      <c r="I2308" s="1051"/>
      <c r="J2308" s="1052"/>
      <c r="K2308" s="1053"/>
      <c r="L2308" s="990">
        <v>30.0</v>
      </c>
      <c r="M2308" s="1051"/>
      <c r="N2308" s="1054"/>
      <c r="O2308" s="1051"/>
      <c r="P2308" s="1054"/>
      <c r="Q2308" s="1054"/>
      <c r="R2308" s="1054"/>
      <c r="S2308" s="1052"/>
      <c r="T2308" s="1055"/>
      <c r="U2308" s="1052"/>
      <c r="V2308" s="1055"/>
      <c r="W2308" s="1055"/>
      <c r="X2308" s="1055"/>
      <c r="Y2308" s="1053"/>
      <c r="Z2308" s="1053"/>
      <c r="AA2308" s="1053"/>
      <c r="AB2308" s="1057"/>
      <c r="AC2308" s="1057"/>
      <c r="AD2308" s="1057"/>
      <c r="AE2308" s="1058"/>
      <c r="AF2308" s="990">
        <v>5.0</v>
      </c>
      <c r="AG2308" s="1058"/>
      <c r="AH2308" s="1058"/>
      <c r="AI2308" s="990">
        <v>5.0</v>
      </c>
      <c r="AJ2308" s="1058"/>
      <c r="AK2308" s="962"/>
      <c r="AL2308" s="962"/>
      <c r="AM2308" s="962"/>
      <c r="AN2308" s="961"/>
      <c r="AO2308" s="962"/>
      <c r="AP2308" s="962"/>
      <c r="AQ2308" s="961"/>
      <c r="AR2308" s="961"/>
      <c r="AS2308" s="962"/>
    </row>
    <row r="2309">
      <c r="A2309" s="269"/>
      <c r="C2309" s="269"/>
      <c r="D2309" s="1048">
        <v>8.0</v>
      </c>
      <c r="E2309" s="986">
        <v>15.0</v>
      </c>
      <c r="F2309" s="1049"/>
      <c r="G2309" s="1050"/>
      <c r="H2309" s="1021">
        <v>270000.0</v>
      </c>
      <c r="I2309" s="1051"/>
      <c r="J2309" s="1052"/>
      <c r="K2309" s="1053"/>
      <c r="L2309" s="990">
        <v>35.0</v>
      </c>
      <c r="M2309" s="1051"/>
      <c r="N2309" s="1054"/>
      <c r="O2309" s="1051"/>
      <c r="P2309" s="1054"/>
      <c r="Q2309" s="1054"/>
      <c r="R2309" s="1054"/>
      <c r="S2309" s="1052"/>
      <c r="T2309" s="1055"/>
      <c r="U2309" s="1052"/>
      <c r="V2309" s="1055"/>
      <c r="W2309" s="1055"/>
      <c r="X2309" s="1055"/>
      <c r="Y2309" s="1053"/>
      <c r="Z2309" s="1053"/>
      <c r="AA2309" s="1053"/>
      <c r="AB2309" s="1057"/>
      <c r="AC2309" s="1057"/>
      <c r="AD2309" s="1057"/>
      <c r="AE2309" s="1058"/>
      <c r="AF2309" s="990">
        <v>6.0</v>
      </c>
      <c r="AG2309" s="1058"/>
      <c r="AH2309" s="1058"/>
      <c r="AI2309" s="990">
        <v>6.0</v>
      </c>
      <c r="AJ2309" s="1058"/>
      <c r="AK2309" s="962"/>
      <c r="AL2309" s="962"/>
      <c r="AM2309" s="962"/>
      <c r="AN2309" s="961"/>
      <c r="AO2309" s="962"/>
      <c r="AP2309" s="962"/>
      <c r="AQ2309" s="961"/>
      <c r="AR2309" s="961"/>
      <c r="AS2309" s="962"/>
    </row>
    <row r="2310">
      <c r="A2310" s="269"/>
      <c r="C2310" s="269"/>
      <c r="D2310" s="1048">
        <v>9.0</v>
      </c>
      <c r="E2310" s="986">
        <v>17.0</v>
      </c>
      <c r="F2310" s="1049"/>
      <c r="G2310" s="1050"/>
      <c r="H2310" s="1021">
        <v>410000.0</v>
      </c>
      <c r="I2310" s="1051"/>
      <c r="J2310" s="1052"/>
      <c r="K2310" s="1053"/>
      <c r="L2310" s="990">
        <v>40.0</v>
      </c>
      <c r="M2310" s="1051"/>
      <c r="N2310" s="1054"/>
      <c r="O2310" s="1051"/>
      <c r="P2310" s="1054"/>
      <c r="Q2310" s="1054"/>
      <c r="R2310" s="1054"/>
      <c r="S2310" s="1052"/>
      <c r="T2310" s="1055"/>
      <c r="U2310" s="1052"/>
      <c r="V2310" s="1055"/>
      <c r="W2310" s="1055"/>
      <c r="X2310" s="1055"/>
      <c r="Y2310" s="1053"/>
      <c r="Z2310" s="1053"/>
      <c r="AA2310" s="1053"/>
      <c r="AB2310" s="1057"/>
      <c r="AC2310" s="1057"/>
      <c r="AD2310" s="1057"/>
      <c r="AE2310" s="1058"/>
      <c r="AF2310" s="990">
        <v>7.0</v>
      </c>
      <c r="AG2310" s="1058"/>
      <c r="AH2310" s="1058"/>
      <c r="AI2310" s="990">
        <v>7.0</v>
      </c>
      <c r="AJ2310" s="1058"/>
      <c r="AK2310" s="962"/>
      <c r="AL2310" s="962"/>
      <c r="AM2310" s="962"/>
      <c r="AN2310" s="961"/>
      <c r="AO2310" s="962"/>
      <c r="AP2310" s="962"/>
      <c r="AQ2310" s="961"/>
      <c r="AR2310" s="961"/>
      <c r="AS2310" s="962"/>
    </row>
    <row r="2311">
      <c r="A2311" s="917"/>
      <c r="B2311" s="916"/>
      <c r="C2311" s="917"/>
      <c r="D2311" s="1060">
        <v>10.0</v>
      </c>
      <c r="E2311" s="1044">
        <v>20.0</v>
      </c>
      <c r="F2311" s="1061"/>
      <c r="G2311" s="1062"/>
      <c r="H2311" s="996">
        <v>620000.0</v>
      </c>
      <c r="I2311" s="1063"/>
      <c r="J2311" s="1064"/>
      <c r="K2311" s="1065"/>
      <c r="L2311" s="1004">
        <v>50.0</v>
      </c>
      <c r="M2311" s="1063"/>
      <c r="N2311" s="1066"/>
      <c r="O2311" s="1063"/>
      <c r="P2311" s="1066"/>
      <c r="Q2311" s="1066"/>
      <c r="R2311" s="1066"/>
      <c r="S2311" s="1064"/>
      <c r="T2311" s="1067"/>
      <c r="U2311" s="1064"/>
      <c r="V2311" s="1067"/>
      <c r="W2311" s="1067"/>
      <c r="X2311" s="1067"/>
      <c r="Y2311" s="1065"/>
      <c r="Z2311" s="1065"/>
      <c r="AA2311" s="1065"/>
      <c r="AB2311" s="1068"/>
      <c r="AC2311" s="1068"/>
      <c r="AD2311" s="1068"/>
      <c r="AE2311" s="1069"/>
      <c r="AF2311" s="1004">
        <v>8.0</v>
      </c>
      <c r="AG2311" s="1069"/>
      <c r="AH2311" s="1069"/>
      <c r="AI2311" s="1004">
        <v>8.0</v>
      </c>
      <c r="AJ2311" s="1069"/>
      <c r="AK2311" s="962"/>
      <c r="AL2311" s="962"/>
      <c r="AM2311" s="962"/>
      <c r="AN2311" s="961"/>
      <c r="AO2311" s="962"/>
      <c r="AP2311" s="962"/>
      <c r="AQ2311" s="961"/>
      <c r="AR2311" s="961"/>
      <c r="AS2311" s="962"/>
    </row>
    <row r="2312">
      <c r="A2312" s="968" t="s">
        <v>2615</v>
      </c>
      <c r="B2312" s="1016" t="s">
        <v>2968</v>
      </c>
      <c r="C2312" s="14"/>
      <c r="D2312" s="970">
        <v>1.0</v>
      </c>
      <c r="E2312" s="971">
        <v>2.0</v>
      </c>
      <c r="F2312" s="986">
        <v>10.0</v>
      </c>
      <c r="G2312" s="987">
        <v>10.0</v>
      </c>
      <c r="H2312" s="1023">
        <v>10000.0</v>
      </c>
      <c r="I2312" s="979"/>
      <c r="J2312" s="976"/>
      <c r="K2312" s="977"/>
      <c r="L2312" s="982">
        <v>1.0</v>
      </c>
      <c r="M2312" s="979"/>
      <c r="N2312" s="975"/>
      <c r="O2312" s="979"/>
      <c r="P2312" s="975"/>
      <c r="Q2312" s="975"/>
      <c r="R2312" s="975"/>
      <c r="S2312" s="976"/>
      <c r="T2312" s="980"/>
      <c r="U2312" s="976"/>
      <c r="V2312" s="980"/>
      <c r="W2312" s="980"/>
      <c r="X2312" s="980"/>
      <c r="Y2312" s="977"/>
      <c r="Z2312" s="977"/>
      <c r="AA2312" s="977"/>
      <c r="AB2312" s="981"/>
      <c r="AC2312" s="981"/>
      <c r="AD2312" s="981"/>
      <c r="AE2312" s="978"/>
      <c r="AF2312" s="978"/>
      <c r="AG2312" s="978"/>
      <c r="AH2312" s="982"/>
      <c r="AI2312" s="982"/>
      <c r="AJ2312" s="978"/>
      <c r="AK2312" s="962"/>
      <c r="AL2312" s="962"/>
      <c r="AM2312" s="962"/>
      <c r="AN2312" s="961"/>
      <c r="AO2312" s="962"/>
      <c r="AP2312" s="962"/>
      <c r="AQ2312" s="961"/>
      <c r="AR2312" s="961"/>
      <c r="AS2312" s="962"/>
    </row>
    <row r="2313">
      <c r="A2313" s="266"/>
      <c r="B2313" s="266"/>
      <c r="C2313" s="269"/>
      <c r="D2313" s="984">
        <v>2.0</v>
      </c>
      <c r="E2313" s="985">
        <v>4.0</v>
      </c>
      <c r="F2313" s="986">
        <v>12.0</v>
      </c>
      <c r="G2313" s="987">
        <v>12.0</v>
      </c>
      <c r="H2313" s="1021">
        <v>15000.0</v>
      </c>
      <c r="I2313" s="486"/>
      <c r="J2313" s="519"/>
      <c r="K2313" s="475">
        <v>5.0</v>
      </c>
      <c r="L2313" s="989"/>
      <c r="M2313" s="486"/>
      <c r="N2313" s="487"/>
      <c r="O2313" s="486"/>
      <c r="P2313" s="487"/>
      <c r="Q2313" s="487"/>
      <c r="R2313" s="487"/>
      <c r="S2313" s="519"/>
      <c r="T2313" s="520"/>
      <c r="U2313" s="519"/>
      <c r="V2313" s="520"/>
      <c r="W2313" s="520"/>
      <c r="X2313" s="520"/>
      <c r="Y2313" s="475"/>
      <c r="Z2313" s="474"/>
      <c r="AA2313" s="474"/>
      <c r="AB2313" s="475"/>
      <c r="AC2313" s="475">
        <v>6.0</v>
      </c>
      <c r="AD2313" s="475"/>
      <c r="AE2313" s="989"/>
      <c r="AF2313" s="989"/>
      <c r="AG2313" s="989"/>
      <c r="AH2313" s="990"/>
      <c r="AI2313" s="990"/>
      <c r="AJ2313" s="989"/>
      <c r="AK2313" s="962"/>
      <c r="AL2313" s="962"/>
      <c r="AM2313" s="962"/>
      <c r="AN2313" s="961"/>
      <c r="AO2313" s="962"/>
      <c r="AP2313" s="962"/>
      <c r="AQ2313" s="961"/>
      <c r="AR2313" s="961"/>
      <c r="AS2313" s="962"/>
    </row>
    <row r="2314">
      <c r="A2314" s="266"/>
      <c r="B2314" s="266"/>
      <c r="C2314" s="269"/>
      <c r="D2314" s="984">
        <v>3.0</v>
      </c>
      <c r="E2314" s="985">
        <v>6.0</v>
      </c>
      <c r="F2314" s="986">
        <v>14.0</v>
      </c>
      <c r="G2314" s="987">
        <v>14.0</v>
      </c>
      <c r="H2314" s="1021">
        <v>23000.0</v>
      </c>
      <c r="I2314" s="486"/>
      <c r="J2314" s="519"/>
      <c r="K2314" s="475">
        <v>15.0</v>
      </c>
      <c r="L2314" s="989"/>
      <c r="M2314" s="486"/>
      <c r="N2314" s="487"/>
      <c r="O2314" s="486"/>
      <c r="P2314" s="487"/>
      <c r="Q2314" s="487"/>
      <c r="R2314" s="487"/>
      <c r="S2314" s="519"/>
      <c r="T2314" s="520"/>
      <c r="U2314" s="519"/>
      <c r="V2314" s="520"/>
      <c r="W2314" s="520"/>
      <c r="X2314" s="520"/>
      <c r="Y2314" s="475"/>
      <c r="Z2314" s="475">
        <v>6.0</v>
      </c>
      <c r="AA2314" s="474"/>
      <c r="AB2314" s="475"/>
      <c r="AC2314" s="475">
        <v>10.0</v>
      </c>
      <c r="AD2314" s="475"/>
      <c r="AE2314" s="989"/>
      <c r="AF2314" s="989"/>
      <c r="AG2314" s="990"/>
      <c r="AH2314" s="990"/>
      <c r="AI2314" s="990"/>
      <c r="AJ2314" s="989"/>
      <c r="AK2314" s="962"/>
      <c r="AL2314" s="962"/>
      <c r="AM2314" s="962"/>
      <c r="AN2314" s="961"/>
      <c r="AO2314" s="962"/>
      <c r="AP2314" s="962"/>
      <c r="AQ2314" s="961"/>
      <c r="AR2314" s="961"/>
      <c r="AS2314" s="962"/>
    </row>
    <row r="2315">
      <c r="A2315" s="266"/>
      <c r="B2315" s="266"/>
      <c r="C2315" s="269"/>
      <c r="D2315" s="984">
        <v>4.0</v>
      </c>
      <c r="E2315" s="985">
        <v>9.0</v>
      </c>
      <c r="F2315" s="986">
        <v>16.0</v>
      </c>
      <c r="G2315" s="987">
        <v>16.0</v>
      </c>
      <c r="H2315" s="1021">
        <v>35000.0</v>
      </c>
      <c r="I2315" s="486"/>
      <c r="J2315" s="519"/>
      <c r="K2315" s="475">
        <v>25.0</v>
      </c>
      <c r="L2315" s="989"/>
      <c r="M2315" s="486"/>
      <c r="N2315" s="487"/>
      <c r="O2315" s="486"/>
      <c r="P2315" s="487"/>
      <c r="Q2315" s="487"/>
      <c r="R2315" s="487"/>
      <c r="S2315" s="519"/>
      <c r="T2315" s="520"/>
      <c r="U2315" s="519"/>
      <c r="V2315" s="520"/>
      <c r="W2315" s="520"/>
      <c r="X2315" s="520"/>
      <c r="Y2315" s="475"/>
      <c r="Z2315" s="475">
        <v>8.0</v>
      </c>
      <c r="AA2315" s="474"/>
      <c r="AB2315" s="475"/>
      <c r="AC2315" s="475">
        <v>12.0</v>
      </c>
      <c r="AD2315" s="475"/>
      <c r="AE2315" s="989"/>
      <c r="AF2315" s="989"/>
      <c r="AG2315" s="990"/>
      <c r="AH2315" s="990"/>
      <c r="AI2315" s="990"/>
      <c r="AJ2315" s="989"/>
      <c r="AK2315" s="962"/>
      <c r="AL2315" s="962"/>
      <c r="AM2315" s="962"/>
      <c r="AN2315" s="961"/>
      <c r="AO2315" s="962"/>
      <c r="AP2315" s="962"/>
      <c r="AQ2315" s="961"/>
      <c r="AR2315" s="961"/>
      <c r="AS2315" s="962"/>
    </row>
    <row r="2316">
      <c r="A2316" s="266"/>
      <c r="B2316" s="266"/>
      <c r="C2316" s="269"/>
      <c r="D2316" s="984">
        <v>5.0</v>
      </c>
      <c r="E2316" s="985">
        <v>12.0</v>
      </c>
      <c r="F2316" s="986">
        <v>18.0</v>
      </c>
      <c r="G2316" s="987">
        <v>18.0</v>
      </c>
      <c r="H2316" s="1021">
        <v>53000.0</v>
      </c>
      <c r="I2316" s="486"/>
      <c r="J2316" s="519"/>
      <c r="K2316" s="474"/>
      <c r="L2316" s="990">
        <v>3.0</v>
      </c>
      <c r="M2316" s="486"/>
      <c r="N2316" s="487"/>
      <c r="O2316" s="486"/>
      <c r="P2316" s="487"/>
      <c r="Q2316" s="487"/>
      <c r="R2316" s="487"/>
      <c r="S2316" s="519"/>
      <c r="T2316" s="520"/>
      <c r="U2316" s="519"/>
      <c r="V2316" s="520"/>
      <c r="W2316" s="520"/>
      <c r="X2316" s="520"/>
      <c r="Y2316" s="475"/>
      <c r="Z2316" s="475">
        <v>10.0</v>
      </c>
      <c r="AA2316" s="474"/>
      <c r="AB2316" s="475"/>
      <c r="AC2316" s="475">
        <v>14.0</v>
      </c>
      <c r="AD2316" s="475"/>
      <c r="AE2316" s="989"/>
      <c r="AF2316" s="989"/>
      <c r="AG2316" s="990"/>
      <c r="AH2316" s="990"/>
      <c r="AI2316" s="990"/>
      <c r="AJ2316" s="989"/>
      <c r="AK2316" s="962"/>
      <c r="AL2316" s="962"/>
      <c r="AM2316" s="962"/>
      <c r="AN2316" s="961"/>
      <c r="AO2316" s="962"/>
      <c r="AP2316" s="962"/>
      <c r="AQ2316" s="961"/>
      <c r="AR2316" s="961"/>
      <c r="AS2316" s="962"/>
    </row>
    <row r="2317">
      <c r="A2317" s="266"/>
      <c r="B2317" s="266"/>
      <c r="C2317" s="269"/>
      <c r="D2317" s="984">
        <v>6.0</v>
      </c>
      <c r="E2317" s="985">
        <v>15.0</v>
      </c>
      <c r="F2317" s="986">
        <v>20.0</v>
      </c>
      <c r="G2317" s="987">
        <v>20.0</v>
      </c>
      <c r="H2317" s="1021">
        <v>80000.0</v>
      </c>
      <c r="I2317" s="486"/>
      <c r="J2317" s="519"/>
      <c r="K2317" s="474"/>
      <c r="L2317" s="990">
        <v>5.0</v>
      </c>
      <c r="M2317" s="486"/>
      <c r="N2317" s="487"/>
      <c r="O2317" s="486"/>
      <c r="P2317" s="487"/>
      <c r="Q2317" s="487"/>
      <c r="R2317" s="487"/>
      <c r="S2317" s="519"/>
      <c r="T2317" s="520"/>
      <c r="U2317" s="519"/>
      <c r="V2317" s="520"/>
      <c r="W2317" s="520"/>
      <c r="X2317" s="520"/>
      <c r="Y2317" s="474"/>
      <c r="Z2317" s="474"/>
      <c r="AA2317" s="474"/>
      <c r="AB2317" s="475"/>
      <c r="AC2317" s="475"/>
      <c r="AD2317" s="475"/>
      <c r="AE2317" s="990"/>
      <c r="AF2317" s="990">
        <v>2.0</v>
      </c>
      <c r="AG2317" s="990"/>
      <c r="AH2317" s="990"/>
      <c r="AI2317" s="990">
        <v>2.0</v>
      </c>
      <c r="AJ2317" s="990"/>
      <c r="AK2317" s="962"/>
      <c r="AL2317" s="962"/>
      <c r="AM2317" s="962"/>
      <c r="AN2317" s="961"/>
      <c r="AO2317" s="962"/>
      <c r="AP2317" s="962"/>
      <c r="AQ2317" s="961"/>
      <c r="AR2317" s="961"/>
      <c r="AS2317" s="962"/>
    </row>
    <row r="2318">
      <c r="A2318" s="266"/>
      <c r="B2318" s="266"/>
      <c r="C2318" s="269"/>
      <c r="D2318" s="984">
        <v>7.0</v>
      </c>
      <c r="E2318" s="985">
        <v>18.0</v>
      </c>
      <c r="F2318" s="986">
        <v>22.0</v>
      </c>
      <c r="G2318" s="987">
        <v>22.0</v>
      </c>
      <c r="H2318" s="1021">
        <v>120000.0</v>
      </c>
      <c r="I2318" s="486"/>
      <c r="J2318" s="519"/>
      <c r="K2318" s="474"/>
      <c r="L2318" s="990">
        <v>10.0</v>
      </c>
      <c r="M2318" s="486"/>
      <c r="N2318" s="487"/>
      <c r="O2318" s="486"/>
      <c r="P2318" s="487"/>
      <c r="Q2318" s="487"/>
      <c r="R2318" s="487"/>
      <c r="S2318" s="519"/>
      <c r="T2318" s="520"/>
      <c r="U2318" s="519"/>
      <c r="V2318" s="520"/>
      <c r="W2318" s="520"/>
      <c r="X2318" s="520"/>
      <c r="Y2318" s="474"/>
      <c r="Z2318" s="474"/>
      <c r="AA2318" s="474"/>
      <c r="AB2318" s="475"/>
      <c r="AC2318" s="475"/>
      <c r="AD2318" s="475"/>
      <c r="AE2318" s="990"/>
      <c r="AF2318" s="990">
        <v>3.0</v>
      </c>
      <c r="AG2318" s="990"/>
      <c r="AH2318" s="990"/>
      <c r="AI2318" s="990">
        <v>3.0</v>
      </c>
      <c r="AJ2318" s="990"/>
      <c r="AK2318" s="962"/>
      <c r="AL2318" s="962"/>
      <c r="AM2318" s="962"/>
      <c r="AN2318" s="961"/>
      <c r="AO2318" s="962"/>
      <c r="AP2318" s="962"/>
      <c r="AQ2318" s="961"/>
      <c r="AR2318" s="961"/>
      <c r="AS2318" s="962"/>
    </row>
    <row r="2319">
      <c r="A2319" s="266"/>
      <c r="B2319" s="266"/>
      <c r="C2319" s="269"/>
      <c r="D2319" s="984">
        <v>8.0</v>
      </c>
      <c r="E2319" s="985">
        <v>22.0</v>
      </c>
      <c r="F2319" s="986">
        <v>24.0</v>
      </c>
      <c r="G2319" s="987">
        <v>24.0</v>
      </c>
      <c r="H2319" s="1021">
        <v>180000.0</v>
      </c>
      <c r="I2319" s="486"/>
      <c r="J2319" s="519"/>
      <c r="K2319" s="474"/>
      <c r="L2319" s="990">
        <v>20.0</v>
      </c>
      <c r="M2319" s="486"/>
      <c r="N2319" s="487"/>
      <c r="O2319" s="486"/>
      <c r="P2319" s="487"/>
      <c r="Q2319" s="487"/>
      <c r="R2319" s="487"/>
      <c r="S2319" s="519"/>
      <c r="T2319" s="520"/>
      <c r="U2319" s="519"/>
      <c r="V2319" s="520"/>
      <c r="W2319" s="520"/>
      <c r="X2319" s="520"/>
      <c r="Y2319" s="474"/>
      <c r="Z2319" s="474"/>
      <c r="AA2319" s="474"/>
      <c r="AB2319" s="475"/>
      <c r="AC2319" s="475"/>
      <c r="AD2319" s="475"/>
      <c r="AE2319" s="990"/>
      <c r="AF2319" s="990">
        <v>5.0</v>
      </c>
      <c r="AG2319" s="990"/>
      <c r="AH2319" s="990"/>
      <c r="AI2319" s="990">
        <v>5.0</v>
      </c>
      <c r="AJ2319" s="990"/>
      <c r="AK2319" s="962"/>
      <c r="AL2319" s="962"/>
      <c r="AM2319" s="962"/>
      <c r="AN2319" s="961"/>
      <c r="AO2319" s="962"/>
      <c r="AP2319" s="962"/>
      <c r="AQ2319" s="961"/>
      <c r="AR2319" s="961"/>
      <c r="AS2319" s="962"/>
    </row>
    <row r="2320">
      <c r="A2320" s="266"/>
      <c r="B2320" s="266"/>
      <c r="C2320" s="269"/>
      <c r="D2320" s="984">
        <v>9.0</v>
      </c>
      <c r="E2320" s="985">
        <v>26.0</v>
      </c>
      <c r="F2320" s="986">
        <v>27.0</v>
      </c>
      <c r="G2320" s="987">
        <v>27.0</v>
      </c>
      <c r="H2320" s="1021">
        <v>270000.0</v>
      </c>
      <c r="I2320" s="486"/>
      <c r="J2320" s="519"/>
      <c r="K2320" s="474"/>
      <c r="L2320" s="990">
        <v>30.0</v>
      </c>
      <c r="M2320" s="486"/>
      <c r="N2320" s="487"/>
      <c r="O2320" s="486"/>
      <c r="P2320" s="487"/>
      <c r="Q2320" s="487"/>
      <c r="R2320" s="487"/>
      <c r="S2320" s="519"/>
      <c r="T2320" s="520"/>
      <c r="U2320" s="519"/>
      <c r="V2320" s="520"/>
      <c r="W2320" s="520"/>
      <c r="X2320" s="520"/>
      <c r="Y2320" s="474"/>
      <c r="Z2320" s="474"/>
      <c r="AA2320" s="474"/>
      <c r="AB2320" s="475"/>
      <c r="AC2320" s="475"/>
      <c r="AD2320" s="475"/>
      <c r="AE2320" s="990"/>
      <c r="AF2320" s="990">
        <v>7.0</v>
      </c>
      <c r="AG2320" s="990"/>
      <c r="AH2320" s="990"/>
      <c r="AI2320" s="990">
        <v>7.0</v>
      </c>
      <c r="AJ2320" s="990"/>
      <c r="AK2320" s="962"/>
      <c r="AL2320" s="962"/>
      <c r="AM2320" s="962"/>
      <c r="AN2320" s="961"/>
      <c r="AO2320" s="962"/>
      <c r="AP2320" s="962"/>
      <c r="AQ2320" s="961"/>
      <c r="AR2320" s="961"/>
      <c r="AS2320" s="962"/>
    </row>
    <row r="2321">
      <c r="A2321" s="275"/>
      <c r="B2321" s="275"/>
      <c r="C2321" s="917"/>
      <c r="D2321" s="992">
        <v>10.0</v>
      </c>
      <c r="E2321" s="993">
        <v>30.0</v>
      </c>
      <c r="F2321" s="986">
        <v>30.0</v>
      </c>
      <c r="G2321" s="987">
        <v>30.0</v>
      </c>
      <c r="H2321" s="1028">
        <v>410000.0</v>
      </c>
      <c r="I2321" s="1001"/>
      <c r="J2321" s="998"/>
      <c r="K2321" s="999"/>
      <c r="L2321" s="1004">
        <v>40.0</v>
      </c>
      <c r="M2321" s="1001"/>
      <c r="N2321" s="997"/>
      <c r="O2321" s="1001"/>
      <c r="P2321" s="997"/>
      <c r="Q2321" s="997"/>
      <c r="R2321" s="997"/>
      <c r="S2321" s="998"/>
      <c r="T2321" s="1002"/>
      <c r="U2321" s="998"/>
      <c r="V2321" s="1002"/>
      <c r="W2321" s="1002"/>
      <c r="X2321" s="1002"/>
      <c r="Y2321" s="999"/>
      <c r="Z2321" s="999"/>
      <c r="AA2321" s="999"/>
      <c r="AB2321" s="1003"/>
      <c r="AC2321" s="1003"/>
      <c r="AD2321" s="1003"/>
      <c r="AE2321" s="1004"/>
      <c r="AF2321" s="1004">
        <v>9.0</v>
      </c>
      <c r="AG2321" s="1004"/>
      <c r="AH2321" s="1004"/>
      <c r="AI2321" s="1004">
        <v>9.0</v>
      </c>
      <c r="AJ2321" s="1004"/>
      <c r="AK2321" s="962"/>
      <c r="AL2321" s="962"/>
      <c r="AM2321" s="962"/>
      <c r="AN2321" s="961"/>
      <c r="AO2321" s="962"/>
      <c r="AP2321" s="962"/>
      <c r="AQ2321" s="961"/>
      <c r="AR2321" s="961"/>
      <c r="AS2321" s="962"/>
    </row>
    <row r="2322">
      <c r="A2322" s="968" t="s">
        <v>2627</v>
      </c>
      <c r="B2322" s="1016" t="s">
        <v>2969</v>
      </c>
      <c r="C2322" s="14"/>
      <c r="D2322" s="970">
        <v>1.0</v>
      </c>
      <c r="E2322" s="971">
        <v>3.0</v>
      </c>
      <c r="F2322" s="972">
        <v>30.0</v>
      </c>
      <c r="G2322" s="973"/>
      <c r="H2322" s="1023">
        <v>10000.0</v>
      </c>
      <c r="I2322" s="979"/>
      <c r="J2322" s="976"/>
      <c r="K2322" s="977"/>
      <c r="L2322" s="982">
        <v>1.0</v>
      </c>
      <c r="M2322" s="979"/>
      <c r="N2322" s="975"/>
      <c r="O2322" s="979"/>
      <c r="P2322" s="975"/>
      <c r="Q2322" s="975"/>
      <c r="R2322" s="975"/>
      <c r="S2322" s="976"/>
      <c r="T2322" s="980"/>
      <c r="U2322" s="976"/>
      <c r="V2322" s="980"/>
      <c r="W2322" s="980"/>
      <c r="X2322" s="980"/>
      <c r="Y2322" s="977"/>
      <c r="Z2322" s="977"/>
      <c r="AA2322" s="977"/>
      <c r="AB2322" s="981"/>
      <c r="AC2322" s="981"/>
      <c r="AD2322" s="981"/>
      <c r="AE2322" s="978"/>
      <c r="AF2322" s="978"/>
      <c r="AG2322" s="978"/>
      <c r="AH2322" s="982"/>
      <c r="AI2322" s="982"/>
      <c r="AJ2322" s="978"/>
      <c r="AK2322" s="962"/>
      <c r="AL2322" s="962"/>
      <c r="AM2322" s="962"/>
      <c r="AN2322" s="961"/>
      <c r="AO2322" s="962"/>
      <c r="AP2322" s="962"/>
      <c r="AQ2322" s="961"/>
      <c r="AR2322" s="961"/>
      <c r="AS2322" s="962"/>
    </row>
    <row r="2323">
      <c r="A2323" s="266"/>
      <c r="B2323" s="266"/>
      <c r="C2323" s="269"/>
      <c r="D2323" s="984">
        <v>2.0</v>
      </c>
      <c r="E2323" s="985">
        <v>5.0</v>
      </c>
      <c r="F2323" s="986">
        <v>35.0</v>
      </c>
      <c r="G2323" s="987"/>
      <c r="H2323" s="1021">
        <v>15000.0</v>
      </c>
      <c r="I2323" s="486"/>
      <c r="J2323" s="519"/>
      <c r="K2323" s="475">
        <v>5.0</v>
      </c>
      <c r="L2323" s="989"/>
      <c r="M2323" s="486"/>
      <c r="N2323" s="487"/>
      <c r="O2323" s="486"/>
      <c r="P2323" s="487"/>
      <c r="Q2323" s="487"/>
      <c r="R2323" s="487"/>
      <c r="S2323" s="519"/>
      <c r="T2323" s="520"/>
      <c r="U2323" s="519"/>
      <c r="V2323" s="520"/>
      <c r="W2323" s="520"/>
      <c r="X2323" s="520"/>
      <c r="Y2323" s="475"/>
      <c r="Z2323" s="474"/>
      <c r="AA2323" s="474"/>
      <c r="AB2323" s="475">
        <v>6.0</v>
      </c>
      <c r="AC2323" s="475"/>
      <c r="AD2323" s="475"/>
      <c r="AE2323" s="989"/>
      <c r="AF2323" s="989"/>
      <c r="AG2323" s="989"/>
      <c r="AH2323" s="990"/>
      <c r="AI2323" s="990"/>
      <c r="AJ2323" s="989"/>
      <c r="AK2323" s="962"/>
      <c r="AL2323" s="962"/>
      <c r="AM2323" s="962"/>
      <c r="AN2323" s="961"/>
      <c r="AO2323" s="962"/>
      <c r="AP2323" s="962"/>
      <c r="AQ2323" s="961"/>
      <c r="AR2323" s="961"/>
      <c r="AS2323" s="962"/>
    </row>
    <row r="2324">
      <c r="A2324" s="266"/>
      <c r="B2324" s="266"/>
      <c r="C2324" s="269"/>
      <c r="D2324" s="984">
        <v>3.0</v>
      </c>
      <c r="E2324" s="985">
        <v>7.0</v>
      </c>
      <c r="F2324" s="986">
        <v>40.0</v>
      </c>
      <c r="G2324" s="987"/>
      <c r="H2324" s="1021">
        <v>23000.0</v>
      </c>
      <c r="I2324" s="486"/>
      <c r="J2324" s="519"/>
      <c r="K2324" s="475">
        <v>15.0</v>
      </c>
      <c r="L2324" s="989"/>
      <c r="M2324" s="486"/>
      <c r="N2324" s="487"/>
      <c r="O2324" s="486"/>
      <c r="P2324" s="487"/>
      <c r="Q2324" s="487"/>
      <c r="R2324" s="487"/>
      <c r="S2324" s="519"/>
      <c r="T2324" s="520"/>
      <c r="U2324" s="519"/>
      <c r="V2324" s="520"/>
      <c r="W2324" s="520"/>
      <c r="X2324" s="520"/>
      <c r="Y2324" s="475">
        <v>6.0</v>
      </c>
      <c r="Z2324" s="474"/>
      <c r="AA2324" s="474"/>
      <c r="AB2324" s="475">
        <v>10.0</v>
      </c>
      <c r="AC2324" s="475"/>
      <c r="AD2324" s="475"/>
      <c r="AE2324" s="989"/>
      <c r="AF2324" s="989"/>
      <c r="AG2324" s="989"/>
      <c r="AH2324" s="990"/>
      <c r="AI2324" s="990"/>
      <c r="AJ2324" s="989"/>
      <c r="AK2324" s="962"/>
      <c r="AL2324" s="962"/>
      <c r="AM2324" s="962"/>
      <c r="AN2324" s="961"/>
      <c r="AO2324" s="962"/>
      <c r="AP2324" s="962"/>
      <c r="AQ2324" s="961"/>
      <c r="AR2324" s="961"/>
      <c r="AS2324" s="962"/>
    </row>
    <row r="2325">
      <c r="A2325" s="266"/>
      <c r="B2325" s="266"/>
      <c r="C2325" s="269"/>
      <c r="D2325" s="984">
        <v>4.0</v>
      </c>
      <c r="E2325" s="985">
        <v>11.0</v>
      </c>
      <c r="F2325" s="986">
        <v>45.0</v>
      </c>
      <c r="G2325" s="987"/>
      <c r="H2325" s="1021">
        <v>35000.0</v>
      </c>
      <c r="I2325" s="486"/>
      <c r="J2325" s="519"/>
      <c r="K2325" s="475">
        <v>25.0</v>
      </c>
      <c r="L2325" s="989"/>
      <c r="M2325" s="486"/>
      <c r="N2325" s="487"/>
      <c r="O2325" s="486"/>
      <c r="P2325" s="487"/>
      <c r="Q2325" s="487"/>
      <c r="R2325" s="487"/>
      <c r="S2325" s="519"/>
      <c r="T2325" s="520"/>
      <c r="U2325" s="519"/>
      <c r="V2325" s="520"/>
      <c r="W2325" s="520"/>
      <c r="X2325" s="520"/>
      <c r="Y2325" s="475">
        <v>8.0</v>
      </c>
      <c r="Z2325" s="474"/>
      <c r="AA2325" s="474"/>
      <c r="AB2325" s="475">
        <v>12.0</v>
      </c>
      <c r="AC2325" s="475"/>
      <c r="AD2325" s="475"/>
      <c r="AE2325" s="989"/>
      <c r="AF2325" s="989"/>
      <c r="AG2325" s="989"/>
      <c r="AH2325" s="990"/>
      <c r="AI2325" s="990"/>
      <c r="AJ2325" s="989"/>
      <c r="AK2325" s="962"/>
      <c r="AL2325" s="962"/>
      <c r="AM2325" s="962"/>
      <c r="AN2325" s="961"/>
      <c r="AO2325" s="962"/>
      <c r="AP2325" s="962"/>
      <c r="AQ2325" s="961"/>
      <c r="AR2325" s="961"/>
      <c r="AS2325" s="962"/>
    </row>
    <row r="2326">
      <c r="A2326" s="266"/>
      <c r="B2326" s="266"/>
      <c r="C2326" s="269"/>
      <c r="D2326" s="984">
        <v>5.0</v>
      </c>
      <c r="E2326" s="985">
        <v>15.0</v>
      </c>
      <c r="F2326" s="986">
        <v>50.0</v>
      </c>
      <c r="G2326" s="987"/>
      <c r="H2326" s="1021">
        <v>53000.0</v>
      </c>
      <c r="I2326" s="486"/>
      <c r="J2326" s="519"/>
      <c r="K2326" s="474"/>
      <c r="L2326" s="990">
        <v>3.0</v>
      </c>
      <c r="M2326" s="486"/>
      <c r="N2326" s="487"/>
      <c r="O2326" s="486"/>
      <c r="P2326" s="487"/>
      <c r="Q2326" s="487"/>
      <c r="R2326" s="487"/>
      <c r="S2326" s="519"/>
      <c r="T2326" s="520"/>
      <c r="U2326" s="519"/>
      <c r="V2326" s="520"/>
      <c r="W2326" s="520"/>
      <c r="X2326" s="520"/>
      <c r="Y2326" s="475">
        <v>10.0</v>
      </c>
      <c r="Z2326" s="474"/>
      <c r="AA2326" s="474"/>
      <c r="AB2326" s="475">
        <v>14.0</v>
      </c>
      <c r="AC2326" s="475"/>
      <c r="AD2326" s="475"/>
      <c r="AE2326" s="989"/>
      <c r="AF2326" s="989"/>
      <c r="AG2326" s="989"/>
      <c r="AH2326" s="990"/>
      <c r="AI2326" s="990"/>
      <c r="AJ2326" s="989"/>
      <c r="AK2326" s="962"/>
      <c r="AL2326" s="962"/>
      <c r="AM2326" s="962"/>
      <c r="AN2326" s="961"/>
      <c r="AO2326" s="962"/>
      <c r="AP2326" s="962"/>
      <c r="AQ2326" s="961"/>
      <c r="AR2326" s="961"/>
      <c r="AS2326" s="962"/>
    </row>
    <row r="2327">
      <c r="A2327" s="266"/>
      <c r="B2327" s="266"/>
      <c r="C2327" s="269"/>
      <c r="D2327" s="984">
        <v>6.0</v>
      </c>
      <c r="E2327" s="985">
        <v>19.0</v>
      </c>
      <c r="F2327" s="986">
        <v>55.0</v>
      </c>
      <c r="G2327" s="987"/>
      <c r="H2327" s="1021">
        <v>80000.0</v>
      </c>
      <c r="I2327" s="486"/>
      <c r="J2327" s="519"/>
      <c r="K2327" s="474"/>
      <c r="L2327" s="990">
        <v>5.0</v>
      </c>
      <c r="M2327" s="486"/>
      <c r="N2327" s="487"/>
      <c r="O2327" s="486"/>
      <c r="P2327" s="487"/>
      <c r="Q2327" s="487"/>
      <c r="R2327" s="487"/>
      <c r="S2327" s="519"/>
      <c r="T2327" s="520"/>
      <c r="U2327" s="519"/>
      <c r="V2327" s="520"/>
      <c r="W2327" s="520"/>
      <c r="X2327" s="520"/>
      <c r="Y2327" s="474"/>
      <c r="Z2327" s="474"/>
      <c r="AA2327" s="474"/>
      <c r="AB2327" s="475"/>
      <c r="AC2327" s="475"/>
      <c r="AD2327" s="475"/>
      <c r="AE2327" s="990">
        <v>2.0</v>
      </c>
      <c r="AF2327" s="989"/>
      <c r="AG2327" s="989"/>
      <c r="AH2327" s="990">
        <v>2.0</v>
      </c>
      <c r="AI2327" s="990"/>
      <c r="AJ2327" s="990"/>
      <c r="AK2327" s="962"/>
      <c r="AL2327" s="962"/>
      <c r="AM2327" s="962"/>
      <c r="AN2327" s="961"/>
      <c r="AO2327" s="962"/>
      <c r="AP2327" s="962"/>
      <c r="AQ2327" s="961"/>
      <c r="AR2327" s="961"/>
      <c r="AS2327" s="962"/>
    </row>
    <row r="2328">
      <c r="A2328" s="266"/>
      <c r="B2328" s="266"/>
      <c r="C2328" s="269"/>
      <c r="D2328" s="984">
        <v>7.0</v>
      </c>
      <c r="E2328" s="985">
        <v>24.0</v>
      </c>
      <c r="F2328" s="986">
        <v>60.0</v>
      </c>
      <c r="G2328" s="987"/>
      <c r="H2328" s="1021">
        <v>120000.0</v>
      </c>
      <c r="I2328" s="486"/>
      <c r="J2328" s="519"/>
      <c r="K2328" s="474"/>
      <c r="L2328" s="990">
        <v>10.0</v>
      </c>
      <c r="M2328" s="486"/>
      <c r="N2328" s="487"/>
      <c r="O2328" s="486"/>
      <c r="P2328" s="487"/>
      <c r="Q2328" s="487"/>
      <c r="R2328" s="487"/>
      <c r="S2328" s="519"/>
      <c r="T2328" s="520"/>
      <c r="U2328" s="519"/>
      <c r="V2328" s="520"/>
      <c r="W2328" s="520"/>
      <c r="X2328" s="520"/>
      <c r="Y2328" s="474"/>
      <c r="Z2328" s="474"/>
      <c r="AA2328" s="474"/>
      <c r="AB2328" s="475"/>
      <c r="AC2328" s="475"/>
      <c r="AD2328" s="475"/>
      <c r="AE2328" s="990">
        <v>3.0</v>
      </c>
      <c r="AF2328" s="989"/>
      <c r="AG2328" s="989"/>
      <c r="AH2328" s="990">
        <v>3.0</v>
      </c>
      <c r="AI2328" s="990"/>
      <c r="AJ2328" s="990"/>
      <c r="AK2328" s="962"/>
      <c r="AL2328" s="962"/>
      <c r="AM2328" s="962"/>
      <c r="AN2328" s="961"/>
      <c r="AO2328" s="962"/>
      <c r="AP2328" s="962"/>
      <c r="AQ2328" s="961"/>
      <c r="AR2328" s="961"/>
      <c r="AS2328" s="962"/>
    </row>
    <row r="2329">
      <c r="A2329" s="266"/>
      <c r="B2329" s="266"/>
      <c r="C2329" s="269"/>
      <c r="D2329" s="984">
        <v>8.0</v>
      </c>
      <c r="E2329" s="985">
        <v>29.0</v>
      </c>
      <c r="F2329" s="986">
        <v>65.0</v>
      </c>
      <c r="G2329" s="987"/>
      <c r="H2329" s="1021">
        <v>180000.0</v>
      </c>
      <c r="I2329" s="486"/>
      <c r="J2329" s="519"/>
      <c r="K2329" s="474"/>
      <c r="L2329" s="990">
        <v>20.0</v>
      </c>
      <c r="M2329" s="486"/>
      <c r="N2329" s="487"/>
      <c r="O2329" s="486"/>
      <c r="P2329" s="487"/>
      <c r="Q2329" s="487"/>
      <c r="R2329" s="487"/>
      <c r="S2329" s="519"/>
      <c r="T2329" s="520"/>
      <c r="U2329" s="519"/>
      <c r="V2329" s="520"/>
      <c r="W2329" s="520"/>
      <c r="X2329" s="520"/>
      <c r="Y2329" s="474"/>
      <c r="Z2329" s="474"/>
      <c r="AA2329" s="474"/>
      <c r="AB2329" s="475"/>
      <c r="AC2329" s="475"/>
      <c r="AD2329" s="475"/>
      <c r="AE2329" s="990">
        <v>5.0</v>
      </c>
      <c r="AF2329" s="989"/>
      <c r="AG2329" s="989"/>
      <c r="AH2329" s="990">
        <v>5.0</v>
      </c>
      <c r="AI2329" s="990"/>
      <c r="AJ2329" s="990"/>
      <c r="AK2329" s="962"/>
      <c r="AL2329" s="962"/>
      <c r="AM2329" s="962"/>
      <c r="AN2329" s="961"/>
      <c r="AO2329" s="962"/>
      <c r="AP2329" s="962"/>
      <c r="AQ2329" s="961"/>
      <c r="AR2329" s="961"/>
      <c r="AS2329" s="962"/>
    </row>
    <row r="2330">
      <c r="A2330" s="266"/>
      <c r="B2330" s="266"/>
      <c r="C2330" s="269"/>
      <c r="D2330" s="984">
        <v>9.0</v>
      </c>
      <c r="E2330" s="985">
        <v>34.0</v>
      </c>
      <c r="F2330" s="986">
        <v>70.0</v>
      </c>
      <c r="G2330" s="987"/>
      <c r="H2330" s="1021">
        <v>270000.0</v>
      </c>
      <c r="I2330" s="486"/>
      <c r="J2330" s="519"/>
      <c r="K2330" s="474"/>
      <c r="L2330" s="990">
        <v>30.0</v>
      </c>
      <c r="M2330" s="486"/>
      <c r="N2330" s="487"/>
      <c r="O2330" s="486"/>
      <c r="P2330" s="487"/>
      <c r="Q2330" s="487"/>
      <c r="R2330" s="487"/>
      <c r="S2330" s="519"/>
      <c r="T2330" s="520"/>
      <c r="U2330" s="519"/>
      <c r="V2330" s="520"/>
      <c r="W2330" s="520"/>
      <c r="X2330" s="520"/>
      <c r="Y2330" s="474"/>
      <c r="Z2330" s="474"/>
      <c r="AA2330" s="474"/>
      <c r="AB2330" s="475"/>
      <c r="AC2330" s="475"/>
      <c r="AD2330" s="475"/>
      <c r="AE2330" s="990">
        <v>7.0</v>
      </c>
      <c r="AF2330" s="989"/>
      <c r="AG2330" s="989"/>
      <c r="AH2330" s="990">
        <v>7.0</v>
      </c>
      <c r="AI2330" s="990"/>
      <c r="AJ2330" s="990"/>
      <c r="AK2330" s="962"/>
      <c r="AL2330" s="962"/>
      <c r="AM2330" s="962"/>
      <c r="AN2330" s="961"/>
      <c r="AO2330" s="962"/>
      <c r="AP2330" s="962"/>
      <c r="AQ2330" s="961"/>
      <c r="AR2330" s="961"/>
      <c r="AS2330" s="962"/>
    </row>
    <row r="2331">
      <c r="A2331" s="275"/>
      <c r="B2331" s="275"/>
      <c r="C2331" s="917"/>
      <c r="D2331" s="992">
        <v>10.0</v>
      </c>
      <c r="E2331" s="993">
        <v>40.0</v>
      </c>
      <c r="F2331" s="994">
        <v>75.0</v>
      </c>
      <c r="G2331" s="995"/>
      <c r="H2331" s="1028">
        <v>410000.0</v>
      </c>
      <c r="I2331" s="1001"/>
      <c r="J2331" s="998"/>
      <c r="K2331" s="999"/>
      <c r="L2331" s="1004">
        <v>40.0</v>
      </c>
      <c r="M2331" s="1001"/>
      <c r="N2331" s="997"/>
      <c r="O2331" s="1001"/>
      <c r="P2331" s="997"/>
      <c r="Q2331" s="997"/>
      <c r="R2331" s="997"/>
      <c r="S2331" s="998"/>
      <c r="T2331" s="1002"/>
      <c r="U2331" s="998"/>
      <c r="V2331" s="1002"/>
      <c r="W2331" s="1002"/>
      <c r="X2331" s="1002"/>
      <c r="Y2331" s="999"/>
      <c r="Z2331" s="999"/>
      <c r="AA2331" s="999"/>
      <c r="AB2331" s="1003"/>
      <c r="AC2331" s="1003"/>
      <c r="AD2331" s="1003"/>
      <c r="AE2331" s="1004">
        <v>9.0</v>
      </c>
      <c r="AF2331" s="1000"/>
      <c r="AG2331" s="1000"/>
      <c r="AH2331" s="1004">
        <v>9.0</v>
      </c>
      <c r="AI2331" s="1004"/>
      <c r="AJ2331" s="1004"/>
      <c r="AK2331" s="962"/>
      <c r="AL2331" s="962"/>
      <c r="AM2331" s="962"/>
      <c r="AN2331" s="961"/>
      <c r="AO2331" s="962"/>
      <c r="AP2331" s="962"/>
      <c r="AQ2331" s="961"/>
      <c r="AR2331" s="961"/>
      <c r="AS2331" s="962"/>
    </row>
    <row r="2332">
      <c r="A2332" s="968" t="s">
        <v>2604</v>
      </c>
      <c r="B2332" s="1016" t="s">
        <v>2970</v>
      </c>
      <c r="C2332" s="14"/>
      <c r="D2332" s="970">
        <v>1.0</v>
      </c>
      <c r="E2332" s="971">
        <v>2.0</v>
      </c>
      <c r="F2332" s="972">
        <v>5.0</v>
      </c>
      <c r="G2332" s="973">
        <v>30.0</v>
      </c>
      <c r="H2332" s="1023">
        <v>10000.0</v>
      </c>
      <c r="I2332" s="979"/>
      <c r="J2332" s="976"/>
      <c r="K2332" s="977"/>
      <c r="L2332" s="982">
        <v>1.0</v>
      </c>
      <c r="M2332" s="979"/>
      <c r="N2332" s="975"/>
      <c r="O2332" s="979"/>
      <c r="P2332" s="975"/>
      <c r="Q2332" s="975"/>
      <c r="R2332" s="975"/>
      <c r="S2332" s="976"/>
      <c r="T2332" s="980"/>
      <c r="U2332" s="976"/>
      <c r="V2332" s="980"/>
      <c r="W2332" s="980"/>
      <c r="X2332" s="980"/>
      <c r="Y2332" s="977"/>
      <c r="Z2332" s="977"/>
      <c r="AA2332" s="977"/>
      <c r="AB2332" s="981"/>
      <c r="AC2332" s="981"/>
      <c r="AD2332" s="981"/>
      <c r="AE2332" s="978"/>
      <c r="AF2332" s="978"/>
      <c r="AG2332" s="978"/>
      <c r="AH2332" s="982"/>
      <c r="AI2332" s="982"/>
      <c r="AJ2332" s="978"/>
      <c r="AK2332" s="962"/>
      <c r="AL2332" s="962"/>
      <c r="AM2332" s="962"/>
      <c r="AN2332" s="961"/>
      <c r="AO2332" s="962"/>
      <c r="AP2332" s="962"/>
      <c r="AQ2332" s="961"/>
      <c r="AR2332" s="961"/>
      <c r="AS2332" s="962"/>
    </row>
    <row r="2333">
      <c r="A2333" s="266"/>
      <c r="B2333" s="266"/>
      <c r="C2333" s="269"/>
      <c r="D2333" s="984">
        <v>2.0</v>
      </c>
      <c r="E2333" s="985">
        <v>4.0</v>
      </c>
      <c r="F2333" s="986">
        <v>6.0</v>
      </c>
      <c r="G2333" s="987">
        <v>36.0</v>
      </c>
      <c r="H2333" s="1021">
        <v>15000.0</v>
      </c>
      <c r="I2333" s="486"/>
      <c r="J2333" s="519"/>
      <c r="K2333" s="475">
        <v>5.0</v>
      </c>
      <c r="L2333" s="989"/>
      <c r="M2333" s="486"/>
      <c r="N2333" s="487"/>
      <c r="O2333" s="486"/>
      <c r="P2333" s="487"/>
      <c r="Q2333" s="487"/>
      <c r="R2333" s="487"/>
      <c r="S2333" s="519"/>
      <c r="T2333" s="520"/>
      <c r="U2333" s="519"/>
      <c r="V2333" s="520"/>
      <c r="W2333" s="520"/>
      <c r="X2333" s="520"/>
      <c r="Y2333" s="475"/>
      <c r="Z2333" s="474"/>
      <c r="AA2333" s="474"/>
      <c r="AB2333" s="475">
        <v>6.0</v>
      </c>
      <c r="AC2333" s="475"/>
      <c r="AD2333" s="475"/>
      <c r="AE2333" s="989"/>
      <c r="AF2333" s="989"/>
      <c r="AG2333" s="989"/>
      <c r="AH2333" s="990"/>
      <c r="AI2333" s="990"/>
      <c r="AJ2333" s="989"/>
      <c r="AK2333" s="962"/>
      <c r="AL2333" s="962"/>
      <c r="AM2333" s="962"/>
      <c r="AN2333" s="961"/>
      <c r="AO2333" s="962"/>
      <c r="AP2333" s="962"/>
      <c r="AQ2333" s="961"/>
      <c r="AR2333" s="961"/>
      <c r="AS2333" s="962"/>
    </row>
    <row r="2334">
      <c r="A2334" s="266"/>
      <c r="B2334" s="266"/>
      <c r="C2334" s="269"/>
      <c r="D2334" s="984">
        <v>3.0</v>
      </c>
      <c r="E2334" s="985">
        <v>6.0</v>
      </c>
      <c r="F2334" s="986">
        <v>7.0</v>
      </c>
      <c r="G2334" s="987">
        <v>44.0</v>
      </c>
      <c r="H2334" s="1021">
        <v>23000.0</v>
      </c>
      <c r="I2334" s="486"/>
      <c r="J2334" s="519"/>
      <c r="K2334" s="475">
        <v>15.0</v>
      </c>
      <c r="L2334" s="989"/>
      <c r="M2334" s="486"/>
      <c r="N2334" s="487"/>
      <c r="O2334" s="486"/>
      <c r="P2334" s="487"/>
      <c r="Q2334" s="487"/>
      <c r="R2334" s="487"/>
      <c r="S2334" s="519"/>
      <c r="T2334" s="520"/>
      <c r="U2334" s="519"/>
      <c r="V2334" s="520"/>
      <c r="W2334" s="520"/>
      <c r="X2334" s="520"/>
      <c r="Y2334" s="475">
        <v>6.0</v>
      </c>
      <c r="Z2334" s="474"/>
      <c r="AA2334" s="474"/>
      <c r="AB2334" s="475">
        <v>10.0</v>
      </c>
      <c r="AC2334" s="475"/>
      <c r="AD2334" s="475"/>
      <c r="AE2334" s="989"/>
      <c r="AF2334" s="989"/>
      <c r="AG2334" s="989"/>
      <c r="AH2334" s="990"/>
      <c r="AI2334" s="990"/>
      <c r="AJ2334" s="989"/>
      <c r="AK2334" s="962"/>
      <c r="AL2334" s="962"/>
      <c r="AM2334" s="962"/>
      <c r="AN2334" s="961"/>
      <c r="AO2334" s="962"/>
      <c r="AP2334" s="962"/>
      <c r="AQ2334" s="961"/>
      <c r="AR2334" s="961"/>
      <c r="AS2334" s="962"/>
    </row>
    <row r="2335">
      <c r="A2335" s="266"/>
      <c r="B2335" s="266"/>
      <c r="C2335" s="269"/>
      <c r="D2335" s="984">
        <v>4.0</v>
      </c>
      <c r="E2335" s="985">
        <v>9.0</v>
      </c>
      <c r="F2335" s="986">
        <v>8.0</v>
      </c>
      <c r="G2335" s="987">
        <v>52.0</v>
      </c>
      <c r="H2335" s="1021">
        <v>35000.0</v>
      </c>
      <c r="I2335" s="486"/>
      <c r="J2335" s="519"/>
      <c r="K2335" s="475">
        <v>25.0</v>
      </c>
      <c r="L2335" s="989"/>
      <c r="M2335" s="486"/>
      <c r="N2335" s="487"/>
      <c r="O2335" s="486"/>
      <c r="P2335" s="487"/>
      <c r="Q2335" s="487"/>
      <c r="R2335" s="487"/>
      <c r="S2335" s="519"/>
      <c r="T2335" s="520"/>
      <c r="U2335" s="519"/>
      <c r="V2335" s="520"/>
      <c r="W2335" s="520"/>
      <c r="X2335" s="520"/>
      <c r="Y2335" s="475">
        <v>8.0</v>
      </c>
      <c r="Z2335" s="474"/>
      <c r="AA2335" s="474"/>
      <c r="AB2335" s="475">
        <v>12.0</v>
      </c>
      <c r="AC2335" s="475"/>
      <c r="AD2335" s="475"/>
      <c r="AE2335" s="989"/>
      <c r="AF2335" s="989"/>
      <c r="AG2335" s="989"/>
      <c r="AH2335" s="990"/>
      <c r="AI2335" s="990"/>
      <c r="AJ2335" s="989"/>
      <c r="AK2335" s="962"/>
      <c r="AL2335" s="962"/>
      <c r="AM2335" s="962"/>
      <c r="AN2335" s="961"/>
      <c r="AO2335" s="962"/>
      <c r="AP2335" s="962"/>
      <c r="AQ2335" s="961"/>
      <c r="AR2335" s="961"/>
      <c r="AS2335" s="962"/>
    </row>
    <row r="2336">
      <c r="A2336" s="266"/>
      <c r="B2336" s="266"/>
      <c r="C2336" s="269"/>
      <c r="D2336" s="984">
        <v>5.0</v>
      </c>
      <c r="E2336" s="985">
        <v>12.0</v>
      </c>
      <c r="F2336" s="986">
        <v>9.0</v>
      </c>
      <c r="G2336" s="987">
        <v>60.0</v>
      </c>
      <c r="H2336" s="1021">
        <v>53000.0</v>
      </c>
      <c r="I2336" s="486"/>
      <c r="J2336" s="519"/>
      <c r="K2336" s="474"/>
      <c r="L2336" s="990">
        <v>3.0</v>
      </c>
      <c r="M2336" s="486"/>
      <c r="N2336" s="487"/>
      <c r="O2336" s="486"/>
      <c r="P2336" s="487"/>
      <c r="Q2336" s="487"/>
      <c r="R2336" s="487"/>
      <c r="S2336" s="519"/>
      <c r="T2336" s="520"/>
      <c r="U2336" s="519"/>
      <c r="V2336" s="520"/>
      <c r="W2336" s="520"/>
      <c r="X2336" s="520"/>
      <c r="Y2336" s="475">
        <v>10.0</v>
      </c>
      <c r="Z2336" s="474"/>
      <c r="AA2336" s="474"/>
      <c r="AB2336" s="475">
        <v>14.0</v>
      </c>
      <c r="AC2336" s="475"/>
      <c r="AD2336" s="475"/>
      <c r="AE2336" s="989"/>
      <c r="AF2336" s="989"/>
      <c r="AG2336" s="989"/>
      <c r="AH2336" s="990"/>
      <c r="AI2336" s="990"/>
      <c r="AJ2336" s="989"/>
      <c r="AK2336" s="962"/>
      <c r="AL2336" s="962"/>
      <c r="AM2336" s="962"/>
      <c r="AN2336" s="961"/>
      <c r="AO2336" s="962"/>
      <c r="AP2336" s="962"/>
      <c r="AQ2336" s="961"/>
      <c r="AR2336" s="961"/>
      <c r="AS2336" s="962"/>
    </row>
    <row r="2337">
      <c r="A2337" s="266"/>
      <c r="B2337" s="266"/>
      <c r="C2337" s="269"/>
      <c r="D2337" s="984">
        <v>6.0</v>
      </c>
      <c r="E2337" s="985">
        <v>15.0</v>
      </c>
      <c r="F2337" s="986">
        <v>10.0</v>
      </c>
      <c r="G2337" s="987">
        <v>68.0</v>
      </c>
      <c r="H2337" s="1021">
        <v>80000.0</v>
      </c>
      <c r="I2337" s="486"/>
      <c r="J2337" s="519"/>
      <c r="K2337" s="474"/>
      <c r="L2337" s="990">
        <v>5.0</v>
      </c>
      <c r="M2337" s="486"/>
      <c r="N2337" s="487"/>
      <c r="O2337" s="486"/>
      <c r="P2337" s="487"/>
      <c r="Q2337" s="487"/>
      <c r="R2337" s="487"/>
      <c r="S2337" s="519"/>
      <c r="T2337" s="520"/>
      <c r="U2337" s="519"/>
      <c r="V2337" s="520"/>
      <c r="W2337" s="520"/>
      <c r="X2337" s="520"/>
      <c r="Y2337" s="474"/>
      <c r="Z2337" s="474"/>
      <c r="AA2337" s="474"/>
      <c r="AB2337" s="475"/>
      <c r="AC2337" s="475"/>
      <c r="AD2337" s="475"/>
      <c r="AE2337" s="990">
        <v>2.0</v>
      </c>
      <c r="AF2337" s="989"/>
      <c r="AG2337" s="989"/>
      <c r="AH2337" s="990">
        <v>2.0</v>
      </c>
      <c r="AI2337" s="990"/>
      <c r="AJ2337" s="990"/>
      <c r="AK2337" s="962"/>
      <c r="AL2337" s="962"/>
      <c r="AM2337" s="962"/>
      <c r="AN2337" s="961"/>
      <c r="AO2337" s="962"/>
      <c r="AP2337" s="962"/>
      <c r="AQ2337" s="961"/>
      <c r="AR2337" s="961"/>
      <c r="AS2337" s="962"/>
    </row>
    <row r="2338">
      <c r="A2338" s="266"/>
      <c r="B2338" s="266"/>
      <c r="C2338" s="269"/>
      <c r="D2338" s="984">
        <v>7.0</v>
      </c>
      <c r="E2338" s="985">
        <v>18.0</v>
      </c>
      <c r="F2338" s="986">
        <v>11.0</v>
      </c>
      <c r="G2338" s="987">
        <v>76.0</v>
      </c>
      <c r="H2338" s="1021">
        <v>120000.0</v>
      </c>
      <c r="I2338" s="486"/>
      <c r="J2338" s="519"/>
      <c r="K2338" s="474"/>
      <c r="L2338" s="990">
        <v>10.0</v>
      </c>
      <c r="M2338" s="486"/>
      <c r="N2338" s="487"/>
      <c r="O2338" s="486"/>
      <c r="P2338" s="487"/>
      <c r="Q2338" s="487"/>
      <c r="R2338" s="487"/>
      <c r="S2338" s="519"/>
      <c r="T2338" s="520"/>
      <c r="U2338" s="519"/>
      <c r="V2338" s="520"/>
      <c r="W2338" s="520"/>
      <c r="X2338" s="520"/>
      <c r="Y2338" s="474"/>
      <c r="Z2338" s="474"/>
      <c r="AA2338" s="474"/>
      <c r="AB2338" s="475"/>
      <c r="AC2338" s="475"/>
      <c r="AD2338" s="475"/>
      <c r="AE2338" s="990">
        <v>3.0</v>
      </c>
      <c r="AF2338" s="989"/>
      <c r="AG2338" s="989"/>
      <c r="AH2338" s="990">
        <v>3.0</v>
      </c>
      <c r="AI2338" s="990"/>
      <c r="AJ2338" s="990"/>
      <c r="AK2338" s="962"/>
      <c r="AL2338" s="962"/>
      <c r="AM2338" s="962"/>
      <c r="AN2338" s="961"/>
      <c r="AO2338" s="962"/>
      <c r="AP2338" s="962"/>
      <c r="AQ2338" s="961"/>
      <c r="AR2338" s="961"/>
      <c r="AS2338" s="962"/>
    </row>
    <row r="2339">
      <c r="A2339" s="266"/>
      <c r="B2339" s="266"/>
      <c r="C2339" s="269"/>
      <c r="D2339" s="984">
        <v>8.0</v>
      </c>
      <c r="E2339" s="985">
        <v>22.0</v>
      </c>
      <c r="F2339" s="986">
        <v>12.0</v>
      </c>
      <c r="G2339" s="987">
        <v>84.0</v>
      </c>
      <c r="H2339" s="1021">
        <v>180000.0</v>
      </c>
      <c r="I2339" s="486"/>
      <c r="J2339" s="519"/>
      <c r="K2339" s="474"/>
      <c r="L2339" s="990">
        <v>20.0</v>
      </c>
      <c r="M2339" s="486"/>
      <c r="N2339" s="487"/>
      <c r="O2339" s="486"/>
      <c r="P2339" s="487"/>
      <c r="Q2339" s="487"/>
      <c r="R2339" s="487"/>
      <c r="S2339" s="519"/>
      <c r="T2339" s="520"/>
      <c r="U2339" s="519"/>
      <c r="V2339" s="520"/>
      <c r="W2339" s="520"/>
      <c r="X2339" s="520"/>
      <c r="Y2339" s="474"/>
      <c r="Z2339" s="474"/>
      <c r="AA2339" s="474"/>
      <c r="AB2339" s="475"/>
      <c r="AC2339" s="475"/>
      <c r="AD2339" s="475"/>
      <c r="AE2339" s="990">
        <v>5.0</v>
      </c>
      <c r="AF2339" s="989"/>
      <c r="AG2339" s="989"/>
      <c r="AH2339" s="990">
        <v>5.0</v>
      </c>
      <c r="AI2339" s="990"/>
      <c r="AJ2339" s="990"/>
      <c r="AK2339" s="962"/>
      <c r="AL2339" s="962"/>
      <c r="AM2339" s="962"/>
      <c r="AN2339" s="961"/>
      <c r="AO2339" s="962"/>
      <c r="AP2339" s="962"/>
      <c r="AQ2339" s="961"/>
      <c r="AR2339" s="961"/>
      <c r="AS2339" s="962"/>
    </row>
    <row r="2340">
      <c r="A2340" s="266"/>
      <c r="B2340" s="266"/>
      <c r="C2340" s="269"/>
      <c r="D2340" s="984">
        <v>9.0</v>
      </c>
      <c r="E2340" s="985">
        <v>26.0</v>
      </c>
      <c r="F2340" s="986">
        <v>13.0</v>
      </c>
      <c r="G2340" s="987">
        <v>92.0</v>
      </c>
      <c r="H2340" s="1021">
        <v>270000.0</v>
      </c>
      <c r="I2340" s="486"/>
      <c r="J2340" s="519"/>
      <c r="K2340" s="474"/>
      <c r="L2340" s="990">
        <v>30.0</v>
      </c>
      <c r="M2340" s="486"/>
      <c r="N2340" s="487"/>
      <c r="O2340" s="486"/>
      <c r="P2340" s="487"/>
      <c r="Q2340" s="487"/>
      <c r="R2340" s="487"/>
      <c r="S2340" s="519"/>
      <c r="T2340" s="520"/>
      <c r="U2340" s="519"/>
      <c r="V2340" s="520"/>
      <c r="W2340" s="520"/>
      <c r="X2340" s="520"/>
      <c r="Y2340" s="474"/>
      <c r="Z2340" s="474"/>
      <c r="AA2340" s="474"/>
      <c r="AB2340" s="475"/>
      <c r="AC2340" s="475"/>
      <c r="AD2340" s="475"/>
      <c r="AE2340" s="990">
        <v>7.0</v>
      </c>
      <c r="AF2340" s="989"/>
      <c r="AG2340" s="989"/>
      <c r="AH2340" s="990">
        <v>7.0</v>
      </c>
      <c r="AI2340" s="990"/>
      <c r="AJ2340" s="990"/>
      <c r="AK2340" s="962"/>
      <c r="AL2340" s="962"/>
      <c r="AM2340" s="962"/>
      <c r="AN2340" s="961"/>
      <c r="AO2340" s="962"/>
      <c r="AP2340" s="962"/>
      <c r="AQ2340" s="961"/>
      <c r="AR2340" s="961"/>
      <c r="AS2340" s="962"/>
    </row>
    <row r="2341">
      <c r="A2341" s="275"/>
      <c r="B2341" s="275"/>
      <c r="C2341" s="917"/>
      <c r="D2341" s="992">
        <v>10.0</v>
      </c>
      <c r="E2341" s="993">
        <v>30.0</v>
      </c>
      <c r="F2341" s="994">
        <v>15.0</v>
      </c>
      <c r="G2341" s="995">
        <v>100.0</v>
      </c>
      <c r="H2341" s="1028">
        <v>410000.0</v>
      </c>
      <c r="I2341" s="1001"/>
      <c r="J2341" s="998"/>
      <c r="K2341" s="999"/>
      <c r="L2341" s="1004">
        <v>40.0</v>
      </c>
      <c r="M2341" s="1001"/>
      <c r="N2341" s="997"/>
      <c r="O2341" s="1001"/>
      <c r="P2341" s="997"/>
      <c r="Q2341" s="997"/>
      <c r="R2341" s="997"/>
      <c r="S2341" s="998"/>
      <c r="T2341" s="1002"/>
      <c r="U2341" s="998"/>
      <c r="V2341" s="1002"/>
      <c r="W2341" s="1002"/>
      <c r="X2341" s="1002"/>
      <c r="Y2341" s="999"/>
      <c r="Z2341" s="999"/>
      <c r="AA2341" s="999"/>
      <c r="AB2341" s="1003"/>
      <c r="AC2341" s="1003"/>
      <c r="AD2341" s="1003"/>
      <c r="AE2341" s="1004">
        <v>9.0</v>
      </c>
      <c r="AF2341" s="1000"/>
      <c r="AG2341" s="1000"/>
      <c r="AH2341" s="1004">
        <v>9.0</v>
      </c>
      <c r="AI2341" s="1004"/>
      <c r="AJ2341" s="1004"/>
      <c r="AK2341" s="962"/>
      <c r="AL2341" s="962"/>
      <c r="AM2341" s="962"/>
      <c r="AN2341" s="961"/>
      <c r="AO2341" s="962"/>
      <c r="AP2341" s="962"/>
      <c r="AQ2341" s="961"/>
      <c r="AR2341" s="961"/>
      <c r="AS2341" s="962"/>
    </row>
    <row r="2342">
      <c r="A2342" s="1117" t="s">
        <v>2971</v>
      </c>
      <c r="B2342" s="1016" t="s">
        <v>2972</v>
      </c>
      <c r="C2342" s="14"/>
      <c r="D2342" s="970">
        <v>1.0</v>
      </c>
      <c r="E2342" s="971">
        <v>1.0</v>
      </c>
      <c r="F2342" s="972"/>
      <c r="G2342" s="973"/>
      <c r="H2342" s="1023">
        <v>250000.0</v>
      </c>
      <c r="I2342" s="979"/>
      <c r="J2342" s="976"/>
      <c r="K2342" s="977"/>
      <c r="L2342" s="982">
        <v>35.0</v>
      </c>
      <c r="M2342" s="979"/>
      <c r="N2342" s="975"/>
      <c r="O2342" s="979"/>
      <c r="P2342" s="975"/>
      <c r="Q2342" s="975"/>
      <c r="R2342" s="975"/>
      <c r="S2342" s="976"/>
      <c r="T2342" s="980"/>
      <c r="U2342" s="976"/>
      <c r="V2342" s="980"/>
      <c r="W2342" s="980"/>
      <c r="X2342" s="980"/>
      <c r="Y2342" s="977"/>
      <c r="Z2342" s="977"/>
      <c r="AA2342" s="977"/>
      <c r="AB2342" s="981"/>
      <c r="AC2342" s="981"/>
      <c r="AD2342" s="981"/>
      <c r="AE2342" s="1152">
        <v>6.0</v>
      </c>
      <c r="AF2342" s="1152"/>
      <c r="AG2342" s="1152"/>
      <c r="AH2342" s="1152"/>
      <c r="AI2342" s="982"/>
      <c r="AJ2342" s="1152">
        <v>6.0</v>
      </c>
      <c r="AK2342" s="1024"/>
      <c r="AL2342" s="1024"/>
      <c r="AM2342" s="1024"/>
      <c r="AN2342" s="1025"/>
      <c r="AO2342" s="1024"/>
      <c r="AP2342" s="1024"/>
      <c r="AQ2342" s="1025"/>
      <c r="AR2342" s="1025"/>
      <c r="AS2342" s="1024"/>
    </row>
    <row r="2343">
      <c r="B2343" s="266"/>
      <c r="C2343" s="269"/>
      <c r="D2343" s="984">
        <v>2.0</v>
      </c>
      <c r="E2343" s="985">
        <v>2.0</v>
      </c>
      <c r="F2343" s="986"/>
      <c r="G2343" s="987"/>
      <c r="H2343" s="1021">
        <v>290000.0</v>
      </c>
      <c r="I2343" s="486"/>
      <c r="J2343" s="519"/>
      <c r="K2343" s="475"/>
      <c r="L2343" s="990">
        <v>40.0</v>
      </c>
      <c r="M2343" s="486"/>
      <c r="N2343" s="487"/>
      <c r="O2343" s="486"/>
      <c r="P2343" s="487"/>
      <c r="Q2343" s="487"/>
      <c r="R2343" s="487"/>
      <c r="S2343" s="519"/>
      <c r="T2343" s="520"/>
      <c r="U2343" s="519"/>
      <c r="V2343" s="520"/>
      <c r="W2343" s="520"/>
      <c r="X2343" s="520"/>
      <c r="Y2343" s="475"/>
      <c r="Z2343" s="474"/>
      <c r="AA2343" s="474"/>
      <c r="AB2343" s="475"/>
      <c r="AC2343" s="475"/>
      <c r="AD2343" s="475"/>
      <c r="AE2343" s="1153">
        <v>6.0</v>
      </c>
      <c r="AF2343" s="1153"/>
      <c r="AG2343" s="1153"/>
      <c r="AH2343" s="1153"/>
      <c r="AI2343" s="990"/>
      <c r="AJ2343" s="1153">
        <v>6.0</v>
      </c>
      <c r="AK2343" s="962"/>
      <c r="AL2343" s="962"/>
      <c r="AM2343" s="962"/>
      <c r="AN2343" s="961"/>
      <c r="AO2343" s="962"/>
      <c r="AP2343" s="962"/>
      <c r="AQ2343" s="961"/>
      <c r="AR2343" s="961"/>
      <c r="AS2343" s="962"/>
    </row>
    <row r="2344">
      <c r="B2344" s="266"/>
      <c r="C2344" s="269"/>
      <c r="D2344" s="984">
        <v>3.0</v>
      </c>
      <c r="E2344" s="985">
        <v>3.0</v>
      </c>
      <c r="F2344" s="986"/>
      <c r="G2344" s="987"/>
      <c r="H2344" s="1021">
        <v>330000.0</v>
      </c>
      <c r="I2344" s="486"/>
      <c r="J2344" s="519"/>
      <c r="K2344" s="475"/>
      <c r="L2344" s="990">
        <v>45.0</v>
      </c>
      <c r="M2344" s="486"/>
      <c r="N2344" s="487"/>
      <c r="O2344" s="486"/>
      <c r="P2344" s="487"/>
      <c r="Q2344" s="487"/>
      <c r="R2344" s="487"/>
      <c r="S2344" s="519"/>
      <c r="T2344" s="520"/>
      <c r="U2344" s="519"/>
      <c r="V2344" s="520"/>
      <c r="W2344" s="520"/>
      <c r="X2344" s="520"/>
      <c r="Y2344" s="475"/>
      <c r="Z2344" s="474"/>
      <c r="AA2344" s="474"/>
      <c r="AB2344" s="475"/>
      <c r="AC2344" s="475"/>
      <c r="AD2344" s="475"/>
      <c r="AE2344" s="1153">
        <v>7.0</v>
      </c>
      <c r="AF2344" s="1153"/>
      <c r="AG2344" s="1153"/>
      <c r="AH2344" s="1153"/>
      <c r="AI2344" s="990"/>
      <c r="AJ2344" s="1153">
        <v>7.0</v>
      </c>
      <c r="AK2344" s="962"/>
      <c r="AL2344" s="962"/>
      <c r="AM2344" s="962"/>
      <c r="AN2344" s="961"/>
      <c r="AO2344" s="962"/>
      <c r="AP2344" s="962"/>
      <c r="AQ2344" s="961"/>
      <c r="AR2344" s="961"/>
      <c r="AS2344" s="962"/>
    </row>
    <row r="2345">
      <c r="B2345" s="266"/>
      <c r="C2345" s="269"/>
      <c r="D2345" s="984">
        <v>4.0</v>
      </c>
      <c r="E2345" s="985">
        <v>4.0</v>
      </c>
      <c r="F2345" s="986"/>
      <c r="G2345" s="987"/>
      <c r="H2345" s="1021">
        <v>380000.0</v>
      </c>
      <c r="I2345" s="486"/>
      <c r="J2345" s="519"/>
      <c r="K2345" s="475"/>
      <c r="L2345" s="990">
        <v>50.0</v>
      </c>
      <c r="M2345" s="486"/>
      <c r="N2345" s="487"/>
      <c r="O2345" s="486"/>
      <c r="P2345" s="487"/>
      <c r="Q2345" s="487"/>
      <c r="R2345" s="487"/>
      <c r="S2345" s="519"/>
      <c r="T2345" s="520"/>
      <c r="U2345" s="519"/>
      <c r="V2345" s="520"/>
      <c r="W2345" s="520"/>
      <c r="X2345" s="520"/>
      <c r="Y2345" s="475"/>
      <c r="Z2345" s="474"/>
      <c r="AA2345" s="474"/>
      <c r="AB2345" s="475"/>
      <c r="AC2345" s="475"/>
      <c r="AD2345" s="475"/>
      <c r="AE2345" s="1153">
        <v>7.0</v>
      </c>
      <c r="AF2345" s="1153"/>
      <c r="AG2345" s="1153"/>
      <c r="AH2345" s="1153"/>
      <c r="AI2345" s="990"/>
      <c r="AJ2345" s="1153">
        <v>7.0</v>
      </c>
      <c r="AK2345" s="962"/>
      <c r="AL2345" s="962"/>
      <c r="AM2345" s="962"/>
      <c r="AN2345" s="961"/>
      <c r="AO2345" s="962"/>
      <c r="AP2345" s="962"/>
      <c r="AQ2345" s="961"/>
      <c r="AR2345" s="961"/>
      <c r="AS2345" s="962"/>
    </row>
    <row r="2346">
      <c r="B2346" s="266"/>
      <c r="C2346" s="269"/>
      <c r="D2346" s="984">
        <v>5.0</v>
      </c>
      <c r="E2346" s="985">
        <v>5.0</v>
      </c>
      <c r="F2346" s="986"/>
      <c r="G2346" s="987"/>
      <c r="H2346" s="1021">
        <v>440000.0</v>
      </c>
      <c r="I2346" s="486"/>
      <c r="J2346" s="519"/>
      <c r="K2346" s="474"/>
      <c r="L2346" s="990">
        <v>55.0</v>
      </c>
      <c r="M2346" s="486"/>
      <c r="N2346" s="487"/>
      <c r="O2346" s="486"/>
      <c r="P2346" s="487"/>
      <c r="Q2346" s="487"/>
      <c r="R2346" s="487"/>
      <c r="S2346" s="519"/>
      <c r="T2346" s="520"/>
      <c r="U2346" s="519"/>
      <c r="V2346" s="520"/>
      <c r="W2346" s="520"/>
      <c r="X2346" s="520"/>
      <c r="Y2346" s="475"/>
      <c r="Z2346" s="474"/>
      <c r="AA2346" s="474"/>
      <c r="AB2346" s="475"/>
      <c r="AC2346" s="475"/>
      <c r="AD2346" s="475"/>
      <c r="AE2346" s="1153">
        <v>8.0</v>
      </c>
      <c r="AF2346" s="1153"/>
      <c r="AG2346" s="1153"/>
      <c r="AH2346" s="1153"/>
      <c r="AI2346" s="990"/>
      <c r="AJ2346" s="1153">
        <v>8.0</v>
      </c>
      <c r="AK2346" s="962"/>
      <c r="AL2346" s="962"/>
      <c r="AM2346" s="962"/>
      <c r="AN2346" s="961"/>
      <c r="AO2346" s="962"/>
      <c r="AP2346" s="962"/>
      <c r="AQ2346" s="961"/>
      <c r="AR2346" s="961"/>
      <c r="AS2346" s="962"/>
    </row>
    <row r="2347">
      <c r="B2347" s="266"/>
      <c r="C2347" s="269"/>
      <c r="D2347" s="984">
        <v>6.0</v>
      </c>
      <c r="E2347" s="985">
        <v>6.0</v>
      </c>
      <c r="F2347" s="986"/>
      <c r="G2347" s="987"/>
      <c r="H2347" s="1021">
        <v>510000.0</v>
      </c>
      <c r="I2347" s="486"/>
      <c r="J2347" s="519"/>
      <c r="K2347" s="474"/>
      <c r="L2347" s="990">
        <v>60.0</v>
      </c>
      <c r="M2347" s="486"/>
      <c r="N2347" s="487"/>
      <c r="O2347" s="486"/>
      <c r="P2347" s="487"/>
      <c r="Q2347" s="487"/>
      <c r="R2347" s="487"/>
      <c r="S2347" s="519"/>
      <c r="T2347" s="520"/>
      <c r="U2347" s="519"/>
      <c r="V2347" s="520"/>
      <c r="W2347" s="520"/>
      <c r="X2347" s="520"/>
      <c r="Y2347" s="474"/>
      <c r="Z2347" s="474"/>
      <c r="AA2347" s="474"/>
      <c r="AB2347" s="475"/>
      <c r="AC2347" s="475"/>
      <c r="AD2347" s="475"/>
      <c r="AE2347" s="1153">
        <v>8.0</v>
      </c>
      <c r="AF2347" s="1153"/>
      <c r="AG2347" s="1153"/>
      <c r="AH2347" s="1154"/>
      <c r="AI2347" s="990"/>
      <c r="AJ2347" s="1153">
        <v>8.0</v>
      </c>
      <c r="AK2347" s="962"/>
      <c r="AL2347" s="962"/>
      <c r="AM2347" s="962"/>
      <c r="AN2347" s="961"/>
      <c r="AO2347" s="962"/>
      <c r="AP2347" s="962"/>
      <c r="AQ2347" s="961"/>
      <c r="AR2347" s="961"/>
      <c r="AS2347" s="962"/>
    </row>
    <row r="2348">
      <c r="B2348" s="266"/>
      <c r="C2348" s="269"/>
      <c r="D2348" s="984">
        <v>7.0</v>
      </c>
      <c r="E2348" s="985">
        <v>7.0</v>
      </c>
      <c r="F2348" s="986"/>
      <c r="G2348" s="987"/>
      <c r="H2348" s="1021">
        <v>590000.0</v>
      </c>
      <c r="I2348" s="486"/>
      <c r="J2348" s="519"/>
      <c r="K2348" s="474"/>
      <c r="L2348" s="990">
        <v>65.0</v>
      </c>
      <c r="M2348" s="486"/>
      <c r="N2348" s="487"/>
      <c r="O2348" s="486"/>
      <c r="P2348" s="487"/>
      <c r="Q2348" s="487"/>
      <c r="R2348" s="487"/>
      <c r="S2348" s="519"/>
      <c r="T2348" s="520"/>
      <c r="U2348" s="519"/>
      <c r="V2348" s="520"/>
      <c r="W2348" s="520"/>
      <c r="X2348" s="520"/>
      <c r="Y2348" s="474"/>
      <c r="Z2348" s="474"/>
      <c r="AA2348" s="474"/>
      <c r="AB2348" s="475"/>
      <c r="AC2348" s="475"/>
      <c r="AD2348" s="475"/>
      <c r="AE2348" s="1153">
        <v>9.0</v>
      </c>
      <c r="AF2348" s="1153"/>
      <c r="AG2348" s="1153"/>
      <c r="AH2348" s="1154"/>
      <c r="AI2348" s="990"/>
      <c r="AJ2348" s="1153">
        <v>9.0</v>
      </c>
      <c r="AK2348" s="962"/>
      <c r="AL2348" s="962"/>
      <c r="AM2348" s="962"/>
      <c r="AN2348" s="961"/>
      <c r="AO2348" s="962"/>
      <c r="AP2348" s="962"/>
      <c r="AQ2348" s="961"/>
      <c r="AR2348" s="961"/>
      <c r="AS2348" s="962"/>
    </row>
    <row r="2349">
      <c r="B2349" s="266"/>
      <c r="C2349" s="269"/>
      <c r="D2349" s="984">
        <v>8.0</v>
      </c>
      <c r="E2349" s="985">
        <v>8.0</v>
      </c>
      <c r="F2349" s="986"/>
      <c r="G2349" s="987"/>
      <c r="H2349" s="1021">
        <v>680000.0</v>
      </c>
      <c r="I2349" s="486"/>
      <c r="J2349" s="519"/>
      <c r="K2349" s="474"/>
      <c r="L2349" s="990">
        <v>70.0</v>
      </c>
      <c r="M2349" s="486"/>
      <c r="N2349" s="487"/>
      <c r="O2349" s="486"/>
      <c r="P2349" s="487"/>
      <c r="Q2349" s="487"/>
      <c r="R2349" s="487"/>
      <c r="S2349" s="519"/>
      <c r="T2349" s="520"/>
      <c r="U2349" s="519"/>
      <c r="V2349" s="520"/>
      <c r="W2349" s="520"/>
      <c r="X2349" s="520"/>
      <c r="Y2349" s="474"/>
      <c r="Z2349" s="474"/>
      <c r="AA2349" s="474"/>
      <c r="AB2349" s="475"/>
      <c r="AC2349" s="475"/>
      <c r="AD2349" s="475"/>
      <c r="AE2349" s="1153">
        <v>9.0</v>
      </c>
      <c r="AF2349" s="1153"/>
      <c r="AG2349" s="1153"/>
      <c r="AH2349" s="1154"/>
      <c r="AI2349" s="990"/>
      <c r="AJ2349" s="1153">
        <v>9.0</v>
      </c>
      <c r="AK2349" s="962"/>
      <c r="AL2349" s="962"/>
      <c r="AM2349" s="962"/>
      <c r="AN2349" s="961"/>
      <c r="AO2349" s="962"/>
      <c r="AP2349" s="962"/>
      <c r="AQ2349" s="961"/>
      <c r="AR2349" s="961"/>
      <c r="AS2349" s="962"/>
    </row>
    <row r="2350">
      <c r="B2350" s="266"/>
      <c r="C2350" s="269"/>
      <c r="D2350" s="984">
        <v>9.0</v>
      </c>
      <c r="E2350" s="985">
        <v>9.0</v>
      </c>
      <c r="F2350" s="986"/>
      <c r="G2350" s="987"/>
      <c r="H2350" s="1021">
        <v>800000.0</v>
      </c>
      <c r="I2350" s="486"/>
      <c r="J2350" s="519"/>
      <c r="K2350" s="474"/>
      <c r="L2350" s="990">
        <v>75.0</v>
      </c>
      <c r="M2350" s="486"/>
      <c r="N2350" s="487"/>
      <c r="O2350" s="486"/>
      <c r="P2350" s="487"/>
      <c r="Q2350" s="487"/>
      <c r="R2350" s="487"/>
      <c r="S2350" s="519"/>
      <c r="T2350" s="520"/>
      <c r="U2350" s="519"/>
      <c r="V2350" s="520"/>
      <c r="W2350" s="520"/>
      <c r="X2350" s="520"/>
      <c r="Y2350" s="474"/>
      <c r="Z2350" s="474"/>
      <c r="AA2350" s="474"/>
      <c r="AB2350" s="475"/>
      <c r="AC2350" s="475"/>
      <c r="AD2350" s="475"/>
      <c r="AE2350" s="1153">
        <v>10.0</v>
      </c>
      <c r="AF2350" s="1153"/>
      <c r="AG2350" s="1153"/>
      <c r="AH2350" s="1154"/>
      <c r="AI2350" s="990"/>
      <c r="AJ2350" s="1153">
        <v>10.0</v>
      </c>
      <c r="AK2350" s="962"/>
      <c r="AL2350" s="962"/>
      <c r="AM2350" s="962"/>
      <c r="AN2350" s="961"/>
      <c r="AO2350" s="962"/>
      <c r="AP2350" s="962"/>
      <c r="AQ2350" s="961"/>
      <c r="AR2350" s="961"/>
      <c r="AS2350" s="962"/>
    </row>
    <row r="2351">
      <c r="B2351" s="275"/>
      <c r="C2351" s="917"/>
      <c r="D2351" s="984">
        <v>10.0</v>
      </c>
      <c r="E2351" s="993">
        <v>10.0</v>
      </c>
      <c r="F2351" s="994"/>
      <c r="G2351" s="995"/>
      <c r="H2351" s="1028">
        <v>900000.0</v>
      </c>
      <c r="I2351" s="486"/>
      <c r="J2351" s="519"/>
      <c r="K2351" s="474"/>
      <c r="L2351" s="990">
        <v>80.0</v>
      </c>
      <c r="M2351" s="486"/>
      <c r="N2351" s="487"/>
      <c r="O2351" s="486"/>
      <c r="P2351" s="487"/>
      <c r="Q2351" s="487"/>
      <c r="R2351" s="487"/>
      <c r="S2351" s="519"/>
      <c r="T2351" s="520"/>
      <c r="U2351" s="519"/>
      <c r="V2351" s="520"/>
      <c r="W2351" s="520"/>
      <c r="X2351" s="520"/>
      <c r="Y2351" s="474"/>
      <c r="Z2351" s="474"/>
      <c r="AA2351" s="474"/>
      <c r="AB2351" s="475"/>
      <c r="AC2351" s="475"/>
      <c r="AD2351" s="475"/>
      <c r="AE2351" s="1155">
        <v>10.0</v>
      </c>
      <c r="AF2351" s="1155"/>
      <c r="AG2351" s="1155"/>
      <c r="AH2351" s="1156"/>
      <c r="AI2351" s="1004"/>
      <c r="AJ2351" s="1155">
        <v>10.0</v>
      </c>
      <c r="AK2351" s="962"/>
      <c r="AL2351" s="962"/>
      <c r="AM2351" s="962"/>
      <c r="AN2351" s="961"/>
      <c r="AO2351" s="962"/>
      <c r="AP2351" s="962"/>
      <c r="AQ2351" s="961"/>
      <c r="AR2351" s="961"/>
      <c r="AS2351" s="962"/>
    </row>
    <row r="2352">
      <c r="A2352" s="1117" t="s">
        <v>2973</v>
      </c>
      <c r="B2352" s="1016" t="s">
        <v>2974</v>
      </c>
      <c r="C2352" s="14"/>
      <c r="D2352" s="970">
        <v>1.0</v>
      </c>
      <c r="E2352" s="971">
        <v>1.0</v>
      </c>
      <c r="F2352" s="972"/>
      <c r="G2352" s="973"/>
      <c r="H2352" s="1023">
        <v>250000.0</v>
      </c>
      <c r="I2352" s="979"/>
      <c r="J2352" s="976"/>
      <c r="K2352" s="977"/>
      <c r="L2352" s="982">
        <v>35.0</v>
      </c>
      <c r="M2352" s="979"/>
      <c r="N2352" s="975"/>
      <c r="O2352" s="979"/>
      <c r="P2352" s="975"/>
      <c r="Q2352" s="975"/>
      <c r="R2352" s="975"/>
      <c r="S2352" s="976"/>
      <c r="T2352" s="980"/>
      <c r="U2352" s="976"/>
      <c r="V2352" s="980"/>
      <c r="W2352" s="980"/>
      <c r="X2352" s="980"/>
      <c r="Y2352" s="977"/>
      <c r="Z2352" s="977"/>
      <c r="AA2352" s="977"/>
      <c r="AB2352" s="981"/>
      <c r="AC2352" s="981"/>
      <c r="AD2352" s="981"/>
      <c r="AE2352" s="1152">
        <v>6.0</v>
      </c>
      <c r="AF2352" s="1152"/>
      <c r="AG2352" s="1152"/>
      <c r="AH2352" s="1229">
        <v>6.0</v>
      </c>
      <c r="AI2352" s="982"/>
      <c r="AJ2352" s="1152"/>
      <c r="AK2352" s="1024"/>
      <c r="AL2352" s="1024"/>
      <c r="AM2352" s="1024"/>
      <c r="AN2352" s="1025"/>
      <c r="AO2352" s="1024"/>
      <c r="AP2352" s="1024"/>
      <c r="AQ2352" s="1025"/>
      <c r="AR2352" s="1025"/>
      <c r="AS2352" s="1024"/>
    </row>
    <row r="2353">
      <c r="B2353" s="266"/>
      <c r="C2353" s="269"/>
      <c r="D2353" s="984">
        <v>2.0</v>
      </c>
      <c r="E2353" s="985">
        <v>2.0</v>
      </c>
      <c r="F2353" s="986"/>
      <c r="G2353" s="987"/>
      <c r="H2353" s="1021">
        <v>290000.0</v>
      </c>
      <c r="I2353" s="486"/>
      <c r="J2353" s="519"/>
      <c r="K2353" s="475"/>
      <c r="L2353" s="990">
        <v>40.0</v>
      </c>
      <c r="M2353" s="486"/>
      <c r="N2353" s="487"/>
      <c r="O2353" s="486"/>
      <c r="P2353" s="487"/>
      <c r="Q2353" s="487"/>
      <c r="R2353" s="487"/>
      <c r="S2353" s="519"/>
      <c r="T2353" s="520"/>
      <c r="U2353" s="519"/>
      <c r="V2353" s="520"/>
      <c r="W2353" s="520"/>
      <c r="X2353" s="520"/>
      <c r="Y2353" s="475"/>
      <c r="Z2353" s="474"/>
      <c r="AA2353" s="474"/>
      <c r="AB2353" s="475"/>
      <c r="AC2353" s="475"/>
      <c r="AD2353" s="475"/>
      <c r="AE2353" s="1153">
        <v>6.0</v>
      </c>
      <c r="AF2353" s="1153"/>
      <c r="AG2353" s="1153"/>
      <c r="AH2353" s="1230">
        <v>6.0</v>
      </c>
      <c r="AI2353" s="990"/>
      <c r="AJ2353" s="1153"/>
      <c r="AK2353" s="962"/>
      <c r="AL2353" s="962"/>
      <c r="AM2353" s="962"/>
      <c r="AN2353" s="961"/>
      <c r="AO2353" s="962"/>
      <c r="AP2353" s="962"/>
      <c r="AQ2353" s="961"/>
      <c r="AR2353" s="961"/>
      <c r="AS2353" s="962"/>
    </row>
    <row r="2354">
      <c r="B2354" s="266"/>
      <c r="C2354" s="269"/>
      <c r="D2354" s="984">
        <v>3.0</v>
      </c>
      <c r="E2354" s="985">
        <v>3.0</v>
      </c>
      <c r="F2354" s="986"/>
      <c r="G2354" s="987"/>
      <c r="H2354" s="1021">
        <v>330000.0</v>
      </c>
      <c r="I2354" s="486"/>
      <c r="J2354" s="519"/>
      <c r="K2354" s="475"/>
      <c r="L2354" s="990">
        <v>45.0</v>
      </c>
      <c r="M2354" s="486"/>
      <c r="N2354" s="487"/>
      <c r="O2354" s="486"/>
      <c r="P2354" s="487"/>
      <c r="Q2354" s="487"/>
      <c r="R2354" s="487"/>
      <c r="S2354" s="519"/>
      <c r="T2354" s="520"/>
      <c r="U2354" s="519"/>
      <c r="V2354" s="520"/>
      <c r="W2354" s="520"/>
      <c r="X2354" s="520"/>
      <c r="Y2354" s="475"/>
      <c r="Z2354" s="474"/>
      <c r="AA2354" s="474"/>
      <c r="AB2354" s="475"/>
      <c r="AC2354" s="475"/>
      <c r="AD2354" s="475"/>
      <c r="AE2354" s="1153">
        <v>7.0</v>
      </c>
      <c r="AF2354" s="1153"/>
      <c r="AG2354" s="1153"/>
      <c r="AH2354" s="1230">
        <v>7.0</v>
      </c>
      <c r="AI2354" s="990"/>
      <c r="AJ2354" s="1153"/>
      <c r="AK2354" s="962"/>
      <c r="AL2354" s="962"/>
      <c r="AM2354" s="962"/>
      <c r="AN2354" s="961"/>
      <c r="AO2354" s="962"/>
      <c r="AP2354" s="962"/>
      <c r="AQ2354" s="961"/>
      <c r="AR2354" s="961"/>
      <c r="AS2354" s="962"/>
    </row>
    <row r="2355">
      <c r="B2355" s="266"/>
      <c r="C2355" s="269"/>
      <c r="D2355" s="984">
        <v>4.0</v>
      </c>
      <c r="E2355" s="985">
        <v>4.0</v>
      </c>
      <c r="F2355" s="986"/>
      <c r="G2355" s="987"/>
      <c r="H2355" s="1021">
        <v>380000.0</v>
      </c>
      <c r="I2355" s="486"/>
      <c r="J2355" s="519"/>
      <c r="K2355" s="475"/>
      <c r="L2355" s="990">
        <v>50.0</v>
      </c>
      <c r="M2355" s="486"/>
      <c r="N2355" s="487"/>
      <c r="O2355" s="486"/>
      <c r="P2355" s="487"/>
      <c r="Q2355" s="487"/>
      <c r="R2355" s="487"/>
      <c r="S2355" s="519"/>
      <c r="T2355" s="520"/>
      <c r="U2355" s="519"/>
      <c r="V2355" s="520"/>
      <c r="W2355" s="520"/>
      <c r="X2355" s="520"/>
      <c r="Y2355" s="475"/>
      <c r="Z2355" s="474"/>
      <c r="AA2355" s="474"/>
      <c r="AB2355" s="475"/>
      <c r="AC2355" s="475"/>
      <c r="AD2355" s="475"/>
      <c r="AE2355" s="1153">
        <v>7.0</v>
      </c>
      <c r="AF2355" s="1153"/>
      <c r="AG2355" s="1153"/>
      <c r="AH2355" s="1230">
        <v>7.0</v>
      </c>
      <c r="AI2355" s="990"/>
      <c r="AJ2355" s="1153"/>
      <c r="AK2355" s="962"/>
      <c r="AL2355" s="962"/>
      <c r="AM2355" s="962"/>
      <c r="AN2355" s="961"/>
      <c r="AO2355" s="962"/>
      <c r="AP2355" s="962"/>
      <c r="AQ2355" s="961"/>
      <c r="AR2355" s="961"/>
      <c r="AS2355" s="962"/>
    </row>
    <row r="2356">
      <c r="B2356" s="266"/>
      <c r="C2356" s="269"/>
      <c r="D2356" s="984">
        <v>5.0</v>
      </c>
      <c r="E2356" s="985">
        <v>5.0</v>
      </c>
      <c r="F2356" s="986"/>
      <c r="G2356" s="987"/>
      <c r="H2356" s="1021">
        <v>440000.0</v>
      </c>
      <c r="I2356" s="486"/>
      <c r="J2356" s="519"/>
      <c r="K2356" s="474"/>
      <c r="L2356" s="990">
        <v>55.0</v>
      </c>
      <c r="M2356" s="486"/>
      <c r="N2356" s="487"/>
      <c r="O2356" s="486"/>
      <c r="P2356" s="487"/>
      <c r="Q2356" s="487"/>
      <c r="R2356" s="487"/>
      <c r="S2356" s="519"/>
      <c r="T2356" s="520"/>
      <c r="U2356" s="519"/>
      <c r="V2356" s="520"/>
      <c r="W2356" s="520"/>
      <c r="X2356" s="520"/>
      <c r="Y2356" s="475"/>
      <c r="Z2356" s="474"/>
      <c r="AA2356" s="474"/>
      <c r="AB2356" s="475"/>
      <c r="AC2356" s="475"/>
      <c r="AD2356" s="475"/>
      <c r="AE2356" s="1153">
        <v>8.0</v>
      </c>
      <c r="AF2356" s="1153"/>
      <c r="AG2356" s="1153"/>
      <c r="AH2356" s="1230">
        <v>8.0</v>
      </c>
      <c r="AI2356" s="990"/>
      <c r="AJ2356" s="1153"/>
      <c r="AK2356" s="962"/>
      <c r="AL2356" s="962"/>
      <c r="AM2356" s="962"/>
      <c r="AN2356" s="961"/>
      <c r="AO2356" s="962"/>
      <c r="AP2356" s="962"/>
      <c r="AQ2356" s="961"/>
      <c r="AR2356" s="961"/>
      <c r="AS2356" s="962"/>
    </row>
    <row r="2357">
      <c r="B2357" s="266"/>
      <c r="C2357" s="269"/>
      <c r="D2357" s="984">
        <v>6.0</v>
      </c>
      <c r="E2357" s="985">
        <v>6.0</v>
      </c>
      <c r="F2357" s="986"/>
      <c r="G2357" s="987"/>
      <c r="H2357" s="1021">
        <v>510000.0</v>
      </c>
      <c r="I2357" s="486"/>
      <c r="J2357" s="519"/>
      <c r="K2357" s="474"/>
      <c r="L2357" s="990">
        <v>60.0</v>
      </c>
      <c r="M2357" s="486"/>
      <c r="N2357" s="487"/>
      <c r="O2357" s="486"/>
      <c r="P2357" s="487"/>
      <c r="Q2357" s="487"/>
      <c r="R2357" s="487"/>
      <c r="S2357" s="519"/>
      <c r="T2357" s="520"/>
      <c r="U2357" s="519"/>
      <c r="V2357" s="520"/>
      <c r="W2357" s="520"/>
      <c r="X2357" s="520"/>
      <c r="Y2357" s="474"/>
      <c r="Z2357" s="474"/>
      <c r="AA2357" s="474"/>
      <c r="AB2357" s="475"/>
      <c r="AC2357" s="475"/>
      <c r="AD2357" s="475"/>
      <c r="AE2357" s="1153">
        <v>8.0</v>
      </c>
      <c r="AF2357" s="1153"/>
      <c r="AG2357" s="1153"/>
      <c r="AH2357" s="1173">
        <v>8.0</v>
      </c>
      <c r="AI2357" s="990"/>
      <c r="AJ2357" s="1153"/>
      <c r="AK2357" s="962"/>
      <c r="AL2357" s="962"/>
      <c r="AM2357" s="962"/>
      <c r="AN2357" s="961"/>
      <c r="AO2357" s="962"/>
      <c r="AP2357" s="962"/>
      <c r="AQ2357" s="961"/>
      <c r="AR2357" s="961"/>
      <c r="AS2357" s="962"/>
    </row>
    <row r="2358">
      <c r="B2358" s="266"/>
      <c r="C2358" s="269"/>
      <c r="D2358" s="984">
        <v>7.0</v>
      </c>
      <c r="E2358" s="985">
        <v>7.0</v>
      </c>
      <c r="F2358" s="986"/>
      <c r="G2358" s="987"/>
      <c r="H2358" s="1021">
        <v>590000.0</v>
      </c>
      <c r="I2358" s="486"/>
      <c r="J2358" s="519"/>
      <c r="K2358" s="474"/>
      <c r="L2358" s="990">
        <v>65.0</v>
      </c>
      <c r="M2358" s="486"/>
      <c r="N2358" s="487"/>
      <c r="O2358" s="486"/>
      <c r="P2358" s="487"/>
      <c r="Q2358" s="487"/>
      <c r="R2358" s="487"/>
      <c r="S2358" s="519"/>
      <c r="T2358" s="520"/>
      <c r="U2358" s="519"/>
      <c r="V2358" s="520"/>
      <c r="W2358" s="520"/>
      <c r="X2358" s="520"/>
      <c r="Y2358" s="474"/>
      <c r="Z2358" s="474"/>
      <c r="AA2358" s="474"/>
      <c r="AB2358" s="475"/>
      <c r="AC2358" s="475"/>
      <c r="AD2358" s="475"/>
      <c r="AE2358" s="1153">
        <v>9.0</v>
      </c>
      <c r="AF2358" s="1153"/>
      <c r="AG2358" s="1153"/>
      <c r="AH2358" s="1173">
        <v>9.0</v>
      </c>
      <c r="AI2358" s="990"/>
      <c r="AJ2358" s="1153"/>
      <c r="AK2358" s="962"/>
      <c r="AL2358" s="962"/>
      <c r="AM2358" s="962"/>
      <c r="AN2358" s="961"/>
      <c r="AO2358" s="962"/>
      <c r="AP2358" s="962"/>
      <c r="AQ2358" s="961"/>
      <c r="AR2358" s="961"/>
      <c r="AS2358" s="962"/>
    </row>
    <row r="2359">
      <c r="B2359" s="266"/>
      <c r="C2359" s="269"/>
      <c r="D2359" s="984">
        <v>8.0</v>
      </c>
      <c r="E2359" s="985">
        <v>8.0</v>
      </c>
      <c r="F2359" s="986"/>
      <c r="G2359" s="987"/>
      <c r="H2359" s="1021">
        <v>680000.0</v>
      </c>
      <c r="I2359" s="486"/>
      <c r="J2359" s="519"/>
      <c r="K2359" s="474"/>
      <c r="L2359" s="990">
        <v>70.0</v>
      </c>
      <c r="M2359" s="486"/>
      <c r="N2359" s="487"/>
      <c r="O2359" s="486"/>
      <c r="P2359" s="487"/>
      <c r="Q2359" s="487"/>
      <c r="R2359" s="487"/>
      <c r="S2359" s="519"/>
      <c r="T2359" s="520"/>
      <c r="U2359" s="519"/>
      <c r="V2359" s="520"/>
      <c r="W2359" s="520"/>
      <c r="X2359" s="520"/>
      <c r="Y2359" s="474"/>
      <c r="Z2359" s="474"/>
      <c r="AA2359" s="474"/>
      <c r="AB2359" s="475"/>
      <c r="AC2359" s="475"/>
      <c r="AD2359" s="475"/>
      <c r="AE2359" s="1153">
        <v>9.0</v>
      </c>
      <c r="AF2359" s="1153"/>
      <c r="AG2359" s="1153"/>
      <c r="AH2359" s="1173">
        <v>9.0</v>
      </c>
      <c r="AI2359" s="990"/>
      <c r="AJ2359" s="1153"/>
      <c r="AK2359" s="962"/>
      <c r="AL2359" s="962"/>
      <c r="AM2359" s="962"/>
      <c r="AN2359" s="961"/>
      <c r="AO2359" s="962"/>
      <c r="AP2359" s="962"/>
      <c r="AQ2359" s="961"/>
      <c r="AR2359" s="961"/>
      <c r="AS2359" s="962"/>
    </row>
    <row r="2360">
      <c r="B2360" s="266"/>
      <c r="C2360" s="269"/>
      <c r="D2360" s="984">
        <v>9.0</v>
      </c>
      <c r="E2360" s="985">
        <v>9.0</v>
      </c>
      <c r="F2360" s="986"/>
      <c r="G2360" s="987"/>
      <c r="H2360" s="1021">
        <v>800000.0</v>
      </c>
      <c r="I2360" s="486"/>
      <c r="J2360" s="519"/>
      <c r="K2360" s="474"/>
      <c r="L2360" s="990">
        <v>75.0</v>
      </c>
      <c r="M2360" s="486"/>
      <c r="N2360" s="487"/>
      <c r="O2360" s="486"/>
      <c r="P2360" s="487"/>
      <c r="Q2360" s="487"/>
      <c r="R2360" s="487"/>
      <c r="S2360" s="519"/>
      <c r="T2360" s="520"/>
      <c r="U2360" s="519"/>
      <c r="V2360" s="520"/>
      <c r="W2360" s="520"/>
      <c r="X2360" s="520"/>
      <c r="Y2360" s="474"/>
      <c r="Z2360" s="474"/>
      <c r="AA2360" s="474"/>
      <c r="AB2360" s="475"/>
      <c r="AC2360" s="475"/>
      <c r="AD2360" s="475"/>
      <c r="AE2360" s="1153">
        <v>10.0</v>
      </c>
      <c r="AF2360" s="1153"/>
      <c r="AG2360" s="1153"/>
      <c r="AH2360" s="1173">
        <v>10.0</v>
      </c>
      <c r="AI2360" s="990"/>
      <c r="AJ2360" s="1153"/>
      <c r="AK2360" s="962"/>
      <c r="AL2360" s="962"/>
      <c r="AM2360" s="962"/>
      <c r="AN2360" s="961"/>
      <c r="AO2360" s="962"/>
      <c r="AP2360" s="962"/>
      <c r="AQ2360" s="961"/>
      <c r="AR2360" s="961"/>
      <c r="AS2360" s="962"/>
    </row>
    <row r="2361">
      <c r="B2361" s="275"/>
      <c r="C2361" s="917"/>
      <c r="D2361" s="984">
        <v>10.0</v>
      </c>
      <c r="E2361" s="993">
        <v>10.0</v>
      </c>
      <c r="F2361" s="994"/>
      <c r="G2361" s="995"/>
      <c r="H2361" s="1028">
        <v>900000.0</v>
      </c>
      <c r="I2361" s="486"/>
      <c r="J2361" s="519"/>
      <c r="K2361" s="474"/>
      <c r="L2361" s="990">
        <v>80.0</v>
      </c>
      <c r="M2361" s="486"/>
      <c r="N2361" s="487"/>
      <c r="O2361" s="486"/>
      <c r="P2361" s="487"/>
      <c r="Q2361" s="487"/>
      <c r="R2361" s="487"/>
      <c r="S2361" s="519"/>
      <c r="T2361" s="520"/>
      <c r="U2361" s="519"/>
      <c r="V2361" s="520"/>
      <c r="W2361" s="520"/>
      <c r="X2361" s="520"/>
      <c r="Y2361" s="474"/>
      <c r="Z2361" s="474"/>
      <c r="AA2361" s="474"/>
      <c r="AB2361" s="475"/>
      <c r="AC2361" s="475"/>
      <c r="AD2361" s="475"/>
      <c r="AE2361" s="1155">
        <v>10.0</v>
      </c>
      <c r="AF2361" s="1155"/>
      <c r="AG2361" s="1155"/>
      <c r="AH2361" s="1174">
        <v>10.0</v>
      </c>
      <c r="AI2361" s="1004"/>
      <c r="AJ2361" s="1155"/>
      <c r="AK2361" s="962"/>
      <c r="AL2361" s="962"/>
      <c r="AM2361" s="962"/>
      <c r="AN2361" s="961"/>
      <c r="AO2361" s="962"/>
      <c r="AP2361" s="962"/>
      <c r="AQ2361" s="961"/>
      <c r="AR2361" s="961"/>
      <c r="AS2361" s="962"/>
    </row>
    <row r="2362">
      <c r="A2362" s="1117" t="s">
        <v>2975</v>
      </c>
      <c r="B2362" s="1016" t="s">
        <v>2976</v>
      </c>
      <c r="C2362" s="14"/>
      <c r="D2362" s="970">
        <v>1.0</v>
      </c>
      <c r="E2362" s="971">
        <v>1.0</v>
      </c>
      <c r="F2362" s="972"/>
      <c r="G2362" s="973"/>
      <c r="H2362" s="1023">
        <v>250000.0</v>
      </c>
      <c r="I2362" s="979"/>
      <c r="J2362" s="976"/>
      <c r="K2362" s="977"/>
      <c r="L2362" s="982">
        <v>35.0</v>
      </c>
      <c r="M2362" s="979"/>
      <c r="N2362" s="975"/>
      <c r="O2362" s="979"/>
      <c r="P2362" s="975"/>
      <c r="Q2362" s="975"/>
      <c r="R2362" s="975"/>
      <c r="S2362" s="976"/>
      <c r="T2362" s="980"/>
      <c r="U2362" s="976"/>
      <c r="V2362" s="980"/>
      <c r="W2362" s="980"/>
      <c r="X2362" s="980"/>
      <c r="Y2362" s="977"/>
      <c r="Z2362" s="977"/>
      <c r="AA2362" s="977"/>
      <c r="AB2362" s="981"/>
      <c r="AC2362" s="981"/>
      <c r="AD2362" s="981"/>
      <c r="AE2362" s="1152"/>
      <c r="AF2362" s="1152"/>
      <c r="AG2362" s="1229">
        <v>6.0</v>
      </c>
      <c r="AH2362" s="1229">
        <v>6.0</v>
      </c>
      <c r="AI2362" s="982"/>
      <c r="AJ2362" s="1152"/>
      <c r="AK2362" s="1024"/>
      <c r="AL2362" s="1024"/>
      <c r="AM2362" s="1024"/>
      <c r="AN2362" s="1025"/>
      <c r="AO2362" s="1024"/>
      <c r="AP2362" s="1024"/>
      <c r="AQ2362" s="1025"/>
      <c r="AR2362" s="1025"/>
      <c r="AS2362" s="1024"/>
    </row>
    <row r="2363">
      <c r="B2363" s="266"/>
      <c r="C2363" s="269"/>
      <c r="D2363" s="984">
        <v>2.0</v>
      </c>
      <c r="E2363" s="985">
        <v>2.0</v>
      </c>
      <c r="F2363" s="986"/>
      <c r="G2363" s="987"/>
      <c r="H2363" s="1021">
        <v>290000.0</v>
      </c>
      <c r="I2363" s="486"/>
      <c r="J2363" s="519"/>
      <c r="K2363" s="475"/>
      <c r="L2363" s="990">
        <v>40.0</v>
      </c>
      <c r="M2363" s="486"/>
      <c r="N2363" s="487"/>
      <c r="O2363" s="486"/>
      <c r="P2363" s="487"/>
      <c r="Q2363" s="487"/>
      <c r="R2363" s="487"/>
      <c r="S2363" s="519"/>
      <c r="T2363" s="520"/>
      <c r="U2363" s="519"/>
      <c r="V2363" s="520"/>
      <c r="W2363" s="520"/>
      <c r="X2363" s="520"/>
      <c r="Y2363" s="475"/>
      <c r="Z2363" s="474"/>
      <c r="AA2363" s="474"/>
      <c r="AB2363" s="475"/>
      <c r="AC2363" s="475"/>
      <c r="AD2363" s="475"/>
      <c r="AE2363" s="1153"/>
      <c r="AF2363" s="1153"/>
      <c r="AG2363" s="1230">
        <v>6.0</v>
      </c>
      <c r="AH2363" s="1230">
        <v>6.0</v>
      </c>
      <c r="AI2363" s="990"/>
      <c r="AJ2363" s="1153"/>
      <c r="AK2363" s="962"/>
      <c r="AL2363" s="962"/>
      <c r="AM2363" s="962"/>
      <c r="AN2363" s="961"/>
      <c r="AO2363" s="962"/>
      <c r="AP2363" s="962"/>
      <c r="AQ2363" s="961"/>
      <c r="AR2363" s="961"/>
      <c r="AS2363" s="962"/>
    </row>
    <row r="2364">
      <c r="B2364" s="266"/>
      <c r="C2364" s="269"/>
      <c r="D2364" s="984">
        <v>3.0</v>
      </c>
      <c r="E2364" s="985">
        <v>3.0</v>
      </c>
      <c r="F2364" s="986"/>
      <c r="G2364" s="987"/>
      <c r="H2364" s="1021">
        <v>330000.0</v>
      </c>
      <c r="I2364" s="486"/>
      <c r="J2364" s="519"/>
      <c r="K2364" s="475"/>
      <c r="L2364" s="990">
        <v>45.0</v>
      </c>
      <c r="M2364" s="486"/>
      <c r="N2364" s="487"/>
      <c r="O2364" s="486"/>
      <c r="P2364" s="487"/>
      <c r="Q2364" s="487"/>
      <c r="R2364" s="487"/>
      <c r="S2364" s="519"/>
      <c r="T2364" s="520"/>
      <c r="U2364" s="519"/>
      <c r="V2364" s="520"/>
      <c r="W2364" s="520"/>
      <c r="X2364" s="520"/>
      <c r="Y2364" s="475"/>
      <c r="Z2364" s="474"/>
      <c r="AA2364" s="474"/>
      <c r="AB2364" s="475"/>
      <c r="AC2364" s="475"/>
      <c r="AD2364" s="475"/>
      <c r="AE2364" s="1153"/>
      <c r="AF2364" s="1153"/>
      <c r="AG2364" s="1230">
        <v>7.0</v>
      </c>
      <c r="AH2364" s="1230">
        <v>7.0</v>
      </c>
      <c r="AI2364" s="990"/>
      <c r="AJ2364" s="1153"/>
      <c r="AK2364" s="962"/>
      <c r="AL2364" s="962"/>
      <c r="AM2364" s="962"/>
      <c r="AN2364" s="961"/>
      <c r="AO2364" s="962"/>
      <c r="AP2364" s="962"/>
      <c r="AQ2364" s="961"/>
      <c r="AR2364" s="961"/>
      <c r="AS2364" s="962"/>
    </row>
    <row r="2365">
      <c r="B2365" s="266"/>
      <c r="C2365" s="269"/>
      <c r="D2365" s="984">
        <v>4.0</v>
      </c>
      <c r="E2365" s="985">
        <v>4.0</v>
      </c>
      <c r="F2365" s="986"/>
      <c r="G2365" s="987"/>
      <c r="H2365" s="1021">
        <v>380000.0</v>
      </c>
      <c r="I2365" s="486"/>
      <c r="J2365" s="519"/>
      <c r="K2365" s="475"/>
      <c r="L2365" s="990">
        <v>50.0</v>
      </c>
      <c r="M2365" s="486"/>
      <c r="N2365" s="487"/>
      <c r="O2365" s="486"/>
      <c r="P2365" s="487"/>
      <c r="Q2365" s="487"/>
      <c r="R2365" s="487"/>
      <c r="S2365" s="519"/>
      <c r="T2365" s="520"/>
      <c r="U2365" s="519"/>
      <c r="V2365" s="520"/>
      <c r="W2365" s="520"/>
      <c r="X2365" s="520"/>
      <c r="Y2365" s="475"/>
      <c r="Z2365" s="474"/>
      <c r="AA2365" s="474"/>
      <c r="AB2365" s="475"/>
      <c r="AC2365" s="475"/>
      <c r="AD2365" s="475"/>
      <c r="AE2365" s="1153"/>
      <c r="AF2365" s="1153"/>
      <c r="AG2365" s="1230">
        <v>7.0</v>
      </c>
      <c r="AH2365" s="1230">
        <v>7.0</v>
      </c>
      <c r="AI2365" s="990"/>
      <c r="AJ2365" s="1153"/>
      <c r="AK2365" s="962"/>
      <c r="AL2365" s="962"/>
      <c r="AM2365" s="962"/>
      <c r="AN2365" s="961"/>
      <c r="AO2365" s="962"/>
      <c r="AP2365" s="962"/>
      <c r="AQ2365" s="961"/>
      <c r="AR2365" s="961"/>
      <c r="AS2365" s="962"/>
    </row>
    <row r="2366">
      <c r="B2366" s="266"/>
      <c r="C2366" s="269"/>
      <c r="D2366" s="984">
        <v>5.0</v>
      </c>
      <c r="E2366" s="985">
        <v>5.0</v>
      </c>
      <c r="F2366" s="986"/>
      <c r="G2366" s="987"/>
      <c r="H2366" s="1021">
        <v>440000.0</v>
      </c>
      <c r="I2366" s="486"/>
      <c r="J2366" s="519"/>
      <c r="K2366" s="474"/>
      <c r="L2366" s="990">
        <v>55.0</v>
      </c>
      <c r="M2366" s="486"/>
      <c r="N2366" s="487"/>
      <c r="O2366" s="486"/>
      <c r="P2366" s="487"/>
      <c r="Q2366" s="487"/>
      <c r="R2366" s="487"/>
      <c r="S2366" s="519"/>
      <c r="T2366" s="520"/>
      <c r="U2366" s="519"/>
      <c r="V2366" s="520"/>
      <c r="W2366" s="520"/>
      <c r="X2366" s="520"/>
      <c r="Y2366" s="475"/>
      <c r="Z2366" s="474"/>
      <c r="AA2366" s="474"/>
      <c r="AB2366" s="475"/>
      <c r="AC2366" s="475"/>
      <c r="AD2366" s="475"/>
      <c r="AE2366" s="1153"/>
      <c r="AF2366" s="1153"/>
      <c r="AG2366" s="1230">
        <v>8.0</v>
      </c>
      <c r="AH2366" s="1230">
        <v>8.0</v>
      </c>
      <c r="AI2366" s="990"/>
      <c r="AJ2366" s="1153"/>
      <c r="AK2366" s="962"/>
      <c r="AL2366" s="962"/>
      <c r="AM2366" s="962"/>
      <c r="AN2366" s="961"/>
      <c r="AO2366" s="962"/>
      <c r="AP2366" s="962"/>
      <c r="AQ2366" s="961"/>
      <c r="AR2366" s="961"/>
      <c r="AS2366" s="962"/>
    </row>
    <row r="2367">
      <c r="B2367" s="266"/>
      <c r="C2367" s="269"/>
      <c r="D2367" s="984">
        <v>6.0</v>
      </c>
      <c r="E2367" s="985">
        <v>6.0</v>
      </c>
      <c r="F2367" s="986"/>
      <c r="G2367" s="987"/>
      <c r="H2367" s="1021">
        <v>510000.0</v>
      </c>
      <c r="I2367" s="486"/>
      <c r="J2367" s="519"/>
      <c r="K2367" s="474"/>
      <c r="L2367" s="990">
        <v>60.0</v>
      </c>
      <c r="M2367" s="486"/>
      <c r="N2367" s="487"/>
      <c r="O2367" s="486"/>
      <c r="P2367" s="487"/>
      <c r="Q2367" s="487"/>
      <c r="R2367" s="487"/>
      <c r="S2367" s="519"/>
      <c r="T2367" s="520"/>
      <c r="U2367" s="519"/>
      <c r="V2367" s="520"/>
      <c r="W2367" s="520"/>
      <c r="X2367" s="520"/>
      <c r="Y2367" s="474"/>
      <c r="Z2367" s="474"/>
      <c r="AA2367" s="474"/>
      <c r="AB2367" s="475"/>
      <c r="AC2367" s="475"/>
      <c r="AD2367" s="475"/>
      <c r="AE2367" s="1153"/>
      <c r="AF2367" s="1153"/>
      <c r="AG2367" s="1230">
        <v>8.0</v>
      </c>
      <c r="AH2367" s="1173">
        <v>8.0</v>
      </c>
      <c r="AI2367" s="990"/>
      <c r="AJ2367" s="1153"/>
      <c r="AK2367" s="962"/>
      <c r="AL2367" s="962"/>
      <c r="AM2367" s="962"/>
      <c r="AN2367" s="961"/>
      <c r="AO2367" s="962"/>
      <c r="AP2367" s="962"/>
      <c r="AQ2367" s="961"/>
      <c r="AR2367" s="961"/>
      <c r="AS2367" s="962"/>
    </row>
    <row r="2368">
      <c r="B2368" s="266"/>
      <c r="C2368" s="269"/>
      <c r="D2368" s="984">
        <v>7.0</v>
      </c>
      <c r="E2368" s="985">
        <v>7.0</v>
      </c>
      <c r="F2368" s="986"/>
      <c r="G2368" s="987"/>
      <c r="H2368" s="1021">
        <v>590000.0</v>
      </c>
      <c r="I2368" s="486"/>
      <c r="J2368" s="519"/>
      <c r="K2368" s="474"/>
      <c r="L2368" s="990">
        <v>65.0</v>
      </c>
      <c r="M2368" s="486"/>
      <c r="N2368" s="487"/>
      <c r="O2368" s="486"/>
      <c r="P2368" s="487"/>
      <c r="Q2368" s="487"/>
      <c r="R2368" s="487"/>
      <c r="S2368" s="519"/>
      <c r="T2368" s="520"/>
      <c r="U2368" s="519"/>
      <c r="V2368" s="520"/>
      <c r="W2368" s="520"/>
      <c r="X2368" s="520"/>
      <c r="Y2368" s="474"/>
      <c r="Z2368" s="474"/>
      <c r="AA2368" s="474"/>
      <c r="AB2368" s="475"/>
      <c r="AC2368" s="475"/>
      <c r="AD2368" s="475"/>
      <c r="AE2368" s="1153"/>
      <c r="AF2368" s="1153"/>
      <c r="AG2368" s="1230">
        <v>9.0</v>
      </c>
      <c r="AH2368" s="1173">
        <v>9.0</v>
      </c>
      <c r="AI2368" s="990"/>
      <c r="AJ2368" s="1153"/>
      <c r="AK2368" s="962"/>
      <c r="AL2368" s="962"/>
      <c r="AM2368" s="962"/>
      <c r="AN2368" s="961"/>
      <c r="AO2368" s="962"/>
      <c r="AP2368" s="962"/>
      <c r="AQ2368" s="961"/>
      <c r="AR2368" s="961"/>
      <c r="AS2368" s="962"/>
    </row>
    <row r="2369">
      <c r="B2369" s="266"/>
      <c r="C2369" s="269"/>
      <c r="D2369" s="984">
        <v>8.0</v>
      </c>
      <c r="E2369" s="985">
        <v>8.0</v>
      </c>
      <c r="F2369" s="986"/>
      <c r="G2369" s="987"/>
      <c r="H2369" s="1021">
        <v>680000.0</v>
      </c>
      <c r="I2369" s="486"/>
      <c r="J2369" s="519"/>
      <c r="K2369" s="474"/>
      <c r="L2369" s="990">
        <v>70.0</v>
      </c>
      <c r="M2369" s="486"/>
      <c r="N2369" s="487"/>
      <c r="O2369" s="486"/>
      <c r="P2369" s="487"/>
      <c r="Q2369" s="487"/>
      <c r="R2369" s="487"/>
      <c r="S2369" s="519"/>
      <c r="T2369" s="520"/>
      <c r="U2369" s="519"/>
      <c r="V2369" s="520"/>
      <c r="W2369" s="520"/>
      <c r="X2369" s="520"/>
      <c r="Y2369" s="474"/>
      <c r="Z2369" s="474"/>
      <c r="AA2369" s="474"/>
      <c r="AB2369" s="475"/>
      <c r="AC2369" s="475"/>
      <c r="AD2369" s="475"/>
      <c r="AE2369" s="1153"/>
      <c r="AF2369" s="1153"/>
      <c r="AG2369" s="1230">
        <v>9.0</v>
      </c>
      <c r="AH2369" s="1173">
        <v>9.0</v>
      </c>
      <c r="AI2369" s="990"/>
      <c r="AJ2369" s="1153"/>
      <c r="AK2369" s="962"/>
      <c r="AL2369" s="962"/>
      <c r="AM2369" s="962"/>
      <c r="AN2369" s="961"/>
      <c r="AO2369" s="962"/>
      <c r="AP2369" s="962"/>
      <c r="AQ2369" s="961"/>
      <c r="AR2369" s="961"/>
      <c r="AS2369" s="962"/>
    </row>
    <row r="2370">
      <c r="B2370" s="266"/>
      <c r="C2370" s="269"/>
      <c r="D2370" s="984">
        <v>9.0</v>
      </c>
      <c r="E2370" s="985">
        <v>9.0</v>
      </c>
      <c r="F2370" s="986"/>
      <c r="G2370" s="987"/>
      <c r="H2370" s="1021">
        <v>800000.0</v>
      </c>
      <c r="I2370" s="486"/>
      <c r="J2370" s="519"/>
      <c r="K2370" s="474"/>
      <c r="L2370" s="990">
        <v>75.0</v>
      </c>
      <c r="M2370" s="486"/>
      <c r="N2370" s="487"/>
      <c r="O2370" s="486"/>
      <c r="P2370" s="487"/>
      <c r="Q2370" s="487"/>
      <c r="R2370" s="487"/>
      <c r="S2370" s="519"/>
      <c r="T2370" s="520"/>
      <c r="U2370" s="519"/>
      <c r="V2370" s="520"/>
      <c r="W2370" s="520"/>
      <c r="X2370" s="520"/>
      <c r="Y2370" s="474"/>
      <c r="Z2370" s="474"/>
      <c r="AA2370" s="474"/>
      <c r="AB2370" s="475"/>
      <c r="AC2370" s="475"/>
      <c r="AD2370" s="475"/>
      <c r="AE2370" s="1153"/>
      <c r="AF2370" s="1153"/>
      <c r="AG2370" s="1230">
        <v>10.0</v>
      </c>
      <c r="AH2370" s="1173">
        <v>10.0</v>
      </c>
      <c r="AI2370" s="990"/>
      <c r="AJ2370" s="1153"/>
      <c r="AK2370" s="962"/>
      <c r="AL2370" s="962"/>
      <c r="AM2370" s="962"/>
      <c r="AN2370" s="961"/>
      <c r="AO2370" s="962"/>
      <c r="AP2370" s="962"/>
      <c r="AQ2370" s="961"/>
      <c r="AR2370" s="961"/>
      <c r="AS2370" s="962"/>
    </row>
    <row r="2371">
      <c r="B2371" s="275"/>
      <c r="C2371" s="917"/>
      <c r="D2371" s="992">
        <v>10.0</v>
      </c>
      <c r="E2371" s="993">
        <v>10.0</v>
      </c>
      <c r="F2371" s="994"/>
      <c r="G2371" s="995"/>
      <c r="H2371" s="1028">
        <v>900000.0</v>
      </c>
      <c r="I2371" s="1001"/>
      <c r="J2371" s="998"/>
      <c r="K2371" s="999"/>
      <c r="L2371" s="1004">
        <v>80.0</v>
      </c>
      <c r="M2371" s="1001"/>
      <c r="N2371" s="997"/>
      <c r="O2371" s="1001"/>
      <c r="P2371" s="997"/>
      <c r="Q2371" s="997"/>
      <c r="R2371" s="997"/>
      <c r="S2371" s="998"/>
      <c r="T2371" s="1002"/>
      <c r="U2371" s="998"/>
      <c r="V2371" s="1002"/>
      <c r="W2371" s="1002"/>
      <c r="X2371" s="1002"/>
      <c r="Y2371" s="999"/>
      <c r="Z2371" s="999"/>
      <c r="AA2371" s="999"/>
      <c r="AB2371" s="1003"/>
      <c r="AC2371" s="1003"/>
      <c r="AD2371" s="1003"/>
      <c r="AE2371" s="1155"/>
      <c r="AF2371" s="1155"/>
      <c r="AG2371" s="1231">
        <v>10.0</v>
      </c>
      <c r="AH2371" s="1174">
        <v>10.0</v>
      </c>
      <c r="AI2371" s="1004"/>
      <c r="AJ2371" s="1155"/>
      <c r="AK2371" s="1029"/>
      <c r="AL2371" s="1029"/>
      <c r="AM2371" s="1029"/>
      <c r="AN2371" s="1030"/>
      <c r="AO2371" s="1029"/>
      <c r="AP2371" s="1029"/>
      <c r="AQ2371" s="1030"/>
      <c r="AR2371" s="1030"/>
      <c r="AS2371" s="1029"/>
    </row>
  </sheetData>
  <mergeCells count="655">
    <mergeCell ref="A621:A630"/>
    <mergeCell ref="A631:A640"/>
    <mergeCell ref="B631:C640"/>
    <mergeCell ref="A642:A651"/>
    <mergeCell ref="B642:C651"/>
    <mergeCell ref="A652:A661"/>
    <mergeCell ref="B652:C661"/>
    <mergeCell ref="A662:A671"/>
    <mergeCell ref="B662:C671"/>
    <mergeCell ref="A672:A681"/>
    <mergeCell ref="B672:C681"/>
    <mergeCell ref="A682:A691"/>
    <mergeCell ref="B682:C691"/>
    <mergeCell ref="B692:C701"/>
    <mergeCell ref="B722:V722"/>
    <mergeCell ref="F723:G723"/>
    <mergeCell ref="H723:J723"/>
    <mergeCell ref="K723:M723"/>
    <mergeCell ref="N723:P723"/>
    <mergeCell ref="Q723:S723"/>
    <mergeCell ref="T723:V723"/>
    <mergeCell ref="D723:E723"/>
    <mergeCell ref="F724:G724"/>
    <mergeCell ref="H724:J724"/>
    <mergeCell ref="K724:M724"/>
    <mergeCell ref="N724:P724"/>
    <mergeCell ref="Q724:S724"/>
    <mergeCell ref="T724:V724"/>
    <mergeCell ref="D724:E724"/>
    <mergeCell ref="F725:G725"/>
    <mergeCell ref="H725:J725"/>
    <mergeCell ref="K725:M725"/>
    <mergeCell ref="N725:P725"/>
    <mergeCell ref="Q725:S725"/>
    <mergeCell ref="T725:V725"/>
    <mergeCell ref="D725:E725"/>
    <mergeCell ref="D726:E726"/>
    <mergeCell ref="F726:G726"/>
    <mergeCell ref="H726:J726"/>
    <mergeCell ref="K726:M726"/>
    <mergeCell ref="N726:P726"/>
    <mergeCell ref="Q726:S726"/>
    <mergeCell ref="D1085:E1085"/>
    <mergeCell ref="F1085:G1085"/>
    <mergeCell ref="H1085:J1085"/>
    <mergeCell ref="K1085:M1085"/>
    <mergeCell ref="N1085:P1085"/>
    <mergeCell ref="D1084:E1084"/>
    <mergeCell ref="F1084:G1084"/>
    <mergeCell ref="H1084:J1084"/>
    <mergeCell ref="K1084:M1084"/>
    <mergeCell ref="N1084:P1084"/>
    <mergeCell ref="Q1084:S1084"/>
    <mergeCell ref="T1084:V1084"/>
    <mergeCell ref="D1483:E1483"/>
    <mergeCell ref="D1484:E1484"/>
    <mergeCell ref="F1484:G1484"/>
    <mergeCell ref="H1484:J1484"/>
    <mergeCell ref="K1484:M1484"/>
    <mergeCell ref="N1484:P1484"/>
    <mergeCell ref="Q1484:S1484"/>
    <mergeCell ref="D1485:E1485"/>
    <mergeCell ref="F1485:G1485"/>
    <mergeCell ref="H1485:J1485"/>
    <mergeCell ref="K1485:M1485"/>
    <mergeCell ref="N1485:P1485"/>
    <mergeCell ref="Q1485:S1485"/>
    <mergeCell ref="B1486:AJ1486"/>
    <mergeCell ref="N1907:P1907"/>
    <mergeCell ref="Q1907:S1907"/>
    <mergeCell ref="B1552:AJ1552"/>
    <mergeCell ref="B1623:AJ1623"/>
    <mergeCell ref="B1704:AJ1704"/>
    <mergeCell ref="B1815:AJ1815"/>
    <mergeCell ref="B1906:V1906"/>
    <mergeCell ref="D1907:E1907"/>
    <mergeCell ref="F1907:G1907"/>
    <mergeCell ref="T1907:V1907"/>
    <mergeCell ref="Q1908:S1908"/>
    <mergeCell ref="T1908:V1908"/>
    <mergeCell ref="H1907:J1907"/>
    <mergeCell ref="K1907:M1907"/>
    <mergeCell ref="D1908:E1908"/>
    <mergeCell ref="F1908:G1908"/>
    <mergeCell ref="H1908:J1908"/>
    <mergeCell ref="K1908:M1908"/>
    <mergeCell ref="N1908:P1908"/>
    <mergeCell ref="D1909:E1909"/>
    <mergeCell ref="F1909:G1909"/>
    <mergeCell ref="H1909:J1909"/>
    <mergeCell ref="K1909:M1909"/>
    <mergeCell ref="N1909:P1909"/>
    <mergeCell ref="Q1909:S1909"/>
    <mergeCell ref="T1909:V1909"/>
    <mergeCell ref="D1910:E1910"/>
    <mergeCell ref="F1910:G1910"/>
    <mergeCell ref="H1910:J1910"/>
    <mergeCell ref="K1910:M1910"/>
    <mergeCell ref="N1910:P1910"/>
    <mergeCell ref="Q1910:S1910"/>
    <mergeCell ref="T1910:V1910"/>
    <mergeCell ref="K1082:M1082"/>
    <mergeCell ref="N1082:P1082"/>
    <mergeCell ref="Q1082:S1082"/>
    <mergeCell ref="T1082:V1082"/>
    <mergeCell ref="W1083:Y1083"/>
    <mergeCell ref="W1084:Y1084"/>
    <mergeCell ref="T726:V726"/>
    <mergeCell ref="B727:AJ727"/>
    <mergeCell ref="B793:AJ793"/>
    <mergeCell ref="B874:AJ874"/>
    <mergeCell ref="B1000:AJ1000"/>
    <mergeCell ref="B1081:Y1081"/>
    <mergeCell ref="D1082:E1082"/>
    <mergeCell ref="K1481:M1481"/>
    <mergeCell ref="N1481:P1481"/>
    <mergeCell ref="K1482:M1482"/>
    <mergeCell ref="N1482:P1482"/>
    <mergeCell ref="Q1482:S1482"/>
    <mergeCell ref="K1483:M1483"/>
    <mergeCell ref="N1483:P1483"/>
    <mergeCell ref="Q1483:S1483"/>
    <mergeCell ref="W1082:Y1082"/>
    <mergeCell ref="B1086:AJ1086"/>
    <mergeCell ref="B1167:AJ1167"/>
    <mergeCell ref="B1253:AJ1253"/>
    <mergeCell ref="B1389:AJ1389"/>
    <mergeCell ref="B1480:S1480"/>
    <mergeCell ref="D1481:E1481"/>
    <mergeCell ref="Q1481:S1481"/>
    <mergeCell ref="F1481:G1481"/>
    <mergeCell ref="H1481:J1481"/>
    <mergeCell ref="D1482:E1482"/>
    <mergeCell ref="F1482:G1482"/>
    <mergeCell ref="H1482:J1482"/>
    <mergeCell ref="F1483:G1483"/>
    <mergeCell ref="H1483:J1483"/>
    <mergeCell ref="B1912:AJ1912"/>
    <mergeCell ref="B1988:AJ1988"/>
    <mergeCell ref="B2059:AJ2059"/>
    <mergeCell ref="B2140:AJ2140"/>
    <mergeCell ref="B2251:AJ2251"/>
    <mergeCell ref="D1911:E1911"/>
    <mergeCell ref="F1911:G1911"/>
    <mergeCell ref="H1911:J1911"/>
    <mergeCell ref="K1911:M1911"/>
    <mergeCell ref="N1911:P1911"/>
    <mergeCell ref="Q1911:S1911"/>
    <mergeCell ref="T1911:V1911"/>
    <mergeCell ref="Q10:S10"/>
    <mergeCell ref="T10:V10"/>
    <mergeCell ref="Q11:S11"/>
    <mergeCell ref="T11:V11"/>
    <mergeCell ref="C2:G7"/>
    <mergeCell ref="B8:C8"/>
    <mergeCell ref="I8:L8"/>
    <mergeCell ref="B9:V9"/>
    <mergeCell ref="D10:E10"/>
    <mergeCell ref="F10:G10"/>
    <mergeCell ref="H10:J10"/>
    <mergeCell ref="D13:E13"/>
    <mergeCell ref="F13:G13"/>
    <mergeCell ref="H13:J13"/>
    <mergeCell ref="K13:M13"/>
    <mergeCell ref="N13:P13"/>
    <mergeCell ref="Q13:S13"/>
    <mergeCell ref="T13:V13"/>
    <mergeCell ref="B14:AJ14"/>
    <mergeCell ref="D12:E12"/>
    <mergeCell ref="F12:G12"/>
    <mergeCell ref="H12:J12"/>
    <mergeCell ref="K12:M12"/>
    <mergeCell ref="N12:P12"/>
    <mergeCell ref="Q12:S12"/>
    <mergeCell ref="T12:V12"/>
    <mergeCell ref="K10:M10"/>
    <mergeCell ref="N10:P10"/>
    <mergeCell ref="D11:E11"/>
    <mergeCell ref="F11:G11"/>
    <mergeCell ref="H11:J11"/>
    <mergeCell ref="K11:M11"/>
    <mergeCell ref="N11:P11"/>
    <mergeCell ref="B45:C54"/>
    <mergeCell ref="B55:C59"/>
    <mergeCell ref="B60:C69"/>
    <mergeCell ref="B70:C79"/>
    <mergeCell ref="B80:AJ80"/>
    <mergeCell ref="A91:A105"/>
    <mergeCell ref="B91:C105"/>
    <mergeCell ref="B166:AJ166"/>
    <mergeCell ref="B292:AJ292"/>
    <mergeCell ref="B242:C251"/>
    <mergeCell ref="B252:C261"/>
    <mergeCell ref="B262:C271"/>
    <mergeCell ref="B272:C281"/>
    <mergeCell ref="B282:C291"/>
    <mergeCell ref="B293:C302"/>
    <mergeCell ref="B303:C312"/>
    <mergeCell ref="N374:P374"/>
    <mergeCell ref="Q374:S374"/>
    <mergeCell ref="B313:C322"/>
    <mergeCell ref="B323:C332"/>
    <mergeCell ref="B373:S373"/>
    <mergeCell ref="D374:E374"/>
    <mergeCell ref="F374:G374"/>
    <mergeCell ref="H374:J374"/>
    <mergeCell ref="K374:M374"/>
    <mergeCell ref="F376:G376"/>
    <mergeCell ref="H376:J376"/>
    <mergeCell ref="D377:E377"/>
    <mergeCell ref="F377:G377"/>
    <mergeCell ref="H377:J377"/>
    <mergeCell ref="D375:E375"/>
    <mergeCell ref="F375:G375"/>
    <mergeCell ref="H375:J375"/>
    <mergeCell ref="K375:M375"/>
    <mergeCell ref="N375:P375"/>
    <mergeCell ref="Q375:S375"/>
    <mergeCell ref="D376:E376"/>
    <mergeCell ref="Q376:S376"/>
    <mergeCell ref="B525:AJ525"/>
    <mergeCell ref="B641:AJ641"/>
    <mergeCell ref="K376:M376"/>
    <mergeCell ref="N376:P376"/>
    <mergeCell ref="K377:M377"/>
    <mergeCell ref="N377:P377"/>
    <mergeCell ref="Q377:S377"/>
    <mergeCell ref="B378:AJ378"/>
    <mergeCell ref="B444:AJ444"/>
    <mergeCell ref="A303:A312"/>
    <mergeCell ref="A313:A322"/>
    <mergeCell ref="A323:A332"/>
    <mergeCell ref="A333:A342"/>
    <mergeCell ref="B333:C342"/>
    <mergeCell ref="A343:A352"/>
    <mergeCell ref="B343:C352"/>
    <mergeCell ref="A353:A362"/>
    <mergeCell ref="B353:C362"/>
    <mergeCell ref="A363:A372"/>
    <mergeCell ref="B363:C372"/>
    <mergeCell ref="A379:A383"/>
    <mergeCell ref="B379:C383"/>
    <mergeCell ref="B384:C388"/>
    <mergeCell ref="A384:A388"/>
    <mergeCell ref="A389:A398"/>
    <mergeCell ref="B389:C398"/>
    <mergeCell ref="A399:A403"/>
    <mergeCell ref="B399:C403"/>
    <mergeCell ref="A404:A413"/>
    <mergeCell ref="B404:C413"/>
    <mergeCell ref="A414:A423"/>
    <mergeCell ref="B414:C423"/>
    <mergeCell ref="A424:A433"/>
    <mergeCell ref="B424:C433"/>
    <mergeCell ref="A434:A443"/>
    <mergeCell ref="B434:C443"/>
    <mergeCell ref="B445:C454"/>
    <mergeCell ref="A445:A454"/>
    <mergeCell ref="A455:A469"/>
    <mergeCell ref="B455:C469"/>
    <mergeCell ref="A470:A484"/>
    <mergeCell ref="B470:C484"/>
    <mergeCell ref="A485:A489"/>
    <mergeCell ref="B485:C489"/>
    <mergeCell ref="A490:A494"/>
    <mergeCell ref="B490:C494"/>
    <mergeCell ref="A495:A504"/>
    <mergeCell ref="B495:C504"/>
    <mergeCell ref="A505:A514"/>
    <mergeCell ref="B505:C514"/>
    <mergeCell ref="B515:C524"/>
    <mergeCell ref="A692:A701"/>
    <mergeCell ref="A702:A711"/>
    <mergeCell ref="B702:C711"/>
    <mergeCell ref="A712:A721"/>
    <mergeCell ref="B712:C721"/>
    <mergeCell ref="A728:A732"/>
    <mergeCell ref="B728:C732"/>
    <mergeCell ref="A733:A737"/>
    <mergeCell ref="B733:C737"/>
    <mergeCell ref="A738:A747"/>
    <mergeCell ref="B738:C747"/>
    <mergeCell ref="A748:A752"/>
    <mergeCell ref="B748:C752"/>
    <mergeCell ref="B753:C762"/>
    <mergeCell ref="Q1083:S1083"/>
    <mergeCell ref="T1083:V1083"/>
    <mergeCell ref="F1082:G1082"/>
    <mergeCell ref="H1082:J1082"/>
    <mergeCell ref="D1083:E1083"/>
    <mergeCell ref="F1083:G1083"/>
    <mergeCell ref="H1083:J1083"/>
    <mergeCell ref="K1083:M1083"/>
    <mergeCell ref="N1083:P1083"/>
    <mergeCell ref="A753:A762"/>
    <mergeCell ref="A763:A772"/>
    <mergeCell ref="B763:C772"/>
    <mergeCell ref="A773:A782"/>
    <mergeCell ref="B773:C782"/>
    <mergeCell ref="A783:A792"/>
    <mergeCell ref="B783:C792"/>
    <mergeCell ref="A794:A803"/>
    <mergeCell ref="B794:C803"/>
    <mergeCell ref="A804:A818"/>
    <mergeCell ref="B804:C818"/>
    <mergeCell ref="A819:A833"/>
    <mergeCell ref="B819:C833"/>
    <mergeCell ref="B834:C838"/>
    <mergeCell ref="A834:A838"/>
    <mergeCell ref="A839:A843"/>
    <mergeCell ref="B839:C843"/>
    <mergeCell ref="A844:A853"/>
    <mergeCell ref="B844:C853"/>
    <mergeCell ref="A854:A863"/>
    <mergeCell ref="B854:C863"/>
    <mergeCell ref="A864:A873"/>
    <mergeCell ref="B864:C873"/>
    <mergeCell ref="A875:A889"/>
    <mergeCell ref="B875:C889"/>
    <mergeCell ref="A890:A909"/>
    <mergeCell ref="B890:C909"/>
    <mergeCell ref="B910:C929"/>
    <mergeCell ref="A910:A929"/>
    <mergeCell ref="A930:A949"/>
    <mergeCell ref="B930:C949"/>
    <mergeCell ref="A950:A959"/>
    <mergeCell ref="B950:C959"/>
    <mergeCell ref="A960:A969"/>
    <mergeCell ref="B960:C969"/>
    <mergeCell ref="A970:A979"/>
    <mergeCell ref="B970:C979"/>
    <mergeCell ref="A980:A989"/>
    <mergeCell ref="B980:C989"/>
    <mergeCell ref="A990:A999"/>
    <mergeCell ref="B990:C999"/>
    <mergeCell ref="B1001:C1010"/>
    <mergeCell ref="A1001:A1010"/>
    <mergeCell ref="A1011:A1020"/>
    <mergeCell ref="B1011:C1020"/>
    <mergeCell ref="A1021:A1030"/>
    <mergeCell ref="B1021:C1030"/>
    <mergeCell ref="A1031:A1040"/>
    <mergeCell ref="B1031:C1040"/>
    <mergeCell ref="A1041:A1050"/>
    <mergeCell ref="B1041:C1050"/>
    <mergeCell ref="A1051:A1060"/>
    <mergeCell ref="B1051:C1060"/>
    <mergeCell ref="A1061:A1070"/>
    <mergeCell ref="B1061:C1070"/>
    <mergeCell ref="B1071:C1080"/>
    <mergeCell ref="A1071:A1080"/>
    <mergeCell ref="A1087:A1091"/>
    <mergeCell ref="B1087:C1091"/>
    <mergeCell ref="A1092:A1096"/>
    <mergeCell ref="B1092:C1096"/>
    <mergeCell ref="A1097:A1106"/>
    <mergeCell ref="B1097:C1106"/>
    <mergeCell ref="A1107:A1116"/>
    <mergeCell ref="B1107:C1116"/>
    <mergeCell ref="A1117:A1126"/>
    <mergeCell ref="B1117:C1126"/>
    <mergeCell ref="A1127:A1131"/>
    <mergeCell ref="B1127:C1131"/>
    <mergeCell ref="B1132:C1136"/>
    <mergeCell ref="A1132:A1136"/>
    <mergeCell ref="A1137:A1146"/>
    <mergeCell ref="B1137:C1146"/>
    <mergeCell ref="A1147:A1156"/>
    <mergeCell ref="B1147:C1156"/>
    <mergeCell ref="A1157:A1166"/>
    <mergeCell ref="B1157:C1166"/>
    <mergeCell ref="A1168:A1177"/>
    <mergeCell ref="B1168:C1177"/>
    <mergeCell ref="A1178:A1192"/>
    <mergeCell ref="B1178:C1192"/>
    <mergeCell ref="A1193:A1207"/>
    <mergeCell ref="B1193:C1207"/>
    <mergeCell ref="B1208:C1212"/>
    <mergeCell ref="A1208:A1212"/>
    <mergeCell ref="A1213:A1217"/>
    <mergeCell ref="B1213:C1217"/>
    <mergeCell ref="A1218:A1222"/>
    <mergeCell ref="B1218:C1222"/>
    <mergeCell ref="A1223:A1232"/>
    <mergeCell ref="B1223:C1232"/>
    <mergeCell ref="A1233:A1242"/>
    <mergeCell ref="B1233:C1242"/>
    <mergeCell ref="A1243:A1252"/>
    <mergeCell ref="B1243:C1252"/>
    <mergeCell ref="A1254:A1268"/>
    <mergeCell ref="B1254:C1268"/>
    <mergeCell ref="B1269:C1288"/>
    <mergeCell ref="A1705:A1724"/>
    <mergeCell ref="A1725:A1744"/>
    <mergeCell ref="A1745:A1764"/>
    <mergeCell ref="A1765:A1774"/>
    <mergeCell ref="B1765:C1774"/>
    <mergeCell ref="A1775:A1784"/>
    <mergeCell ref="B1775:C1784"/>
    <mergeCell ref="A1785:A1794"/>
    <mergeCell ref="B1785:C1794"/>
    <mergeCell ref="A1795:A1804"/>
    <mergeCell ref="B1795:C1804"/>
    <mergeCell ref="A1805:A1814"/>
    <mergeCell ref="B1805:C1814"/>
    <mergeCell ref="B1816:C1825"/>
    <mergeCell ref="A1948:A1957"/>
    <mergeCell ref="A1958:A1967"/>
    <mergeCell ref="B1958:C1967"/>
    <mergeCell ref="A1968:A1977"/>
    <mergeCell ref="B1968:C1977"/>
    <mergeCell ref="A1978:A1987"/>
    <mergeCell ref="B1978:C1987"/>
    <mergeCell ref="A1989:A1998"/>
    <mergeCell ref="B1989:C1998"/>
    <mergeCell ref="A1999:A2013"/>
    <mergeCell ref="B1999:C2013"/>
    <mergeCell ref="A2014:A2018"/>
    <mergeCell ref="B2014:C2018"/>
    <mergeCell ref="B2019:C2023"/>
    <mergeCell ref="A2019:A2023"/>
    <mergeCell ref="A2024:A2028"/>
    <mergeCell ref="B2024:C2028"/>
    <mergeCell ref="A2029:A2038"/>
    <mergeCell ref="B2029:C2038"/>
    <mergeCell ref="A2039:A2048"/>
    <mergeCell ref="B2039:C2048"/>
    <mergeCell ref="A2049:A2058"/>
    <mergeCell ref="B2049:C2058"/>
    <mergeCell ref="A2060:A2074"/>
    <mergeCell ref="B2060:C2074"/>
    <mergeCell ref="A2075:A2079"/>
    <mergeCell ref="B2075:C2079"/>
    <mergeCell ref="B2080:C2084"/>
    <mergeCell ref="A2120:A2129"/>
    <mergeCell ref="B2120:C2129"/>
    <mergeCell ref="A2130:A2139"/>
    <mergeCell ref="B2130:C2139"/>
    <mergeCell ref="A2141:A2160"/>
    <mergeCell ref="B2141:C2160"/>
    <mergeCell ref="B2161:C2180"/>
    <mergeCell ref="A2161:A2180"/>
    <mergeCell ref="A2181:A2190"/>
    <mergeCell ref="A2191:A2210"/>
    <mergeCell ref="A2211:A2220"/>
    <mergeCell ref="A2221:A2230"/>
    <mergeCell ref="A2231:A2240"/>
    <mergeCell ref="A2241:A2250"/>
    <mergeCell ref="B2181:C2190"/>
    <mergeCell ref="B2191:C2210"/>
    <mergeCell ref="B2211:C2220"/>
    <mergeCell ref="B2221:C2230"/>
    <mergeCell ref="B2231:C2240"/>
    <mergeCell ref="B2241:C2250"/>
    <mergeCell ref="B2252:C2261"/>
    <mergeCell ref="A2322:A2331"/>
    <mergeCell ref="A2332:A2341"/>
    <mergeCell ref="A2342:A2351"/>
    <mergeCell ref="A2352:A2361"/>
    <mergeCell ref="A2362:A2371"/>
    <mergeCell ref="A2252:A2261"/>
    <mergeCell ref="A2262:A2271"/>
    <mergeCell ref="A2272:A2281"/>
    <mergeCell ref="A2282:A2291"/>
    <mergeCell ref="A2292:A2301"/>
    <mergeCell ref="A2302:A2311"/>
    <mergeCell ref="A2312:A2321"/>
    <mergeCell ref="B2332:C2341"/>
    <mergeCell ref="B2342:C2351"/>
    <mergeCell ref="B2352:C2361"/>
    <mergeCell ref="B2362:C2371"/>
    <mergeCell ref="B2262:C2271"/>
    <mergeCell ref="B2272:C2281"/>
    <mergeCell ref="B2282:C2291"/>
    <mergeCell ref="B2292:C2301"/>
    <mergeCell ref="B2302:C2311"/>
    <mergeCell ref="B2312:C2321"/>
    <mergeCell ref="B2322:C2331"/>
    <mergeCell ref="A1487:A1491"/>
    <mergeCell ref="B1487:C1491"/>
    <mergeCell ref="A1492:A1501"/>
    <mergeCell ref="B1492:C1501"/>
    <mergeCell ref="A1502:A1506"/>
    <mergeCell ref="B1502:C1506"/>
    <mergeCell ref="B1507:C1516"/>
    <mergeCell ref="A1507:A1516"/>
    <mergeCell ref="A1517:A1526"/>
    <mergeCell ref="A1527:A1531"/>
    <mergeCell ref="A1532:A1541"/>
    <mergeCell ref="A1542:A1551"/>
    <mergeCell ref="A1553:A1562"/>
    <mergeCell ref="A1563:A1567"/>
    <mergeCell ref="B1517:C1526"/>
    <mergeCell ref="B1527:C1531"/>
    <mergeCell ref="B1532:C1541"/>
    <mergeCell ref="B1542:C1551"/>
    <mergeCell ref="B1553:C1562"/>
    <mergeCell ref="B1563:C1567"/>
    <mergeCell ref="B1568:C1582"/>
    <mergeCell ref="A1568:A1582"/>
    <mergeCell ref="A1583:A1592"/>
    <mergeCell ref="A1593:A1597"/>
    <mergeCell ref="A1598:A1602"/>
    <mergeCell ref="A1603:A1612"/>
    <mergeCell ref="A1613:A1622"/>
    <mergeCell ref="A1624:A1638"/>
    <mergeCell ref="B1583:C1592"/>
    <mergeCell ref="B1593:C1597"/>
    <mergeCell ref="B1598:C1602"/>
    <mergeCell ref="B1603:C1612"/>
    <mergeCell ref="B1613:C1622"/>
    <mergeCell ref="B1624:C1638"/>
    <mergeCell ref="B1639:C1653"/>
    <mergeCell ref="A1639:A1653"/>
    <mergeCell ref="A1654:A1663"/>
    <mergeCell ref="A1664:A1668"/>
    <mergeCell ref="A1669:A1673"/>
    <mergeCell ref="A1674:A1683"/>
    <mergeCell ref="A1684:A1693"/>
    <mergeCell ref="A1694:A1703"/>
    <mergeCell ref="A2080:A2084"/>
    <mergeCell ref="A2085:A2099"/>
    <mergeCell ref="B2085:C2099"/>
    <mergeCell ref="A2100:A2109"/>
    <mergeCell ref="B2100:C2109"/>
    <mergeCell ref="A2110:A2119"/>
    <mergeCell ref="B2110:C2119"/>
    <mergeCell ref="A515:A524"/>
    <mergeCell ref="A526:A540"/>
    <mergeCell ref="B526:C540"/>
    <mergeCell ref="A541:A560"/>
    <mergeCell ref="B541:C560"/>
    <mergeCell ref="A561:A580"/>
    <mergeCell ref="B561:C580"/>
    <mergeCell ref="A581:A600"/>
    <mergeCell ref="B581:C600"/>
    <mergeCell ref="A601:A610"/>
    <mergeCell ref="B601:C610"/>
    <mergeCell ref="A611:A620"/>
    <mergeCell ref="B611:C620"/>
    <mergeCell ref="B621:C630"/>
    <mergeCell ref="A1269:A1288"/>
    <mergeCell ref="A1289:A1308"/>
    <mergeCell ref="B1289:C1308"/>
    <mergeCell ref="A1309:A1318"/>
    <mergeCell ref="B1309:C1318"/>
    <mergeCell ref="A1319:A1338"/>
    <mergeCell ref="B1319:C1338"/>
    <mergeCell ref="A1339:A1348"/>
    <mergeCell ref="B1339:C1348"/>
    <mergeCell ref="A1349:A1358"/>
    <mergeCell ref="B1349:C1358"/>
    <mergeCell ref="A1359:A1368"/>
    <mergeCell ref="B1359:C1368"/>
    <mergeCell ref="B1369:C1378"/>
    <mergeCell ref="A1369:A1378"/>
    <mergeCell ref="A1379:A1388"/>
    <mergeCell ref="B1379:C1388"/>
    <mergeCell ref="A1390:A1399"/>
    <mergeCell ref="B1390:C1399"/>
    <mergeCell ref="A1400:A1409"/>
    <mergeCell ref="B1400:C1409"/>
    <mergeCell ref="A1410:A1419"/>
    <mergeCell ref="B1410:C1419"/>
    <mergeCell ref="A1420:A1429"/>
    <mergeCell ref="B1420:C1429"/>
    <mergeCell ref="A1430:A1439"/>
    <mergeCell ref="B1430:C1439"/>
    <mergeCell ref="B1440:C1449"/>
    <mergeCell ref="A15:A19"/>
    <mergeCell ref="B15:C19"/>
    <mergeCell ref="A20:A24"/>
    <mergeCell ref="B20:C24"/>
    <mergeCell ref="A25:A34"/>
    <mergeCell ref="B25:C34"/>
    <mergeCell ref="B35:C44"/>
    <mergeCell ref="A35:A44"/>
    <mergeCell ref="A45:A54"/>
    <mergeCell ref="A55:A59"/>
    <mergeCell ref="A60:A69"/>
    <mergeCell ref="A70:A79"/>
    <mergeCell ref="A81:A90"/>
    <mergeCell ref="B81:C90"/>
    <mergeCell ref="A106:A120"/>
    <mergeCell ref="B106:C120"/>
    <mergeCell ref="A121:A125"/>
    <mergeCell ref="B121:C125"/>
    <mergeCell ref="A126:A130"/>
    <mergeCell ref="B126:C130"/>
    <mergeCell ref="B131:C135"/>
    <mergeCell ref="A131:A135"/>
    <mergeCell ref="A136:A145"/>
    <mergeCell ref="A146:A155"/>
    <mergeCell ref="A156:A165"/>
    <mergeCell ref="A167:A181"/>
    <mergeCell ref="A182:A201"/>
    <mergeCell ref="A202:A221"/>
    <mergeCell ref="B136:C145"/>
    <mergeCell ref="B146:C155"/>
    <mergeCell ref="B156:C165"/>
    <mergeCell ref="B167:C181"/>
    <mergeCell ref="B182:C201"/>
    <mergeCell ref="B202:C221"/>
    <mergeCell ref="B222:C241"/>
    <mergeCell ref="A222:A241"/>
    <mergeCell ref="A242:A251"/>
    <mergeCell ref="A252:A261"/>
    <mergeCell ref="A262:A271"/>
    <mergeCell ref="A272:A281"/>
    <mergeCell ref="A282:A291"/>
    <mergeCell ref="A293:A302"/>
    <mergeCell ref="A1440:A1449"/>
    <mergeCell ref="A1450:A1459"/>
    <mergeCell ref="B1450:C1459"/>
    <mergeCell ref="A1460:A1469"/>
    <mergeCell ref="B1460:C1469"/>
    <mergeCell ref="A1470:A1479"/>
    <mergeCell ref="B1470:C1479"/>
    <mergeCell ref="B1725:C1744"/>
    <mergeCell ref="B1745:C1764"/>
    <mergeCell ref="B1654:C1663"/>
    <mergeCell ref="B1664:C1668"/>
    <mergeCell ref="B1669:C1673"/>
    <mergeCell ref="B1674:C1683"/>
    <mergeCell ref="B1684:C1693"/>
    <mergeCell ref="B1694:C1703"/>
    <mergeCell ref="B1705:C1724"/>
    <mergeCell ref="A1816:A1825"/>
    <mergeCell ref="A1826:A1835"/>
    <mergeCell ref="B1826:C1835"/>
    <mergeCell ref="A1836:A1845"/>
    <mergeCell ref="B1836:C1845"/>
    <mergeCell ref="A1846:A1855"/>
    <mergeCell ref="B1846:C1855"/>
    <mergeCell ref="A1856:A1865"/>
    <mergeCell ref="B1856:C1865"/>
    <mergeCell ref="A1866:A1875"/>
    <mergeCell ref="B1866:C1875"/>
    <mergeCell ref="A1876:A1885"/>
    <mergeCell ref="B1876:C1885"/>
    <mergeCell ref="B1886:C1895"/>
    <mergeCell ref="A1886:A1895"/>
    <mergeCell ref="A1896:A1905"/>
    <mergeCell ref="B1896:C1905"/>
    <mergeCell ref="A1913:A1917"/>
    <mergeCell ref="B1913:C1917"/>
    <mergeCell ref="A1918:A1927"/>
    <mergeCell ref="B1918:C1927"/>
    <mergeCell ref="A1928:A1937"/>
    <mergeCell ref="B1928:C1937"/>
    <mergeCell ref="A1938:A1942"/>
    <mergeCell ref="B1938:C1942"/>
    <mergeCell ref="A1943:A1947"/>
    <mergeCell ref="B1943:C1947"/>
    <mergeCell ref="B1948:C1957"/>
  </mergeCells>
  <hyperlinks>
    <hyperlink display="Infantry" location="Training!A9" ref="A2"/>
    <hyperlink display="Lancer" location="Training!A373" ref="A3"/>
    <hyperlink display="Cavalry" location="Training!A722" ref="A4"/>
    <hyperlink display="Flier/Aquatic" location="Training!A1081" ref="A5"/>
    <hyperlink display="Archer/Assassin" location="Training!A1480" ref="A6"/>
    <hyperlink display="Holy/Mage/Demon" location="Training!A1906" ref="A7"/>
    <hyperlink display="Basic Training" location="Training!A15:A19" ref="A10"/>
    <hyperlink display="Basic ATK" location="Training!A15:A19" ref="B10"/>
    <hyperlink display="Basic DEF" location="Training!A20:A24" ref="C10"/>
    <hyperlink display="Overall Survival" location="Training!A25:A34" ref="D10"/>
    <hyperlink display="Anti-Lancer Special" location="Training!A35:A44" ref="F10"/>
    <hyperlink display="Overall DEF" location="Training!A45:A54" ref="H10"/>
    <hyperlink display="Elite Infantry" location="Training!A55:A59" ref="K10"/>
    <hyperlink display="Highland Warrior" location="Training!A60:A69" ref="N10"/>
    <hyperlink display="Heavy Infantry" location="Training!A70:A79" ref="Q10"/>
    <hyperlink display="Advanced Training" location="Training!A80" ref="A11"/>
    <hyperlink display="Overall ATK" location="Training!A81:A90" ref="B11"/>
    <hyperlink display="Advanced DEF" location="Training!A91:A105" ref="C11"/>
    <hyperlink display="Advanced Survival" location="Training!A106:A120" ref="D11"/>
    <hyperlink display="Warrior" location="Training!A121:A125" ref="F11"/>
    <hyperlink display="Maid" location="Training!A126:A130" ref="H11"/>
    <hyperlink display="Orc" location="Training!A131:A135" ref="K11"/>
    <hyperlink display="Berserker" location="Training!A136:A145" ref="N11"/>
    <hyperlink display="Masked Maid" location="Training!A146:A155" ref="Q11"/>
    <hyperlink display="Orc Berserker" location="Training!A156:A165" ref="T11"/>
    <hyperlink display="Elite Training" location="Training!A166" ref="A12"/>
    <hyperlink display="Advanced ATK" location="Training!A167:A181" ref="B12"/>
    <hyperlink display="Core ATK" location="Training!A182:A201" ref="C12"/>
    <hyperlink display="Core Survival" location="Training!A202:A221" ref="D12"/>
    <hyperlink display="Core DEF" location="Training!A222:A241" ref="F12"/>
    <hyperlink display="Overrun Tactics" location="Training!A242:A251" ref="H12"/>
    <hyperlink display="Emergency Treatment" location="Training!A252:A261" ref="K12"/>
    <hyperlink display="Dark Guard" location="Training!A262:A271" ref="N12"/>
    <hyperlink display="Guardian Infantry" location="Training!A272:A281" ref="Q12"/>
    <hyperlink display="Cyclops" location="Training!A282:A291" ref="T12"/>
    <hyperlink display="Elite Training 2" location="Training!A292" ref="A13"/>
    <hyperlink display="Joint ATK" location="Training!A293" ref="B13"/>
    <hyperlink display="Joint DEF" location="Training!A303" ref="C13"/>
    <hyperlink display="Joint Survival" location="Training!A313" ref="D13"/>
    <hyperlink display="Solo Striker" location="Training!A323" ref="F13"/>
    <hyperlink display="Air Defense Armor" location="Training!A333" ref="H13"/>
    <hyperlink display="Cyborg Vessel" location="Training!A343" ref="K13"/>
    <hyperlink display="Empress's Guard" location="Training!A353" ref="N13"/>
    <hyperlink display="Basic Training" location="Training!A378" ref="A374"/>
    <hyperlink display="Basic ATK" location="Training!A379:A383" ref="B374"/>
    <hyperlink display="Basic DEF" location="Training!A384:A388" ref="C374"/>
    <hyperlink display="Overall Survival" location="Training!A389:A398" ref="D374"/>
    <hyperlink display="Elite Lancer" location="Training!A399:A403" ref="F374"/>
    <hyperlink display="Anti-Cavalry Special" location="Training!A404:A413" ref="H374"/>
    <hyperlink display="Overall DEF" location="Training!A414:A423" ref="K374"/>
    <hyperlink display="Phalanx" location="Training!A424:A433" ref="N374"/>
    <hyperlink display="Heavy Centurion" location="Training!A434:A443" ref="Q374"/>
    <hyperlink display="Advanced Training" location="Training!A444" ref="A375"/>
    <hyperlink display="Overall ATK" location="Training!A445:A454" ref="B375"/>
    <hyperlink display="Advanced Survival" location="Training!A455:A469" ref="C375"/>
    <hyperlink display="Advanced DEF" location="Training!A470:A484" ref="D375"/>
    <hyperlink display="Amazon" location="Training!A485:A489" ref="F375"/>
    <hyperlink display="Rock Golem" location="Training!A490:A494" ref="H375"/>
    <hyperlink display="Amazon Champion" location="Training!A495:A504" ref="K375"/>
    <hyperlink display="Lava Titan" location="Training!A505:A514" ref="N375"/>
    <hyperlink display="Stone Colossus" location="Training!A515:A524" ref="Q375"/>
    <hyperlink display="Elite Training" location="Training!A525" ref="A376"/>
    <hyperlink display="Advanced ATK" location="Training!A526:A540" ref="B376"/>
    <hyperlink display="Core Survival" location="Training!A541:A560" ref="C376"/>
    <hyperlink display="Core ATK" location="Training!A561:A580" ref="D376"/>
    <hyperlink display="Core DEF" location="Training!A581:A600" ref="F376"/>
    <hyperlink display="Continued Combat" location="Training!A601:A610" ref="H376"/>
    <hyperlink display="Counterattack Array" location="Training!A611:A620" ref="K376"/>
    <hyperlink display="Vanguard Lancer" location="Training!A621:A630" ref="N376"/>
    <hyperlink display="Dark Centurion" location="Training!A631:A640" ref="Q376"/>
    <hyperlink display="Elite Training 2" location="Training!A641" ref="A377"/>
    <hyperlink display="Joint Survival" location="Training!A642" ref="B377"/>
    <hyperlink display="Joint ATK" location="Training!A652" ref="C377"/>
    <hyperlink display="Joint DEF" location="Training!A662" ref="D377"/>
    <hyperlink display="Consolidate Defenses" location="Training!A672" ref="F377"/>
    <hyperlink display="Blood Bath Striker" location="Training!A682" ref="H377"/>
    <hyperlink display="Crystal Molder" location="Training!A692" ref="K377"/>
    <hyperlink display="Treant Guard" location="Training!A702" ref="N377"/>
    <hyperlink display="Basic Training" location="Training!A727" ref="A723"/>
    <hyperlink display="Basic ATK" location="Training!A728:A732" ref="B723"/>
    <hyperlink display="Basic DEF" location="Training!A733:A737" ref="C723"/>
    <hyperlink display="Overall Survival" location="Training!A738:A747" ref="D723"/>
    <hyperlink display="Elite Cavalry" location="Training!A748:A752" ref="F723"/>
    <hyperlink display="Anti-Infantry Special" location="Training!A753:A762" ref="H723"/>
    <hyperlink display="Overall DEF" location="Training!A763:A772" ref="K723"/>
    <hyperlink display="Heavy Cavalry" location="Training!A773:A782" ref="N723"/>
    <hyperlink display="Dragoon" location="Training!A783:A792" ref="Q723"/>
    <hyperlink display="Advanced Training" location="Training!A793" ref="A724"/>
    <hyperlink display="Overall ATK" location="Training!A794:A803" ref="B724"/>
    <hyperlink display="Advanced DEF" location="Training!A804:A818" ref="C724"/>
    <hyperlink display="Advanced Survival" location="Training!A819:A833" ref="D724"/>
    <hyperlink display="Horned Dino" location="Training!A834:A838" ref="F724"/>
    <hyperlink display="Paladin" location="Training!A839:A843" ref="H724"/>
    <hyperlink display="Bone Dino" location="Training!A844:A853" ref="K724"/>
    <hyperlink display="Hell Hound" location="Training!A854:A863" ref="N724"/>
    <hyperlink display="Templar Knight" location="Training!A864:A873" ref="Q724"/>
    <hyperlink display="Elite Training" location="Training!A874" ref="A725"/>
    <hyperlink display="Advanced ATK" location="Training!A875:A889" ref="B725"/>
    <hyperlink display="Core ATK" location="Training!A890:A909" ref="C725"/>
    <hyperlink display="Core Survival" location="Training!A910:A929" ref="D725"/>
    <hyperlink display="Core DEF" location="Training!A930:A949" ref="F725"/>
    <hyperlink display="Group Charge" location="Training!A950:A959" ref="H725"/>
    <hyperlink display="High Speed" location="Training!A960:A969" ref="K725"/>
    <hyperlink display="Guardian Cavalry" location="Training!A970:A979" ref="N725"/>
    <hyperlink display="Heavensguard" location="Training!A980:A989" ref="Q725"/>
    <hyperlink display="Royal Cavalry" location="Training!A990:A999" ref="T725"/>
    <hyperlink display="Elite Training 2" location="Training!A1000" ref="A726"/>
    <hyperlink display="Joint Survival" location="Training!A1001:A1010" ref="B726"/>
    <hyperlink display="Joint ATK" location="Training!A1011:A1020" ref="C726"/>
    <hyperlink display="Joint DEF" location="Training!A1021:A1030" ref="D726"/>
    <hyperlink display="Fine Steel Hooves" location="Training!A1031:A1040" ref="F726"/>
    <hyperlink display="Rapid Rout" location="Training!A1041:A1050" ref="H726"/>
    <hyperlink display="Unicorn" location="Training!A1051:A1060" ref="K726"/>
    <hyperlink display="Scorpio" location="Training!A1061" ref="N726"/>
    <hyperlink display="Basic Training" location="Training!A1086" ref="A1082"/>
    <hyperlink display="Basic ATK" location="Training!A1087:A1091" ref="B1082"/>
    <hyperlink display="Basic DEF" location="Training!A1092:A1096" ref="C1082"/>
    <hyperlink display="Preemptive Strike" location="Training!A1097:A1106" ref="D1082"/>
    <hyperlink display="Overall Survival" location="Training!A1107:A1116" ref="F1082"/>
    <hyperlink display="Overall DEF" location="Training!A1117:A1126" ref="H1082"/>
    <hyperlink display="Merman Lord" location="Training!A1127:A1131" ref="K1082"/>
    <hyperlink display="Griffin Rider" location="Training!A1132:A1136" ref="N1082"/>
    <hyperlink display="Tide Master" location="Training!A1137:A1146" ref="Q1082"/>
    <hyperlink display="Lizardman" location="Training!A1147:A1156" ref="T1082"/>
    <hyperlink display="Griffin Knight" location="Training!A1157:A1166" ref="W1082"/>
    <hyperlink display="Advanced Training" location="Training!A1167" ref="A1083"/>
    <hyperlink display="Overall ATK" location="Training!A1168:A1177" ref="B1083"/>
    <hyperlink display="Advanced DEF" location="Training!A1178:A1192" ref="C1083"/>
    <hyperlink display="Advanced Survival" location="Training!A1193:A1207" ref="D1083"/>
    <hyperlink display="Lesser Imp" location="Training!A1208:A1212" ref="F1083"/>
    <hyperlink display="Pegasus Rider" location="Training!A1213:A1217" ref="H1083"/>
    <hyperlink display="Lobster" location="Training!A1218:A1222" ref="K1083"/>
    <hyperlink display="Vampire Bat" location="Training!A1223:A1232" ref="N1083"/>
    <hyperlink display="Holy Pegasus" location="Training!A1233:A1242" ref="Q1083"/>
    <hyperlink display="Lobster Behemoth" location="Training!A1243:A1252" ref="T1083"/>
    <hyperlink display="Elite Training" location="Training!A1253" ref="A1084"/>
    <hyperlink display="Advanced ATK" location="Training!A1254:A1268" ref="B1084"/>
    <hyperlink display="Core Survival" location="Training!A1269:A1288" ref="C1084"/>
    <hyperlink display="Core ATK" location="Training!A1289:A1308" ref="D1084"/>
    <hyperlink display="Amphibious Raid" location="Training!A1309:A1318" ref="F1084"/>
    <hyperlink display="Core DEF" location="Training!A1319:A1338" ref="H1084"/>
    <hyperlink display="Aquatic Training" location="Training!A1339:A1348" ref="K1084"/>
    <hyperlink display="Aerobatics" location="Training!A1349:A1358" ref="N1084"/>
    <hyperlink display="Leviathan" location="Training!A1359:A1368" ref="Q1084"/>
    <hyperlink display="Angel" location="Training!A1369:A1378" ref="T1084"/>
    <hyperlink display="Gargoyle" location="Training!A1379:A1388" ref="W1084"/>
    <hyperlink display="Elite Training 2" location="Training!A1389" ref="A1085"/>
    <hyperlink display="Joint ATK" location="Training!A1390" ref="B1085"/>
    <hyperlink display="Joint DEF" location="Training!A1400" ref="C1085"/>
    <hyperlink display="Water Elf Warding" location="Training!A1410" ref="D1085"/>
    <hyperlink display="Joint Survival" location="Training!A1420" ref="F1085"/>
    <hyperlink display="Ground-air Coordination" location="Training!A1430" ref="H1085"/>
    <hyperlink display="Tidal Elf" location="Training!A1440" ref="K1085"/>
    <hyperlink display="Steel Wing Warrior" location="Training!A1450" ref="N1085"/>
    <hyperlink display="Basic Training" location="Training!A1486" ref="A1481"/>
    <hyperlink display="Basic ATK" location="Training!A1487:A1491" ref="B1481"/>
    <hyperlink display="Overall DEF" location="Training!A1492:A1501" ref="C1481"/>
    <hyperlink display="Basic DEF" location="Training!A1502:A1506" ref="D1481"/>
    <hyperlink display="Overall Survival" location="Training!A1507:A1516" ref="F1481"/>
    <hyperlink display="Terrain Master Special" location="Training!A1517:A1526" ref="H1481"/>
    <hyperlink display="Elf" location="Training!A1527:A1531" ref="K1481"/>
    <hyperlink display="Sky Archer" location="Training!A1532:A1541" ref="N1481"/>
    <hyperlink display="High Elf" location="Training!A1542:A1551" ref="Q1481"/>
    <hyperlink display="Advanced Training" location="Training!A1552" ref="A1482"/>
    <hyperlink display="Overall ATK" location="Training!A1553:A1562" ref="B1482"/>
    <hyperlink display="Dark Elf" location="Training!A1563:A1567" ref="C1482"/>
    <hyperlink display="Advanced Survival" location="Training!A1568:A1582" ref="D1482"/>
    <hyperlink display="Dark Elf Sniper" location="Training!A1583:A1592" ref="F1482"/>
    <hyperlink display="Ballista" location="Training!A1593:A1597" ref="H1482"/>
    <hyperlink display="Ambusher" location="Training!A1598:A1602" ref="K1482"/>
    <hyperlink display="Catapult" location="Training!A1603:A1612" ref="N1482"/>
    <hyperlink display="Bandit" location="Training!A1613:A1622" ref="Q1482"/>
    <hyperlink display="Advanced Training 2" location="Training!A1623" ref="A1483"/>
    <hyperlink display="Advanced ATK" location="Training!A1624:A1638" ref="B1483"/>
    <hyperlink display="Advanced DEF" location="Training!A1639:A1653" ref="C1483"/>
    <hyperlink display="Shadow Strike" location="Training!A1654:A1663" ref="D1483"/>
    <hyperlink display="Kunoichi" location="Training!A1664:A1668" ref="F1483"/>
    <hyperlink display="Sharpshooter" location="Training!A1669:A1673" ref="H1483"/>
    <hyperlink display="Mist Dancer" location="Training!A1674:A1683" ref="K1483"/>
    <hyperlink display="Demon Hunter" location="Training!A1684:A1693" ref="N1483"/>
    <hyperlink display="Bolt Ranger" location="Training!A1694:A1703" ref="Q1483"/>
    <hyperlink display="Elite Training" location="Training!A1704" ref="A1484"/>
    <hyperlink display="Core Survival" location="Training!A1705:A1724" ref="B1484"/>
    <hyperlink display="Core DEF" location="Training!A1725:A1744" ref="C1484"/>
    <hyperlink display="Core ATK" location="Training!A1745:A1764" ref="D1484"/>
    <hyperlink display="Killing Breath" location="Training!A1765:A1774" ref="F1484"/>
    <hyperlink display="Jungle Ranger" location="Training!A1775:A1784" ref="H1484"/>
    <hyperlink display="Firebrand Sniper" location="Training!A1785:A1794" ref="K1484"/>
    <hyperlink display="Samurai" location="Training!A1795:A1804" ref="N1484"/>
    <hyperlink display="Shinobi" location="Training!A1805:A1814" ref="Q1484"/>
    <hyperlink display="Elite Training 2" location="Training!A1815" ref="A1485"/>
    <hyperlink display="Joint ATK" location="Training!A1816" ref="B1485"/>
    <hyperlink display="Joint Survival" location="Training!A1826" ref="C1485"/>
    <hyperlink display="Joint DEF" location="Training!A1836" ref="D1485"/>
    <hyperlink display="Anti-Mage Spec." location="Training!A1846" ref="F1485"/>
    <hyperlink display="Flash Movement" location="Training!A1856" ref="H1485"/>
    <hyperlink display="Earth Elf Knight" location="Training!A1866" ref="K1485"/>
    <hyperlink display="Dwarf Adventurer" location="Training!A1876" ref="N1485"/>
    <hyperlink display="Basic Training" location="Training!A1913:A1917" ref="A1907"/>
    <hyperlink display="Basic ATK" location="Training!A1913:A1917" ref="B1907"/>
    <hyperlink display="Overall Survival" location="Training!A1918:A1927" ref="C1907"/>
    <hyperlink display="Anti-Demon Special" location="Training!A1928:A1937" ref="D1907"/>
    <hyperlink display="Basic DEF" location="Training!A1938:A1942" ref="F1907"/>
    <hyperlink display="Inquisitor" location="Training!A1943:A1947" ref="H1907"/>
    <hyperlink display="Overall DEF" location="Training!A1948:A1957" ref="K1907"/>
    <hyperlink display="Holy Knight" location="Training!A1958:A1967" ref="N1907"/>
    <hyperlink display="Zealot" location="Training!A1968:A1977" ref="Q1907"/>
    <hyperlink display="Bishop" location="Training!A1978:A1987" ref="T1907"/>
    <hyperlink display="Advanced Training" location="Training!A1988" ref="A1908"/>
    <hyperlink display="Overall ATK" location="Training!A1989:A1998" ref="B1908"/>
    <hyperlink display="Advanced Survival" location="Training!A1999:A2013" ref="C1908"/>
    <hyperlink display="Skeleton Warrior" location="Training!A2014:A2018" ref="D1908"/>
    <hyperlink display="Skeleton Archer" location="Training!A2019:A2023" ref="F1908"/>
    <hyperlink display="Monk" location="Training!A2024:A2028" ref="H1908"/>
    <hyperlink display="Skeleton Knight" location="Training!A2029:A2038" ref="K1908"/>
    <hyperlink display="Hellfire Archer" location="Training!A2039:A2048" ref="N1908"/>
    <hyperlink display="Exorcist" location="Training!A2049:A2058" ref="Q1908"/>
    <hyperlink display="Advanced Training 2" location="Training!A2059" ref="A1909"/>
    <hyperlink display="Advanced ATK" location="Training!A2060:A2074" ref="B1909"/>
    <hyperlink display="Thaumaturge" location="Training!A2075:A2079" ref="C1909"/>
    <hyperlink display="Witch" location="Training!A2080:A2084" ref="D1909"/>
    <hyperlink display="Advanced DEF" location="Training!A2085:A2099" ref="F1909"/>
    <hyperlink display="Self-Suggestion" location="Training!A2100:A2109" ref="H1909"/>
    <hyperlink display="Magic Void" location="Training!A2110:A2119" ref="K1909"/>
    <hyperlink display="Wizard" location="Training!A2120:A2129" ref="N1909"/>
    <hyperlink display="Sorceress" location="Training!A2130:A2139" ref="Q1909"/>
    <hyperlink display="Elite Training" location="Training!A2140" ref="A1910"/>
    <hyperlink display="Core Survival" location="Training!A2141:A2160" ref="B1910"/>
    <hyperlink display="Core ATK" location="Training!A2161:A2180" ref="C1910"/>
    <hyperlink display="Holy Light Protection" location="Training!A2181:A2190" ref="D1910"/>
    <hyperlink display="Core DEF" location="Training!A2191:A2210" ref="F1910"/>
    <hyperlink display="Pious Faith" location="Training!A2211:A2220" ref="H1910"/>
    <hyperlink display="Armor Contamination" location="Training!A2221:A2230" ref="K1910"/>
    <hyperlink display="Shrine Maiden" location="Training!A2231:A2240" ref="N1910"/>
    <hyperlink display="Undead Knight" location="Training!A2241:A2250" ref="Q1910"/>
    <hyperlink display="Elite Training 2" location="Training!A2251" ref="A1911"/>
    <hyperlink display="Joint ATK" location="Training!A2252" ref="B1911"/>
    <hyperlink display="Joint Survival" location="Training!A2262" ref="C1911"/>
    <hyperlink display="Joint DEF" location="Training!A2272" ref="D1911"/>
    <hyperlink display="Concentration" location="Training!A2282" ref="F1911"/>
    <hyperlink display="Dark Power" location="Training!A2292" ref="H1911"/>
    <hyperlink display="Clear Impurities" location="Training!A2302" ref="K1911"/>
    <hyperlink display="Crystal Warlock" location="Training!A2312" ref="N1911"/>
    <hyperlink display="Spider Demon Elf" location="Training!A2322" ref="Q1911"/>
    <hyperlink display="Forest Priest" location="Training!A2332" ref="T191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7.29"/>
    <col customWidth="1" min="4" max="4" width="1.57"/>
    <col customWidth="1" min="5" max="20" width="5.86"/>
    <col customWidth="1" min="21" max="21" width="50.14"/>
    <col customWidth="1" min="22" max="26" width="14.43"/>
  </cols>
  <sheetData>
    <row r="1">
      <c r="A1" s="1232" t="s">
        <v>2977</v>
      </c>
      <c r="B1" s="1233" t="s">
        <v>82</v>
      </c>
      <c r="C1" s="1234" t="s">
        <v>2681</v>
      </c>
      <c r="D1" s="1235"/>
      <c r="E1" s="1236" t="s">
        <v>2978</v>
      </c>
      <c r="F1" s="1237" t="s">
        <v>2979</v>
      </c>
      <c r="G1" s="1237" t="s">
        <v>2980</v>
      </c>
      <c r="H1" s="1238" t="s">
        <v>2981</v>
      </c>
      <c r="I1" s="1239" t="s">
        <v>2982</v>
      </c>
      <c r="J1" s="1240" t="s">
        <v>2983</v>
      </c>
      <c r="K1" s="1240" t="s">
        <v>2984</v>
      </c>
      <c r="L1" s="1240" t="s">
        <v>2985</v>
      </c>
      <c r="M1" s="1241" t="s">
        <v>2986</v>
      </c>
      <c r="N1" s="1242" t="s">
        <v>2987</v>
      </c>
      <c r="O1" s="1243" t="s">
        <v>2988</v>
      </c>
      <c r="P1" s="1244" t="s">
        <v>2989</v>
      </c>
      <c r="Q1" s="1245" t="s">
        <v>2990</v>
      </c>
      <c r="R1" s="1243" t="s">
        <v>2991</v>
      </c>
      <c r="S1" s="1246" t="s">
        <v>2992</v>
      </c>
      <c r="T1" s="1247"/>
      <c r="U1" s="1248" t="s">
        <v>2993</v>
      </c>
      <c r="V1" s="1249" t="s">
        <v>2994</v>
      </c>
    </row>
    <row r="2">
      <c r="A2" s="1250" t="s">
        <v>2995</v>
      </c>
      <c r="B2" s="17"/>
      <c r="C2" s="17"/>
      <c r="D2" s="17"/>
      <c r="E2" s="17"/>
      <c r="F2" s="17"/>
      <c r="G2" s="17"/>
      <c r="H2" s="17"/>
      <c r="I2" s="17"/>
      <c r="J2" s="17"/>
      <c r="K2" s="17"/>
      <c r="L2" s="17"/>
      <c r="M2" s="17"/>
      <c r="N2" s="17"/>
      <c r="O2" s="17"/>
      <c r="P2" s="17"/>
      <c r="Q2" s="17"/>
      <c r="R2" s="17"/>
      <c r="S2" s="17"/>
      <c r="T2" s="1251"/>
      <c r="U2" s="17"/>
      <c r="V2" s="17"/>
      <c r="W2" s="17"/>
      <c r="X2" s="17"/>
      <c r="Y2" s="17"/>
      <c r="Z2" s="7"/>
    </row>
    <row r="3">
      <c r="A3" s="1252" t="s">
        <v>2996</v>
      </c>
      <c r="B3" s="1253">
        <v>0.02</v>
      </c>
      <c r="C3" s="1254">
        <v>1500.0</v>
      </c>
      <c r="D3" s="1255"/>
      <c r="E3" s="1256">
        <v>1.0</v>
      </c>
      <c r="F3" s="1257"/>
      <c r="G3" s="1258"/>
      <c r="H3" s="1259"/>
      <c r="I3" s="1260"/>
      <c r="J3" s="1261"/>
      <c r="K3" s="1262"/>
      <c r="L3" s="1263"/>
      <c r="M3" s="1264"/>
      <c r="N3" s="1265"/>
      <c r="O3" s="1265"/>
      <c r="P3" s="1266"/>
      <c r="Q3" s="1267"/>
      <c r="R3" s="1267"/>
      <c r="S3" s="1267"/>
      <c r="T3" s="1268"/>
      <c r="U3" s="1268"/>
      <c r="V3" s="1268"/>
      <c r="W3" s="1268"/>
      <c r="X3" s="1268"/>
      <c r="Y3" s="1268"/>
      <c r="Z3" s="1268"/>
    </row>
    <row r="4">
      <c r="A4" s="1269" t="s">
        <v>2997</v>
      </c>
      <c r="B4" s="1270">
        <v>0.03</v>
      </c>
      <c r="C4" s="1271">
        <v>2300.0</v>
      </c>
      <c r="D4" s="1255"/>
      <c r="E4" s="1256">
        <v>2.0</v>
      </c>
      <c r="F4" s="1272"/>
      <c r="G4" s="1258"/>
      <c r="H4" s="1259"/>
      <c r="I4" s="1260"/>
      <c r="J4" s="1261"/>
      <c r="K4" s="1262"/>
      <c r="L4" s="1263"/>
      <c r="M4" s="1264"/>
      <c r="N4" s="1265"/>
      <c r="O4" s="1265"/>
      <c r="P4" s="1266"/>
      <c r="Q4" s="1267"/>
      <c r="R4" s="1267"/>
      <c r="S4" s="1267"/>
      <c r="T4" s="1268"/>
      <c r="U4" s="1268"/>
      <c r="V4" s="1268"/>
      <c r="W4" s="1268"/>
      <c r="X4" s="1268"/>
      <c r="Y4" s="1268"/>
      <c r="Z4" s="1268"/>
    </row>
    <row r="5">
      <c r="A5" s="1269" t="s">
        <v>2998</v>
      </c>
      <c r="B5" s="1270">
        <v>0.04</v>
      </c>
      <c r="C5" s="1271">
        <v>3500.0</v>
      </c>
      <c r="D5" s="1255"/>
      <c r="E5" s="1256">
        <v>3.0</v>
      </c>
      <c r="F5" s="1272"/>
      <c r="G5" s="1258"/>
      <c r="H5" s="1259"/>
      <c r="I5" s="1260"/>
      <c r="J5" s="1261"/>
      <c r="K5" s="1262"/>
      <c r="L5" s="1263"/>
      <c r="M5" s="1264"/>
      <c r="N5" s="1265"/>
      <c r="O5" s="1265"/>
      <c r="P5" s="1266"/>
      <c r="Q5" s="1267"/>
      <c r="R5" s="1267"/>
      <c r="S5" s="1267"/>
      <c r="T5" s="1268"/>
      <c r="U5" s="1268"/>
      <c r="V5" s="1268"/>
      <c r="W5" s="1268"/>
      <c r="X5" s="1268"/>
      <c r="Y5" s="1268"/>
      <c r="Z5" s="1268"/>
    </row>
    <row r="6">
      <c r="A6" s="1269" t="s">
        <v>2999</v>
      </c>
      <c r="B6" s="1270">
        <v>0.05</v>
      </c>
      <c r="C6" s="1271">
        <v>5300.0</v>
      </c>
      <c r="D6" s="1255"/>
      <c r="E6" s="1256">
        <v>4.0</v>
      </c>
      <c r="F6" s="1272"/>
      <c r="G6" s="1258"/>
      <c r="H6" s="1259"/>
      <c r="I6" s="1260"/>
      <c r="J6" s="1261"/>
      <c r="K6" s="1262"/>
      <c r="L6" s="1263"/>
      <c r="M6" s="1264"/>
      <c r="N6" s="1265"/>
      <c r="O6" s="1265"/>
      <c r="P6" s="1266"/>
      <c r="Q6" s="1267"/>
      <c r="R6" s="1267"/>
      <c r="S6" s="1267"/>
      <c r="T6" s="1268"/>
      <c r="U6" s="1268"/>
      <c r="V6" s="1268"/>
      <c r="W6" s="1268"/>
      <c r="X6" s="1268"/>
      <c r="Y6" s="1268"/>
      <c r="Z6" s="1268"/>
    </row>
    <row r="7">
      <c r="A7" s="1269" t="s">
        <v>3000</v>
      </c>
      <c r="B7" s="1270">
        <v>0.06</v>
      </c>
      <c r="C7" s="1271">
        <v>8000.0</v>
      </c>
      <c r="D7" s="1255"/>
      <c r="E7" s="1256">
        <v>5.0</v>
      </c>
      <c r="F7" s="1257">
        <v>1.0</v>
      </c>
      <c r="G7" s="1258"/>
      <c r="H7" s="1259"/>
      <c r="I7" s="1260"/>
      <c r="J7" s="1261"/>
      <c r="K7" s="1262"/>
      <c r="L7" s="1263"/>
      <c r="M7" s="1264"/>
      <c r="N7" s="1265"/>
      <c r="O7" s="1265"/>
      <c r="P7" s="1266"/>
      <c r="Q7" s="1267"/>
      <c r="R7" s="1267"/>
      <c r="S7" s="1267"/>
      <c r="T7" s="1268"/>
      <c r="U7" s="1268"/>
      <c r="V7" s="1268"/>
      <c r="W7" s="1268"/>
      <c r="X7" s="1268"/>
      <c r="Y7" s="1268"/>
      <c r="Z7" s="1268"/>
    </row>
    <row r="8">
      <c r="A8" s="1269" t="s">
        <v>3001</v>
      </c>
      <c r="B8" s="1270">
        <v>0.07</v>
      </c>
      <c r="C8" s="1271">
        <v>12000.0</v>
      </c>
      <c r="D8" s="1255"/>
      <c r="E8" s="1256">
        <v>6.0</v>
      </c>
      <c r="F8" s="1257">
        <v>2.0</v>
      </c>
      <c r="G8" s="1258"/>
      <c r="H8" s="1259"/>
      <c r="I8" s="1260"/>
      <c r="J8" s="1261"/>
      <c r="K8" s="1262"/>
      <c r="L8" s="1263"/>
      <c r="M8" s="1264"/>
      <c r="N8" s="1265"/>
      <c r="O8" s="1265"/>
      <c r="P8" s="1266"/>
      <c r="Q8" s="1267"/>
      <c r="R8" s="1267"/>
      <c r="S8" s="1267"/>
      <c r="T8" s="1268"/>
      <c r="U8" s="1268"/>
      <c r="V8" s="1268"/>
      <c r="W8" s="1268"/>
      <c r="X8" s="1268"/>
      <c r="Y8" s="1268"/>
      <c r="Z8" s="1268"/>
    </row>
    <row r="9">
      <c r="A9" s="1269" t="s">
        <v>3002</v>
      </c>
      <c r="B9" s="1270">
        <v>0.08</v>
      </c>
      <c r="C9" s="1271">
        <v>18000.0</v>
      </c>
      <c r="D9" s="1255"/>
      <c r="E9" s="1256">
        <v>7.0</v>
      </c>
      <c r="F9" s="1257">
        <v>3.0</v>
      </c>
      <c r="G9" s="1258"/>
      <c r="H9" s="1259"/>
      <c r="I9" s="1260"/>
      <c r="J9" s="1261"/>
      <c r="K9" s="1262"/>
      <c r="L9" s="1263"/>
      <c r="M9" s="1264"/>
      <c r="N9" s="1273"/>
      <c r="O9" s="1273"/>
      <c r="P9" s="1266"/>
      <c r="Q9" s="1267"/>
      <c r="R9" s="1267"/>
      <c r="S9" s="1267"/>
      <c r="T9" s="1268"/>
      <c r="U9" s="1268"/>
      <c r="V9" s="1268"/>
      <c r="W9" s="1268"/>
      <c r="X9" s="1268"/>
      <c r="Y9" s="1268"/>
      <c r="Z9" s="1268"/>
    </row>
    <row r="10">
      <c r="A10" s="1269" t="s">
        <v>3003</v>
      </c>
      <c r="B10" s="1270">
        <v>0.09</v>
      </c>
      <c r="C10" s="1271">
        <v>27000.0</v>
      </c>
      <c r="D10" s="1255"/>
      <c r="E10" s="1256">
        <v>8.0</v>
      </c>
      <c r="F10" s="1257">
        <v>4.0</v>
      </c>
      <c r="G10" s="1258"/>
      <c r="H10" s="1259"/>
      <c r="I10" s="1260"/>
      <c r="J10" s="1261"/>
      <c r="K10" s="1262"/>
      <c r="L10" s="1263"/>
      <c r="M10" s="1264"/>
      <c r="N10" s="1265"/>
      <c r="O10" s="1265"/>
      <c r="P10" s="1266"/>
      <c r="Q10" s="1267"/>
      <c r="R10" s="1267"/>
      <c r="S10" s="1267"/>
      <c r="T10" s="1268"/>
      <c r="U10" s="1268"/>
      <c r="V10" s="1268"/>
      <c r="W10" s="1268"/>
      <c r="X10" s="1268"/>
      <c r="Y10" s="1268"/>
      <c r="Z10" s="1268"/>
    </row>
    <row r="11">
      <c r="A11" s="1274" t="s">
        <v>3004</v>
      </c>
      <c r="B11" s="1275">
        <v>0.1</v>
      </c>
      <c r="C11" s="1276">
        <v>41000.0</v>
      </c>
      <c r="D11" s="1255"/>
      <c r="E11" s="1256">
        <v>9.0</v>
      </c>
      <c r="F11" s="1257">
        <v>5.0</v>
      </c>
      <c r="G11" s="1258"/>
      <c r="H11" s="1259"/>
      <c r="I11" s="1260"/>
      <c r="J11" s="1261"/>
      <c r="K11" s="1262"/>
      <c r="L11" s="1263"/>
      <c r="M11" s="1264"/>
      <c r="N11" s="1265"/>
      <c r="O11" s="1265"/>
      <c r="P11" s="1266"/>
      <c r="Q11" s="1267"/>
      <c r="R11" s="1267"/>
      <c r="S11" s="1267"/>
      <c r="T11" s="1268"/>
      <c r="U11" s="1268"/>
      <c r="V11" s="1268"/>
      <c r="W11" s="1268"/>
      <c r="X11" s="1268"/>
      <c r="Y11" s="1268"/>
      <c r="Z11" s="1268"/>
    </row>
    <row r="12">
      <c r="A12" s="1277" t="s">
        <v>3005</v>
      </c>
      <c r="B12" s="17"/>
      <c r="C12" s="17"/>
      <c r="D12" s="17"/>
      <c r="E12" s="17"/>
      <c r="F12" s="17"/>
      <c r="G12" s="17"/>
      <c r="H12" s="17"/>
      <c r="I12" s="17"/>
      <c r="J12" s="17"/>
      <c r="K12" s="17"/>
      <c r="L12" s="17"/>
      <c r="M12" s="17"/>
      <c r="N12" s="17"/>
      <c r="O12" s="17"/>
      <c r="P12" s="17"/>
      <c r="Q12" s="17"/>
      <c r="R12" s="17"/>
      <c r="S12" s="17"/>
      <c r="T12" s="1278"/>
      <c r="U12" s="17"/>
      <c r="V12" s="17"/>
      <c r="W12" s="17"/>
      <c r="X12" s="17"/>
      <c r="Y12" s="17"/>
      <c r="Z12" s="7"/>
    </row>
    <row r="13">
      <c r="A13" s="1252" t="s">
        <v>2996</v>
      </c>
      <c r="B13" s="1253">
        <v>0.02</v>
      </c>
      <c r="C13" s="1279">
        <v>5000.0</v>
      </c>
      <c r="D13" s="1255"/>
      <c r="E13" s="1280">
        <v>5.0</v>
      </c>
      <c r="F13" s="1257">
        <v>2.0</v>
      </c>
      <c r="G13" s="1258"/>
      <c r="H13" s="1259"/>
      <c r="I13" s="1260"/>
      <c r="J13" s="1261"/>
      <c r="K13" s="1262"/>
      <c r="L13" s="1263"/>
      <c r="M13" s="1264"/>
      <c r="N13" s="1265"/>
      <c r="O13" s="1265"/>
      <c r="P13" s="1266"/>
      <c r="Q13" s="1267"/>
      <c r="R13" s="1267"/>
      <c r="S13" s="1267"/>
      <c r="T13" s="1268"/>
      <c r="U13" s="1268"/>
      <c r="V13" s="1268"/>
      <c r="W13" s="1268"/>
      <c r="X13" s="1268"/>
      <c r="Y13" s="1268"/>
      <c r="Z13" s="1268"/>
    </row>
    <row r="14">
      <c r="A14" s="1269" t="s">
        <v>2997</v>
      </c>
      <c r="B14" s="1270">
        <v>0.03</v>
      </c>
      <c r="C14" s="1281">
        <v>7500.0</v>
      </c>
      <c r="D14" s="1255"/>
      <c r="E14" s="1280">
        <v>6.0</v>
      </c>
      <c r="F14" s="1257">
        <v>3.0</v>
      </c>
      <c r="G14" s="1258"/>
      <c r="H14" s="1259"/>
      <c r="I14" s="1260"/>
      <c r="J14" s="1261"/>
      <c r="K14" s="1262"/>
      <c r="L14" s="1263"/>
      <c r="M14" s="1264"/>
      <c r="N14" s="1265"/>
      <c r="O14" s="1265"/>
      <c r="P14" s="1266"/>
      <c r="Q14" s="1267"/>
      <c r="R14" s="1267"/>
      <c r="S14" s="1267"/>
      <c r="T14" s="1268"/>
      <c r="U14" s="1268"/>
      <c r="V14" s="1268"/>
      <c r="W14" s="1268"/>
      <c r="X14" s="1268"/>
      <c r="Y14" s="1268"/>
      <c r="Z14" s="1268"/>
    </row>
    <row r="15">
      <c r="A15" s="1269" t="s">
        <v>2998</v>
      </c>
      <c r="B15" s="1270">
        <v>0.04</v>
      </c>
      <c r="C15" s="1281">
        <v>11000.0</v>
      </c>
      <c r="D15" s="1255"/>
      <c r="E15" s="1280">
        <v>7.0</v>
      </c>
      <c r="F15" s="1257">
        <v>4.0</v>
      </c>
      <c r="G15" s="1258"/>
      <c r="H15" s="1259"/>
      <c r="I15" s="1260"/>
      <c r="J15" s="1261"/>
      <c r="K15" s="1262"/>
      <c r="L15" s="1263"/>
      <c r="M15" s="1264"/>
      <c r="N15" s="1265"/>
      <c r="O15" s="1265"/>
      <c r="P15" s="1266"/>
      <c r="Q15" s="1267"/>
      <c r="R15" s="1267"/>
      <c r="S15" s="1267"/>
      <c r="T15" s="1268"/>
      <c r="U15" s="1268"/>
      <c r="V15" s="1268"/>
      <c r="W15" s="1268"/>
      <c r="X15" s="1268"/>
      <c r="Y15" s="1268"/>
      <c r="Z15" s="1268"/>
    </row>
    <row r="16">
      <c r="A16" s="1269" t="s">
        <v>2999</v>
      </c>
      <c r="B16" s="1270">
        <v>0.05</v>
      </c>
      <c r="C16" s="1281">
        <v>17000.0</v>
      </c>
      <c r="D16" s="1255"/>
      <c r="E16" s="1280">
        <v>8.0</v>
      </c>
      <c r="F16" s="1257">
        <v>5.0</v>
      </c>
      <c r="G16" s="1258"/>
      <c r="H16" s="1259"/>
      <c r="I16" s="1260"/>
      <c r="J16" s="1261"/>
      <c r="K16" s="1262"/>
      <c r="L16" s="1263"/>
      <c r="M16" s="1264"/>
      <c r="N16" s="1265"/>
      <c r="O16" s="1265"/>
      <c r="P16" s="1266"/>
      <c r="Q16" s="1267"/>
      <c r="R16" s="1267"/>
      <c r="S16" s="1267"/>
      <c r="T16" s="1268"/>
      <c r="U16" s="1268"/>
      <c r="V16" s="1268"/>
      <c r="W16" s="1268"/>
      <c r="X16" s="1268"/>
      <c r="Y16" s="1268"/>
      <c r="Z16" s="1268"/>
    </row>
    <row r="17">
      <c r="A17" s="1269" t="s">
        <v>3000</v>
      </c>
      <c r="B17" s="1270">
        <v>0.06</v>
      </c>
      <c r="C17" s="1281">
        <v>26000.0</v>
      </c>
      <c r="D17" s="1255"/>
      <c r="E17" s="1280"/>
      <c r="F17" s="1257">
        <v>7.0</v>
      </c>
      <c r="G17" s="1282">
        <v>1.0</v>
      </c>
      <c r="H17" s="1259"/>
      <c r="I17" s="1260"/>
      <c r="J17" s="1261"/>
      <c r="K17" s="1262"/>
      <c r="L17" s="1263"/>
      <c r="M17" s="1264"/>
      <c r="N17" s="1265"/>
      <c r="O17" s="1265"/>
      <c r="P17" s="1266"/>
      <c r="Q17" s="1267"/>
      <c r="R17" s="1267"/>
      <c r="S17" s="1267"/>
      <c r="T17" s="1268"/>
      <c r="U17" s="1268"/>
      <c r="V17" s="1268"/>
      <c r="W17" s="1268"/>
      <c r="X17" s="1268"/>
      <c r="Y17" s="1268"/>
      <c r="Z17" s="1268"/>
    </row>
    <row r="18">
      <c r="A18" s="1269" t="s">
        <v>3001</v>
      </c>
      <c r="B18" s="1270">
        <v>0.07</v>
      </c>
      <c r="C18" s="1281">
        <v>39000.0</v>
      </c>
      <c r="D18" s="1255"/>
      <c r="E18" s="1280"/>
      <c r="F18" s="1257">
        <v>9.0</v>
      </c>
      <c r="G18" s="1282">
        <v>2.0</v>
      </c>
      <c r="H18" s="1259"/>
      <c r="I18" s="1260"/>
      <c r="J18" s="1261"/>
      <c r="K18" s="1262"/>
      <c r="L18" s="1263"/>
      <c r="M18" s="1264"/>
      <c r="N18" s="1265"/>
      <c r="O18" s="1265"/>
      <c r="P18" s="1266"/>
      <c r="Q18" s="1267"/>
      <c r="R18" s="1267"/>
      <c r="S18" s="1267"/>
      <c r="T18" s="1268"/>
      <c r="U18" s="1268"/>
      <c r="V18" s="1268"/>
      <c r="W18" s="1268"/>
      <c r="X18" s="1268"/>
      <c r="Y18" s="1268"/>
      <c r="Z18" s="1268"/>
    </row>
    <row r="19">
      <c r="A19" s="1269" t="s">
        <v>3002</v>
      </c>
      <c r="B19" s="1270">
        <v>0.08</v>
      </c>
      <c r="C19" s="1281">
        <v>59000.0</v>
      </c>
      <c r="D19" s="1255"/>
      <c r="E19" s="1280"/>
      <c r="F19" s="1257">
        <v>11.0</v>
      </c>
      <c r="G19" s="1282">
        <v>3.0</v>
      </c>
      <c r="H19" s="1259"/>
      <c r="I19" s="1260"/>
      <c r="J19" s="1261"/>
      <c r="K19" s="1262"/>
      <c r="L19" s="1263"/>
      <c r="M19" s="1264"/>
      <c r="N19" s="1273"/>
      <c r="O19" s="1273"/>
      <c r="P19" s="1266"/>
      <c r="Q19" s="1267"/>
      <c r="R19" s="1267"/>
      <c r="S19" s="1267"/>
      <c r="T19" s="1268"/>
      <c r="U19" s="1268"/>
      <c r="V19" s="1268"/>
      <c r="W19" s="1268"/>
      <c r="X19" s="1268"/>
      <c r="Y19" s="1268"/>
      <c r="Z19" s="1268"/>
    </row>
    <row r="20">
      <c r="A20" s="1269" t="s">
        <v>3003</v>
      </c>
      <c r="B20" s="1270">
        <v>0.09</v>
      </c>
      <c r="C20" s="1281">
        <v>89000.0</v>
      </c>
      <c r="D20" s="1255"/>
      <c r="E20" s="1280"/>
      <c r="F20" s="1257">
        <v>13.0</v>
      </c>
      <c r="G20" s="1282">
        <v>4.0</v>
      </c>
      <c r="H20" s="1259"/>
      <c r="I20" s="1260"/>
      <c r="J20" s="1261"/>
      <c r="K20" s="1262"/>
      <c r="L20" s="1263"/>
      <c r="M20" s="1264"/>
      <c r="N20" s="1265"/>
      <c r="O20" s="1265"/>
      <c r="P20" s="1266"/>
      <c r="Q20" s="1267"/>
      <c r="R20" s="1267"/>
      <c r="S20" s="1267"/>
      <c r="T20" s="1268"/>
      <c r="U20" s="1268"/>
      <c r="V20" s="1268"/>
      <c r="W20" s="1268"/>
      <c r="X20" s="1268"/>
      <c r="Y20" s="1268"/>
      <c r="Z20" s="1268"/>
    </row>
    <row r="21">
      <c r="A21" s="1274" t="s">
        <v>3004</v>
      </c>
      <c r="B21" s="1275">
        <v>0.1</v>
      </c>
      <c r="C21" s="1283">
        <v>130000.0</v>
      </c>
      <c r="D21" s="1255"/>
      <c r="E21" s="1280"/>
      <c r="F21" s="1257">
        <v>15.0</v>
      </c>
      <c r="G21" s="1282">
        <v>6.0</v>
      </c>
      <c r="H21" s="1259"/>
      <c r="I21" s="1260"/>
      <c r="J21" s="1261"/>
      <c r="K21" s="1262"/>
      <c r="L21" s="1263"/>
      <c r="M21" s="1264"/>
      <c r="N21" s="1265"/>
      <c r="O21" s="1265"/>
      <c r="P21" s="1266"/>
      <c r="Q21" s="1267"/>
      <c r="R21" s="1267"/>
      <c r="S21" s="1267"/>
      <c r="T21" s="1268"/>
      <c r="U21" s="1268"/>
      <c r="V21" s="1268"/>
      <c r="W21" s="1268"/>
      <c r="X21" s="1268"/>
      <c r="Y21" s="1268"/>
      <c r="Z21" s="1268"/>
    </row>
    <row r="22">
      <c r="A22" s="1284" t="s">
        <v>3006</v>
      </c>
      <c r="B22" s="17"/>
      <c r="C22" s="17"/>
      <c r="D22" s="17"/>
      <c r="E22" s="17"/>
      <c r="F22" s="17"/>
      <c r="G22" s="17"/>
      <c r="H22" s="17"/>
      <c r="I22" s="17"/>
      <c r="J22" s="17"/>
      <c r="K22" s="17"/>
      <c r="L22" s="17"/>
      <c r="M22" s="17"/>
      <c r="N22" s="17"/>
      <c r="O22" s="17"/>
      <c r="P22" s="17"/>
      <c r="Q22" s="17"/>
      <c r="R22" s="17"/>
      <c r="S22" s="17"/>
      <c r="T22" s="1285"/>
      <c r="U22" s="17"/>
      <c r="V22" s="17"/>
      <c r="W22" s="17"/>
      <c r="X22" s="17"/>
      <c r="Y22" s="17"/>
      <c r="Z22" s="7"/>
    </row>
    <row r="23">
      <c r="A23" s="1252" t="s">
        <v>2996</v>
      </c>
      <c r="B23" s="1253">
        <v>0.02</v>
      </c>
      <c r="C23" s="1279">
        <v>9000.0</v>
      </c>
      <c r="D23" s="1255"/>
      <c r="E23" s="1280"/>
      <c r="F23" s="1257">
        <v>5.0</v>
      </c>
      <c r="G23" s="1282">
        <v>2.0</v>
      </c>
      <c r="H23" s="1286"/>
      <c r="I23" s="1260"/>
      <c r="J23" s="1261"/>
      <c r="K23" s="1262"/>
      <c r="L23" s="1263"/>
      <c r="M23" s="1264"/>
      <c r="N23" s="1265"/>
      <c r="O23" s="1265"/>
      <c r="P23" s="1266"/>
      <c r="Q23" s="1267"/>
      <c r="R23" s="1267"/>
      <c r="S23" s="1267"/>
      <c r="T23" s="1268"/>
      <c r="U23" s="1268"/>
      <c r="V23" s="1287"/>
      <c r="X23" s="1268"/>
      <c r="Y23" s="1268"/>
      <c r="Z23" s="1268"/>
    </row>
    <row r="24">
      <c r="A24" s="1269" t="s">
        <v>2997</v>
      </c>
      <c r="B24" s="1270">
        <v>0.03</v>
      </c>
      <c r="C24" s="1281">
        <v>14000.0</v>
      </c>
      <c r="D24" s="1255"/>
      <c r="E24" s="1280"/>
      <c r="F24" s="1257">
        <v>8.0</v>
      </c>
      <c r="G24" s="1282">
        <v>3.0</v>
      </c>
      <c r="H24" s="1286"/>
      <c r="I24" s="1260"/>
      <c r="J24" s="1261"/>
      <c r="K24" s="1262"/>
      <c r="L24" s="1263"/>
      <c r="M24" s="1264"/>
      <c r="N24" s="1265"/>
      <c r="O24" s="1265"/>
      <c r="P24" s="1266"/>
      <c r="Q24" s="1267"/>
      <c r="R24" s="1267"/>
      <c r="S24" s="1267"/>
      <c r="T24" s="1268"/>
      <c r="U24" s="1268"/>
      <c r="V24" s="1288"/>
      <c r="W24" s="1268"/>
      <c r="X24" s="1268"/>
      <c r="Y24" s="1268"/>
      <c r="Z24" s="1268"/>
    </row>
    <row r="25">
      <c r="A25" s="1269" t="s">
        <v>2998</v>
      </c>
      <c r="B25" s="1270">
        <v>0.04</v>
      </c>
      <c r="C25" s="1281">
        <v>21000.0</v>
      </c>
      <c r="D25" s="1255"/>
      <c r="E25" s="1280"/>
      <c r="F25" s="1257">
        <v>10.0</v>
      </c>
      <c r="G25" s="1282">
        <v>3.0</v>
      </c>
      <c r="H25" s="1286"/>
      <c r="I25" s="1260"/>
      <c r="J25" s="1261"/>
      <c r="K25" s="1262"/>
      <c r="L25" s="1263"/>
      <c r="M25" s="1264"/>
      <c r="N25" s="1265"/>
      <c r="O25" s="1265"/>
      <c r="P25" s="1266"/>
      <c r="Q25" s="1267"/>
      <c r="R25" s="1267"/>
      <c r="S25" s="1267"/>
      <c r="T25" s="1268"/>
      <c r="U25" s="1268"/>
      <c r="V25" s="1288"/>
      <c r="W25" s="1268"/>
      <c r="X25" s="1268"/>
      <c r="Y25" s="1268"/>
      <c r="Z25" s="1268"/>
    </row>
    <row r="26">
      <c r="A26" s="1269" t="s">
        <v>2999</v>
      </c>
      <c r="B26" s="1270">
        <v>0.05</v>
      </c>
      <c r="C26" s="1281">
        <v>32000.0</v>
      </c>
      <c r="D26" s="1255"/>
      <c r="E26" s="1280"/>
      <c r="F26" s="1257">
        <v>12.0</v>
      </c>
      <c r="G26" s="1282">
        <v>4.0</v>
      </c>
      <c r="H26" s="1286"/>
      <c r="I26" s="1260"/>
      <c r="J26" s="1261"/>
      <c r="K26" s="1262"/>
      <c r="L26" s="1263"/>
      <c r="M26" s="1264"/>
      <c r="N26" s="1265"/>
      <c r="O26" s="1265"/>
      <c r="P26" s="1266"/>
      <c r="Q26" s="1267"/>
      <c r="R26" s="1267"/>
      <c r="S26" s="1267"/>
      <c r="T26" s="1268"/>
      <c r="U26" s="1268"/>
      <c r="V26" s="1288"/>
      <c r="W26" s="1268"/>
      <c r="X26" s="1268"/>
      <c r="Y26" s="1268"/>
      <c r="Z26" s="1268"/>
    </row>
    <row r="27">
      <c r="A27" s="1269" t="s">
        <v>3000</v>
      </c>
      <c r="B27" s="1270">
        <v>0.07</v>
      </c>
      <c r="C27" s="1281">
        <v>48000.0</v>
      </c>
      <c r="D27" s="1255"/>
      <c r="E27" s="1280"/>
      <c r="F27" s="1257">
        <v>15.0</v>
      </c>
      <c r="G27" s="1282">
        <v>5.0</v>
      </c>
      <c r="H27" s="1286"/>
      <c r="I27" s="1260"/>
      <c r="J27" s="1261"/>
      <c r="K27" s="1262"/>
      <c r="L27" s="1263"/>
      <c r="M27" s="1264"/>
      <c r="N27" s="1265"/>
      <c r="O27" s="1265"/>
      <c r="P27" s="1266"/>
      <c r="Q27" s="1267"/>
      <c r="R27" s="1267"/>
      <c r="S27" s="1267"/>
      <c r="T27" s="1268"/>
      <c r="U27" s="1268"/>
      <c r="V27" s="1288"/>
      <c r="W27" s="1268"/>
      <c r="X27" s="1268"/>
      <c r="Y27" s="1268"/>
      <c r="Z27" s="1268"/>
    </row>
    <row r="28">
      <c r="A28" s="1269" t="s">
        <v>3001</v>
      </c>
      <c r="B28" s="1270">
        <v>0.09</v>
      </c>
      <c r="C28" s="1281">
        <v>72000.0</v>
      </c>
      <c r="D28" s="1255"/>
      <c r="E28" s="1280"/>
      <c r="F28" s="1257"/>
      <c r="G28" s="1282">
        <v>6.0</v>
      </c>
      <c r="H28" s="1289">
        <v>1.0</v>
      </c>
      <c r="I28" s="1260"/>
      <c r="J28" s="1261"/>
      <c r="K28" s="1262"/>
      <c r="L28" s="1263"/>
      <c r="M28" s="1264"/>
      <c r="N28" s="1265"/>
      <c r="O28" s="1265"/>
      <c r="P28" s="1266"/>
      <c r="Q28" s="1267"/>
      <c r="R28" s="1267"/>
      <c r="S28" s="1267"/>
      <c r="T28" s="1255"/>
      <c r="U28" s="1255"/>
      <c r="V28" s="1288"/>
      <c r="W28" s="1255"/>
      <c r="X28" s="1287"/>
      <c r="Z28" s="1255"/>
    </row>
    <row r="29">
      <c r="A29" s="1269" t="s">
        <v>3002</v>
      </c>
      <c r="B29" s="1270">
        <v>0.11</v>
      </c>
      <c r="C29" s="1281">
        <v>110000.0</v>
      </c>
      <c r="D29" s="1255"/>
      <c r="E29" s="1280"/>
      <c r="F29" s="1257"/>
      <c r="G29" s="1282">
        <v>7.0</v>
      </c>
      <c r="H29" s="1289">
        <v>2.0</v>
      </c>
      <c r="I29" s="1260"/>
      <c r="J29" s="1261"/>
      <c r="K29" s="1262"/>
      <c r="L29" s="1263"/>
      <c r="M29" s="1264"/>
      <c r="N29" s="1273"/>
      <c r="O29" s="1273"/>
      <c r="P29" s="1266"/>
      <c r="Q29" s="1267"/>
      <c r="R29" s="1267"/>
      <c r="S29" s="1267"/>
      <c r="T29" s="1255"/>
      <c r="U29" s="1255"/>
      <c r="V29" s="1255"/>
      <c r="W29" s="1255"/>
      <c r="X29" s="1255"/>
      <c r="Y29" s="1255"/>
      <c r="Z29" s="1255"/>
    </row>
    <row r="30">
      <c r="A30" s="1269" t="s">
        <v>3003</v>
      </c>
      <c r="B30" s="1270">
        <v>0.13</v>
      </c>
      <c r="C30" s="1281">
        <v>170000.0</v>
      </c>
      <c r="D30" s="1255"/>
      <c r="E30" s="1280"/>
      <c r="F30" s="1257"/>
      <c r="G30" s="1282">
        <v>8.0</v>
      </c>
      <c r="H30" s="1289">
        <v>3.0</v>
      </c>
      <c r="I30" s="1260"/>
      <c r="J30" s="1261"/>
      <c r="K30" s="1262"/>
      <c r="L30" s="1263"/>
      <c r="M30" s="1264"/>
      <c r="N30" s="1265"/>
      <c r="O30" s="1265"/>
      <c r="P30" s="1266"/>
      <c r="Q30" s="1267"/>
      <c r="R30" s="1267"/>
      <c r="S30" s="1267"/>
      <c r="T30" s="1255"/>
      <c r="U30" s="1255"/>
      <c r="V30" s="1255"/>
      <c r="W30" s="1255"/>
      <c r="X30" s="1255"/>
      <c r="Y30" s="1255"/>
      <c r="Z30" s="1255"/>
    </row>
    <row r="31">
      <c r="A31" s="1274" t="s">
        <v>3004</v>
      </c>
      <c r="B31" s="1275">
        <v>0.15</v>
      </c>
      <c r="C31" s="1283">
        <v>260000.0</v>
      </c>
      <c r="D31" s="1255"/>
      <c r="E31" s="1280"/>
      <c r="F31" s="1257"/>
      <c r="G31" s="1282">
        <v>9.0</v>
      </c>
      <c r="H31" s="1289">
        <v>4.0</v>
      </c>
      <c r="I31" s="1260"/>
      <c r="J31" s="1261"/>
      <c r="K31" s="1262"/>
      <c r="L31" s="1263"/>
      <c r="M31" s="1264"/>
      <c r="N31" s="1265"/>
      <c r="O31" s="1265"/>
      <c r="P31" s="1266"/>
      <c r="Q31" s="1267"/>
      <c r="R31" s="1267"/>
      <c r="S31" s="1267"/>
      <c r="T31" s="1255"/>
      <c r="U31" s="1255"/>
      <c r="V31" s="1255"/>
      <c r="W31" s="1255"/>
      <c r="X31" s="1255"/>
      <c r="Y31" s="1255"/>
      <c r="Z31" s="1255"/>
    </row>
    <row r="32">
      <c r="A32" s="1290" t="s">
        <v>3007</v>
      </c>
      <c r="B32" s="17"/>
      <c r="C32" s="17"/>
      <c r="D32" s="17"/>
      <c r="E32" s="17"/>
      <c r="F32" s="17"/>
      <c r="G32" s="17"/>
      <c r="H32" s="17"/>
      <c r="I32" s="17"/>
      <c r="J32" s="17"/>
      <c r="K32" s="17"/>
      <c r="L32" s="17"/>
      <c r="M32" s="17"/>
      <c r="N32" s="17"/>
      <c r="O32" s="17"/>
      <c r="P32" s="17"/>
      <c r="Q32" s="17"/>
      <c r="R32" s="17"/>
      <c r="S32" s="17"/>
      <c r="T32" s="1291"/>
      <c r="U32" s="17"/>
      <c r="V32" s="17"/>
      <c r="W32" s="17"/>
      <c r="X32" s="17"/>
      <c r="Y32" s="17"/>
      <c r="Z32" s="7"/>
    </row>
    <row r="33">
      <c r="A33" s="1252" t="s">
        <v>2996</v>
      </c>
      <c r="B33" s="1253">
        <v>0.02</v>
      </c>
      <c r="C33" s="1279">
        <v>15000.0</v>
      </c>
      <c r="D33" s="1255"/>
      <c r="E33" s="1280"/>
      <c r="F33" s="1257"/>
      <c r="G33" s="1282"/>
      <c r="H33" s="1289">
        <v>1.0</v>
      </c>
      <c r="I33" s="1292">
        <v>4.0</v>
      </c>
      <c r="J33" s="1261"/>
      <c r="K33" s="1262"/>
      <c r="L33" s="1263"/>
      <c r="M33" s="1264"/>
      <c r="N33" s="1265"/>
      <c r="O33" s="1265"/>
      <c r="P33" s="1266"/>
      <c r="Q33" s="1267"/>
      <c r="R33" s="1267"/>
      <c r="S33" s="1267"/>
      <c r="T33" s="1268"/>
      <c r="U33" s="1293"/>
      <c r="V33" s="1287"/>
      <c r="X33" s="1287"/>
    </row>
    <row r="34">
      <c r="A34" s="1269" t="s">
        <v>2997</v>
      </c>
      <c r="B34" s="1270">
        <v>0.03</v>
      </c>
      <c r="C34" s="1281">
        <v>23000.0</v>
      </c>
      <c r="D34" s="1255"/>
      <c r="E34" s="1280"/>
      <c r="F34" s="1257"/>
      <c r="G34" s="1282"/>
      <c r="H34" s="1289">
        <v>2.0</v>
      </c>
      <c r="I34" s="1292">
        <v>6.0</v>
      </c>
      <c r="J34" s="1261"/>
      <c r="K34" s="1262"/>
      <c r="L34" s="1263"/>
      <c r="M34" s="1264"/>
      <c r="N34" s="1265"/>
      <c r="O34" s="1265"/>
      <c r="P34" s="1266"/>
      <c r="Q34" s="1267"/>
      <c r="R34" s="1267"/>
      <c r="S34" s="1267"/>
      <c r="T34" s="1268"/>
      <c r="U34" s="1293"/>
      <c r="V34" s="1288"/>
      <c r="W34" s="1293"/>
      <c r="X34" s="1293"/>
      <c r="Y34" s="1293"/>
      <c r="Z34" s="1293"/>
    </row>
    <row r="35">
      <c r="A35" s="1269" t="s">
        <v>2998</v>
      </c>
      <c r="B35" s="1270">
        <v>0.04</v>
      </c>
      <c r="C35" s="1281">
        <v>35000.0</v>
      </c>
      <c r="D35" s="1255"/>
      <c r="E35" s="1280"/>
      <c r="F35" s="1257"/>
      <c r="G35" s="1282"/>
      <c r="H35" s="1289">
        <v>3.0</v>
      </c>
      <c r="I35" s="1260"/>
      <c r="J35" s="1294">
        <v>4.0</v>
      </c>
      <c r="K35" s="1262"/>
      <c r="L35" s="1263"/>
      <c r="M35" s="1264"/>
      <c r="N35" s="1265"/>
      <c r="O35" s="1265"/>
      <c r="P35" s="1266"/>
      <c r="Q35" s="1267"/>
      <c r="R35" s="1267"/>
      <c r="S35" s="1267"/>
      <c r="T35" s="1268"/>
      <c r="U35" s="1293"/>
      <c r="V35" s="1293"/>
      <c r="W35" s="1293"/>
      <c r="X35" s="1293"/>
      <c r="Y35" s="1293"/>
      <c r="Z35" s="1293"/>
    </row>
    <row r="36">
      <c r="A36" s="1269" t="s">
        <v>2999</v>
      </c>
      <c r="B36" s="1270">
        <v>0.05</v>
      </c>
      <c r="C36" s="1281">
        <v>53000.0</v>
      </c>
      <c r="D36" s="1255"/>
      <c r="E36" s="1280"/>
      <c r="F36" s="1257"/>
      <c r="G36" s="1282"/>
      <c r="H36" s="1289">
        <v>4.0</v>
      </c>
      <c r="I36" s="1260"/>
      <c r="J36" s="1294">
        <v>6.0</v>
      </c>
      <c r="K36" s="1262"/>
      <c r="L36" s="1263"/>
      <c r="M36" s="1264"/>
      <c r="N36" s="1265"/>
      <c r="O36" s="1265"/>
      <c r="P36" s="1266"/>
      <c r="Q36" s="1267"/>
      <c r="R36" s="1267"/>
      <c r="S36" s="1267"/>
      <c r="T36" s="1268"/>
      <c r="U36" s="1293"/>
      <c r="V36" s="1293"/>
      <c r="W36" s="1293"/>
      <c r="X36" s="1293"/>
      <c r="Y36" s="1293"/>
      <c r="Z36" s="1293"/>
    </row>
    <row r="37">
      <c r="A37" s="1269" t="s">
        <v>3000</v>
      </c>
      <c r="B37" s="1270">
        <v>0.07</v>
      </c>
      <c r="C37" s="1281">
        <v>80000.0</v>
      </c>
      <c r="D37" s="1255"/>
      <c r="E37" s="1280"/>
      <c r="F37" s="1257"/>
      <c r="G37" s="1282"/>
      <c r="H37" s="1289">
        <v>5.0</v>
      </c>
      <c r="I37" s="1260"/>
      <c r="J37" s="1261"/>
      <c r="K37" s="1295">
        <v>4.0</v>
      </c>
      <c r="L37" s="1263"/>
      <c r="M37" s="1264"/>
      <c r="N37" s="1265"/>
      <c r="O37" s="1265"/>
      <c r="P37" s="1266"/>
      <c r="Q37" s="1267"/>
      <c r="R37" s="1267"/>
      <c r="S37" s="1267"/>
      <c r="T37" s="1268"/>
      <c r="U37" s="1293"/>
      <c r="V37" s="1293"/>
      <c r="W37" s="1293"/>
      <c r="X37" s="1293"/>
      <c r="Y37" s="1293"/>
      <c r="Z37" s="1293"/>
    </row>
    <row r="38">
      <c r="A38" s="1269" t="s">
        <v>3001</v>
      </c>
      <c r="B38" s="1270">
        <v>0.09</v>
      </c>
      <c r="C38" s="1281">
        <v>120000.0</v>
      </c>
      <c r="D38" s="1255"/>
      <c r="E38" s="1280"/>
      <c r="F38" s="1257"/>
      <c r="G38" s="1282"/>
      <c r="H38" s="1289">
        <v>6.0</v>
      </c>
      <c r="I38" s="1260"/>
      <c r="J38" s="1261"/>
      <c r="K38" s="1295">
        <v>6.0</v>
      </c>
      <c r="L38" s="1263"/>
      <c r="M38" s="1264"/>
      <c r="N38" s="1265"/>
      <c r="O38" s="1265"/>
      <c r="P38" s="1266"/>
      <c r="Q38" s="1267"/>
      <c r="R38" s="1267"/>
      <c r="S38" s="1267"/>
      <c r="T38" s="1268"/>
      <c r="U38" s="1293"/>
      <c r="V38" s="1293"/>
      <c r="W38" s="1293"/>
      <c r="X38" s="1293"/>
      <c r="Y38" s="1293"/>
      <c r="Z38" s="1293"/>
    </row>
    <row r="39">
      <c r="A39" s="1269" t="s">
        <v>3002</v>
      </c>
      <c r="B39" s="1270">
        <v>0.11</v>
      </c>
      <c r="C39" s="1281">
        <v>180000.0</v>
      </c>
      <c r="D39" s="1255"/>
      <c r="E39" s="1280"/>
      <c r="F39" s="1257"/>
      <c r="G39" s="1282"/>
      <c r="H39" s="1289">
        <v>7.0</v>
      </c>
      <c r="I39" s="1260"/>
      <c r="J39" s="1261"/>
      <c r="K39" s="1262"/>
      <c r="L39" s="1296">
        <v>4.0</v>
      </c>
      <c r="M39" s="1297"/>
      <c r="N39" s="1273"/>
      <c r="O39" s="1273"/>
      <c r="P39" s="1266"/>
      <c r="Q39" s="1298"/>
      <c r="R39" s="1298"/>
      <c r="S39" s="1298"/>
      <c r="T39" s="1268"/>
      <c r="U39" s="1293"/>
      <c r="V39" s="1293"/>
      <c r="W39" s="1293"/>
      <c r="X39" s="1293"/>
      <c r="Y39" s="1293"/>
      <c r="Z39" s="1293"/>
    </row>
    <row r="40">
      <c r="A40" s="1269" t="s">
        <v>3003</v>
      </c>
      <c r="B40" s="1270">
        <v>0.13</v>
      </c>
      <c r="C40" s="1281">
        <v>270000.0</v>
      </c>
      <c r="D40" s="1255"/>
      <c r="E40" s="1280"/>
      <c r="F40" s="1257"/>
      <c r="G40" s="1282"/>
      <c r="H40" s="1289">
        <v>8.0</v>
      </c>
      <c r="I40" s="1260"/>
      <c r="J40" s="1261"/>
      <c r="K40" s="1262"/>
      <c r="L40" s="1296">
        <v>6.0</v>
      </c>
      <c r="M40" s="1264"/>
      <c r="N40" s="1265"/>
      <c r="O40" s="1265"/>
      <c r="P40" s="1266"/>
      <c r="Q40" s="1267"/>
      <c r="R40" s="1267"/>
      <c r="S40" s="1267"/>
      <c r="T40" s="1268"/>
      <c r="U40" s="1293"/>
      <c r="V40" s="1293"/>
      <c r="W40" s="1293"/>
      <c r="X40" s="1293"/>
      <c r="Y40" s="1293"/>
      <c r="Z40" s="1293"/>
    </row>
    <row r="41">
      <c r="A41" s="1274" t="s">
        <v>3004</v>
      </c>
      <c r="B41" s="1275">
        <v>0.15</v>
      </c>
      <c r="C41" s="1283">
        <v>410000.0</v>
      </c>
      <c r="D41" s="1255"/>
      <c r="E41" s="1280"/>
      <c r="F41" s="1257"/>
      <c r="G41" s="1282"/>
      <c r="H41" s="1289">
        <v>10.0</v>
      </c>
      <c r="I41" s="1260"/>
      <c r="J41" s="1261"/>
      <c r="K41" s="1262"/>
      <c r="L41" s="1263"/>
      <c r="M41" s="1297">
        <v>6.0</v>
      </c>
      <c r="N41" s="1265"/>
      <c r="O41" s="1265"/>
      <c r="P41" s="1266"/>
      <c r="Q41" s="1267"/>
      <c r="R41" s="1267"/>
      <c r="S41" s="1267"/>
      <c r="T41" s="1268"/>
      <c r="U41" s="1268"/>
      <c r="V41" s="1268"/>
      <c r="W41" s="1268"/>
      <c r="X41" s="1293"/>
      <c r="Y41" s="1293"/>
      <c r="Z41" s="1293"/>
    </row>
    <row r="42">
      <c r="A42" s="1299" t="s">
        <v>3008</v>
      </c>
      <c r="B42" s="17"/>
      <c r="C42" s="17"/>
      <c r="D42" s="17"/>
      <c r="E42" s="17"/>
      <c r="F42" s="17"/>
      <c r="G42" s="17"/>
      <c r="H42" s="17"/>
      <c r="I42" s="17"/>
      <c r="J42" s="17"/>
      <c r="K42" s="17"/>
      <c r="L42" s="17"/>
      <c r="M42" s="17"/>
      <c r="N42" s="17"/>
      <c r="O42" s="17"/>
      <c r="P42" s="17"/>
      <c r="Q42" s="17"/>
      <c r="R42" s="17"/>
      <c r="S42" s="17"/>
      <c r="T42" s="1300"/>
      <c r="U42" s="17"/>
      <c r="V42" s="17"/>
      <c r="W42" s="17"/>
      <c r="X42" s="17"/>
      <c r="Y42" s="17"/>
      <c r="Z42" s="7"/>
    </row>
    <row r="43">
      <c r="A43" s="1252" t="s">
        <v>2996</v>
      </c>
      <c r="B43" s="1253">
        <v>0.02</v>
      </c>
      <c r="C43" s="1279">
        <v>20000.0</v>
      </c>
      <c r="D43" s="1255"/>
      <c r="E43" s="1280"/>
      <c r="F43" s="1257"/>
      <c r="G43" s="1282"/>
      <c r="H43" s="1289">
        <v>1.0</v>
      </c>
      <c r="I43" s="1292">
        <v>4.0</v>
      </c>
      <c r="J43" s="1261"/>
      <c r="K43" s="1262"/>
      <c r="L43" s="1263"/>
      <c r="M43" s="1264"/>
      <c r="N43" s="1265"/>
      <c r="O43" s="1265"/>
      <c r="P43" s="1266"/>
      <c r="Q43" s="1267"/>
      <c r="R43" s="1267"/>
      <c r="S43" s="1267"/>
      <c r="T43" s="1268"/>
      <c r="U43" s="1301" t="s">
        <v>3009</v>
      </c>
      <c r="V43" s="1302" t="s">
        <v>3010</v>
      </c>
      <c r="W43" s="1303" t="s">
        <v>2983</v>
      </c>
      <c r="X43" s="1303" t="s">
        <v>2984</v>
      </c>
      <c r="Y43" s="1303" t="s">
        <v>2985</v>
      </c>
      <c r="Z43" s="1303" t="s">
        <v>359</v>
      </c>
    </row>
    <row r="44">
      <c r="A44" s="1269" t="s">
        <v>2997</v>
      </c>
      <c r="B44" s="1270">
        <v>0.03</v>
      </c>
      <c r="C44" s="1281">
        <v>30000.0</v>
      </c>
      <c r="D44" s="1255"/>
      <c r="E44" s="1280"/>
      <c r="F44" s="1257"/>
      <c r="G44" s="1282"/>
      <c r="H44" s="1289">
        <v>2.0</v>
      </c>
      <c r="I44" s="1292">
        <v>6.0</v>
      </c>
      <c r="J44" s="1261"/>
      <c r="K44" s="1262"/>
      <c r="L44" s="1263"/>
      <c r="M44" s="1264"/>
      <c r="N44" s="1265"/>
      <c r="O44" s="1265"/>
      <c r="P44" s="1266"/>
      <c r="Q44" s="1267"/>
      <c r="R44" s="1267"/>
      <c r="S44" s="1267"/>
      <c r="T44" s="1268"/>
      <c r="U44" s="1304" t="s">
        <v>3011</v>
      </c>
      <c r="V44" s="1305" t="s">
        <v>244</v>
      </c>
      <c r="W44" s="1306" t="s">
        <v>3012</v>
      </c>
      <c r="X44" s="1306" t="s">
        <v>3013</v>
      </c>
      <c r="Y44" s="1306" t="s">
        <v>2051</v>
      </c>
      <c r="Z44" s="1306" t="s">
        <v>3014</v>
      </c>
    </row>
    <row r="45">
      <c r="A45" s="1269" t="s">
        <v>2998</v>
      </c>
      <c r="B45" s="1270">
        <v>0.04</v>
      </c>
      <c r="C45" s="1281">
        <v>45000.0</v>
      </c>
      <c r="D45" s="1255"/>
      <c r="E45" s="1280"/>
      <c r="F45" s="1257"/>
      <c r="G45" s="1282"/>
      <c r="H45" s="1289">
        <v>3.0</v>
      </c>
      <c r="I45" s="1260"/>
      <c r="J45" s="1294">
        <v>4.0</v>
      </c>
      <c r="K45" s="1262"/>
      <c r="L45" s="1263"/>
      <c r="M45" s="1264"/>
      <c r="N45" s="1265"/>
      <c r="O45" s="1265"/>
      <c r="P45" s="1266"/>
      <c r="Q45" s="1267"/>
      <c r="R45" s="1267"/>
      <c r="S45" s="1267"/>
      <c r="T45" s="1268"/>
      <c r="U45" s="266"/>
      <c r="V45" s="1305" t="s">
        <v>644</v>
      </c>
      <c r="W45" s="1306" t="s">
        <v>3015</v>
      </c>
      <c r="X45" s="1306" t="s">
        <v>189</v>
      </c>
      <c r="Y45" s="1306" t="s">
        <v>3016</v>
      </c>
      <c r="Z45" s="1306" t="s">
        <v>3017</v>
      </c>
    </row>
    <row r="46">
      <c r="A46" s="1269" t="s">
        <v>2999</v>
      </c>
      <c r="B46" s="1270">
        <v>0.05</v>
      </c>
      <c r="C46" s="1281">
        <v>68000.0</v>
      </c>
      <c r="D46" s="1255"/>
      <c r="E46" s="1280"/>
      <c r="F46" s="1257"/>
      <c r="G46" s="1282"/>
      <c r="H46" s="1289">
        <v>4.0</v>
      </c>
      <c r="I46" s="1260"/>
      <c r="J46" s="1294">
        <v>6.0</v>
      </c>
      <c r="K46" s="1262"/>
      <c r="L46" s="1263"/>
      <c r="M46" s="1264"/>
      <c r="N46" s="1265"/>
      <c r="O46" s="1265"/>
      <c r="P46" s="1266"/>
      <c r="Q46" s="1267"/>
      <c r="R46" s="1267"/>
      <c r="S46" s="1267"/>
      <c r="T46" s="1268"/>
      <c r="U46" s="266"/>
      <c r="V46" s="1305" t="s">
        <v>206</v>
      </c>
      <c r="W46" s="1306" t="s">
        <v>3018</v>
      </c>
      <c r="X46" s="1306" t="s">
        <v>3019</v>
      </c>
      <c r="Y46" s="1306" t="s">
        <v>2036</v>
      </c>
      <c r="Z46" s="1306" t="s">
        <v>3020</v>
      </c>
    </row>
    <row r="47">
      <c r="A47" s="1269" t="s">
        <v>3000</v>
      </c>
      <c r="B47" s="1270">
        <v>0.07</v>
      </c>
      <c r="C47" s="1281">
        <v>100000.0</v>
      </c>
      <c r="D47" s="1255"/>
      <c r="E47" s="1280"/>
      <c r="F47" s="1257"/>
      <c r="G47" s="1282"/>
      <c r="H47" s="1289">
        <v>5.0</v>
      </c>
      <c r="I47" s="1260"/>
      <c r="J47" s="1261"/>
      <c r="K47" s="1295">
        <v>4.0</v>
      </c>
      <c r="L47" s="1263"/>
      <c r="M47" s="1264"/>
      <c r="N47" s="1265"/>
      <c r="O47" s="1265"/>
      <c r="P47" s="1266"/>
      <c r="Q47" s="1267"/>
      <c r="R47" s="1267"/>
      <c r="S47" s="1267"/>
      <c r="T47" s="1268"/>
      <c r="U47" s="266"/>
      <c r="V47" s="1305" t="s">
        <v>584</v>
      </c>
      <c r="W47" s="1306" t="s">
        <v>3021</v>
      </c>
      <c r="X47" s="1306" t="s">
        <v>3022</v>
      </c>
      <c r="Y47" s="1306" t="s">
        <v>3023</v>
      </c>
      <c r="Z47" s="1306" t="s">
        <v>3024</v>
      </c>
    </row>
    <row r="48">
      <c r="A48" s="1269" t="s">
        <v>3001</v>
      </c>
      <c r="B48" s="1270">
        <v>0.09</v>
      </c>
      <c r="C48" s="1281">
        <v>150000.0</v>
      </c>
      <c r="D48" s="1255"/>
      <c r="E48" s="1280"/>
      <c r="F48" s="1257"/>
      <c r="G48" s="1282"/>
      <c r="H48" s="1289">
        <v>6.0</v>
      </c>
      <c r="I48" s="1260"/>
      <c r="J48" s="1261"/>
      <c r="K48" s="1295">
        <v>6.0</v>
      </c>
      <c r="L48" s="1263"/>
      <c r="M48" s="1264"/>
      <c r="N48" s="1265"/>
      <c r="O48" s="1265"/>
      <c r="P48" s="1266"/>
      <c r="Q48" s="1267"/>
      <c r="R48" s="1267"/>
      <c r="S48" s="1267"/>
      <c r="T48" s="1268"/>
      <c r="U48" s="266"/>
      <c r="V48" s="1305" t="s">
        <v>116</v>
      </c>
      <c r="W48" s="1306" t="s">
        <v>3025</v>
      </c>
      <c r="X48" s="1306" t="s">
        <v>3026</v>
      </c>
      <c r="Y48" s="1306" t="s">
        <v>3027</v>
      </c>
      <c r="Z48" s="1306" t="s">
        <v>3028</v>
      </c>
    </row>
    <row r="49">
      <c r="A49" s="1269" t="s">
        <v>3002</v>
      </c>
      <c r="B49" s="1270">
        <v>0.11</v>
      </c>
      <c r="C49" s="1281">
        <v>230000.0</v>
      </c>
      <c r="D49" s="1255"/>
      <c r="E49" s="1280"/>
      <c r="F49" s="1257"/>
      <c r="G49" s="1282"/>
      <c r="H49" s="1289">
        <v>7.0</v>
      </c>
      <c r="I49" s="1260"/>
      <c r="J49" s="1261"/>
      <c r="K49" s="1262"/>
      <c r="L49" s="1296">
        <v>4.0</v>
      </c>
      <c r="M49" s="1297"/>
      <c r="N49" s="1273"/>
      <c r="O49" s="1273"/>
      <c r="P49" s="1266"/>
      <c r="Q49" s="1298"/>
      <c r="R49" s="1298"/>
      <c r="S49" s="1298"/>
      <c r="T49" s="1268"/>
      <c r="U49" s="275"/>
      <c r="V49" s="1307" t="s">
        <v>288</v>
      </c>
      <c r="W49" s="1308" t="s">
        <v>3029</v>
      </c>
      <c r="X49" s="1308" t="s">
        <v>3030</v>
      </c>
      <c r="Y49" s="1308" t="s">
        <v>3031</v>
      </c>
      <c r="Z49" s="1308" t="s">
        <v>2052</v>
      </c>
    </row>
    <row r="50">
      <c r="A50" s="1269" t="s">
        <v>3003</v>
      </c>
      <c r="B50" s="1270">
        <v>0.13</v>
      </c>
      <c r="C50" s="1281">
        <v>350000.0</v>
      </c>
      <c r="D50" s="1255"/>
      <c r="E50" s="1280"/>
      <c r="F50" s="1257"/>
      <c r="G50" s="1282"/>
      <c r="H50" s="1289">
        <v>8.0</v>
      </c>
      <c r="I50" s="1260"/>
      <c r="J50" s="1261"/>
      <c r="K50" s="1262"/>
      <c r="L50" s="1296">
        <v>6.0</v>
      </c>
      <c r="M50" s="1297"/>
      <c r="N50" s="1265"/>
      <c r="O50" s="1265"/>
      <c r="P50" s="1266"/>
      <c r="Q50" s="1267"/>
      <c r="R50" s="1267"/>
      <c r="S50" s="1267"/>
      <c r="T50" s="1268"/>
      <c r="U50" s="1309"/>
      <c r="V50" s="1310"/>
      <c r="W50" s="1310"/>
      <c r="X50" s="1310"/>
      <c r="Y50" s="1310"/>
      <c r="Z50" s="1310"/>
    </row>
    <row r="51">
      <c r="A51" s="1274" t="s">
        <v>3004</v>
      </c>
      <c r="B51" s="1275">
        <v>0.15</v>
      </c>
      <c r="C51" s="1283">
        <v>530000.0</v>
      </c>
      <c r="D51" s="1255"/>
      <c r="E51" s="1280"/>
      <c r="F51" s="1257"/>
      <c r="G51" s="1282"/>
      <c r="H51" s="1289">
        <v>10.0</v>
      </c>
      <c r="I51" s="1260"/>
      <c r="J51" s="1261"/>
      <c r="K51" s="1262"/>
      <c r="L51" s="1263"/>
      <c r="M51" s="1297">
        <v>6.0</v>
      </c>
      <c r="N51" s="1265"/>
      <c r="O51" s="1265"/>
      <c r="P51" s="1266"/>
      <c r="Q51" s="1267"/>
      <c r="R51" s="1267"/>
      <c r="S51" s="1267"/>
      <c r="T51" s="1268"/>
      <c r="U51" s="1311"/>
      <c r="V51" s="1312"/>
      <c r="W51" s="1312"/>
      <c r="X51" s="1312"/>
      <c r="Y51" s="1312"/>
      <c r="Z51" s="1312"/>
    </row>
    <row r="52">
      <c r="A52" s="1313" t="s">
        <v>3032</v>
      </c>
      <c r="B52" s="17"/>
      <c r="C52" s="17"/>
      <c r="D52" s="17"/>
      <c r="E52" s="17"/>
      <c r="F52" s="17"/>
      <c r="G52" s="17"/>
      <c r="H52" s="17"/>
      <c r="I52" s="17"/>
      <c r="J52" s="17"/>
      <c r="K52" s="17"/>
      <c r="L52" s="17"/>
      <c r="M52" s="17"/>
      <c r="N52" s="17"/>
      <c r="O52" s="17"/>
      <c r="P52" s="17"/>
      <c r="Q52" s="17"/>
      <c r="R52" s="17"/>
      <c r="S52" s="17"/>
      <c r="T52" s="1314"/>
      <c r="U52" s="17"/>
      <c r="V52" s="17"/>
      <c r="W52" s="17"/>
      <c r="X52" s="17"/>
      <c r="Y52" s="17"/>
      <c r="Z52" s="7"/>
    </row>
    <row r="53">
      <c r="A53" s="1252" t="s">
        <v>2996</v>
      </c>
      <c r="B53" s="1315" t="s">
        <v>91</v>
      </c>
      <c r="C53" s="1279">
        <v>10000.0</v>
      </c>
      <c r="D53" s="1255"/>
      <c r="E53" s="1280"/>
      <c r="F53" s="1257"/>
      <c r="G53" s="1282"/>
      <c r="H53" s="1289"/>
      <c r="I53" s="1292">
        <v>10.0</v>
      </c>
      <c r="J53" s="1261"/>
      <c r="K53" s="1262"/>
      <c r="L53" s="1263"/>
      <c r="M53" s="1264"/>
      <c r="N53" s="1273">
        <v>8.0</v>
      </c>
      <c r="O53" s="1273"/>
      <c r="P53" s="1316"/>
      <c r="Q53" s="1298"/>
      <c r="R53" s="1298"/>
      <c r="S53" s="1298"/>
      <c r="T53" s="1268"/>
      <c r="U53" s="1317" t="s">
        <v>3033</v>
      </c>
      <c r="V53" s="916"/>
      <c r="W53" s="917"/>
      <c r="X53" s="292" t="s">
        <v>3034</v>
      </c>
      <c r="Y53" s="1318" t="s">
        <v>3035</v>
      </c>
      <c r="Z53" s="917"/>
    </row>
    <row r="54">
      <c r="A54" s="1269" t="s">
        <v>2997</v>
      </c>
      <c r="B54" s="1319" t="s">
        <v>91</v>
      </c>
      <c r="C54" s="1281">
        <v>15000.0</v>
      </c>
      <c r="D54" s="1255"/>
      <c r="E54" s="1280"/>
      <c r="F54" s="1257"/>
      <c r="G54" s="1282"/>
      <c r="H54" s="1289"/>
      <c r="I54" s="1292">
        <v>15.0</v>
      </c>
      <c r="J54" s="1261"/>
      <c r="K54" s="1262"/>
      <c r="L54" s="1263"/>
      <c r="M54" s="1264"/>
      <c r="N54" s="1273">
        <v>12.0</v>
      </c>
      <c r="O54" s="1273"/>
      <c r="P54" s="1316"/>
      <c r="Q54" s="1298"/>
      <c r="R54" s="1298"/>
      <c r="S54" s="1298"/>
      <c r="T54" s="1268"/>
      <c r="U54" s="1320" t="s">
        <v>3036</v>
      </c>
      <c r="V54" s="13"/>
      <c r="W54" s="14"/>
      <c r="X54" s="1321" t="s">
        <v>207</v>
      </c>
      <c r="Y54" s="1322" t="s">
        <v>3037</v>
      </c>
      <c r="Z54" s="14"/>
    </row>
    <row r="55">
      <c r="A55" s="1269" t="s">
        <v>2998</v>
      </c>
      <c r="B55" s="1319" t="s">
        <v>91</v>
      </c>
      <c r="C55" s="1281">
        <v>23000.0</v>
      </c>
      <c r="D55" s="1255"/>
      <c r="E55" s="1280"/>
      <c r="F55" s="1257"/>
      <c r="G55" s="1282"/>
      <c r="H55" s="1289"/>
      <c r="I55" s="1260"/>
      <c r="J55" s="1294">
        <v>10.0</v>
      </c>
      <c r="K55" s="1262"/>
      <c r="L55" s="1263"/>
      <c r="M55" s="1264"/>
      <c r="N55" s="1273">
        <v>16.0</v>
      </c>
      <c r="O55" s="1273"/>
      <c r="P55" s="1316"/>
      <c r="Q55" s="1298"/>
      <c r="R55" s="1298"/>
      <c r="S55" s="1298"/>
      <c r="T55" s="1268"/>
      <c r="U55" s="266"/>
      <c r="W55" s="269"/>
      <c r="X55" s="37"/>
      <c r="Y55" s="275"/>
      <c r="Z55" s="917"/>
    </row>
    <row r="56">
      <c r="A56" s="1269" t="s">
        <v>2999</v>
      </c>
      <c r="B56" s="1319" t="s">
        <v>91</v>
      </c>
      <c r="C56" s="1281">
        <v>35000.0</v>
      </c>
      <c r="D56" s="1255"/>
      <c r="E56" s="1280"/>
      <c r="F56" s="1257"/>
      <c r="G56" s="1282"/>
      <c r="H56" s="1289"/>
      <c r="I56" s="1260"/>
      <c r="J56" s="1294">
        <v>15.0</v>
      </c>
      <c r="K56" s="1262"/>
      <c r="L56" s="1263"/>
      <c r="M56" s="1264"/>
      <c r="N56" s="1273">
        <v>20.0</v>
      </c>
      <c r="O56" s="1273"/>
      <c r="P56" s="1316"/>
      <c r="Q56" s="1298"/>
      <c r="R56" s="1298"/>
      <c r="S56" s="1298"/>
      <c r="T56" s="1268"/>
      <c r="U56" s="266"/>
      <c r="W56" s="269"/>
      <c r="X56" s="1321" t="s">
        <v>385</v>
      </c>
      <c r="Y56" s="1323" t="s">
        <v>3038</v>
      </c>
      <c r="Z56" s="14"/>
    </row>
    <row r="57">
      <c r="A57" s="1269" t="s">
        <v>3000</v>
      </c>
      <c r="B57" s="1319" t="s">
        <v>91</v>
      </c>
      <c r="C57" s="1281">
        <v>53000.0</v>
      </c>
      <c r="D57" s="1255"/>
      <c r="E57" s="1280"/>
      <c r="F57" s="1257"/>
      <c r="G57" s="1282"/>
      <c r="H57" s="1289"/>
      <c r="I57" s="1260"/>
      <c r="J57" s="1261"/>
      <c r="K57" s="1295"/>
      <c r="L57" s="1263"/>
      <c r="M57" s="1264"/>
      <c r="N57" s="1273">
        <v>20.0</v>
      </c>
      <c r="O57" s="1273">
        <v>8.0</v>
      </c>
      <c r="P57" s="1316"/>
      <c r="Q57" s="1298"/>
      <c r="R57" s="1298"/>
      <c r="S57" s="1298"/>
      <c r="T57" s="1268"/>
      <c r="U57" s="266"/>
      <c r="W57" s="269"/>
      <c r="X57" s="37"/>
      <c r="Y57" s="275"/>
      <c r="Z57" s="917"/>
    </row>
    <row r="58">
      <c r="A58" s="1269" t="s">
        <v>3001</v>
      </c>
      <c r="B58" s="1319" t="s">
        <v>91</v>
      </c>
      <c r="C58" s="1281">
        <v>74000.0</v>
      </c>
      <c r="D58" s="1255"/>
      <c r="E58" s="1280"/>
      <c r="F58" s="1257"/>
      <c r="G58" s="1282"/>
      <c r="H58" s="1289"/>
      <c r="I58" s="1260"/>
      <c r="J58" s="1261"/>
      <c r="K58" s="1295"/>
      <c r="L58" s="1263"/>
      <c r="M58" s="1264"/>
      <c r="N58" s="1273">
        <v>20.0</v>
      </c>
      <c r="O58" s="1273">
        <v>12.0</v>
      </c>
      <c r="P58" s="1316"/>
      <c r="Q58" s="1298"/>
      <c r="R58" s="1298"/>
      <c r="S58" s="1298"/>
      <c r="T58" s="1268"/>
      <c r="U58" s="266"/>
      <c r="W58" s="269"/>
      <c r="X58" s="1321" t="s">
        <v>359</v>
      </c>
      <c r="Y58" s="1323" t="s">
        <v>3039</v>
      </c>
      <c r="Z58" s="14"/>
    </row>
    <row r="59">
      <c r="A59" s="1269" t="s">
        <v>3002</v>
      </c>
      <c r="B59" s="1319" t="s">
        <v>91</v>
      </c>
      <c r="C59" s="1281">
        <v>100000.0</v>
      </c>
      <c r="D59" s="1255"/>
      <c r="E59" s="1280"/>
      <c r="F59" s="1257"/>
      <c r="G59" s="1282"/>
      <c r="H59" s="1289"/>
      <c r="I59" s="1260"/>
      <c r="J59" s="1261"/>
      <c r="K59" s="1262"/>
      <c r="L59" s="1296"/>
      <c r="M59" s="1297"/>
      <c r="N59" s="1273">
        <v>24.0</v>
      </c>
      <c r="O59" s="1273">
        <v>16.0</v>
      </c>
      <c r="P59" s="1316"/>
      <c r="Q59" s="1298"/>
      <c r="R59" s="1298"/>
      <c r="S59" s="1298"/>
      <c r="T59" s="1268"/>
      <c r="U59" s="266"/>
      <c r="W59" s="269"/>
      <c r="X59" s="37"/>
      <c r="Y59" s="275"/>
      <c r="Z59" s="917"/>
    </row>
    <row r="60">
      <c r="A60" s="1269" t="s">
        <v>3003</v>
      </c>
      <c r="B60" s="1319" t="s">
        <v>91</v>
      </c>
      <c r="C60" s="1281">
        <v>140000.0</v>
      </c>
      <c r="D60" s="1255"/>
      <c r="E60" s="1280"/>
      <c r="F60" s="1257"/>
      <c r="G60" s="1282"/>
      <c r="H60" s="1289"/>
      <c r="I60" s="1260"/>
      <c r="J60" s="1261"/>
      <c r="K60" s="1262"/>
      <c r="L60" s="1263"/>
      <c r="M60" s="1264"/>
      <c r="N60" s="1273">
        <v>24.0</v>
      </c>
      <c r="O60" s="1273">
        <v>24.0</v>
      </c>
      <c r="P60" s="1316"/>
      <c r="Q60" s="1298"/>
      <c r="R60" s="1298"/>
      <c r="S60" s="1298"/>
      <c r="T60" s="1268"/>
      <c r="U60" s="266"/>
      <c r="W60" s="269"/>
      <c r="X60" s="1321" t="s">
        <v>245</v>
      </c>
      <c r="Y60" s="1322" t="s">
        <v>3040</v>
      </c>
      <c r="Z60" s="14"/>
    </row>
    <row r="61">
      <c r="A61" s="1274" t="s">
        <v>3004</v>
      </c>
      <c r="B61" s="1275">
        <v>0.05</v>
      </c>
      <c r="C61" s="1283">
        <v>200000.0</v>
      </c>
      <c r="D61" s="1255"/>
      <c r="E61" s="1280"/>
      <c r="F61" s="1257"/>
      <c r="G61" s="1282"/>
      <c r="H61" s="1289"/>
      <c r="I61" s="1260"/>
      <c r="J61" s="1261"/>
      <c r="K61" s="1295">
        <v>10.0</v>
      </c>
      <c r="L61" s="1263"/>
      <c r="M61" s="1264"/>
      <c r="N61" s="1273"/>
      <c r="O61" s="1273"/>
      <c r="P61" s="1316">
        <v>12.0</v>
      </c>
      <c r="Q61" s="1298"/>
      <c r="R61" s="1298"/>
      <c r="S61" s="1298"/>
      <c r="T61" s="1268"/>
      <c r="U61" s="275"/>
      <c r="V61" s="916"/>
      <c r="W61" s="917"/>
      <c r="X61" s="37"/>
      <c r="Y61" s="275"/>
      <c r="Z61" s="917"/>
    </row>
    <row r="62">
      <c r="A62" s="1324" t="s">
        <v>3041</v>
      </c>
      <c r="B62" s="17"/>
      <c r="C62" s="17"/>
      <c r="D62" s="17"/>
      <c r="E62" s="17"/>
      <c r="F62" s="17"/>
      <c r="G62" s="17"/>
      <c r="H62" s="17"/>
      <c r="I62" s="17"/>
      <c r="J62" s="17"/>
      <c r="K62" s="17"/>
      <c r="L62" s="17"/>
      <c r="M62" s="17"/>
      <c r="N62" s="17"/>
      <c r="O62" s="17"/>
      <c r="P62" s="17"/>
      <c r="Q62" s="17"/>
      <c r="R62" s="17"/>
      <c r="S62" s="17"/>
      <c r="T62" s="1325"/>
      <c r="U62" s="17"/>
      <c r="V62" s="17"/>
      <c r="W62" s="17"/>
      <c r="X62" s="17"/>
      <c r="Y62" s="17"/>
      <c r="Z62" s="7"/>
    </row>
    <row r="63">
      <c r="A63" s="1252">
        <v>1.0</v>
      </c>
      <c r="B63" s="1315" t="s">
        <v>91</v>
      </c>
      <c r="C63" s="1315" t="s">
        <v>91</v>
      </c>
      <c r="D63" s="1255"/>
      <c r="E63" s="1256"/>
      <c r="F63" s="1257"/>
      <c r="G63" s="1282"/>
      <c r="H63" s="1289"/>
      <c r="I63" s="1326"/>
      <c r="J63" s="1261"/>
      <c r="K63" s="1295"/>
      <c r="L63" s="1263"/>
      <c r="M63" s="1264"/>
      <c r="N63" s="1273"/>
      <c r="O63" s="1273"/>
      <c r="P63" s="1316"/>
      <c r="Q63" s="1298">
        <v>8.0</v>
      </c>
      <c r="R63" s="1298">
        <v>8.0</v>
      </c>
      <c r="S63" s="1298">
        <v>5.0</v>
      </c>
      <c r="T63" s="1268"/>
      <c r="U63" s="1327" t="s">
        <v>3042</v>
      </c>
      <c r="V63" s="1328" t="s">
        <v>3010</v>
      </c>
      <c r="W63" s="1329" t="s">
        <v>3043</v>
      </c>
      <c r="X63" s="1329" t="s">
        <v>3044</v>
      </c>
      <c r="Y63" s="1329" t="s">
        <v>3045</v>
      </c>
      <c r="Z63" s="1329" t="s">
        <v>3046</v>
      </c>
    </row>
    <row r="64">
      <c r="A64" s="1269">
        <v>2.0</v>
      </c>
      <c r="B64" s="1319" t="s">
        <v>91</v>
      </c>
      <c r="C64" s="1319" t="s">
        <v>91</v>
      </c>
      <c r="D64" s="1255"/>
      <c r="E64" s="1330"/>
      <c r="F64" s="1331"/>
      <c r="G64" s="1332"/>
      <c r="H64" s="1333"/>
      <c r="I64" s="1334"/>
      <c r="J64" s="1335"/>
      <c r="K64" s="1336"/>
      <c r="L64" s="1337"/>
      <c r="M64" s="1338"/>
      <c r="N64" s="1339"/>
      <c r="O64" s="1339"/>
      <c r="P64" s="1340"/>
      <c r="Q64" s="1298">
        <v>12.0</v>
      </c>
      <c r="R64" s="1298">
        <v>12.0</v>
      </c>
      <c r="S64" s="1298">
        <v>5.0</v>
      </c>
      <c r="T64" s="1268"/>
      <c r="U64" s="1341" t="s">
        <v>3047</v>
      </c>
      <c r="V64" s="1305" t="s">
        <v>244</v>
      </c>
      <c r="W64" s="1306" t="s">
        <v>3048</v>
      </c>
      <c r="X64" s="1306" t="s">
        <v>3049</v>
      </c>
      <c r="Y64" s="1306" t="s">
        <v>3050</v>
      </c>
      <c r="Z64" s="1306" t="s">
        <v>3051</v>
      </c>
    </row>
    <row r="65">
      <c r="A65" s="1304" t="s">
        <v>3052</v>
      </c>
      <c r="B65" s="13"/>
      <c r="C65" s="13"/>
      <c r="D65" s="13"/>
      <c r="E65" s="13"/>
      <c r="F65" s="13"/>
      <c r="G65" s="13"/>
      <c r="H65" s="13"/>
      <c r="I65" s="13"/>
      <c r="J65" s="13"/>
      <c r="K65" s="13"/>
      <c r="L65" s="13"/>
      <c r="M65" s="13"/>
      <c r="N65" s="13"/>
      <c r="O65" s="13"/>
      <c r="P65" s="13"/>
      <c r="Q65" s="13"/>
      <c r="R65" s="13"/>
      <c r="S65" s="14"/>
      <c r="T65" s="1268"/>
      <c r="U65" s="1341" t="s">
        <v>3053</v>
      </c>
      <c r="V65" s="1305" t="s">
        <v>644</v>
      </c>
      <c r="W65" s="1306" t="s">
        <v>3054</v>
      </c>
      <c r="X65" s="1306" t="s">
        <v>3013</v>
      </c>
      <c r="Y65" s="1306" t="s">
        <v>3055</v>
      </c>
      <c r="Z65" s="1306" t="s">
        <v>3056</v>
      </c>
    </row>
    <row r="66">
      <c r="A66" s="266"/>
      <c r="S66" s="269"/>
      <c r="T66" s="1268"/>
      <c r="U66" s="1341" t="s">
        <v>3057</v>
      </c>
      <c r="V66" s="1305" t="s">
        <v>206</v>
      </c>
      <c r="W66" s="1306" t="s">
        <v>3058</v>
      </c>
      <c r="X66" s="1306" t="s">
        <v>3048</v>
      </c>
      <c r="Y66" s="1306" t="s">
        <v>3059</v>
      </c>
      <c r="Z66" s="1306" t="s">
        <v>3050</v>
      </c>
    </row>
    <row r="67">
      <c r="A67" s="266"/>
      <c r="S67" s="269"/>
      <c r="T67" s="1268"/>
      <c r="U67" s="1341" t="s">
        <v>3060</v>
      </c>
      <c r="V67" s="1305" t="s">
        <v>584</v>
      </c>
      <c r="W67" s="1306" t="s">
        <v>3049</v>
      </c>
      <c r="X67" s="1306" t="s">
        <v>3061</v>
      </c>
      <c r="Y67" s="1306" t="s">
        <v>3051</v>
      </c>
      <c r="Z67" s="1306" t="s">
        <v>3062</v>
      </c>
    </row>
    <row r="68">
      <c r="A68" s="266"/>
      <c r="S68" s="269"/>
      <c r="T68" s="1268"/>
      <c r="U68" s="1341" t="s">
        <v>3063</v>
      </c>
      <c r="V68" s="1305" t="s">
        <v>116</v>
      </c>
      <c r="W68" s="1306" t="s">
        <v>3061</v>
      </c>
      <c r="X68" s="1306" t="s">
        <v>3054</v>
      </c>
      <c r="Y68" s="1306" t="s">
        <v>3062</v>
      </c>
      <c r="Z68" s="1306" t="s">
        <v>3055</v>
      </c>
    </row>
    <row r="69">
      <c r="A69" s="275"/>
      <c r="B69" s="916"/>
      <c r="C69" s="916"/>
      <c r="D69" s="916"/>
      <c r="E69" s="916"/>
      <c r="F69" s="916"/>
      <c r="G69" s="916"/>
      <c r="H69" s="916"/>
      <c r="I69" s="916"/>
      <c r="J69" s="916"/>
      <c r="K69" s="916"/>
      <c r="L69" s="916"/>
      <c r="M69" s="916"/>
      <c r="N69" s="916"/>
      <c r="O69" s="916"/>
      <c r="P69" s="916"/>
      <c r="Q69" s="916"/>
      <c r="R69" s="916"/>
      <c r="S69" s="917"/>
      <c r="T69" s="1268"/>
      <c r="U69" s="1341" t="s">
        <v>3064</v>
      </c>
      <c r="V69" s="1305" t="s">
        <v>288</v>
      </c>
      <c r="W69" s="1306" t="s">
        <v>3013</v>
      </c>
      <c r="X69" s="1306" t="s">
        <v>3058</v>
      </c>
      <c r="Y69" s="1306" t="s">
        <v>3056</v>
      </c>
      <c r="Z69" s="1306" t="s">
        <v>3059</v>
      </c>
    </row>
  </sheetData>
  <mergeCells count="32">
    <mergeCell ref="V1:Z1"/>
    <mergeCell ref="A2:S2"/>
    <mergeCell ref="T2:Z2"/>
    <mergeCell ref="A12:S12"/>
    <mergeCell ref="T12:Z12"/>
    <mergeCell ref="A22:S22"/>
    <mergeCell ref="T22:Z22"/>
    <mergeCell ref="V23:W23"/>
    <mergeCell ref="X28:Y28"/>
    <mergeCell ref="A32:S32"/>
    <mergeCell ref="T32:Z32"/>
    <mergeCell ref="V33:W33"/>
    <mergeCell ref="X33:Z33"/>
    <mergeCell ref="A42:S42"/>
    <mergeCell ref="X54:X55"/>
    <mergeCell ref="Y54:Z55"/>
    <mergeCell ref="X56:X57"/>
    <mergeCell ref="Y56:Z57"/>
    <mergeCell ref="X58:X59"/>
    <mergeCell ref="Y58:Z59"/>
    <mergeCell ref="X60:X61"/>
    <mergeCell ref="Y60:Z61"/>
    <mergeCell ref="A62:S62"/>
    <mergeCell ref="T62:Z62"/>
    <mergeCell ref="A65:S69"/>
    <mergeCell ref="T42:Z42"/>
    <mergeCell ref="U44:U49"/>
    <mergeCell ref="A52:S52"/>
    <mergeCell ref="T52:Z52"/>
    <mergeCell ref="U53:W53"/>
    <mergeCell ref="Y53:Z53"/>
    <mergeCell ref="U54:W61"/>
  </mergeCells>
  <hyperlinks>
    <hyperlink display="Back to Heroes" location="Heroes!A1" ref="U1"/>
    <hyperlink display="Special Bond Material Details" location="Heroes!CE2" ref="U43"/>
    <hyperlink display="Heart Bond Material Requirements" location="Heroes!CE2" ref="U5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4" width="10.86"/>
    <col customWidth="1" min="5" max="5" width="3.0"/>
    <col customWidth="1" min="6" max="6" width="9.43"/>
    <col customWidth="1" min="7" max="7" width="10.14"/>
    <col customWidth="1" min="8" max="8" width="11.57"/>
    <col customWidth="1" min="9" max="9" width="10.86"/>
    <col customWidth="1" min="10" max="10" width="3.0"/>
    <col customWidth="1" min="11" max="11" width="9.43"/>
  </cols>
  <sheetData>
    <row r="1">
      <c r="A1" s="1342" t="s">
        <v>3065</v>
      </c>
      <c r="B1" s="17"/>
      <c r="C1" s="7"/>
      <c r="D1" s="1343" t="s">
        <v>3066</v>
      </c>
      <c r="E1" s="17"/>
      <c r="F1" s="17"/>
      <c r="G1" s="7"/>
      <c r="H1" s="1344" t="s">
        <v>3067</v>
      </c>
      <c r="I1" s="17"/>
      <c r="J1" s="17"/>
      <c r="K1" s="7"/>
    </row>
    <row r="2">
      <c r="A2" s="1345" t="s">
        <v>3065</v>
      </c>
      <c r="K2" s="269"/>
    </row>
    <row r="3">
      <c r="A3" s="1346" t="s">
        <v>2977</v>
      </c>
      <c r="B3" s="1347" t="s">
        <v>676</v>
      </c>
      <c r="C3" s="17"/>
      <c r="D3" s="1348" t="s">
        <v>3068</v>
      </c>
      <c r="E3" s="1349"/>
      <c r="F3" s="1349"/>
      <c r="G3" s="1350" t="s">
        <v>3069</v>
      </c>
      <c r="H3" s="17"/>
      <c r="I3" s="17"/>
      <c r="J3" s="17"/>
      <c r="K3" s="7"/>
    </row>
    <row r="4">
      <c r="A4" s="37"/>
      <c r="B4" s="41" t="s">
        <v>3070</v>
      </c>
      <c r="C4" s="1351" t="s">
        <v>3071</v>
      </c>
      <c r="D4" s="1352" t="s">
        <v>3072</v>
      </c>
      <c r="E4" s="1353"/>
      <c r="F4" s="1353"/>
      <c r="G4" s="41" t="s">
        <v>2977</v>
      </c>
      <c r="H4" s="41" t="s">
        <v>3073</v>
      </c>
      <c r="I4" s="41" t="s">
        <v>3074</v>
      </c>
      <c r="J4" s="1354" t="s">
        <v>3075</v>
      </c>
      <c r="K4" s="7"/>
    </row>
    <row r="5">
      <c r="A5" s="1355">
        <v>1.0</v>
      </c>
      <c r="B5" s="1356">
        <v>0.0</v>
      </c>
      <c r="C5" s="1356">
        <v>0.0</v>
      </c>
      <c r="D5" s="1357">
        <v>0.0</v>
      </c>
      <c r="E5" s="1358"/>
      <c r="F5" s="1349"/>
      <c r="G5" s="1355">
        <v>1.0</v>
      </c>
      <c r="H5" s="1359">
        <v>0.0</v>
      </c>
      <c r="I5" s="1360">
        <f t="shared" ref="I5:I29" si="1">sum(H$5:H5)</f>
        <v>0</v>
      </c>
      <c r="J5" s="1361" t="s">
        <v>91</v>
      </c>
      <c r="K5" s="7"/>
    </row>
    <row r="6">
      <c r="A6" s="1355">
        <f t="shared" ref="A6:A74" si="2">A5+1</f>
        <v>2</v>
      </c>
      <c r="B6" s="1362">
        <v>20.0</v>
      </c>
      <c r="C6" s="1362">
        <f t="shared" ref="C6:C74" si="3">sum(B$5:B6)</f>
        <v>20</v>
      </c>
      <c r="D6" s="1357">
        <v>10.0</v>
      </c>
      <c r="E6" s="1358"/>
      <c r="F6" s="1349"/>
      <c r="G6" s="1355">
        <f t="shared" ref="G6:G29" si="4">G5+1</f>
        <v>2</v>
      </c>
      <c r="H6" s="1360">
        <v>100.0</v>
      </c>
      <c r="I6" s="1360">
        <f t="shared" si="1"/>
        <v>100</v>
      </c>
      <c r="J6" s="1363">
        <f t="shared" ref="J6:J29" si="5">H6-H5</f>
        <v>100</v>
      </c>
      <c r="K6" s="7"/>
    </row>
    <row r="7">
      <c r="A7" s="1355">
        <f t="shared" si="2"/>
        <v>3</v>
      </c>
      <c r="B7" s="1362">
        <v>40.0</v>
      </c>
      <c r="C7" s="1362">
        <f t="shared" si="3"/>
        <v>60</v>
      </c>
      <c r="D7" s="1357">
        <v>15.0</v>
      </c>
      <c r="E7" s="1358"/>
      <c r="F7" s="1349"/>
      <c r="G7" s="1355">
        <f t="shared" si="4"/>
        <v>3</v>
      </c>
      <c r="H7" s="1360">
        <v>170.0</v>
      </c>
      <c r="I7" s="1360">
        <f t="shared" si="1"/>
        <v>270</v>
      </c>
      <c r="J7" s="1363">
        <f t="shared" si="5"/>
        <v>70</v>
      </c>
      <c r="K7" s="7"/>
    </row>
    <row r="8">
      <c r="A8" s="1355">
        <f t="shared" si="2"/>
        <v>4</v>
      </c>
      <c r="B8" s="1362">
        <v>60.0</v>
      </c>
      <c r="C8" s="1362">
        <f t="shared" si="3"/>
        <v>120</v>
      </c>
      <c r="D8" s="1357">
        <v>20.0</v>
      </c>
      <c r="E8" s="1358"/>
      <c r="F8" s="1349"/>
      <c r="G8" s="1355">
        <f t="shared" si="4"/>
        <v>4</v>
      </c>
      <c r="H8" s="1360">
        <v>300.0</v>
      </c>
      <c r="I8" s="1360">
        <f t="shared" si="1"/>
        <v>570</v>
      </c>
      <c r="J8" s="1363">
        <f t="shared" si="5"/>
        <v>130</v>
      </c>
      <c r="K8" s="7"/>
    </row>
    <row r="9">
      <c r="A9" s="1355">
        <f t="shared" si="2"/>
        <v>5</v>
      </c>
      <c r="B9" s="1362">
        <v>80.0</v>
      </c>
      <c r="C9" s="1362">
        <f t="shared" si="3"/>
        <v>200</v>
      </c>
      <c r="D9" s="1357">
        <v>25.0</v>
      </c>
      <c r="E9" s="1358"/>
      <c r="F9" s="1349"/>
      <c r="G9" s="1355">
        <f t="shared" si="4"/>
        <v>5</v>
      </c>
      <c r="H9" s="1360">
        <v>470.0</v>
      </c>
      <c r="I9" s="1360">
        <f t="shared" si="1"/>
        <v>1040</v>
      </c>
      <c r="J9" s="1363">
        <f t="shared" si="5"/>
        <v>170</v>
      </c>
      <c r="K9" s="7"/>
    </row>
    <row r="10">
      <c r="A10" s="1355">
        <f t="shared" si="2"/>
        <v>6</v>
      </c>
      <c r="B10" s="1362">
        <v>100.0</v>
      </c>
      <c r="C10" s="1362">
        <f t="shared" si="3"/>
        <v>300</v>
      </c>
      <c r="D10" s="1357">
        <v>30.0</v>
      </c>
      <c r="E10" s="1358"/>
      <c r="F10" s="1349"/>
      <c r="G10" s="1355">
        <f t="shared" si="4"/>
        <v>6</v>
      </c>
      <c r="H10" s="1360">
        <v>700.0</v>
      </c>
      <c r="I10" s="1360">
        <f t="shared" si="1"/>
        <v>1740</v>
      </c>
      <c r="J10" s="1363">
        <f t="shared" si="5"/>
        <v>230</v>
      </c>
      <c r="K10" s="7"/>
    </row>
    <row r="11">
      <c r="A11" s="1355">
        <f t="shared" si="2"/>
        <v>7</v>
      </c>
      <c r="B11" s="1362">
        <v>120.0</v>
      </c>
      <c r="C11" s="1362">
        <f t="shared" si="3"/>
        <v>420</v>
      </c>
      <c r="D11" s="1357">
        <v>40.0</v>
      </c>
      <c r="E11" s="1358"/>
      <c r="F11" s="1349"/>
      <c r="G11" s="1355">
        <f t="shared" si="4"/>
        <v>7</v>
      </c>
      <c r="H11" s="1360">
        <v>850.0</v>
      </c>
      <c r="I11" s="1360">
        <f t="shared" si="1"/>
        <v>2590</v>
      </c>
      <c r="J11" s="1363">
        <f t="shared" si="5"/>
        <v>150</v>
      </c>
      <c r="K11" s="7"/>
    </row>
    <row r="12">
      <c r="A12" s="1355">
        <f t="shared" si="2"/>
        <v>8</v>
      </c>
      <c r="B12" s="1362">
        <v>140.0</v>
      </c>
      <c r="C12" s="1362">
        <f t="shared" si="3"/>
        <v>560</v>
      </c>
      <c r="D12" s="1357">
        <v>50.0</v>
      </c>
      <c r="E12" s="1358"/>
      <c r="F12" s="1349"/>
      <c r="G12" s="1355">
        <f t="shared" si="4"/>
        <v>8</v>
      </c>
      <c r="H12" s="1360">
        <v>1030.0</v>
      </c>
      <c r="I12" s="1360">
        <f t="shared" si="1"/>
        <v>3620</v>
      </c>
      <c r="J12" s="1363">
        <f t="shared" si="5"/>
        <v>180</v>
      </c>
      <c r="K12" s="7"/>
    </row>
    <row r="13">
      <c r="A13" s="1355">
        <f t="shared" si="2"/>
        <v>9</v>
      </c>
      <c r="B13" s="1362">
        <v>160.0</v>
      </c>
      <c r="C13" s="1362">
        <f t="shared" si="3"/>
        <v>720</v>
      </c>
      <c r="D13" s="1357">
        <v>60.0</v>
      </c>
      <c r="E13" s="1358"/>
      <c r="F13" s="1349"/>
      <c r="G13" s="1355">
        <f t="shared" si="4"/>
        <v>9</v>
      </c>
      <c r="H13" s="1360">
        <v>1240.0</v>
      </c>
      <c r="I13" s="1360">
        <f t="shared" si="1"/>
        <v>4860</v>
      </c>
      <c r="J13" s="1363">
        <f t="shared" si="5"/>
        <v>210</v>
      </c>
      <c r="K13" s="7"/>
    </row>
    <row r="14">
      <c r="A14" s="1355">
        <f t="shared" si="2"/>
        <v>10</v>
      </c>
      <c r="B14" s="1362">
        <v>180.0</v>
      </c>
      <c r="C14" s="1362">
        <f t="shared" si="3"/>
        <v>900</v>
      </c>
      <c r="D14" s="1357">
        <v>70.0</v>
      </c>
      <c r="E14" s="1358"/>
      <c r="F14" s="1349"/>
      <c r="G14" s="1355">
        <f t="shared" si="4"/>
        <v>10</v>
      </c>
      <c r="H14" s="1360">
        <v>1470.0</v>
      </c>
      <c r="I14" s="1360">
        <f t="shared" si="1"/>
        <v>6330</v>
      </c>
      <c r="J14" s="1363">
        <f t="shared" si="5"/>
        <v>230</v>
      </c>
      <c r="K14" s="7"/>
    </row>
    <row r="15">
      <c r="A15" s="1355">
        <f t="shared" si="2"/>
        <v>11</v>
      </c>
      <c r="B15" s="1362">
        <v>200.0</v>
      </c>
      <c r="C15" s="1362">
        <f t="shared" si="3"/>
        <v>1100</v>
      </c>
      <c r="D15" s="1357">
        <v>80.0</v>
      </c>
      <c r="E15" s="1358"/>
      <c r="F15" s="1349"/>
      <c r="G15" s="1355">
        <f t="shared" si="4"/>
        <v>11</v>
      </c>
      <c r="H15" s="1360">
        <v>1720.0</v>
      </c>
      <c r="I15" s="1360">
        <f t="shared" si="1"/>
        <v>8050</v>
      </c>
      <c r="J15" s="1363">
        <f t="shared" si="5"/>
        <v>250</v>
      </c>
      <c r="K15" s="7"/>
    </row>
    <row r="16">
      <c r="A16" s="1355">
        <f t="shared" si="2"/>
        <v>12</v>
      </c>
      <c r="B16" s="1362">
        <v>250.0</v>
      </c>
      <c r="C16" s="1362">
        <f t="shared" si="3"/>
        <v>1350</v>
      </c>
      <c r="D16" s="1357">
        <v>90.0</v>
      </c>
      <c r="E16" s="1358"/>
      <c r="F16" s="1349"/>
      <c r="G16" s="1355">
        <f t="shared" si="4"/>
        <v>12</v>
      </c>
      <c r="H16" s="1360">
        <v>1990.0</v>
      </c>
      <c r="I16" s="1360">
        <f t="shared" si="1"/>
        <v>10040</v>
      </c>
      <c r="J16" s="1363">
        <f t="shared" si="5"/>
        <v>270</v>
      </c>
      <c r="K16" s="7"/>
    </row>
    <row r="17">
      <c r="A17" s="1355">
        <f t="shared" si="2"/>
        <v>13</v>
      </c>
      <c r="B17" s="1362">
        <v>300.0</v>
      </c>
      <c r="C17" s="1362">
        <f t="shared" si="3"/>
        <v>1650</v>
      </c>
      <c r="D17" s="1357">
        <v>100.0</v>
      </c>
      <c r="E17" s="1358"/>
      <c r="F17" s="1349"/>
      <c r="G17" s="1355">
        <f t="shared" si="4"/>
        <v>13</v>
      </c>
      <c r="H17" s="1360">
        <v>2280.0</v>
      </c>
      <c r="I17" s="1360">
        <f t="shared" si="1"/>
        <v>12320</v>
      </c>
      <c r="J17" s="1363">
        <f t="shared" si="5"/>
        <v>290</v>
      </c>
      <c r="K17" s="7"/>
    </row>
    <row r="18">
      <c r="A18" s="1355">
        <f t="shared" si="2"/>
        <v>14</v>
      </c>
      <c r="B18" s="1362">
        <v>350.0</v>
      </c>
      <c r="C18" s="1362">
        <f t="shared" si="3"/>
        <v>2000</v>
      </c>
      <c r="D18" s="1357">
        <v>120.0</v>
      </c>
      <c r="E18" s="1358"/>
      <c r="F18" s="1349"/>
      <c r="G18" s="1355">
        <f t="shared" si="4"/>
        <v>14</v>
      </c>
      <c r="H18" s="1360">
        <v>2600.0</v>
      </c>
      <c r="I18" s="1360">
        <f t="shared" si="1"/>
        <v>14920</v>
      </c>
      <c r="J18" s="1363">
        <f t="shared" si="5"/>
        <v>320</v>
      </c>
      <c r="K18" s="7"/>
    </row>
    <row r="19">
      <c r="A19" s="1355">
        <f t="shared" si="2"/>
        <v>15</v>
      </c>
      <c r="B19" s="1362">
        <v>400.0</v>
      </c>
      <c r="C19" s="1362">
        <f t="shared" si="3"/>
        <v>2400</v>
      </c>
      <c r="D19" s="1357">
        <v>140.0</v>
      </c>
      <c r="E19" s="1358"/>
      <c r="F19" s="1349"/>
      <c r="G19" s="1355">
        <f t="shared" si="4"/>
        <v>15</v>
      </c>
      <c r="H19" s="1360">
        <v>2930.0</v>
      </c>
      <c r="I19" s="1360">
        <f t="shared" si="1"/>
        <v>17850</v>
      </c>
      <c r="J19" s="1363">
        <f t="shared" si="5"/>
        <v>330</v>
      </c>
      <c r="K19" s="7"/>
    </row>
    <row r="20">
      <c r="A20" s="1355">
        <f t="shared" si="2"/>
        <v>16</v>
      </c>
      <c r="B20" s="1362">
        <v>450.0</v>
      </c>
      <c r="C20" s="1362">
        <f t="shared" si="3"/>
        <v>2850</v>
      </c>
      <c r="D20" s="1357">
        <v>160.0</v>
      </c>
      <c r="E20" s="1358"/>
      <c r="F20" s="1349"/>
      <c r="G20" s="1355">
        <f t="shared" si="4"/>
        <v>16</v>
      </c>
      <c r="H20" s="1360">
        <v>3280.0</v>
      </c>
      <c r="I20" s="1360">
        <f t="shared" si="1"/>
        <v>21130</v>
      </c>
      <c r="J20" s="1363">
        <f t="shared" si="5"/>
        <v>350</v>
      </c>
      <c r="K20" s="7"/>
    </row>
    <row r="21">
      <c r="A21" s="1355">
        <f t="shared" si="2"/>
        <v>17</v>
      </c>
      <c r="B21" s="1362">
        <v>500.0</v>
      </c>
      <c r="C21" s="1362">
        <f t="shared" si="3"/>
        <v>3350</v>
      </c>
      <c r="D21" s="1357">
        <v>180.0</v>
      </c>
      <c r="E21" s="1358"/>
      <c r="F21" s="1349"/>
      <c r="G21" s="1355">
        <f t="shared" si="4"/>
        <v>17</v>
      </c>
      <c r="H21" s="1360">
        <v>3650.0</v>
      </c>
      <c r="I21" s="1360">
        <f t="shared" si="1"/>
        <v>24780</v>
      </c>
      <c r="J21" s="1363">
        <f t="shared" si="5"/>
        <v>370</v>
      </c>
      <c r="K21" s="7"/>
    </row>
    <row r="22">
      <c r="A22" s="1355">
        <f t="shared" si="2"/>
        <v>18</v>
      </c>
      <c r="B22" s="1362">
        <v>550.0</v>
      </c>
      <c r="C22" s="1362">
        <f t="shared" si="3"/>
        <v>3900</v>
      </c>
      <c r="D22" s="1357">
        <v>210.0</v>
      </c>
      <c r="E22" s="1358"/>
      <c r="F22" s="1349"/>
      <c r="G22" s="1355">
        <f t="shared" si="4"/>
        <v>18</v>
      </c>
      <c r="H22" s="1360">
        <v>4040.0</v>
      </c>
      <c r="I22" s="1360">
        <f t="shared" si="1"/>
        <v>28820</v>
      </c>
      <c r="J22" s="1363">
        <f t="shared" si="5"/>
        <v>390</v>
      </c>
      <c r="K22" s="7"/>
    </row>
    <row r="23">
      <c r="A23" s="1355">
        <f t="shared" si="2"/>
        <v>19</v>
      </c>
      <c r="B23" s="1362">
        <v>600.0</v>
      </c>
      <c r="C23" s="1362">
        <f t="shared" si="3"/>
        <v>4500</v>
      </c>
      <c r="D23" s="1357">
        <v>240.0</v>
      </c>
      <c r="E23" s="1358"/>
      <c r="F23" s="1349"/>
      <c r="G23" s="1355">
        <f t="shared" si="4"/>
        <v>19</v>
      </c>
      <c r="H23" s="1360">
        <v>4850.0</v>
      </c>
      <c r="I23" s="1360">
        <f t="shared" si="1"/>
        <v>33670</v>
      </c>
      <c r="J23" s="1363">
        <f t="shared" si="5"/>
        <v>810</v>
      </c>
      <c r="K23" s="7"/>
    </row>
    <row r="24">
      <c r="A24" s="1355">
        <f t="shared" si="2"/>
        <v>20</v>
      </c>
      <c r="B24" s="1362">
        <v>700.0</v>
      </c>
      <c r="C24" s="1362">
        <f t="shared" si="3"/>
        <v>5200</v>
      </c>
      <c r="D24" s="1357">
        <v>280.0</v>
      </c>
      <c r="E24" s="1358"/>
      <c r="F24" s="1349"/>
      <c r="G24" s="1355">
        <f t="shared" si="4"/>
        <v>20</v>
      </c>
      <c r="H24" s="1360">
        <v>5820.0</v>
      </c>
      <c r="I24" s="1360">
        <f t="shared" si="1"/>
        <v>39490</v>
      </c>
      <c r="J24" s="1363">
        <f t="shared" si="5"/>
        <v>970</v>
      </c>
      <c r="K24" s="7"/>
    </row>
    <row r="25">
      <c r="A25" s="1355">
        <f t="shared" si="2"/>
        <v>21</v>
      </c>
      <c r="B25" s="1362">
        <v>1100.0</v>
      </c>
      <c r="C25" s="1362">
        <f t="shared" si="3"/>
        <v>6300</v>
      </c>
      <c r="D25" s="1357">
        <v>320.0</v>
      </c>
      <c r="E25" s="1358"/>
      <c r="F25" s="1349"/>
      <c r="G25" s="1355">
        <f t="shared" si="4"/>
        <v>21</v>
      </c>
      <c r="H25" s="1360">
        <v>6980.0</v>
      </c>
      <c r="I25" s="1360">
        <f t="shared" si="1"/>
        <v>46470</v>
      </c>
      <c r="J25" s="1363">
        <f t="shared" si="5"/>
        <v>1160</v>
      </c>
      <c r="K25" s="7"/>
    </row>
    <row r="26">
      <c r="A26" s="1355">
        <f t="shared" si="2"/>
        <v>22</v>
      </c>
      <c r="B26" s="1362">
        <v>1500.0</v>
      </c>
      <c r="C26" s="1362">
        <f t="shared" si="3"/>
        <v>7800</v>
      </c>
      <c r="D26" s="1357">
        <v>380.0</v>
      </c>
      <c r="E26" s="1358"/>
      <c r="F26" s="1349"/>
      <c r="G26" s="1355">
        <f t="shared" si="4"/>
        <v>22</v>
      </c>
      <c r="H26" s="1360">
        <v>8380.0</v>
      </c>
      <c r="I26" s="1360">
        <f t="shared" si="1"/>
        <v>54850</v>
      </c>
      <c r="J26" s="1363">
        <f t="shared" si="5"/>
        <v>1400</v>
      </c>
      <c r="K26" s="7"/>
    </row>
    <row r="27">
      <c r="A27" s="1355">
        <f t="shared" si="2"/>
        <v>23</v>
      </c>
      <c r="B27" s="1362">
        <v>1900.0</v>
      </c>
      <c r="C27" s="1362">
        <f t="shared" si="3"/>
        <v>9700</v>
      </c>
      <c r="D27" s="1357">
        <v>440.0</v>
      </c>
      <c r="E27" s="1358"/>
      <c r="F27" s="1349"/>
      <c r="G27" s="1355">
        <f t="shared" si="4"/>
        <v>23</v>
      </c>
      <c r="H27" s="1360">
        <v>10060.0</v>
      </c>
      <c r="I27" s="1360">
        <f t="shared" si="1"/>
        <v>64910</v>
      </c>
      <c r="J27" s="1363">
        <f t="shared" si="5"/>
        <v>1680</v>
      </c>
      <c r="K27" s="7"/>
    </row>
    <row r="28">
      <c r="A28" s="1355">
        <f t="shared" si="2"/>
        <v>24</v>
      </c>
      <c r="B28" s="1362">
        <v>2400.0</v>
      </c>
      <c r="C28" s="1362">
        <f t="shared" si="3"/>
        <v>12100</v>
      </c>
      <c r="D28" s="1357">
        <v>500.0</v>
      </c>
      <c r="E28" s="1358"/>
      <c r="F28" s="1349"/>
      <c r="G28" s="1355">
        <f t="shared" si="4"/>
        <v>24</v>
      </c>
      <c r="H28" s="1360">
        <v>12070.0</v>
      </c>
      <c r="I28" s="1360">
        <f t="shared" si="1"/>
        <v>76980</v>
      </c>
      <c r="J28" s="1363">
        <f t="shared" si="5"/>
        <v>2010</v>
      </c>
      <c r="K28" s="7"/>
    </row>
    <row r="29">
      <c r="A29" s="1355">
        <f t="shared" si="2"/>
        <v>25</v>
      </c>
      <c r="B29" s="1362">
        <v>2900.0</v>
      </c>
      <c r="C29" s="1362">
        <f t="shared" si="3"/>
        <v>15000</v>
      </c>
      <c r="D29" s="1357">
        <v>580.0</v>
      </c>
      <c r="E29" s="1358"/>
      <c r="F29" s="1349"/>
      <c r="G29" s="1355">
        <f t="shared" si="4"/>
        <v>25</v>
      </c>
      <c r="H29" s="1360">
        <v>14480.0</v>
      </c>
      <c r="I29" s="1360">
        <f t="shared" si="1"/>
        <v>91460</v>
      </c>
      <c r="J29" s="1363">
        <f t="shared" si="5"/>
        <v>2410</v>
      </c>
      <c r="K29" s="7"/>
    </row>
    <row r="30">
      <c r="A30" s="1355">
        <f t="shared" si="2"/>
        <v>26</v>
      </c>
      <c r="B30" s="1362">
        <v>3500.0</v>
      </c>
      <c r="C30" s="1362">
        <f t="shared" si="3"/>
        <v>18500</v>
      </c>
      <c r="D30" s="1357">
        <v>700.0</v>
      </c>
      <c r="E30" s="1358"/>
      <c r="F30" s="1349"/>
      <c r="G30" s="1358"/>
      <c r="H30" s="1358"/>
      <c r="I30" s="1358"/>
      <c r="J30" s="1358"/>
      <c r="K30" s="1364"/>
    </row>
    <row r="31">
      <c r="A31" s="1355">
        <f t="shared" si="2"/>
        <v>27</v>
      </c>
      <c r="B31" s="1362">
        <v>4200.0</v>
      </c>
      <c r="C31" s="1362">
        <f t="shared" si="3"/>
        <v>22700</v>
      </c>
      <c r="D31" s="1357">
        <v>800.0</v>
      </c>
      <c r="E31" s="1358"/>
      <c r="F31" s="1349"/>
      <c r="G31" s="1358"/>
      <c r="H31" s="1358"/>
      <c r="I31" s="1358"/>
      <c r="J31" s="1358"/>
      <c r="K31" s="1364"/>
    </row>
    <row r="32">
      <c r="A32" s="1355">
        <f t="shared" si="2"/>
        <v>28</v>
      </c>
      <c r="B32" s="1362">
        <v>4900.0</v>
      </c>
      <c r="C32" s="1362">
        <f t="shared" si="3"/>
        <v>27600</v>
      </c>
      <c r="D32" s="1357">
        <v>900.0</v>
      </c>
      <c r="E32" s="1358"/>
      <c r="F32" s="1349"/>
      <c r="G32" s="1358"/>
      <c r="H32" s="1358"/>
      <c r="I32" s="1358"/>
      <c r="J32" s="1358"/>
      <c r="K32" s="1364"/>
    </row>
    <row r="33">
      <c r="A33" s="1355">
        <f t="shared" si="2"/>
        <v>29</v>
      </c>
      <c r="B33" s="1362">
        <v>5700.0</v>
      </c>
      <c r="C33" s="1362">
        <f t="shared" si="3"/>
        <v>33300</v>
      </c>
      <c r="D33" s="1357">
        <v>900.0</v>
      </c>
      <c r="E33" s="1358"/>
      <c r="F33" s="1349"/>
      <c r="G33" s="1358"/>
      <c r="H33" s="1358"/>
      <c r="I33" s="1358"/>
      <c r="J33" s="1358"/>
      <c r="K33" s="1364"/>
    </row>
    <row r="34">
      <c r="A34" s="1355">
        <f t="shared" si="2"/>
        <v>30</v>
      </c>
      <c r="B34" s="1362">
        <v>6600.0</v>
      </c>
      <c r="C34" s="1362">
        <f t="shared" si="3"/>
        <v>39900</v>
      </c>
      <c r="D34" s="1357">
        <v>1000.0</v>
      </c>
      <c r="E34" s="1358"/>
      <c r="F34" s="1349"/>
      <c r="G34" s="1350" t="s">
        <v>11</v>
      </c>
      <c r="H34" s="17"/>
      <c r="I34" s="17"/>
      <c r="J34" s="17"/>
      <c r="K34" s="7"/>
    </row>
    <row r="35">
      <c r="A35" s="1355">
        <f t="shared" si="2"/>
        <v>31</v>
      </c>
      <c r="B35" s="1362">
        <v>7600.0</v>
      </c>
      <c r="C35" s="1362">
        <f t="shared" si="3"/>
        <v>47500</v>
      </c>
      <c r="D35" s="1357">
        <v>1100.0</v>
      </c>
      <c r="E35" s="1358"/>
      <c r="F35" s="1349"/>
      <c r="G35" s="1365" t="s">
        <v>2977</v>
      </c>
      <c r="H35" s="1365" t="s">
        <v>3070</v>
      </c>
      <c r="I35" s="1365" t="s">
        <v>3071</v>
      </c>
      <c r="J35" s="1366" t="s">
        <v>3075</v>
      </c>
      <c r="K35" s="7"/>
    </row>
    <row r="36">
      <c r="A36" s="1355">
        <f t="shared" si="2"/>
        <v>32</v>
      </c>
      <c r="B36" s="1362">
        <v>8700.0</v>
      </c>
      <c r="C36" s="1362">
        <f t="shared" si="3"/>
        <v>56200</v>
      </c>
      <c r="D36" s="1357">
        <v>1100.0</v>
      </c>
      <c r="E36" s="1358"/>
      <c r="F36" s="1349"/>
      <c r="G36" s="1355">
        <v>1.0</v>
      </c>
      <c r="H36" s="1359">
        <v>0.0</v>
      </c>
      <c r="I36" s="1360">
        <f t="shared" ref="I36:I57" si="6">sum(H$36:H36)</f>
        <v>0</v>
      </c>
      <c r="J36" s="1367" t="s">
        <v>91</v>
      </c>
      <c r="K36" s="7"/>
    </row>
    <row r="37">
      <c r="A37" s="1355">
        <f t="shared" si="2"/>
        <v>33</v>
      </c>
      <c r="B37" s="1362">
        <v>10000.0</v>
      </c>
      <c r="C37" s="1362">
        <f t="shared" si="3"/>
        <v>66200</v>
      </c>
      <c r="D37" s="1357">
        <v>1200.0</v>
      </c>
      <c r="E37" s="1358"/>
      <c r="F37" s="1349"/>
      <c r="G37" s="1355">
        <f t="shared" ref="G37:G57" si="7">G36+1</f>
        <v>2</v>
      </c>
      <c r="H37" s="1359">
        <v>30.0</v>
      </c>
      <c r="I37" s="1360">
        <f t="shared" si="6"/>
        <v>30</v>
      </c>
      <c r="J37" s="1363">
        <f t="shared" ref="J37:J57" si="8">H37-H36</f>
        <v>30</v>
      </c>
      <c r="K37" s="7"/>
    </row>
    <row r="38">
      <c r="A38" s="1355">
        <f t="shared" si="2"/>
        <v>34</v>
      </c>
      <c r="B38" s="1362">
        <v>11400.0</v>
      </c>
      <c r="C38" s="1362">
        <f t="shared" si="3"/>
        <v>77600</v>
      </c>
      <c r="D38" s="1357">
        <v>1300.0</v>
      </c>
      <c r="E38" s="1358"/>
      <c r="F38" s="1349"/>
      <c r="G38" s="1355">
        <f t="shared" si="7"/>
        <v>3</v>
      </c>
      <c r="H38" s="1359">
        <v>40.0</v>
      </c>
      <c r="I38" s="1360">
        <f t="shared" si="6"/>
        <v>70</v>
      </c>
      <c r="J38" s="1363">
        <f t="shared" si="8"/>
        <v>10</v>
      </c>
      <c r="K38" s="7"/>
    </row>
    <row r="39">
      <c r="A39" s="1355">
        <f t="shared" si="2"/>
        <v>35</v>
      </c>
      <c r="B39" s="1362">
        <v>12900.0</v>
      </c>
      <c r="C39" s="1362">
        <f t="shared" si="3"/>
        <v>90500</v>
      </c>
      <c r="D39" s="1357">
        <v>1400.0</v>
      </c>
      <c r="E39" s="1358"/>
      <c r="F39" s="1349"/>
      <c r="G39" s="1355">
        <f t="shared" si="7"/>
        <v>4</v>
      </c>
      <c r="H39" s="1359">
        <v>50.0</v>
      </c>
      <c r="I39" s="1360">
        <f t="shared" si="6"/>
        <v>120</v>
      </c>
      <c r="J39" s="1363">
        <f t="shared" si="8"/>
        <v>10</v>
      </c>
      <c r="K39" s="7"/>
    </row>
    <row r="40">
      <c r="A40" s="1355">
        <f t="shared" si="2"/>
        <v>36</v>
      </c>
      <c r="B40" s="1362">
        <v>14600.0</v>
      </c>
      <c r="C40" s="1362">
        <f t="shared" si="3"/>
        <v>105100</v>
      </c>
      <c r="D40" s="1357">
        <v>1400.0</v>
      </c>
      <c r="E40" s="1358"/>
      <c r="F40" s="1349"/>
      <c r="G40" s="1355">
        <f t="shared" si="7"/>
        <v>5</v>
      </c>
      <c r="H40" s="1359">
        <v>60.0</v>
      </c>
      <c r="I40" s="1360">
        <f t="shared" si="6"/>
        <v>180</v>
      </c>
      <c r="J40" s="1363">
        <f t="shared" si="8"/>
        <v>10</v>
      </c>
      <c r="K40" s="7"/>
    </row>
    <row r="41">
      <c r="A41" s="1355">
        <f t="shared" si="2"/>
        <v>37</v>
      </c>
      <c r="B41" s="1362">
        <v>16500.0</v>
      </c>
      <c r="C41" s="1362">
        <f t="shared" si="3"/>
        <v>121600</v>
      </c>
      <c r="D41" s="1357">
        <v>1500.0</v>
      </c>
      <c r="E41" s="1358"/>
      <c r="F41" s="1349"/>
      <c r="G41" s="1355">
        <f t="shared" si="7"/>
        <v>6</v>
      </c>
      <c r="H41" s="1359">
        <v>70.0</v>
      </c>
      <c r="I41" s="1360">
        <f t="shared" si="6"/>
        <v>250</v>
      </c>
      <c r="J41" s="1363">
        <f t="shared" si="8"/>
        <v>10</v>
      </c>
      <c r="K41" s="7"/>
    </row>
    <row r="42">
      <c r="A42" s="1355">
        <f t="shared" si="2"/>
        <v>38</v>
      </c>
      <c r="B42" s="1362">
        <v>18600.0</v>
      </c>
      <c r="C42" s="1362">
        <f t="shared" si="3"/>
        <v>140200</v>
      </c>
      <c r="D42" s="1357">
        <v>1600.0</v>
      </c>
      <c r="E42" s="1358"/>
      <c r="F42" s="1349"/>
      <c r="G42" s="1355">
        <f t="shared" si="7"/>
        <v>7</v>
      </c>
      <c r="H42" s="1359">
        <v>80.0</v>
      </c>
      <c r="I42" s="1360">
        <f t="shared" si="6"/>
        <v>330</v>
      </c>
      <c r="J42" s="1363">
        <f t="shared" si="8"/>
        <v>10</v>
      </c>
      <c r="K42" s="7"/>
    </row>
    <row r="43">
      <c r="A43" s="1355">
        <f t="shared" si="2"/>
        <v>39</v>
      </c>
      <c r="B43" s="1362">
        <v>21000.0</v>
      </c>
      <c r="C43" s="1362">
        <f t="shared" si="3"/>
        <v>161200</v>
      </c>
      <c r="D43" s="1357">
        <v>1700.0</v>
      </c>
      <c r="E43" s="1358"/>
      <c r="F43" s="1349"/>
      <c r="G43" s="1355">
        <f t="shared" si="7"/>
        <v>8</v>
      </c>
      <c r="H43" s="1359">
        <v>90.0</v>
      </c>
      <c r="I43" s="1360">
        <f t="shared" si="6"/>
        <v>420</v>
      </c>
      <c r="J43" s="1363">
        <f t="shared" si="8"/>
        <v>10</v>
      </c>
      <c r="K43" s="7"/>
    </row>
    <row r="44">
      <c r="A44" s="1355">
        <f t="shared" si="2"/>
        <v>40</v>
      </c>
      <c r="B44" s="1362">
        <v>23600.0</v>
      </c>
      <c r="C44" s="1362">
        <f t="shared" si="3"/>
        <v>184800</v>
      </c>
      <c r="D44" s="1357">
        <v>1800.0</v>
      </c>
      <c r="E44" s="1358"/>
      <c r="F44" s="1349"/>
      <c r="G44" s="1355">
        <f t="shared" si="7"/>
        <v>9</v>
      </c>
      <c r="H44" s="1359">
        <v>100.0</v>
      </c>
      <c r="I44" s="1360">
        <f t="shared" si="6"/>
        <v>520</v>
      </c>
      <c r="J44" s="1363">
        <f t="shared" si="8"/>
        <v>10</v>
      </c>
      <c r="K44" s="7"/>
    </row>
    <row r="45">
      <c r="A45" s="1355">
        <f t="shared" si="2"/>
        <v>41</v>
      </c>
      <c r="B45" s="1362">
        <v>26600.0</v>
      </c>
      <c r="C45" s="1362">
        <f t="shared" si="3"/>
        <v>211400</v>
      </c>
      <c r="D45" s="1357">
        <v>1900.0</v>
      </c>
      <c r="E45" s="1358"/>
      <c r="F45" s="1349"/>
      <c r="G45" s="1355">
        <f t="shared" si="7"/>
        <v>10</v>
      </c>
      <c r="H45" s="1359">
        <v>110.0</v>
      </c>
      <c r="I45" s="1360">
        <f t="shared" si="6"/>
        <v>630</v>
      </c>
      <c r="J45" s="1363">
        <f t="shared" si="8"/>
        <v>10</v>
      </c>
      <c r="K45" s="7"/>
    </row>
    <row r="46">
      <c r="A46" s="1355">
        <f t="shared" si="2"/>
        <v>42</v>
      </c>
      <c r="B46" s="1362">
        <v>29800.0</v>
      </c>
      <c r="C46" s="1362">
        <f t="shared" si="3"/>
        <v>241200</v>
      </c>
      <c r="D46" s="1357">
        <v>2000.0</v>
      </c>
      <c r="E46" s="1358"/>
      <c r="F46" s="1349"/>
      <c r="G46" s="1355">
        <f t="shared" si="7"/>
        <v>11</v>
      </c>
      <c r="H46" s="1359">
        <v>120.0</v>
      </c>
      <c r="I46" s="1360">
        <f t="shared" si="6"/>
        <v>750</v>
      </c>
      <c r="J46" s="1363">
        <f t="shared" si="8"/>
        <v>10</v>
      </c>
      <c r="K46" s="7"/>
    </row>
    <row r="47">
      <c r="A47" s="1355">
        <f t="shared" si="2"/>
        <v>43</v>
      </c>
      <c r="B47" s="1362">
        <v>33500.0</v>
      </c>
      <c r="C47" s="1362">
        <f t="shared" si="3"/>
        <v>274700</v>
      </c>
      <c r="D47" s="1357">
        <v>2100.0</v>
      </c>
      <c r="E47" s="1358"/>
      <c r="F47" s="1349"/>
      <c r="G47" s="1355">
        <f t="shared" si="7"/>
        <v>12</v>
      </c>
      <c r="H47" s="1359">
        <v>140.0</v>
      </c>
      <c r="I47" s="1360">
        <f t="shared" si="6"/>
        <v>890</v>
      </c>
      <c r="J47" s="1363">
        <f t="shared" si="8"/>
        <v>20</v>
      </c>
      <c r="K47" s="7"/>
    </row>
    <row r="48">
      <c r="A48" s="1355">
        <f t="shared" si="2"/>
        <v>44</v>
      </c>
      <c r="B48" s="1362">
        <v>37500.0</v>
      </c>
      <c r="C48" s="1362">
        <f t="shared" si="3"/>
        <v>312200</v>
      </c>
      <c r="D48" s="1357">
        <v>2200.0</v>
      </c>
      <c r="E48" s="1358"/>
      <c r="F48" s="1349"/>
      <c r="G48" s="1355">
        <f t="shared" si="7"/>
        <v>13</v>
      </c>
      <c r="H48" s="1359">
        <v>180.0</v>
      </c>
      <c r="I48" s="1360">
        <f t="shared" si="6"/>
        <v>1070</v>
      </c>
      <c r="J48" s="1363">
        <f t="shared" si="8"/>
        <v>40</v>
      </c>
      <c r="K48" s="7"/>
    </row>
    <row r="49">
      <c r="A49" s="1355">
        <f t="shared" si="2"/>
        <v>45</v>
      </c>
      <c r="B49" s="1362">
        <v>42000.0</v>
      </c>
      <c r="C49" s="1362">
        <f t="shared" si="3"/>
        <v>354200</v>
      </c>
      <c r="D49" s="1357">
        <v>2300.0</v>
      </c>
      <c r="E49" s="1358"/>
      <c r="F49" s="1349"/>
      <c r="G49" s="1355">
        <f t="shared" si="7"/>
        <v>14</v>
      </c>
      <c r="H49" s="1359">
        <v>200.0</v>
      </c>
      <c r="I49" s="1360">
        <f t="shared" si="6"/>
        <v>1270</v>
      </c>
      <c r="J49" s="1363">
        <f t="shared" si="8"/>
        <v>20</v>
      </c>
      <c r="K49" s="7"/>
    </row>
    <row r="50">
      <c r="A50" s="1355">
        <f t="shared" si="2"/>
        <v>46</v>
      </c>
      <c r="B50" s="1362">
        <v>47000.0</v>
      </c>
      <c r="C50" s="1362">
        <f t="shared" si="3"/>
        <v>401200</v>
      </c>
      <c r="D50" s="1357">
        <v>2400.0</v>
      </c>
      <c r="E50" s="1358"/>
      <c r="F50" s="1349"/>
      <c r="G50" s="1355">
        <f t="shared" si="7"/>
        <v>15</v>
      </c>
      <c r="H50" s="1359">
        <v>220.0</v>
      </c>
      <c r="I50" s="1360">
        <f t="shared" si="6"/>
        <v>1490</v>
      </c>
      <c r="J50" s="1363">
        <f t="shared" si="8"/>
        <v>20</v>
      </c>
      <c r="K50" s="7"/>
    </row>
    <row r="51">
      <c r="A51" s="1355">
        <f t="shared" si="2"/>
        <v>47</v>
      </c>
      <c r="B51" s="1362">
        <v>50000.0</v>
      </c>
      <c r="C51" s="1362">
        <f t="shared" si="3"/>
        <v>451200</v>
      </c>
      <c r="D51" s="1357">
        <v>2500.0</v>
      </c>
      <c r="E51" s="1358"/>
      <c r="F51" s="1349"/>
      <c r="G51" s="1355">
        <f t="shared" si="7"/>
        <v>16</v>
      </c>
      <c r="H51" s="1359">
        <v>240.0</v>
      </c>
      <c r="I51" s="1360">
        <f t="shared" si="6"/>
        <v>1730</v>
      </c>
      <c r="J51" s="1363">
        <f t="shared" si="8"/>
        <v>20</v>
      </c>
      <c r="K51" s="7"/>
    </row>
    <row r="52">
      <c r="A52" s="1355">
        <f t="shared" si="2"/>
        <v>48</v>
      </c>
      <c r="B52" s="1362">
        <v>55000.0</v>
      </c>
      <c r="C52" s="1362">
        <f t="shared" si="3"/>
        <v>506200</v>
      </c>
      <c r="D52" s="1357">
        <v>2600.0</v>
      </c>
      <c r="E52" s="1358"/>
      <c r="F52" s="1349"/>
      <c r="G52" s="1355">
        <f t="shared" si="7"/>
        <v>17</v>
      </c>
      <c r="H52" s="1359">
        <v>270.0</v>
      </c>
      <c r="I52" s="1360">
        <f t="shared" si="6"/>
        <v>2000</v>
      </c>
      <c r="J52" s="1363">
        <f t="shared" si="8"/>
        <v>30</v>
      </c>
      <c r="K52" s="7"/>
    </row>
    <row r="53">
      <c r="A53" s="1355">
        <f t="shared" si="2"/>
        <v>49</v>
      </c>
      <c r="B53" s="1362">
        <v>60000.0</v>
      </c>
      <c r="C53" s="1362">
        <f t="shared" si="3"/>
        <v>566200</v>
      </c>
      <c r="D53" s="1357">
        <v>2700.0</v>
      </c>
      <c r="E53" s="1358"/>
      <c r="F53" s="1358"/>
      <c r="G53" s="1355">
        <f t="shared" si="7"/>
        <v>18</v>
      </c>
      <c r="H53" s="1359">
        <v>300.0</v>
      </c>
      <c r="I53" s="1360">
        <f t="shared" si="6"/>
        <v>2300</v>
      </c>
      <c r="J53" s="1363">
        <f t="shared" si="8"/>
        <v>30</v>
      </c>
      <c r="K53" s="7"/>
    </row>
    <row r="54">
      <c r="A54" s="1355">
        <f t="shared" si="2"/>
        <v>50</v>
      </c>
      <c r="B54" s="1356">
        <v>65000.0</v>
      </c>
      <c r="C54" s="1362">
        <f t="shared" si="3"/>
        <v>631200</v>
      </c>
      <c r="D54" s="1357">
        <v>2700.0</v>
      </c>
      <c r="E54" s="1358"/>
      <c r="F54" s="1358"/>
      <c r="G54" s="1355">
        <f t="shared" si="7"/>
        <v>19</v>
      </c>
      <c r="H54" s="1359">
        <v>330.0</v>
      </c>
      <c r="I54" s="1360">
        <f t="shared" si="6"/>
        <v>2630</v>
      </c>
      <c r="J54" s="1363">
        <f t="shared" si="8"/>
        <v>30</v>
      </c>
      <c r="K54" s="7"/>
    </row>
    <row r="55">
      <c r="A55" s="1355">
        <f t="shared" si="2"/>
        <v>51</v>
      </c>
      <c r="B55" s="1356">
        <v>70000.0</v>
      </c>
      <c r="C55" s="1362">
        <f t="shared" si="3"/>
        <v>701200</v>
      </c>
      <c r="D55" s="1357">
        <v>2700.0</v>
      </c>
      <c r="E55" s="1358"/>
      <c r="F55" s="1358"/>
      <c r="G55" s="1355">
        <f t="shared" si="7"/>
        <v>20</v>
      </c>
      <c r="H55" s="1359">
        <v>360.0</v>
      </c>
      <c r="I55" s="1360">
        <f t="shared" si="6"/>
        <v>2990</v>
      </c>
      <c r="J55" s="1363">
        <f t="shared" si="8"/>
        <v>30</v>
      </c>
      <c r="K55" s="7"/>
    </row>
    <row r="56">
      <c r="A56" s="1355">
        <f t="shared" si="2"/>
        <v>52</v>
      </c>
      <c r="B56" s="1356">
        <v>75000.0</v>
      </c>
      <c r="C56" s="1362">
        <f t="shared" si="3"/>
        <v>776200</v>
      </c>
      <c r="D56" s="1357">
        <v>2700.0</v>
      </c>
      <c r="E56" s="1358"/>
      <c r="F56" s="1358"/>
      <c r="G56" s="1355">
        <f t="shared" si="7"/>
        <v>21</v>
      </c>
      <c r="H56" s="1359">
        <v>400.0</v>
      </c>
      <c r="I56" s="1360">
        <f t="shared" si="6"/>
        <v>3390</v>
      </c>
      <c r="J56" s="1363">
        <f t="shared" si="8"/>
        <v>40</v>
      </c>
      <c r="K56" s="7"/>
    </row>
    <row r="57">
      <c r="A57" s="1355">
        <f t="shared" si="2"/>
        <v>53</v>
      </c>
      <c r="B57" s="1356">
        <v>80000.0</v>
      </c>
      <c r="C57" s="1362">
        <f t="shared" si="3"/>
        <v>856200</v>
      </c>
      <c r="D57" s="1357">
        <v>3400.0</v>
      </c>
      <c r="E57" s="1358"/>
      <c r="F57" s="1358"/>
      <c r="G57" s="1355">
        <f t="shared" si="7"/>
        <v>22</v>
      </c>
      <c r="H57" s="1359">
        <v>440.0</v>
      </c>
      <c r="I57" s="1360">
        <f t="shared" si="6"/>
        <v>3830</v>
      </c>
      <c r="J57" s="1363">
        <f t="shared" si="8"/>
        <v>40</v>
      </c>
      <c r="K57" s="7"/>
    </row>
    <row r="58">
      <c r="A58" s="1355">
        <f t="shared" si="2"/>
        <v>54</v>
      </c>
      <c r="B58" s="1356">
        <v>85000.0</v>
      </c>
      <c r="C58" s="1362">
        <f t="shared" si="3"/>
        <v>941200</v>
      </c>
      <c r="D58" s="1357">
        <v>3400.0</v>
      </c>
      <c r="E58" s="1358"/>
      <c r="F58" s="1358"/>
      <c r="G58" s="1358"/>
      <c r="H58" s="1358"/>
      <c r="I58" s="1358"/>
      <c r="J58" s="1358"/>
      <c r="K58" s="1358"/>
    </row>
    <row r="59">
      <c r="A59" s="1355">
        <f t="shared" si="2"/>
        <v>55</v>
      </c>
      <c r="B59" s="1356">
        <v>90000.0</v>
      </c>
      <c r="C59" s="1362">
        <f t="shared" si="3"/>
        <v>1031200</v>
      </c>
      <c r="D59" s="1357">
        <v>3400.0</v>
      </c>
      <c r="E59" s="1358"/>
      <c r="F59" s="1358"/>
      <c r="G59" s="1358"/>
      <c r="H59" s="1358"/>
      <c r="I59" s="1358"/>
      <c r="J59" s="1358"/>
      <c r="K59" s="1358"/>
    </row>
    <row r="60">
      <c r="A60" s="1355">
        <f t="shared" si="2"/>
        <v>56</v>
      </c>
      <c r="B60" s="1356">
        <v>95000.0</v>
      </c>
      <c r="C60" s="1362">
        <f t="shared" si="3"/>
        <v>1126200</v>
      </c>
      <c r="D60" s="1357">
        <v>4000.0</v>
      </c>
      <c r="E60" s="1358"/>
      <c r="F60" s="1358"/>
      <c r="G60" s="1358"/>
      <c r="H60" s="1358"/>
      <c r="I60" s="1358"/>
      <c r="J60" s="1358"/>
      <c r="K60" s="1358"/>
    </row>
    <row r="61">
      <c r="A61" s="1355">
        <f t="shared" si="2"/>
        <v>57</v>
      </c>
      <c r="B61" s="1356">
        <v>100000.0</v>
      </c>
      <c r="C61" s="1362">
        <f t="shared" si="3"/>
        <v>1226200</v>
      </c>
      <c r="D61" s="1357">
        <v>4000.0</v>
      </c>
      <c r="E61" s="1358"/>
      <c r="F61" s="1358"/>
      <c r="G61" s="1358"/>
      <c r="H61" s="1358"/>
      <c r="I61" s="1358"/>
      <c r="J61" s="1358"/>
      <c r="K61" s="1358"/>
    </row>
    <row r="62">
      <c r="A62" s="1355">
        <f t="shared" si="2"/>
        <v>58</v>
      </c>
      <c r="B62" s="1356">
        <v>105000.0</v>
      </c>
      <c r="C62" s="1362">
        <f t="shared" si="3"/>
        <v>1331200</v>
      </c>
      <c r="D62" s="1357">
        <v>4000.0</v>
      </c>
      <c r="E62" s="1358"/>
      <c r="F62" s="1358"/>
      <c r="G62" s="1358"/>
      <c r="H62" s="1358"/>
      <c r="I62" s="1358"/>
      <c r="J62" s="1358"/>
      <c r="K62" s="1358"/>
    </row>
    <row r="63">
      <c r="A63" s="1355">
        <f t="shared" si="2"/>
        <v>59</v>
      </c>
      <c r="B63" s="1356">
        <v>110000.0</v>
      </c>
      <c r="C63" s="1362">
        <f t="shared" si="3"/>
        <v>1441200</v>
      </c>
      <c r="D63" s="1357">
        <v>4000.0</v>
      </c>
      <c r="E63" s="1358"/>
      <c r="F63" s="1358"/>
      <c r="G63" s="1358"/>
      <c r="H63" s="1358"/>
      <c r="I63" s="1358"/>
      <c r="J63" s="1358"/>
      <c r="K63" s="1358"/>
    </row>
    <row r="64">
      <c r="A64" s="1355">
        <f t="shared" si="2"/>
        <v>60</v>
      </c>
      <c r="B64" s="1356">
        <v>120000.0</v>
      </c>
      <c r="C64" s="1362">
        <f t="shared" si="3"/>
        <v>1561200</v>
      </c>
      <c r="D64" s="1357">
        <v>4000.0</v>
      </c>
      <c r="E64" s="1368"/>
      <c r="F64" s="1368"/>
      <c r="G64" s="1368"/>
      <c r="H64" s="1358"/>
      <c r="I64" s="1358"/>
      <c r="J64" s="1358"/>
      <c r="K64" s="1358"/>
    </row>
    <row r="65">
      <c r="A65" s="1355">
        <f t="shared" si="2"/>
        <v>61</v>
      </c>
      <c r="B65" s="1356">
        <v>120000.0</v>
      </c>
      <c r="C65" s="1362">
        <f t="shared" si="3"/>
        <v>1681200</v>
      </c>
      <c r="D65" s="1357">
        <v>5000.0</v>
      </c>
      <c r="E65" s="1368"/>
      <c r="F65" s="1368"/>
      <c r="G65" s="1368"/>
      <c r="H65" s="1358"/>
      <c r="I65" s="1358"/>
      <c r="J65" s="1358"/>
      <c r="K65" s="1358"/>
    </row>
    <row r="66">
      <c r="A66" s="1355">
        <f t="shared" si="2"/>
        <v>62</v>
      </c>
      <c r="B66" s="1356">
        <v>120000.0</v>
      </c>
      <c r="C66" s="1362">
        <f t="shared" si="3"/>
        <v>1801200</v>
      </c>
      <c r="D66" s="1357">
        <v>5000.0</v>
      </c>
      <c r="E66" s="1368"/>
      <c r="F66" s="1368"/>
      <c r="G66" s="1368"/>
      <c r="H66" s="1358"/>
      <c r="I66" s="1358"/>
      <c r="J66" s="1358"/>
      <c r="K66" s="1358"/>
    </row>
    <row r="67">
      <c r="A67" s="1355">
        <f t="shared" si="2"/>
        <v>63</v>
      </c>
      <c r="B67" s="1356">
        <v>120000.0</v>
      </c>
      <c r="C67" s="1362">
        <f t="shared" si="3"/>
        <v>1921200</v>
      </c>
      <c r="D67" s="1357">
        <v>5000.0</v>
      </c>
      <c r="E67" s="1368"/>
      <c r="F67" s="1368"/>
      <c r="G67" s="1368"/>
      <c r="H67" s="1358"/>
      <c r="I67" s="1358"/>
      <c r="J67" s="1358"/>
      <c r="K67" s="1358"/>
    </row>
    <row r="68">
      <c r="A68" s="1355">
        <f t="shared" si="2"/>
        <v>64</v>
      </c>
      <c r="B68" s="1356">
        <v>120000.0</v>
      </c>
      <c r="C68" s="1362">
        <f t="shared" si="3"/>
        <v>2041200</v>
      </c>
      <c r="D68" s="1357">
        <v>5000.0</v>
      </c>
      <c r="E68" s="1368"/>
      <c r="F68" s="1368"/>
      <c r="G68" s="1368"/>
      <c r="H68" s="1358"/>
      <c r="I68" s="1358"/>
      <c r="J68" s="1358"/>
      <c r="K68" s="1358"/>
    </row>
    <row r="69">
      <c r="A69" s="1355">
        <f t="shared" si="2"/>
        <v>65</v>
      </c>
      <c r="B69" s="1356">
        <v>125000.0</v>
      </c>
      <c r="C69" s="1362">
        <f t="shared" si="3"/>
        <v>2166200</v>
      </c>
      <c r="D69" s="1357">
        <v>5000.0</v>
      </c>
      <c r="E69" s="1368"/>
      <c r="F69" s="1368"/>
      <c r="G69" s="1368"/>
      <c r="H69" s="1358"/>
      <c r="I69" s="1358"/>
      <c r="J69" s="1358"/>
      <c r="K69" s="1358"/>
    </row>
    <row r="70">
      <c r="A70" s="1355">
        <f t="shared" si="2"/>
        <v>66</v>
      </c>
      <c r="B70" s="1356">
        <v>125000.0</v>
      </c>
      <c r="C70" s="1362">
        <f t="shared" si="3"/>
        <v>2291200</v>
      </c>
      <c r="D70" s="1357">
        <v>5500.0</v>
      </c>
      <c r="E70" s="1368"/>
      <c r="F70" s="1368"/>
      <c r="G70" s="1368"/>
      <c r="H70" s="1358"/>
      <c r="I70" s="1358"/>
      <c r="J70" s="1358"/>
      <c r="K70" s="1358"/>
    </row>
    <row r="71">
      <c r="A71" s="1355">
        <f t="shared" si="2"/>
        <v>67</v>
      </c>
      <c r="B71" s="1356">
        <v>125000.0</v>
      </c>
      <c r="C71" s="1362">
        <f t="shared" si="3"/>
        <v>2416200</v>
      </c>
      <c r="D71" s="1357">
        <v>5500.0</v>
      </c>
      <c r="E71" s="1368"/>
      <c r="F71" s="1368"/>
      <c r="G71" s="1368"/>
      <c r="H71" s="1358"/>
      <c r="I71" s="1358"/>
      <c r="J71" s="1358"/>
      <c r="K71" s="1358"/>
    </row>
    <row r="72">
      <c r="A72" s="1355">
        <f t="shared" si="2"/>
        <v>68</v>
      </c>
      <c r="B72" s="1356">
        <v>125000.0</v>
      </c>
      <c r="C72" s="1362">
        <f t="shared" si="3"/>
        <v>2541200</v>
      </c>
      <c r="D72" s="1357">
        <v>5500.0</v>
      </c>
      <c r="E72" s="1368"/>
      <c r="F72" s="1368"/>
      <c r="G72" s="1368"/>
      <c r="H72" s="1358"/>
      <c r="I72" s="1358"/>
      <c r="J72" s="1358"/>
      <c r="K72" s="1358"/>
    </row>
    <row r="73">
      <c r="A73" s="1355">
        <f t="shared" si="2"/>
        <v>69</v>
      </c>
      <c r="B73" s="1356">
        <v>125000.0</v>
      </c>
      <c r="C73" s="1362">
        <f t="shared" si="3"/>
        <v>2666200</v>
      </c>
      <c r="D73" s="1357">
        <v>5500.0</v>
      </c>
      <c r="E73" s="1368"/>
      <c r="F73" s="1368"/>
      <c r="G73" s="1368"/>
      <c r="H73" s="1358"/>
      <c r="I73" s="1358"/>
      <c r="J73" s="1358"/>
      <c r="K73" s="1358"/>
    </row>
    <row r="74">
      <c r="A74" s="1355">
        <f t="shared" si="2"/>
        <v>70</v>
      </c>
      <c r="B74" s="1356">
        <v>125000.0</v>
      </c>
      <c r="C74" s="1362">
        <f t="shared" si="3"/>
        <v>2791200</v>
      </c>
      <c r="D74" s="1357">
        <v>6000.0</v>
      </c>
      <c r="E74" s="1368"/>
      <c r="F74" s="1368"/>
      <c r="G74" s="1368"/>
      <c r="H74" s="1358"/>
      <c r="I74" s="1358"/>
      <c r="J74" s="1358"/>
      <c r="K74" s="1358"/>
    </row>
    <row r="75">
      <c r="A75" s="1368"/>
      <c r="B75" s="1368"/>
      <c r="C75" s="1368"/>
      <c r="D75" s="1368"/>
      <c r="E75" s="1368"/>
      <c r="F75" s="1368"/>
      <c r="G75" s="1368"/>
      <c r="H75" s="1358"/>
      <c r="I75" s="1358"/>
      <c r="J75" s="1358"/>
      <c r="K75" s="1358"/>
    </row>
    <row r="76">
      <c r="A76" s="1369" t="s">
        <v>3066</v>
      </c>
      <c r="B76" s="17"/>
      <c r="C76" s="17"/>
      <c r="D76" s="17"/>
      <c r="E76" s="17"/>
      <c r="F76" s="17"/>
      <c r="G76" s="17"/>
      <c r="H76" s="17"/>
      <c r="I76" s="17"/>
      <c r="J76" s="17"/>
      <c r="K76" s="7"/>
    </row>
    <row r="77">
      <c r="A77" s="1370" t="s">
        <v>3076</v>
      </c>
      <c r="B77" s="1371" t="s">
        <v>3077</v>
      </c>
      <c r="C77" s="1370" t="s">
        <v>3071</v>
      </c>
      <c r="D77" s="1370" t="s">
        <v>2681</v>
      </c>
      <c r="E77" s="1371" t="s">
        <v>3078</v>
      </c>
      <c r="F77" s="269"/>
      <c r="G77" s="1370" t="s">
        <v>3079</v>
      </c>
      <c r="H77" s="1370" t="s">
        <v>3071</v>
      </c>
      <c r="I77" s="1370" t="s">
        <v>2681</v>
      </c>
      <c r="J77" s="1372" t="s">
        <v>3078</v>
      </c>
      <c r="K77" s="917"/>
    </row>
    <row r="78">
      <c r="A78" s="1373">
        <v>1.0</v>
      </c>
      <c r="B78" s="1374" t="s">
        <v>91</v>
      </c>
      <c r="C78" s="1375">
        <f t="shared" ref="C78:C127" si="9">sum(B$4:B78)</f>
        <v>2791200</v>
      </c>
      <c r="D78" s="1376" t="s">
        <v>91</v>
      </c>
      <c r="E78" s="1377" t="s">
        <v>3080</v>
      </c>
      <c r="F78" s="1378"/>
      <c r="G78" s="1379" t="s">
        <v>91</v>
      </c>
      <c r="H78" s="1380">
        <f t="shared" ref="H78:H127" si="10">sum(G$56:G78)</f>
        <v>43</v>
      </c>
      <c r="I78" s="1381" t="s">
        <v>91</v>
      </c>
      <c r="J78" s="1382" t="s">
        <v>3081</v>
      </c>
      <c r="K78" s="269"/>
    </row>
    <row r="79">
      <c r="A79" s="1383">
        <f t="shared" ref="A79:A127" si="11">A78+1</f>
        <v>2</v>
      </c>
      <c r="B79" s="1384">
        <v>40.0</v>
      </c>
      <c r="C79" s="1385">
        <f t="shared" si="9"/>
        <v>2791240</v>
      </c>
      <c r="D79" s="1386">
        <f t="shared" ref="D79:D127" si="12">B79*20</f>
        <v>800</v>
      </c>
      <c r="E79" s="266"/>
      <c r="F79" s="1387"/>
      <c r="G79" s="1388">
        <v>60.0</v>
      </c>
      <c r="H79" s="1389">
        <f t="shared" si="10"/>
        <v>103</v>
      </c>
      <c r="I79" s="1390">
        <f t="shared" ref="I79:I127" si="13">G79*20</f>
        <v>1200</v>
      </c>
      <c r="K79" s="269"/>
    </row>
    <row r="80">
      <c r="A80" s="1383">
        <f t="shared" si="11"/>
        <v>3</v>
      </c>
      <c r="B80" s="1384">
        <v>50.0</v>
      </c>
      <c r="C80" s="1385">
        <f t="shared" si="9"/>
        <v>2791290</v>
      </c>
      <c r="D80" s="1386">
        <f t="shared" si="12"/>
        <v>1000</v>
      </c>
      <c r="E80" s="266"/>
      <c r="F80" s="1387"/>
      <c r="G80" s="1388">
        <v>70.0</v>
      </c>
      <c r="H80" s="1389">
        <f t="shared" si="10"/>
        <v>173</v>
      </c>
      <c r="I80" s="1390">
        <f t="shared" si="13"/>
        <v>1400</v>
      </c>
      <c r="K80" s="269"/>
    </row>
    <row r="81">
      <c r="A81" s="1383">
        <f t="shared" si="11"/>
        <v>4</v>
      </c>
      <c r="B81" s="1384">
        <v>50.0</v>
      </c>
      <c r="C81" s="1385">
        <f t="shared" si="9"/>
        <v>2791340</v>
      </c>
      <c r="D81" s="1386">
        <f t="shared" si="12"/>
        <v>1000</v>
      </c>
      <c r="E81" s="266"/>
      <c r="F81" s="1387"/>
      <c r="G81" s="1388">
        <v>80.0</v>
      </c>
      <c r="H81" s="1389">
        <f t="shared" si="10"/>
        <v>253</v>
      </c>
      <c r="I81" s="1390">
        <f t="shared" si="13"/>
        <v>1600</v>
      </c>
      <c r="K81" s="269"/>
    </row>
    <row r="82">
      <c r="A82" s="1383">
        <f t="shared" si="11"/>
        <v>5</v>
      </c>
      <c r="B82" s="1384">
        <v>60.0</v>
      </c>
      <c r="C82" s="1385">
        <f t="shared" si="9"/>
        <v>2791400</v>
      </c>
      <c r="D82" s="1386">
        <f t="shared" si="12"/>
        <v>1200</v>
      </c>
      <c r="E82" s="266"/>
      <c r="F82" s="1387"/>
      <c r="G82" s="1388">
        <v>90.0</v>
      </c>
      <c r="H82" s="1389">
        <f t="shared" si="10"/>
        <v>343</v>
      </c>
      <c r="I82" s="1390">
        <f t="shared" si="13"/>
        <v>1800</v>
      </c>
      <c r="K82" s="269"/>
    </row>
    <row r="83">
      <c r="A83" s="1383">
        <f t="shared" si="11"/>
        <v>6</v>
      </c>
      <c r="B83" s="1384">
        <v>80.0</v>
      </c>
      <c r="C83" s="1385">
        <f t="shared" si="9"/>
        <v>2791480</v>
      </c>
      <c r="D83" s="1386">
        <f t="shared" si="12"/>
        <v>1600</v>
      </c>
      <c r="E83" s="266"/>
      <c r="F83" s="1387"/>
      <c r="G83" s="1388">
        <v>110.0</v>
      </c>
      <c r="H83" s="1389">
        <f t="shared" si="10"/>
        <v>453</v>
      </c>
      <c r="I83" s="1390">
        <f t="shared" si="13"/>
        <v>2200</v>
      </c>
      <c r="K83" s="269"/>
    </row>
    <row r="84">
      <c r="A84" s="1383">
        <f t="shared" si="11"/>
        <v>7</v>
      </c>
      <c r="B84" s="1384">
        <v>90.0</v>
      </c>
      <c r="C84" s="1385">
        <f t="shared" si="9"/>
        <v>2791570</v>
      </c>
      <c r="D84" s="1386">
        <f t="shared" si="12"/>
        <v>1800</v>
      </c>
      <c r="E84" s="266"/>
      <c r="F84" s="1387"/>
      <c r="G84" s="1388">
        <v>130.0</v>
      </c>
      <c r="H84" s="1389">
        <f t="shared" si="10"/>
        <v>583</v>
      </c>
      <c r="I84" s="1390">
        <f t="shared" si="13"/>
        <v>2600</v>
      </c>
      <c r="K84" s="269"/>
    </row>
    <row r="85">
      <c r="A85" s="1383">
        <f t="shared" si="11"/>
        <v>8</v>
      </c>
      <c r="B85" s="1384">
        <v>100.0</v>
      </c>
      <c r="C85" s="1385">
        <f t="shared" si="9"/>
        <v>2791670</v>
      </c>
      <c r="D85" s="1386">
        <f t="shared" si="12"/>
        <v>2000</v>
      </c>
      <c r="E85" s="266"/>
      <c r="F85" s="1387"/>
      <c r="G85" s="1388">
        <v>140.0</v>
      </c>
      <c r="H85" s="1389">
        <f t="shared" si="10"/>
        <v>723</v>
      </c>
      <c r="I85" s="1390">
        <f t="shared" si="13"/>
        <v>2800</v>
      </c>
      <c r="K85" s="269"/>
    </row>
    <row r="86">
      <c r="A86" s="1383">
        <f t="shared" si="11"/>
        <v>9</v>
      </c>
      <c r="B86" s="1384">
        <v>120.0</v>
      </c>
      <c r="C86" s="1385">
        <f t="shared" si="9"/>
        <v>2791790</v>
      </c>
      <c r="D86" s="1386">
        <f t="shared" si="12"/>
        <v>2400</v>
      </c>
      <c r="E86" s="266"/>
      <c r="F86" s="1387"/>
      <c r="G86" s="1388">
        <v>150.0</v>
      </c>
      <c r="H86" s="1389">
        <f t="shared" si="10"/>
        <v>873</v>
      </c>
      <c r="I86" s="1390">
        <f t="shared" si="13"/>
        <v>3000</v>
      </c>
      <c r="K86" s="269"/>
    </row>
    <row r="87">
      <c r="A87" s="1391">
        <f t="shared" si="11"/>
        <v>10</v>
      </c>
      <c r="B87" s="1392">
        <v>130.0</v>
      </c>
      <c r="C87" s="1393">
        <f t="shared" si="9"/>
        <v>2791920</v>
      </c>
      <c r="D87" s="1394">
        <f t="shared" si="12"/>
        <v>2600</v>
      </c>
      <c r="E87" s="275"/>
      <c r="F87" s="1395"/>
      <c r="G87" s="1396">
        <v>170.0</v>
      </c>
      <c r="H87" s="1397">
        <f t="shared" si="10"/>
        <v>1043</v>
      </c>
      <c r="I87" s="1398">
        <f t="shared" si="13"/>
        <v>3400</v>
      </c>
      <c r="K87" s="269"/>
    </row>
    <row r="88">
      <c r="A88" s="1399">
        <f t="shared" si="11"/>
        <v>11</v>
      </c>
      <c r="B88" s="1400">
        <v>190.0</v>
      </c>
      <c r="C88" s="1401">
        <f t="shared" si="9"/>
        <v>2792110</v>
      </c>
      <c r="D88" s="1402">
        <f t="shared" si="12"/>
        <v>3800</v>
      </c>
      <c r="E88" s="1403" t="s">
        <v>3082</v>
      </c>
      <c r="F88" s="1387"/>
      <c r="G88" s="1404">
        <v>240.0</v>
      </c>
      <c r="H88" s="1405">
        <f t="shared" si="10"/>
        <v>1283</v>
      </c>
      <c r="I88" s="1406">
        <f t="shared" si="13"/>
        <v>4800</v>
      </c>
      <c r="K88" s="269"/>
    </row>
    <row r="89">
      <c r="A89" s="1383">
        <f t="shared" si="11"/>
        <v>12</v>
      </c>
      <c r="B89" s="1384">
        <v>200.0</v>
      </c>
      <c r="C89" s="1385">
        <f t="shared" si="9"/>
        <v>2792310</v>
      </c>
      <c r="D89" s="1386">
        <f t="shared" si="12"/>
        <v>4000</v>
      </c>
      <c r="E89" s="266"/>
      <c r="F89" s="1387"/>
      <c r="G89" s="1388">
        <v>260.0</v>
      </c>
      <c r="H89" s="1389">
        <f t="shared" si="10"/>
        <v>1543</v>
      </c>
      <c r="I89" s="1390">
        <f t="shared" si="13"/>
        <v>5200</v>
      </c>
      <c r="K89" s="269"/>
    </row>
    <row r="90">
      <c r="A90" s="1383">
        <f t="shared" si="11"/>
        <v>13</v>
      </c>
      <c r="B90" s="1384">
        <v>220.0</v>
      </c>
      <c r="C90" s="1385">
        <f t="shared" si="9"/>
        <v>2792530</v>
      </c>
      <c r="D90" s="1386">
        <f t="shared" si="12"/>
        <v>4400</v>
      </c>
      <c r="E90" s="266"/>
      <c r="F90" s="1387"/>
      <c r="G90" s="1388">
        <v>280.0</v>
      </c>
      <c r="H90" s="1389">
        <f t="shared" si="10"/>
        <v>1823</v>
      </c>
      <c r="I90" s="1390">
        <f t="shared" si="13"/>
        <v>5600</v>
      </c>
      <c r="K90" s="269"/>
    </row>
    <row r="91">
      <c r="A91" s="1383">
        <f t="shared" si="11"/>
        <v>14</v>
      </c>
      <c r="B91" s="1384">
        <v>230.0</v>
      </c>
      <c r="C91" s="1385">
        <f t="shared" si="9"/>
        <v>2792760</v>
      </c>
      <c r="D91" s="1386">
        <f t="shared" si="12"/>
        <v>4600</v>
      </c>
      <c r="E91" s="266"/>
      <c r="F91" s="1387"/>
      <c r="G91" s="1388">
        <v>300.0</v>
      </c>
      <c r="H91" s="1389">
        <f t="shared" si="10"/>
        <v>2123</v>
      </c>
      <c r="I91" s="1390">
        <f t="shared" si="13"/>
        <v>6000</v>
      </c>
      <c r="K91" s="269"/>
    </row>
    <row r="92">
      <c r="A92" s="1383">
        <f t="shared" si="11"/>
        <v>15</v>
      </c>
      <c r="B92" s="1384">
        <v>250.0</v>
      </c>
      <c r="C92" s="1385">
        <f t="shared" si="9"/>
        <v>2793010</v>
      </c>
      <c r="D92" s="1386">
        <f t="shared" si="12"/>
        <v>5000</v>
      </c>
      <c r="E92" s="266"/>
      <c r="F92" s="1387"/>
      <c r="G92" s="1388">
        <v>320.0</v>
      </c>
      <c r="H92" s="1389">
        <f t="shared" si="10"/>
        <v>2443</v>
      </c>
      <c r="I92" s="1390">
        <f t="shared" si="13"/>
        <v>6400</v>
      </c>
      <c r="K92" s="269"/>
    </row>
    <row r="93">
      <c r="A93" s="1383">
        <f t="shared" si="11"/>
        <v>16</v>
      </c>
      <c r="B93" s="1384">
        <v>270.0</v>
      </c>
      <c r="C93" s="1385">
        <f t="shared" si="9"/>
        <v>2793280</v>
      </c>
      <c r="D93" s="1386">
        <f t="shared" si="12"/>
        <v>5400</v>
      </c>
      <c r="E93" s="266"/>
      <c r="F93" s="1387"/>
      <c r="G93" s="1388">
        <v>340.0</v>
      </c>
      <c r="H93" s="1389">
        <f t="shared" si="10"/>
        <v>2783</v>
      </c>
      <c r="I93" s="1390">
        <f t="shared" si="13"/>
        <v>6800</v>
      </c>
      <c r="K93" s="269"/>
    </row>
    <row r="94">
      <c r="A94" s="1383">
        <f t="shared" si="11"/>
        <v>17</v>
      </c>
      <c r="B94" s="1384">
        <v>280.0</v>
      </c>
      <c r="C94" s="1385">
        <f t="shared" si="9"/>
        <v>2793560</v>
      </c>
      <c r="D94" s="1386">
        <f t="shared" si="12"/>
        <v>5600</v>
      </c>
      <c r="E94" s="266"/>
      <c r="F94" s="1387"/>
      <c r="G94" s="1388">
        <v>360.0</v>
      </c>
      <c r="H94" s="1389">
        <f t="shared" si="10"/>
        <v>3143</v>
      </c>
      <c r="I94" s="1390">
        <f t="shared" si="13"/>
        <v>7200</v>
      </c>
      <c r="K94" s="269"/>
    </row>
    <row r="95">
      <c r="A95" s="1383">
        <f t="shared" si="11"/>
        <v>18</v>
      </c>
      <c r="B95" s="1384">
        <v>300.0</v>
      </c>
      <c r="C95" s="1385">
        <f t="shared" si="9"/>
        <v>2793860</v>
      </c>
      <c r="D95" s="1386">
        <f t="shared" si="12"/>
        <v>6000</v>
      </c>
      <c r="E95" s="266"/>
      <c r="F95" s="1387"/>
      <c r="G95" s="1388">
        <v>380.0</v>
      </c>
      <c r="H95" s="1389">
        <f t="shared" si="10"/>
        <v>3523</v>
      </c>
      <c r="I95" s="1390">
        <f t="shared" si="13"/>
        <v>7600</v>
      </c>
      <c r="K95" s="269"/>
    </row>
    <row r="96">
      <c r="A96" s="1383">
        <f t="shared" si="11"/>
        <v>19</v>
      </c>
      <c r="B96" s="1384">
        <v>320.0</v>
      </c>
      <c r="C96" s="1385">
        <f t="shared" si="9"/>
        <v>2794180</v>
      </c>
      <c r="D96" s="1386">
        <f t="shared" si="12"/>
        <v>6400</v>
      </c>
      <c r="E96" s="266"/>
      <c r="F96" s="1387"/>
      <c r="G96" s="1388">
        <v>400.0</v>
      </c>
      <c r="H96" s="1389">
        <f t="shared" si="10"/>
        <v>3923</v>
      </c>
      <c r="I96" s="1390">
        <f t="shared" si="13"/>
        <v>8000</v>
      </c>
      <c r="K96" s="269"/>
    </row>
    <row r="97">
      <c r="A97" s="1391">
        <f t="shared" si="11"/>
        <v>20</v>
      </c>
      <c r="B97" s="1392">
        <v>330.0</v>
      </c>
      <c r="C97" s="1393">
        <f t="shared" si="9"/>
        <v>2794510</v>
      </c>
      <c r="D97" s="1394">
        <f t="shared" si="12"/>
        <v>6600</v>
      </c>
      <c r="E97" s="275"/>
      <c r="F97" s="1395"/>
      <c r="G97" s="1396">
        <v>420.0</v>
      </c>
      <c r="H97" s="1397">
        <f t="shared" si="10"/>
        <v>4343</v>
      </c>
      <c r="I97" s="1398">
        <f t="shared" si="13"/>
        <v>8400</v>
      </c>
      <c r="K97" s="269"/>
    </row>
    <row r="98">
      <c r="A98" s="1399">
        <f t="shared" si="11"/>
        <v>21</v>
      </c>
      <c r="B98" s="1400">
        <v>500.0</v>
      </c>
      <c r="C98" s="1401">
        <f t="shared" si="9"/>
        <v>2795010</v>
      </c>
      <c r="D98" s="1402">
        <f t="shared" si="12"/>
        <v>10000</v>
      </c>
      <c r="E98" s="1403" t="s">
        <v>3083</v>
      </c>
      <c r="F98" s="1387"/>
      <c r="G98" s="1404">
        <v>640.0</v>
      </c>
      <c r="H98" s="1405">
        <f t="shared" si="10"/>
        <v>4983</v>
      </c>
      <c r="I98" s="1406">
        <f t="shared" si="13"/>
        <v>12800</v>
      </c>
      <c r="J98" s="1407" t="s">
        <v>3084</v>
      </c>
      <c r="K98" s="14"/>
    </row>
    <row r="99">
      <c r="A99" s="1383">
        <f t="shared" si="11"/>
        <v>22</v>
      </c>
      <c r="B99" s="1384">
        <v>530.0</v>
      </c>
      <c r="C99" s="1385">
        <f t="shared" si="9"/>
        <v>2795540</v>
      </c>
      <c r="D99" s="1386">
        <f t="shared" si="12"/>
        <v>10600</v>
      </c>
      <c r="E99" s="266"/>
      <c r="F99" s="1387"/>
      <c r="G99" s="1388">
        <v>670.0</v>
      </c>
      <c r="H99" s="1389">
        <f t="shared" si="10"/>
        <v>5653</v>
      </c>
      <c r="I99" s="1390">
        <f t="shared" si="13"/>
        <v>13400</v>
      </c>
      <c r="K99" s="269"/>
    </row>
    <row r="100">
      <c r="A100" s="1383">
        <f t="shared" si="11"/>
        <v>23</v>
      </c>
      <c r="B100" s="1384">
        <v>550.0</v>
      </c>
      <c r="C100" s="1385">
        <f t="shared" si="9"/>
        <v>2796090</v>
      </c>
      <c r="D100" s="1386">
        <f t="shared" si="12"/>
        <v>11000</v>
      </c>
      <c r="E100" s="266"/>
      <c r="F100" s="1387"/>
      <c r="G100" s="1388">
        <v>700.0</v>
      </c>
      <c r="H100" s="1389">
        <f t="shared" si="10"/>
        <v>6353</v>
      </c>
      <c r="I100" s="1390">
        <f t="shared" si="13"/>
        <v>14000</v>
      </c>
      <c r="K100" s="269"/>
    </row>
    <row r="101">
      <c r="A101" s="1383">
        <f t="shared" si="11"/>
        <v>24</v>
      </c>
      <c r="B101" s="1384">
        <v>570.0</v>
      </c>
      <c r="C101" s="1385">
        <f t="shared" si="9"/>
        <v>2796660</v>
      </c>
      <c r="D101" s="1386">
        <f t="shared" si="12"/>
        <v>11400</v>
      </c>
      <c r="E101" s="266"/>
      <c r="F101" s="1387"/>
      <c r="G101" s="1388">
        <v>730.0</v>
      </c>
      <c r="H101" s="1389">
        <f t="shared" si="10"/>
        <v>7083</v>
      </c>
      <c r="I101" s="1390">
        <f t="shared" si="13"/>
        <v>14600</v>
      </c>
      <c r="K101" s="269"/>
    </row>
    <row r="102">
      <c r="A102" s="1383">
        <f t="shared" si="11"/>
        <v>25</v>
      </c>
      <c r="B102" s="1384">
        <v>600.0</v>
      </c>
      <c r="C102" s="1385">
        <f t="shared" si="9"/>
        <v>2797260</v>
      </c>
      <c r="D102" s="1386">
        <f t="shared" si="12"/>
        <v>12000</v>
      </c>
      <c r="E102" s="266"/>
      <c r="F102" s="1387"/>
      <c r="G102" s="1388">
        <v>760.0</v>
      </c>
      <c r="H102" s="1389">
        <f t="shared" si="10"/>
        <v>7843</v>
      </c>
      <c r="I102" s="1390">
        <f t="shared" si="13"/>
        <v>15200</v>
      </c>
      <c r="K102" s="269"/>
    </row>
    <row r="103">
      <c r="A103" s="1383">
        <f t="shared" si="11"/>
        <v>26</v>
      </c>
      <c r="B103" s="1384">
        <v>620.0</v>
      </c>
      <c r="C103" s="1385">
        <f t="shared" si="9"/>
        <v>2797880</v>
      </c>
      <c r="D103" s="1386">
        <f t="shared" si="12"/>
        <v>12400</v>
      </c>
      <c r="E103" s="266"/>
      <c r="F103" s="1387"/>
      <c r="G103" s="1388">
        <v>790.0</v>
      </c>
      <c r="H103" s="1389">
        <f t="shared" si="10"/>
        <v>8633</v>
      </c>
      <c r="I103" s="1390">
        <f t="shared" si="13"/>
        <v>15800</v>
      </c>
      <c r="K103" s="269"/>
    </row>
    <row r="104">
      <c r="A104" s="1383">
        <f t="shared" si="11"/>
        <v>27</v>
      </c>
      <c r="B104" s="1384">
        <v>650.0</v>
      </c>
      <c r="C104" s="1385">
        <f t="shared" si="9"/>
        <v>2798530</v>
      </c>
      <c r="D104" s="1386">
        <f t="shared" si="12"/>
        <v>13000</v>
      </c>
      <c r="E104" s="266"/>
      <c r="F104" s="1387"/>
      <c r="G104" s="1388">
        <v>820.0</v>
      </c>
      <c r="H104" s="1389">
        <f t="shared" si="10"/>
        <v>9453</v>
      </c>
      <c r="I104" s="1390">
        <f t="shared" si="13"/>
        <v>16400</v>
      </c>
      <c r="K104" s="269"/>
    </row>
    <row r="105">
      <c r="A105" s="1383">
        <f t="shared" si="11"/>
        <v>28</v>
      </c>
      <c r="B105" s="1384">
        <v>670.0</v>
      </c>
      <c r="C105" s="1385">
        <f t="shared" si="9"/>
        <v>2799200</v>
      </c>
      <c r="D105" s="1386">
        <f t="shared" si="12"/>
        <v>13400</v>
      </c>
      <c r="E105" s="266"/>
      <c r="F105" s="1387"/>
      <c r="G105" s="1388">
        <v>850.0</v>
      </c>
      <c r="H105" s="1389">
        <f t="shared" si="10"/>
        <v>10303</v>
      </c>
      <c r="I105" s="1390">
        <f t="shared" si="13"/>
        <v>17000</v>
      </c>
      <c r="K105" s="269"/>
    </row>
    <row r="106">
      <c r="A106" s="1383">
        <f t="shared" si="11"/>
        <v>29</v>
      </c>
      <c r="B106" s="1384">
        <v>700.0</v>
      </c>
      <c r="C106" s="1385">
        <f t="shared" si="9"/>
        <v>2799900</v>
      </c>
      <c r="D106" s="1386">
        <f t="shared" si="12"/>
        <v>14000</v>
      </c>
      <c r="E106" s="266"/>
      <c r="F106" s="1387"/>
      <c r="G106" s="1388">
        <v>880.0</v>
      </c>
      <c r="H106" s="1389">
        <f t="shared" si="10"/>
        <v>11183</v>
      </c>
      <c r="I106" s="1390">
        <f t="shared" si="13"/>
        <v>17600</v>
      </c>
      <c r="K106" s="269"/>
    </row>
    <row r="107">
      <c r="A107" s="1391">
        <f t="shared" si="11"/>
        <v>30</v>
      </c>
      <c r="B107" s="1392">
        <v>720.0</v>
      </c>
      <c r="C107" s="1393">
        <f t="shared" si="9"/>
        <v>2800620</v>
      </c>
      <c r="D107" s="1394">
        <f t="shared" si="12"/>
        <v>14400</v>
      </c>
      <c r="E107" s="275"/>
      <c r="F107" s="1395"/>
      <c r="G107" s="1396">
        <v>910.0</v>
      </c>
      <c r="H107" s="1397">
        <f t="shared" si="10"/>
        <v>12093</v>
      </c>
      <c r="I107" s="1398">
        <f t="shared" si="13"/>
        <v>18200</v>
      </c>
      <c r="J107" s="916"/>
      <c r="K107" s="917"/>
    </row>
    <row r="108">
      <c r="A108" s="1399">
        <f t="shared" si="11"/>
        <v>31</v>
      </c>
      <c r="B108" s="1400">
        <v>1100.0</v>
      </c>
      <c r="C108" s="1401">
        <f t="shared" si="9"/>
        <v>2801720</v>
      </c>
      <c r="D108" s="1402">
        <f t="shared" si="12"/>
        <v>22000</v>
      </c>
      <c r="E108" s="1403" t="s">
        <v>3085</v>
      </c>
      <c r="F108" s="1387"/>
      <c r="G108" s="1404">
        <v>1380.0</v>
      </c>
      <c r="H108" s="1405">
        <f t="shared" si="10"/>
        <v>13473</v>
      </c>
      <c r="I108" s="1406">
        <f t="shared" si="13"/>
        <v>27600</v>
      </c>
      <c r="J108" s="1382" t="s">
        <v>3086</v>
      </c>
      <c r="K108" s="269"/>
    </row>
    <row r="109">
      <c r="A109" s="1383">
        <f t="shared" si="11"/>
        <v>32</v>
      </c>
      <c r="B109" s="1384">
        <v>1130.0</v>
      </c>
      <c r="C109" s="1385">
        <f t="shared" si="9"/>
        <v>2802850</v>
      </c>
      <c r="D109" s="1386">
        <f t="shared" si="12"/>
        <v>22600</v>
      </c>
      <c r="E109" s="266"/>
      <c r="F109" s="1387"/>
      <c r="G109" s="1388">
        <v>1430.0</v>
      </c>
      <c r="H109" s="1389">
        <f t="shared" si="10"/>
        <v>14903</v>
      </c>
      <c r="I109" s="1390">
        <f t="shared" si="13"/>
        <v>28600</v>
      </c>
      <c r="K109" s="269"/>
    </row>
    <row r="110">
      <c r="A110" s="1383">
        <f t="shared" si="11"/>
        <v>33</v>
      </c>
      <c r="B110" s="1384">
        <v>1170.0</v>
      </c>
      <c r="C110" s="1385">
        <f t="shared" si="9"/>
        <v>2804020</v>
      </c>
      <c r="D110" s="1386">
        <f t="shared" si="12"/>
        <v>23400</v>
      </c>
      <c r="E110" s="266"/>
      <c r="F110" s="1387"/>
      <c r="G110" s="1388">
        <v>1470.0</v>
      </c>
      <c r="H110" s="1389">
        <f t="shared" si="10"/>
        <v>16373</v>
      </c>
      <c r="I110" s="1390">
        <f t="shared" si="13"/>
        <v>29400</v>
      </c>
      <c r="K110" s="269"/>
    </row>
    <row r="111">
      <c r="A111" s="1383">
        <f t="shared" si="11"/>
        <v>34</v>
      </c>
      <c r="B111" s="1384">
        <v>1210.0</v>
      </c>
      <c r="C111" s="1385">
        <f t="shared" si="9"/>
        <v>2805230</v>
      </c>
      <c r="D111" s="1386">
        <f t="shared" si="12"/>
        <v>24200</v>
      </c>
      <c r="E111" s="266"/>
      <c r="F111" s="1387"/>
      <c r="G111" s="1388">
        <v>1520.0</v>
      </c>
      <c r="H111" s="1389">
        <f t="shared" si="10"/>
        <v>17893</v>
      </c>
      <c r="I111" s="1390">
        <f t="shared" si="13"/>
        <v>30400</v>
      </c>
      <c r="K111" s="269"/>
    </row>
    <row r="112">
      <c r="A112" s="1383">
        <f t="shared" si="11"/>
        <v>35</v>
      </c>
      <c r="B112" s="1384">
        <v>1240.0</v>
      </c>
      <c r="C112" s="1385">
        <f t="shared" si="9"/>
        <v>2806470</v>
      </c>
      <c r="D112" s="1386">
        <f t="shared" si="12"/>
        <v>24800</v>
      </c>
      <c r="E112" s="266"/>
      <c r="F112" s="1387"/>
      <c r="G112" s="1388">
        <v>1560.0</v>
      </c>
      <c r="H112" s="1389">
        <f t="shared" si="10"/>
        <v>19453</v>
      </c>
      <c r="I112" s="1390">
        <f t="shared" si="13"/>
        <v>31200</v>
      </c>
      <c r="K112" s="269"/>
    </row>
    <row r="113">
      <c r="A113" s="1383">
        <f t="shared" si="11"/>
        <v>36</v>
      </c>
      <c r="B113" s="1384">
        <v>1280.0</v>
      </c>
      <c r="C113" s="1385">
        <f t="shared" si="9"/>
        <v>2807750</v>
      </c>
      <c r="D113" s="1386">
        <f t="shared" si="12"/>
        <v>25600</v>
      </c>
      <c r="E113" s="266"/>
      <c r="F113" s="1387"/>
      <c r="G113" s="1388">
        <v>1610.0</v>
      </c>
      <c r="H113" s="1389">
        <f t="shared" si="10"/>
        <v>21063</v>
      </c>
      <c r="I113" s="1390">
        <f t="shared" si="13"/>
        <v>32200</v>
      </c>
      <c r="K113" s="269"/>
    </row>
    <row r="114">
      <c r="A114" s="1383">
        <f t="shared" si="11"/>
        <v>37</v>
      </c>
      <c r="B114" s="1384">
        <v>1320.0</v>
      </c>
      <c r="C114" s="1385">
        <f t="shared" si="9"/>
        <v>2809070</v>
      </c>
      <c r="D114" s="1386">
        <f t="shared" si="12"/>
        <v>26400</v>
      </c>
      <c r="E114" s="266"/>
      <c r="F114" s="1387"/>
      <c r="G114" s="1388">
        <v>1650.0</v>
      </c>
      <c r="H114" s="1389">
        <f t="shared" si="10"/>
        <v>22713</v>
      </c>
      <c r="I114" s="1390">
        <f t="shared" si="13"/>
        <v>33000</v>
      </c>
      <c r="K114" s="269"/>
    </row>
    <row r="115">
      <c r="A115" s="1383">
        <f t="shared" si="11"/>
        <v>38</v>
      </c>
      <c r="B115" s="1384">
        <v>1350.0</v>
      </c>
      <c r="C115" s="1385">
        <f t="shared" si="9"/>
        <v>2810420</v>
      </c>
      <c r="D115" s="1386">
        <f t="shared" si="12"/>
        <v>27000</v>
      </c>
      <c r="E115" s="266"/>
      <c r="F115" s="1387"/>
      <c r="G115" s="1388">
        <v>1700.0</v>
      </c>
      <c r="H115" s="1389">
        <f t="shared" si="10"/>
        <v>24413</v>
      </c>
      <c r="I115" s="1390">
        <f t="shared" si="13"/>
        <v>34000</v>
      </c>
      <c r="K115" s="269"/>
    </row>
    <row r="116">
      <c r="A116" s="1383">
        <f t="shared" si="11"/>
        <v>39</v>
      </c>
      <c r="B116" s="1384">
        <v>1390.0</v>
      </c>
      <c r="C116" s="1385">
        <f t="shared" si="9"/>
        <v>2811810</v>
      </c>
      <c r="D116" s="1386">
        <f t="shared" si="12"/>
        <v>27800</v>
      </c>
      <c r="E116" s="266"/>
      <c r="F116" s="1387"/>
      <c r="G116" s="1388">
        <v>1750.0</v>
      </c>
      <c r="H116" s="1389">
        <f t="shared" si="10"/>
        <v>26163</v>
      </c>
      <c r="I116" s="1390">
        <f t="shared" si="13"/>
        <v>35000</v>
      </c>
      <c r="K116" s="269"/>
    </row>
    <row r="117">
      <c r="A117" s="1391">
        <f t="shared" si="11"/>
        <v>40</v>
      </c>
      <c r="B117" s="1392">
        <v>1430.0</v>
      </c>
      <c r="C117" s="1393">
        <f t="shared" si="9"/>
        <v>2813240</v>
      </c>
      <c r="D117" s="1394">
        <f t="shared" si="12"/>
        <v>28600</v>
      </c>
      <c r="E117" s="275"/>
      <c r="F117" s="1395"/>
      <c r="G117" s="1396">
        <v>1790.0</v>
      </c>
      <c r="H117" s="1397">
        <f t="shared" si="10"/>
        <v>27953</v>
      </c>
      <c r="I117" s="1398">
        <f t="shared" si="13"/>
        <v>35800</v>
      </c>
      <c r="J117" s="916"/>
      <c r="K117" s="917"/>
    </row>
    <row r="118">
      <c r="A118" s="1399">
        <f t="shared" si="11"/>
        <v>41</v>
      </c>
      <c r="B118" s="1400">
        <v>2170.0</v>
      </c>
      <c r="C118" s="1401">
        <f t="shared" si="9"/>
        <v>2815410</v>
      </c>
      <c r="D118" s="1402">
        <f t="shared" si="12"/>
        <v>43400</v>
      </c>
      <c r="E118" s="1408" t="s">
        <v>3087</v>
      </c>
      <c r="F118" s="1387"/>
      <c r="G118" s="1404">
        <v>2730.0</v>
      </c>
      <c r="H118" s="1405">
        <f t="shared" si="10"/>
        <v>30683</v>
      </c>
      <c r="I118" s="1406">
        <f t="shared" si="13"/>
        <v>54600</v>
      </c>
      <c r="J118" s="1409" t="s">
        <v>3088</v>
      </c>
      <c r="K118" s="269"/>
    </row>
    <row r="119">
      <c r="A119" s="1383">
        <f t="shared" si="11"/>
        <v>42</v>
      </c>
      <c r="B119" s="1384">
        <v>2230.0</v>
      </c>
      <c r="C119" s="1385">
        <f t="shared" si="9"/>
        <v>2817640</v>
      </c>
      <c r="D119" s="1386">
        <f t="shared" si="12"/>
        <v>44600</v>
      </c>
      <c r="E119" s="266"/>
      <c r="F119" s="1387"/>
      <c r="G119" s="1388">
        <v>2790.0</v>
      </c>
      <c r="H119" s="1389">
        <f t="shared" si="10"/>
        <v>33473</v>
      </c>
      <c r="I119" s="1390">
        <f t="shared" si="13"/>
        <v>55800</v>
      </c>
      <c r="K119" s="269"/>
    </row>
    <row r="120">
      <c r="A120" s="1383">
        <f t="shared" si="11"/>
        <v>43</v>
      </c>
      <c r="B120" s="1384">
        <v>2280.0</v>
      </c>
      <c r="C120" s="1385">
        <f t="shared" si="9"/>
        <v>2819920</v>
      </c>
      <c r="D120" s="1386">
        <f t="shared" si="12"/>
        <v>45600</v>
      </c>
      <c r="E120" s="266"/>
      <c r="F120" s="1387"/>
      <c r="G120" s="1388">
        <v>2860.0</v>
      </c>
      <c r="H120" s="1389">
        <f t="shared" si="10"/>
        <v>36333</v>
      </c>
      <c r="I120" s="1390">
        <f t="shared" si="13"/>
        <v>57200</v>
      </c>
      <c r="K120" s="269"/>
    </row>
    <row r="121">
      <c r="A121" s="1383">
        <f t="shared" si="11"/>
        <v>44</v>
      </c>
      <c r="B121" s="1384">
        <v>2340.0</v>
      </c>
      <c r="C121" s="1385">
        <f t="shared" si="9"/>
        <v>2822260</v>
      </c>
      <c r="D121" s="1386">
        <f t="shared" si="12"/>
        <v>46800</v>
      </c>
      <c r="E121" s="266"/>
      <c r="F121" s="1387"/>
      <c r="G121" s="1388">
        <v>2930.0</v>
      </c>
      <c r="H121" s="1389">
        <f t="shared" si="10"/>
        <v>39263</v>
      </c>
      <c r="I121" s="1390">
        <f t="shared" si="13"/>
        <v>58600</v>
      </c>
      <c r="K121" s="269"/>
    </row>
    <row r="122">
      <c r="A122" s="1383">
        <f t="shared" si="11"/>
        <v>45</v>
      </c>
      <c r="B122" s="1384">
        <v>2390.0</v>
      </c>
      <c r="C122" s="1385">
        <f t="shared" si="9"/>
        <v>2824650</v>
      </c>
      <c r="D122" s="1386">
        <f t="shared" si="12"/>
        <v>47800</v>
      </c>
      <c r="E122" s="266"/>
      <c r="F122" s="1387"/>
      <c r="G122" s="1388">
        <v>3000.0</v>
      </c>
      <c r="H122" s="1389">
        <f t="shared" si="10"/>
        <v>42263</v>
      </c>
      <c r="I122" s="1390">
        <f t="shared" si="13"/>
        <v>60000</v>
      </c>
      <c r="K122" s="269"/>
    </row>
    <row r="123">
      <c r="A123" s="1383">
        <f t="shared" si="11"/>
        <v>46</v>
      </c>
      <c r="B123" s="1384">
        <v>2450.0</v>
      </c>
      <c r="C123" s="1385">
        <f t="shared" si="9"/>
        <v>2827100</v>
      </c>
      <c r="D123" s="1386">
        <f t="shared" si="12"/>
        <v>49000</v>
      </c>
      <c r="E123" s="266"/>
      <c r="F123" s="1387"/>
      <c r="G123" s="1388">
        <v>3070.0</v>
      </c>
      <c r="H123" s="1389">
        <f t="shared" si="10"/>
        <v>45333</v>
      </c>
      <c r="I123" s="1390">
        <f t="shared" si="13"/>
        <v>61400</v>
      </c>
      <c r="K123" s="269"/>
    </row>
    <row r="124">
      <c r="A124" s="1383">
        <f t="shared" si="11"/>
        <v>47</v>
      </c>
      <c r="B124" s="1384">
        <v>2500.0</v>
      </c>
      <c r="C124" s="1385">
        <f t="shared" si="9"/>
        <v>2829600</v>
      </c>
      <c r="D124" s="1386">
        <f t="shared" si="12"/>
        <v>50000</v>
      </c>
      <c r="E124" s="266"/>
      <c r="F124" s="1387"/>
      <c r="G124" s="1388">
        <v>3140.0</v>
      </c>
      <c r="H124" s="1389">
        <f t="shared" si="10"/>
        <v>48473</v>
      </c>
      <c r="I124" s="1390">
        <f t="shared" si="13"/>
        <v>62800</v>
      </c>
      <c r="K124" s="269"/>
    </row>
    <row r="125">
      <c r="A125" s="1383">
        <f t="shared" si="11"/>
        <v>48</v>
      </c>
      <c r="B125" s="1384">
        <v>2560.0</v>
      </c>
      <c r="C125" s="1385">
        <f t="shared" si="9"/>
        <v>2832160</v>
      </c>
      <c r="D125" s="1386">
        <f t="shared" si="12"/>
        <v>51200</v>
      </c>
      <c r="E125" s="266"/>
      <c r="F125" s="1387"/>
      <c r="G125" s="1388">
        <v>3200.0</v>
      </c>
      <c r="H125" s="1389">
        <f t="shared" si="10"/>
        <v>51673</v>
      </c>
      <c r="I125" s="1390">
        <f t="shared" si="13"/>
        <v>64000</v>
      </c>
      <c r="K125" s="269"/>
    </row>
    <row r="126">
      <c r="A126" s="1383">
        <f t="shared" si="11"/>
        <v>49</v>
      </c>
      <c r="B126" s="1384">
        <v>2610.0</v>
      </c>
      <c r="C126" s="1385">
        <f t="shared" si="9"/>
        <v>2834770</v>
      </c>
      <c r="D126" s="1386">
        <f t="shared" si="12"/>
        <v>52200</v>
      </c>
      <c r="E126" s="266"/>
      <c r="F126" s="1387"/>
      <c r="G126" s="1388">
        <v>3270.0</v>
      </c>
      <c r="H126" s="1389">
        <f t="shared" si="10"/>
        <v>54943</v>
      </c>
      <c r="I126" s="1390">
        <f t="shared" si="13"/>
        <v>65400</v>
      </c>
      <c r="K126" s="269"/>
    </row>
    <row r="127">
      <c r="A127" s="1391">
        <f t="shared" si="11"/>
        <v>50</v>
      </c>
      <c r="B127" s="1392">
        <v>2660.0</v>
      </c>
      <c r="C127" s="1393">
        <f t="shared" si="9"/>
        <v>2837430</v>
      </c>
      <c r="D127" s="1394">
        <f t="shared" si="12"/>
        <v>53200</v>
      </c>
      <c r="E127" s="275"/>
      <c r="F127" s="1395"/>
      <c r="G127" s="1396">
        <v>3340.0</v>
      </c>
      <c r="H127" s="1397">
        <f t="shared" si="10"/>
        <v>58283</v>
      </c>
      <c r="I127" s="1398">
        <f t="shared" si="13"/>
        <v>66800</v>
      </c>
      <c r="J127" s="916"/>
      <c r="K127" s="917"/>
    </row>
    <row r="128">
      <c r="A128" s="1368"/>
      <c r="B128" s="1368"/>
      <c r="C128" s="1368"/>
      <c r="D128" s="1368"/>
      <c r="E128" s="1368"/>
      <c r="F128" s="1368"/>
      <c r="G128" s="1368"/>
      <c r="H128" s="1368"/>
      <c r="I128" s="1368"/>
      <c r="J128" s="1368"/>
      <c r="K128" s="1368"/>
    </row>
    <row r="129">
      <c r="A129" s="1410" t="s">
        <v>3067</v>
      </c>
      <c r="K129" s="269"/>
    </row>
    <row r="130">
      <c r="A130" s="1411" t="s">
        <v>3089</v>
      </c>
      <c r="B130" s="1412"/>
      <c r="C130" s="1412"/>
      <c r="D130" s="1413" t="s">
        <v>2681</v>
      </c>
      <c r="E130" s="1414"/>
      <c r="F130" s="13"/>
      <c r="G130" s="1415"/>
      <c r="H130" s="1415"/>
      <c r="I130" s="1415"/>
      <c r="J130" s="1415"/>
      <c r="K130" s="1416"/>
    </row>
    <row r="131">
      <c r="A131" s="1417" t="s">
        <v>3090</v>
      </c>
      <c r="B131" s="1418"/>
      <c r="C131" s="1418"/>
      <c r="D131" s="1419">
        <v>30.0</v>
      </c>
      <c r="E131" s="1420"/>
      <c r="F131" s="1421"/>
      <c r="G131" s="3" t="s">
        <v>3091</v>
      </c>
      <c r="J131" s="1421"/>
      <c r="K131" s="1422"/>
    </row>
    <row r="132">
      <c r="A132" s="1423" t="s">
        <v>3092</v>
      </c>
      <c r="B132" s="1419"/>
      <c r="C132" s="1424"/>
      <c r="D132" s="1419">
        <v>60.0</v>
      </c>
      <c r="E132" s="1420"/>
      <c r="F132" s="1421"/>
      <c r="J132" s="1421"/>
      <c r="K132" s="1422"/>
    </row>
    <row r="133">
      <c r="A133" s="1423" t="s">
        <v>3093</v>
      </c>
      <c r="B133" s="1419"/>
      <c r="C133" s="1424"/>
      <c r="D133" s="1419">
        <v>300.0</v>
      </c>
      <c r="E133" s="1420"/>
      <c r="F133" s="1421"/>
      <c r="J133" s="3"/>
      <c r="K133" s="1422"/>
    </row>
    <row r="134">
      <c r="A134" s="1423" t="s">
        <v>3094</v>
      </c>
      <c r="B134" s="1321"/>
      <c r="C134" s="1425"/>
      <c r="D134" s="1419">
        <v>1500.0</v>
      </c>
      <c r="E134" s="1420"/>
      <c r="F134" s="1421"/>
      <c r="J134" s="3"/>
      <c r="K134" s="1422"/>
    </row>
    <row r="135">
      <c r="A135" s="1417" t="s">
        <v>3095</v>
      </c>
      <c r="B135" s="1426"/>
      <c r="C135" s="1427"/>
      <c r="D135" s="1428">
        <v>40.0</v>
      </c>
      <c r="E135" s="1420"/>
      <c r="F135" s="1421"/>
      <c r="J135" s="3"/>
      <c r="K135" s="1422"/>
    </row>
    <row r="136">
      <c r="A136" s="1423" t="s">
        <v>3096</v>
      </c>
      <c r="B136" s="1429"/>
      <c r="C136" s="1425"/>
      <c r="D136" s="1419">
        <v>160.0</v>
      </c>
      <c r="E136" s="1420"/>
      <c r="F136" s="1421"/>
      <c r="J136" s="3"/>
      <c r="K136" s="1422"/>
    </row>
    <row r="137">
      <c r="A137" s="1417" t="s">
        <v>3097</v>
      </c>
      <c r="B137" s="1430"/>
      <c r="C137" s="1431"/>
      <c r="D137" s="1428">
        <v>640.0</v>
      </c>
      <c r="E137" s="1420"/>
      <c r="F137" s="1421"/>
      <c r="J137" s="3"/>
      <c r="K137" s="1422"/>
    </row>
    <row r="138">
      <c r="A138" s="1417" t="s">
        <v>3098</v>
      </c>
      <c r="B138" s="1426"/>
      <c r="C138" s="1427"/>
      <c r="D138" s="1428">
        <v>2800.0</v>
      </c>
      <c r="E138" s="1420"/>
      <c r="F138" s="1421"/>
      <c r="J138" s="3"/>
      <c r="K138" s="1422"/>
    </row>
    <row r="139">
      <c r="A139" s="1423" t="s">
        <v>3099</v>
      </c>
      <c r="B139" s="1432"/>
      <c r="C139" s="1425"/>
      <c r="D139" s="1419">
        <v>50.0</v>
      </c>
      <c r="E139" s="1420"/>
      <c r="F139" s="1421"/>
      <c r="J139" s="3"/>
      <c r="K139" s="1422"/>
    </row>
    <row r="140">
      <c r="A140" s="1423" t="s">
        <v>3100</v>
      </c>
      <c r="B140" s="1419"/>
      <c r="C140" s="1433"/>
      <c r="D140" s="1419">
        <v>100.0</v>
      </c>
      <c r="E140" s="1420"/>
      <c r="F140" s="1421"/>
      <c r="J140" s="3"/>
      <c r="K140" s="1422"/>
    </row>
    <row r="141">
      <c r="A141" s="1423" t="s">
        <v>3101</v>
      </c>
      <c r="B141" s="1419"/>
      <c r="C141" s="1424"/>
      <c r="D141" s="1419">
        <v>200.0</v>
      </c>
      <c r="E141" s="1420"/>
      <c r="F141" s="1421"/>
      <c r="J141" s="3"/>
      <c r="K141" s="1422"/>
    </row>
    <row r="142">
      <c r="A142" s="1423" t="s">
        <v>3102</v>
      </c>
      <c r="B142" s="1419"/>
      <c r="C142" s="1425"/>
      <c r="D142" s="1419">
        <v>300.0</v>
      </c>
      <c r="E142" s="1420"/>
      <c r="F142" s="1421"/>
      <c r="J142" s="3"/>
      <c r="K142" s="1422"/>
    </row>
    <row r="143">
      <c r="A143" s="1423" t="s">
        <v>3103</v>
      </c>
      <c r="B143" s="1419"/>
      <c r="C143" s="1433"/>
      <c r="D143" s="1419">
        <v>500.0</v>
      </c>
      <c r="E143" s="1420"/>
      <c r="F143" s="1421"/>
      <c r="J143" s="3"/>
      <c r="K143" s="1422"/>
    </row>
    <row r="144">
      <c r="A144" s="1423" t="s">
        <v>3104</v>
      </c>
      <c r="B144" s="1419"/>
      <c r="C144" s="1425"/>
      <c r="D144" s="1419">
        <v>700.0</v>
      </c>
      <c r="E144" s="1420"/>
      <c r="F144" s="1421"/>
      <c r="J144" s="3"/>
      <c r="K144" s="1422"/>
    </row>
    <row r="145">
      <c r="A145" s="1423" t="s">
        <v>3105</v>
      </c>
      <c r="B145" s="1419"/>
      <c r="C145" s="1433"/>
      <c r="D145" s="1419">
        <v>1000.0</v>
      </c>
      <c r="E145" s="1420"/>
      <c r="F145" s="1421"/>
      <c r="J145" s="3"/>
      <c r="K145" s="1422"/>
    </row>
    <row r="146">
      <c r="A146" s="1434" t="s">
        <v>3106</v>
      </c>
      <c r="B146" s="1435"/>
      <c r="C146" s="1425"/>
      <c r="D146" s="1419">
        <v>2000.0</v>
      </c>
      <c r="E146" s="1420"/>
      <c r="F146" s="1421"/>
      <c r="J146" s="3"/>
      <c r="K146" s="1422"/>
    </row>
    <row r="147">
      <c r="A147" s="1418" t="s">
        <v>3107</v>
      </c>
      <c r="B147" s="1426"/>
      <c r="C147" s="1433"/>
      <c r="D147" s="1419">
        <v>120.0</v>
      </c>
      <c r="E147" s="1420"/>
      <c r="F147" s="1421"/>
      <c r="J147" s="1421"/>
      <c r="K147" s="1422"/>
    </row>
    <row r="148">
      <c r="A148" s="1434" t="s">
        <v>3108</v>
      </c>
      <c r="B148" s="1435"/>
      <c r="C148" s="1425"/>
      <c r="D148" s="1419">
        <v>600.0</v>
      </c>
      <c r="E148" s="1420"/>
      <c r="F148" s="1421"/>
      <c r="J148" s="1421"/>
      <c r="K148" s="1422"/>
    </row>
    <row r="149">
      <c r="A149" s="1418" t="s">
        <v>3109</v>
      </c>
      <c r="B149" s="1426"/>
      <c r="C149" s="1433"/>
      <c r="D149" s="1419">
        <v>1500.0</v>
      </c>
      <c r="E149" s="1420"/>
      <c r="F149" s="1421"/>
      <c r="J149" s="1421"/>
      <c r="K149" s="1422"/>
    </row>
    <row r="150">
      <c r="A150" s="1434" t="s">
        <v>3110</v>
      </c>
      <c r="B150" s="1435"/>
      <c r="C150" s="1425"/>
      <c r="D150" s="1419">
        <v>9000.0</v>
      </c>
      <c r="E150" s="1420"/>
      <c r="F150" s="1421"/>
      <c r="J150" s="1421"/>
      <c r="K150" s="1422"/>
    </row>
    <row r="151">
      <c r="A151" s="1418" t="s">
        <v>3111</v>
      </c>
      <c r="B151" s="1426"/>
      <c r="C151" s="1433"/>
      <c r="D151" s="1419">
        <v>1000.0</v>
      </c>
      <c r="E151" s="1420"/>
      <c r="F151" s="1421"/>
      <c r="J151" s="1421"/>
      <c r="K151" s="1422"/>
    </row>
    <row r="152">
      <c r="A152" s="1434" t="s">
        <v>3112</v>
      </c>
      <c r="B152" s="1435"/>
      <c r="C152" s="1425"/>
      <c r="D152" s="1419">
        <v>3000.0</v>
      </c>
      <c r="E152" s="1436"/>
      <c r="F152" s="1437"/>
      <c r="G152" s="1437"/>
      <c r="H152" s="1437"/>
      <c r="I152" s="1437"/>
      <c r="J152" s="1437"/>
      <c r="K152" s="1438"/>
    </row>
    <row r="153">
      <c r="A153" s="1368"/>
      <c r="B153" s="1368"/>
      <c r="C153" s="1368"/>
      <c r="D153" s="1368"/>
      <c r="E153" s="1368"/>
      <c r="F153" s="1368"/>
      <c r="G153" s="1368"/>
      <c r="H153" s="1368"/>
      <c r="I153" s="1368"/>
      <c r="J153" s="1368"/>
      <c r="K153" s="1368"/>
    </row>
    <row r="154">
      <c r="A154" s="1439" t="s">
        <v>3113</v>
      </c>
      <c r="B154" s="13"/>
      <c r="C154" s="13"/>
      <c r="D154" s="13"/>
      <c r="E154" s="13"/>
      <c r="F154" s="13"/>
      <c r="G154" s="13"/>
      <c r="H154" s="13"/>
      <c r="I154" s="13"/>
      <c r="J154" s="13"/>
      <c r="K154" s="14"/>
    </row>
    <row r="155">
      <c r="A155" s="275"/>
      <c r="B155" s="916"/>
      <c r="C155" s="916"/>
      <c r="D155" s="916"/>
      <c r="E155" s="916"/>
      <c r="F155" s="916"/>
      <c r="G155" s="916"/>
      <c r="H155" s="916"/>
      <c r="I155" s="916"/>
      <c r="J155" s="916"/>
      <c r="K155" s="917"/>
    </row>
  </sheetData>
  <mergeCells count="73">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78:K97"/>
    <mergeCell ref="J57:K57"/>
    <mergeCell ref="A76:K76"/>
    <mergeCell ref="E77:F77"/>
    <mergeCell ref="J77:K77"/>
    <mergeCell ref="E78:F87"/>
    <mergeCell ref="E88:F97"/>
    <mergeCell ref="J98:K107"/>
    <mergeCell ref="E98:F107"/>
    <mergeCell ref="E108:F117"/>
    <mergeCell ref="J108:K117"/>
    <mergeCell ref="E118:F127"/>
    <mergeCell ref="J118:K127"/>
    <mergeCell ref="A129:K129"/>
    <mergeCell ref="E130:F130"/>
    <mergeCell ref="A1:C1"/>
    <mergeCell ref="D1:G1"/>
    <mergeCell ref="H1:K1"/>
    <mergeCell ref="A2:K2"/>
    <mergeCell ref="A3:A4"/>
    <mergeCell ref="B3:C3"/>
    <mergeCell ref="G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G34:K34"/>
    <mergeCell ref="J35:K35"/>
    <mergeCell ref="J36:K36"/>
    <mergeCell ref="J37:K37"/>
    <mergeCell ref="J38:K38"/>
    <mergeCell ref="J39:K39"/>
    <mergeCell ref="J40:K40"/>
    <mergeCell ref="J41:K41"/>
    <mergeCell ref="J42:K42"/>
    <mergeCell ref="G131:I151"/>
    <mergeCell ref="A154:K155"/>
  </mergeCells>
  <hyperlinks>
    <hyperlink display="EXPERIENCE" location="'Leveling &amp; Alchemy'!A2:K2" ref="A1"/>
    <hyperlink display="FORGE" location="'Leveling &amp; Alchemy'!A76:K76" ref="D1"/>
    <hyperlink display="ALCHEMY" location="'Leveling &amp; Alchemy'!A129:K129" ref="H1"/>
    <hyperlink display="← Back to Index" location="Index  User Guide!A1" ref="A154"/>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14"/>
    <col customWidth="1" min="2" max="4" width="10.86"/>
    <col customWidth="1" min="5" max="5" width="3.0"/>
    <col customWidth="1" min="6" max="6" width="10.86"/>
    <col customWidth="1" min="7" max="7" width="10.14"/>
    <col customWidth="1" min="8" max="8" width="11.57"/>
    <col customWidth="1" min="9" max="9" width="10.86"/>
    <col customWidth="1" min="10" max="10" width="3.0"/>
    <col customWidth="1" min="11" max="14" width="10.14"/>
  </cols>
  <sheetData>
    <row r="1">
      <c r="A1" s="1440" t="s">
        <v>3114</v>
      </c>
      <c r="E1" s="1349"/>
      <c r="F1" s="1440" t="s">
        <v>3069</v>
      </c>
      <c r="J1" s="1441"/>
      <c r="K1" s="1440" t="s">
        <v>11</v>
      </c>
    </row>
    <row r="2">
      <c r="A2" s="1370" t="s">
        <v>2977</v>
      </c>
      <c r="B2" s="1370" t="s">
        <v>3070</v>
      </c>
      <c r="C2" s="1442" t="s">
        <v>3071</v>
      </c>
      <c r="D2" s="1442" t="s">
        <v>3075</v>
      </c>
      <c r="E2" s="1349"/>
      <c r="F2" s="1370" t="s">
        <v>2977</v>
      </c>
      <c r="G2" s="1370" t="s">
        <v>3073</v>
      </c>
      <c r="H2" s="1370" t="s">
        <v>3074</v>
      </c>
      <c r="I2" s="1370" t="s">
        <v>3075</v>
      </c>
      <c r="J2" s="1441"/>
      <c r="K2" s="1370" t="s">
        <v>2977</v>
      </c>
      <c r="L2" s="1370" t="s">
        <v>3070</v>
      </c>
      <c r="M2" s="1370" t="s">
        <v>3071</v>
      </c>
      <c r="N2" s="1370" t="s">
        <v>3075</v>
      </c>
    </row>
    <row r="3">
      <c r="A3" s="1443">
        <v>1.0</v>
      </c>
      <c r="B3" s="1425">
        <v>0.0</v>
      </c>
      <c r="C3" s="1425">
        <v>0.0</v>
      </c>
      <c r="D3" s="1444" t="s">
        <v>91</v>
      </c>
      <c r="E3" s="1358"/>
      <c r="F3" s="1443">
        <v>1.0</v>
      </c>
      <c r="G3" s="1425">
        <v>0.0</v>
      </c>
      <c r="H3" s="1445">
        <f t="shared" ref="H3:H27" si="1">sum(G$3:G3)</f>
        <v>0</v>
      </c>
      <c r="I3" s="1425" t="s">
        <v>91</v>
      </c>
      <c r="J3" s="1358"/>
      <c r="K3" s="1443">
        <v>1.0</v>
      </c>
      <c r="L3" s="1425">
        <v>0.0</v>
      </c>
      <c r="M3" s="1445">
        <f t="shared" ref="M3:M22" si="2">sum(L$3:L3)</f>
        <v>0</v>
      </c>
      <c r="N3" s="1444" t="s">
        <v>91</v>
      </c>
    </row>
    <row r="4">
      <c r="A4" s="1443">
        <f t="shared" ref="A4:A62" si="3">A3+1</f>
        <v>2</v>
      </c>
      <c r="B4" s="1445">
        <v>20.0</v>
      </c>
      <c r="C4" s="1445">
        <f t="shared" ref="C4:C62" si="4">sum(B$3:B4)</f>
        <v>20</v>
      </c>
      <c r="D4" s="1445">
        <f t="shared" ref="D4:D62" si="5">B4-B3</f>
        <v>20</v>
      </c>
      <c r="E4" s="1358"/>
      <c r="F4" s="1443">
        <f t="shared" ref="F4:F27" si="6">F3+1</f>
        <v>2</v>
      </c>
      <c r="G4" s="1445">
        <v>100.0</v>
      </c>
      <c r="H4" s="1445">
        <f t="shared" si="1"/>
        <v>100</v>
      </c>
      <c r="I4" s="1445">
        <f t="shared" ref="I4:I27" si="7">G4-G3</f>
        <v>100</v>
      </c>
      <c r="J4" s="1358"/>
      <c r="K4" s="1443">
        <f t="shared" ref="K4:K22" si="8">K3+1</f>
        <v>2</v>
      </c>
      <c r="L4" s="1425">
        <v>30.0</v>
      </c>
      <c r="M4" s="1445">
        <f t="shared" si="2"/>
        <v>30</v>
      </c>
      <c r="N4" s="1445">
        <f t="shared" ref="N4:N22" si="9">L4-L3</f>
        <v>30</v>
      </c>
    </row>
    <row r="5">
      <c r="A5" s="1443">
        <f t="shared" si="3"/>
        <v>3</v>
      </c>
      <c r="B5" s="1445">
        <v>40.0</v>
      </c>
      <c r="C5" s="1445">
        <f t="shared" si="4"/>
        <v>60</v>
      </c>
      <c r="D5" s="1445">
        <f t="shared" si="5"/>
        <v>20</v>
      </c>
      <c r="E5" s="1358"/>
      <c r="F5" s="1443">
        <f t="shared" si="6"/>
        <v>3</v>
      </c>
      <c r="G5" s="1445">
        <v>170.0</v>
      </c>
      <c r="H5" s="1445">
        <f t="shared" si="1"/>
        <v>270</v>
      </c>
      <c r="I5" s="1445">
        <f t="shared" si="7"/>
        <v>70</v>
      </c>
      <c r="J5" s="1358"/>
      <c r="K5" s="1443">
        <f t="shared" si="8"/>
        <v>3</v>
      </c>
      <c r="L5" s="1425">
        <v>40.0</v>
      </c>
      <c r="M5" s="1445">
        <f t="shared" si="2"/>
        <v>70</v>
      </c>
      <c r="N5" s="1445">
        <f t="shared" si="9"/>
        <v>10</v>
      </c>
    </row>
    <row r="6">
      <c r="A6" s="1443">
        <f t="shared" si="3"/>
        <v>4</v>
      </c>
      <c r="B6" s="1445">
        <v>60.0</v>
      </c>
      <c r="C6" s="1445">
        <f t="shared" si="4"/>
        <v>120</v>
      </c>
      <c r="D6" s="1445">
        <f t="shared" si="5"/>
        <v>20</v>
      </c>
      <c r="E6" s="1358"/>
      <c r="F6" s="1443">
        <f t="shared" si="6"/>
        <v>4</v>
      </c>
      <c r="G6" s="1445">
        <v>300.0</v>
      </c>
      <c r="H6" s="1445">
        <f t="shared" si="1"/>
        <v>570</v>
      </c>
      <c r="I6" s="1445">
        <f t="shared" si="7"/>
        <v>130</v>
      </c>
      <c r="J6" s="1358"/>
      <c r="K6" s="1443">
        <f t="shared" si="8"/>
        <v>4</v>
      </c>
      <c r="L6" s="1425">
        <v>50.0</v>
      </c>
      <c r="M6" s="1445">
        <f t="shared" si="2"/>
        <v>120</v>
      </c>
      <c r="N6" s="1445">
        <f t="shared" si="9"/>
        <v>10</v>
      </c>
    </row>
    <row r="7">
      <c r="A7" s="1443">
        <f t="shared" si="3"/>
        <v>5</v>
      </c>
      <c r="B7" s="1445">
        <v>80.0</v>
      </c>
      <c r="C7" s="1445">
        <f t="shared" si="4"/>
        <v>200</v>
      </c>
      <c r="D7" s="1445">
        <f t="shared" si="5"/>
        <v>20</v>
      </c>
      <c r="E7" s="1358"/>
      <c r="F7" s="1443">
        <f t="shared" si="6"/>
        <v>5</v>
      </c>
      <c r="G7" s="1445">
        <v>470.0</v>
      </c>
      <c r="H7" s="1445">
        <f t="shared" si="1"/>
        <v>1040</v>
      </c>
      <c r="I7" s="1445">
        <f t="shared" si="7"/>
        <v>170</v>
      </c>
      <c r="J7" s="1358"/>
      <c r="K7" s="1443">
        <f t="shared" si="8"/>
        <v>5</v>
      </c>
      <c r="L7" s="1425">
        <v>60.0</v>
      </c>
      <c r="M7" s="1445">
        <f t="shared" si="2"/>
        <v>180</v>
      </c>
      <c r="N7" s="1445">
        <f t="shared" si="9"/>
        <v>10</v>
      </c>
    </row>
    <row r="8">
      <c r="A8" s="1443">
        <f t="shared" si="3"/>
        <v>6</v>
      </c>
      <c r="B8" s="1445">
        <v>100.0</v>
      </c>
      <c r="C8" s="1445">
        <f t="shared" si="4"/>
        <v>300</v>
      </c>
      <c r="D8" s="1445">
        <f t="shared" si="5"/>
        <v>20</v>
      </c>
      <c r="E8" s="1358"/>
      <c r="F8" s="1443">
        <f t="shared" si="6"/>
        <v>6</v>
      </c>
      <c r="G8" s="1445">
        <v>700.0</v>
      </c>
      <c r="H8" s="1445">
        <f t="shared" si="1"/>
        <v>1740</v>
      </c>
      <c r="I8" s="1445">
        <f t="shared" si="7"/>
        <v>230</v>
      </c>
      <c r="J8" s="1358"/>
      <c r="K8" s="1443">
        <f t="shared" si="8"/>
        <v>6</v>
      </c>
      <c r="L8" s="1425">
        <v>70.0</v>
      </c>
      <c r="M8" s="1445">
        <f t="shared" si="2"/>
        <v>250</v>
      </c>
      <c r="N8" s="1445">
        <f t="shared" si="9"/>
        <v>10</v>
      </c>
    </row>
    <row r="9">
      <c r="A9" s="1443">
        <f t="shared" si="3"/>
        <v>7</v>
      </c>
      <c r="B9" s="1445">
        <v>120.0</v>
      </c>
      <c r="C9" s="1445">
        <f t="shared" si="4"/>
        <v>420</v>
      </c>
      <c r="D9" s="1445">
        <f t="shared" si="5"/>
        <v>20</v>
      </c>
      <c r="E9" s="1358"/>
      <c r="F9" s="1443">
        <f t="shared" si="6"/>
        <v>7</v>
      </c>
      <c r="G9" s="1445">
        <v>850.0</v>
      </c>
      <c r="H9" s="1445">
        <f t="shared" si="1"/>
        <v>2590</v>
      </c>
      <c r="I9" s="1445">
        <f t="shared" si="7"/>
        <v>150</v>
      </c>
      <c r="J9" s="1358"/>
      <c r="K9" s="1443">
        <f t="shared" si="8"/>
        <v>7</v>
      </c>
      <c r="L9" s="1425">
        <v>80.0</v>
      </c>
      <c r="M9" s="1445">
        <f t="shared" si="2"/>
        <v>330</v>
      </c>
      <c r="N9" s="1445">
        <f t="shared" si="9"/>
        <v>10</v>
      </c>
    </row>
    <row r="10">
      <c r="A10" s="1443">
        <f t="shared" si="3"/>
        <v>8</v>
      </c>
      <c r="B10" s="1445">
        <v>140.0</v>
      </c>
      <c r="C10" s="1445">
        <f t="shared" si="4"/>
        <v>560</v>
      </c>
      <c r="D10" s="1445">
        <f t="shared" si="5"/>
        <v>20</v>
      </c>
      <c r="E10" s="1358"/>
      <c r="F10" s="1443">
        <f t="shared" si="6"/>
        <v>8</v>
      </c>
      <c r="G10" s="1445">
        <v>1030.0</v>
      </c>
      <c r="H10" s="1445">
        <f t="shared" si="1"/>
        <v>3620</v>
      </c>
      <c r="I10" s="1445">
        <f t="shared" si="7"/>
        <v>180</v>
      </c>
      <c r="J10" s="1358"/>
      <c r="K10" s="1443">
        <f t="shared" si="8"/>
        <v>8</v>
      </c>
      <c r="L10" s="1425">
        <v>90.0</v>
      </c>
      <c r="M10" s="1445">
        <f t="shared" si="2"/>
        <v>420</v>
      </c>
      <c r="N10" s="1445">
        <f t="shared" si="9"/>
        <v>10</v>
      </c>
    </row>
    <row r="11">
      <c r="A11" s="1443">
        <f t="shared" si="3"/>
        <v>9</v>
      </c>
      <c r="B11" s="1445">
        <v>160.0</v>
      </c>
      <c r="C11" s="1445">
        <f t="shared" si="4"/>
        <v>720</v>
      </c>
      <c r="D11" s="1445">
        <f t="shared" si="5"/>
        <v>20</v>
      </c>
      <c r="E11" s="1358"/>
      <c r="F11" s="1443">
        <f t="shared" si="6"/>
        <v>9</v>
      </c>
      <c r="G11" s="1445">
        <v>1240.0</v>
      </c>
      <c r="H11" s="1445">
        <f t="shared" si="1"/>
        <v>4860</v>
      </c>
      <c r="I11" s="1445">
        <f t="shared" si="7"/>
        <v>210</v>
      </c>
      <c r="J11" s="1358"/>
      <c r="K11" s="1443">
        <f t="shared" si="8"/>
        <v>9</v>
      </c>
      <c r="L11" s="1425">
        <v>100.0</v>
      </c>
      <c r="M11" s="1445">
        <f t="shared" si="2"/>
        <v>520</v>
      </c>
      <c r="N11" s="1445">
        <f t="shared" si="9"/>
        <v>10</v>
      </c>
    </row>
    <row r="12">
      <c r="A12" s="1443">
        <f t="shared" si="3"/>
        <v>10</v>
      </c>
      <c r="B12" s="1445">
        <v>180.0</v>
      </c>
      <c r="C12" s="1445">
        <f t="shared" si="4"/>
        <v>900</v>
      </c>
      <c r="D12" s="1445">
        <f t="shared" si="5"/>
        <v>20</v>
      </c>
      <c r="E12" s="1358"/>
      <c r="F12" s="1443">
        <f t="shared" si="6"/>
        <v>10</v>
      </c>
      <c r="G12" s="1445">
        <v>1470.0</v>
      </c>
      <c r="H12" s="1445">
        <f t="shared" si="1"/>
        <v>6330</v>
      </c>
      <c r="I12" s="1445">
        <f t="shared" si="7"/>
        <v>230</v>
      </c>
      <c r="J12" s="1358"/>
      <c r="K12" s="1443">
        <f t="shared" si="8"/>
        <v>10</v>
      </c>
      <c r="L12" s="1425">
        <v>110.0</v>
      </c>
      <c r="M12" s="1445">
        <f t="shared" si="2"/>
        <v>630</v>
      </c>
      <c r="N12" s="1445">
        <f t="shared" si="9"/>
        <v>10</v>
      </c>
    </row>
    <row r="13">
      <c r="A13" s="1443">
        <f t="shared" si="3"/>
        <v>11</v>
      </c>
      <c r="B13" s="1445">
        <v>200.0</v>
      </c>
      <c r="C13" s="1445">
        <f t="shared" si="4"/>
        <v>1100</v>
      </c>
      <c r="D13" s="1445">
        <f t="shared" si="5"/>
        <v>20</v>
      </c>
      <c r="E13" s="1358"/>
      <c r="F13" s="1443">
        <f t="shared" si="6"/>
        <v>11</v>
      </c>
      <c r="G13" s="1445">
        <v>1720.0</v>
      </c>
      <c r="H13" s="1445">
        <f t="shared" si="1"/>
        <v>8050</v>
      </c>
      <c r="I13" s="1445">
        <f t="shared" si="7"/>
        <v>250</v>
      </c>
      <c r="J13" s="1358"/>
      <c r="K13" s="1443">
        <f t="shared" si="8"/>
        <v>11</v>
      </c>
      <c r="L13" s="1425">
        <v>120.0</v>
      </c>
      <c r="M13" s="1445">
        <f t="shared" si="2"/>
        <v>750</v>
      </c>
      <c r="N13" s="1445">
        <f t="shared" si="9"/>
        <v>10</v>
      </c>
    </row>
    <row r="14">
      <c r="A14" s="1443">
        <f t="shared" si="3"/>
        <v>12</v>
      </c>
      <c r="B14" s="1445">
        <v>250.0</v>
      </c>
      <c r="C14" s="1445">
        <f t="shared" si="4"/>
        <v>1350</v>
      </c>
      <c r="D14" s="1445">
        <f t="shared" si="5"/>
        <v>50</v>
      </c>
      <c r="E14" s="1358"/>
      <c r="F14" s="1443">
        <f t="shared" si="6"/>
        <v>12</v>
      </c>
      <c r="G14" s="1445">
        <v>1990.0</v>
      </c>
      <c r="H14" s="1445">
        <f t="shared" si="1"/>
        <v>10040</v>
      </c>
      <c r="I14" s="1445">
        <f t="shared" si="7"/>
        <v>270</v>
      </c>
      <c r="J14" s="1358"/>
      <c r="K14" s="1443">
        <f t="shared" si="8"/>
        <v>12</v>
      </c>
      <c r="L14" s="1425">
        <v>140.0</v>
      </c>
      <c r="M14" s="1445">
        <f t="shared" si="2"/>
        <v>890</v>
      </c>
      <c r="N14" s="1445">
        <f t="shared" si="9"/>
        <v>20</v>
      </c>
    </row>
    <row r="15">
      <c r="A15" s="1443">
        <f t="shared" si="3"/>
        <v>13</v>
      </c>
      <c r="B15" s="1445">
        <v>300.0</v>
      </c>
      <c r="C15" s="1445">
        <f t="shared" si="4"/>
        <v>1650</v>
      </c>
      <c r="D15" s="1445">
        <f t="shared" si="5"/>
        <v>50</v>
      </c>
      <c r="E15" s="1358"/>
      <c r="F15" s="1443">
        <f t="shared" si="6"/>
        <v>13</v>
      </c>
      <c r="G15" s="1445">
        <v>2280.0</v>
      </c>
      <c r="H15" s="1445">
        <f t="shared" si="1"/>
        <v>12320</v>
      </c>
      <c r="I15" s="1445">
        <f t="shared" si="7"/>
        <v>290</v>
      </c>
      <c r="J15" s="1358"/>
      <c r="K15" s="1443">
        <f t="shared" si="8"/>
        <v>13</v>
      </c>
      <c r="L15" s="1425">
        <v>180.0</v>
      </c>
      <c r="M15" s="1445">
        <f t="shared" si="2"/>
        <v>1070</v>
      </c>
      <c r="N15" s="1445">
        <f t="shared" si="9"/>
        <v>40</v>
      </c>
    </row>
    <row r="16">
      <c r="A16" s="1443">
        <f t="shared" si="3"/>
        <v>14</v>
      </c>
      <c r="B16" s="1445">
        <v>350.0</v>
      </c>
      <c r="C16" s="1445">
        <f t="shared" si="4"/>
        <v>2000</v>
      </c>
      <c r="D16" s="1445">
        <f t="shared" si="5"/>
        <v>50</v>
      </c>
      <c r="E16" s="1358"/>
      <c r="F16" s="1443">
        <f t="shared" si="6"/>
        <v>14</v>
      </c>
      <c r="G16" s="1445">
        <v>2600.0</v>
      </c>
      <c r="H16" s="1445">
        <f t="shared" si="1"/>
        <v>14920</v>
      </c>
      <c r="I16" s="1445">
        <f t="shared" si="7"/>
        <v>320</v>
      </c>
      <c r="J16" s="1358"/>
      <c r="K16" s="1443">
        <f t="shared" si="8"/>
        <v>14</v>
      </c>
      <c r="L16" s="1425">
        <v>200.0</v>
      </c>
      <c r="M16" s="1445">
        <f t="shared" si="2"/>
        <v>1270</v>
      </c>
      <c r="N16" s="1445">
        <f t="shared" si="9"/>
        <v>20</v>
      </c>
    </row>
    <row r="17">
      <c r="A17" s="1443">
        <f t="shared" si="3"/>
        <v>15</v>
      </c>
      <c r="B17" s="1445">
        <v>400.0</v>
      </c>
      <c r="C17" s="1445">
        <f t="shared" si="4"/>
        <v>2400</v>
      </c>
      <c r="D17" s="1445">
        <f t="shared" si="5"/>
        <v>50</v>
      </c>
      <c r="E17" s="1358"/>
      <c r="F17" s="1443">
        <f t="shared" si="6"/>
        <v>15</v>
      </c>
      <c r="G17" s="1445">
        <v>2930.0</v>
      </c>
      <c r="H17" s="1445">
        <f t="shared" si="1"/>
        <v>17850</v>
      </c>
      <c r="I17" s="1445">
        <f t="shared" si="7"/>
        <v>330</v>
      </c>
      <c r="J17" s="1358"/>
      <c r="K17" s="1443">
        <f t="shared" si="8"/>
        <v>15</v>
      </c>
      <c r="L17" s="1425">
        <v>220.0</v>
      </c>
      <c r="M17" s="1445">
        <f t="shared" si="2"/>
        <v>1490</v>
      </c>
      <c r="N17" s="1445">
        <f t="shared" si="9"/>
        <v>20</v>
      </c>
    </row>
    <row r="18">
      <c r="A18" s="1443">
        <f t="shared" si="3"/>
        <v>16</v>
      </c>
      <c r="B18" s="1445">
        <v>450.0</v>
      </c>
      <c r="C18" s="1445">
        <f t="shared" si="4"/>
        <v>2850</v>
      </c>
      <c r="D18" s="1445">
        <f t="shared" si="5"/>
        <v>50</v>
      </c>
      <c r="E18" s="1358"/>
      <c r="F18" s="1443">
        <f t="shared" si="6"/>
        <v>16</v>
      </c>
      <c r="G18" s="1445">
        <v>3280.0</v>
      </c>
      <c r="H18" s="1445">
        <f t="shared" si="1"/>
        <v>21130</v>
      </c>
      <c r="I18" s="1445">
        <f t="shared" si="7"/>
        <v>350</v>
      </c>
      <c r="J18" s="1358"/>
      <c r="K18" s="1443">
        <f t="shared" si="8"/>
        <v>16</v>
      </c>
      <c r="L18" s="1425">
        <v>240.0</v>
      </c>
      <c r="M18" s="1445">
        <f t="shared" si="2"/>
        <v>1730</v>
      </c>
      <c r="N18" s="1445">
        <f t="shared" si="9"/>
        <v>20</v>
      </c>
    </row>
    <row r="19">
      <c r="A19" s="1443">
        <f t="shared" si="3"/>
        <v>17</v>
      </c>
      <c r="B19" s="1445">
        <v>500.0</v>
      </c>
      <c r="C19" s="1445">
        <f t="shared" si="4"/>
        <v>3350</v>
      </c>
      <c r="D19" s="1445">
        <f t="shared" si="5"/>
        <v>50</v>
      </c>
      <c r="E19" s="1358"/>
      <c r="F19" s="1443">
        <f t="shared" si="6"/>
        <v>17</v>
      </c>
      <c r="G19" s="1445">
        <v>3650.0</v>
      </c>
      <c r="H19" s="1445">
        <f t="shared" si="1"/>
        <v>24780</v>
      </c>
      <c r="I19" s="1445">
        <f t="shared" si="7"/>
        <v>370</v>
      </c>
      <c r="J19" s="1358"/>
      <c r="K19" s="1443">
        <f t="shared" si="8"/>
        <v>17</v>
      </c>
      <c r="L19" s="1425">
        <v>270.0</v>
      </c>
      <c r="M19" s="1445">
        <f t="shared" si="2"/>
        <v>2000</v>
      </c>
      <c r="N19" s="1445">
        <f t="shared" si="9"/>
        <v>30</v>
      </c>
    </row>
    <row r="20">
      <c r="A20" s="1443">
        <f t="shared" si="3"/>
        <v>18</v>
      </c>
      <c r="B20" s="1445">
        <v>550.0</v>
      </c>
      <c r="C20" s="1445">
        <f t="shared" si="4"/>
        <v>3900</v>
      </c>
      <c r="D20" s="1445">
        <f t="shared" si="5"/>
        <v>50</v>
      </c>
      <c r="E20" s="1358"/>
      <c r="F20" s="1443">
        <f t="shared" si="6"/>
        <v>18</v>
      </c>
      <c r="G20" s="1445">
        <v>4040.0</v>
      </c>
      <c r="H20" s="1445">
        <f t="shared" si="1"/>
        <v>28820</v>
      </c>
      <c r="I20" s="1445">
        <f t="shared" si="7"/>
        <v>390</v>
      </c>
      <c r="J20" s="1358"/>
      <c r="K20" s="1443">
        <f t="shared" si="8"/>
        <v>18</v>
      </c>
      <c r="L20" s="1425">
        <v>300.0</v>
      </c>
      <c r="M20" s="1445">
        <f t="shared" si="2"/>
        <v>2300</v>
      </c>
      <c r="N20" s="1445">
        <f t="shared" si="9"/>
        <v>30</v>
      </c>
    </row>
    <row r="21">
      <c r="A21" s="1443">
        <f t="shared" si="3"/>
        <v>19</v>
      </c>
      <c r="B21" s="1445">
        <v>600.0</v>
      </c>
      <c r="C21" s="1445">
        <f t="shared" si="4"/>
        <v>4500</v>
      </c>
      <c r="D21" s="1445">
        <f t="shared" si="5"/>
        <v>50</v>
      </c>
      <c r="E21" s="1358"/>
      <c r="F21" s="1443">
        <f t="shared" si="6"/>
        <v>19</v>
      </c>
      <c r="G21" s="1445">
        <v>4850.0</v>
      </c>
      <c r="H21" s="1445">
        <f t="shared" si="1"/>
        <v>33670</v>
      </c>
      <c r="I21" s="1445">
        <f t="shared" si="7"/>
        <v>810</v>
      </c>
      <c r="J21" s="1358"/>
      <c r="K21" s="1443">
        <f t="shared" si="8"/>
        <v>19</v>
      </c>
      <c r="L21" s="1425">
        <v>330.0</v>
      </c>
      <c r="M21" s="1445">
        <f t="shared" si="2"/>
        <v>2630</v>
      </c>
      <c r="N21" s="1445">
        <f t="shared" si="9"/>
        <v>30</v>
      </c>
    </row>
    <row r="22">
      <c r="A22" s="1443">
        <f t="shared" si="3"/>
        <v>20</v>
      </c>
      <c r="B22" s="1445">
        <v>700.0</v>
      </c>
      <c r="C22" s="1445">
        <f t="shared" si="4"/>
        <v>5200</v>
      </c>
      <c r="D22" s="1445">
        <f t="shared" si="5"/>
        <v>100</v>
      </c>
      <c r="E22" s="1358"/>
      <c r="F22" s="1443">
        <f t="shared" si="6"/>
        <v>20</v>
      </c>
      <c r="G22" s="1445">
        <v>5820.0</v>
      </c>
      <c r="H22" s="1445">
        <f t="shared" si="1"/>
        <v>39490</v>
      </c>
      <c r="I22" s="1445">
        <f t="shared" si="7"/>
        <v>970</v>
      </c>
      <c r="J22" s="1358"/>
      <c r="K22" s="1443">
        <f t="shared" si="8"/>
        <v>20</v>
      </c>
      <c r="L22" s="1425">
        <v>360.0</v>
      </c>
      <c r="M22" s="1445">
        <f t="shared" si="2"/>
        <v>2990</v>
      </c>
      <c r="N22" s="1445">
        <f t="shared" si="9"/>
        <v>30</v>
      </c>
    </row>
    <row r="23">
      <c r="A23" s="1443">
        <f t="shared" si="3"/>
        <v>21</v>
      </c>
      <c r="B23" s="1445">
        <v>1100.0</v>
      </c>
      <c r="C23" s="1445">
        <f t="shared" si="4"/>
        <v>6300</v>
      </c>
      <c r="D23" s="1445">
        <f t="shared" si="5"/>
        <v>400</v>
      </c>
      <c r="E23" s="1358"/>
      <c r="F23" s="1443">
        <f t="shared" si="6"/>
        <v>21</v>
      </c>
      <c r="G23" s="1445">
        <v>6980.0</v>
      </c>
      <c r="H23" s="1445">
        <f t="shared" si="1"/>
        <v>46470</v>
      </c>
      <c r="I23" s="1445">
        <f t="shared" si="7"/>
        <v>1160</v>
      </c>
      <c r="J23" s="1358"/>
      <c r="K23" s="1358"/>
      <c r="L23" s="1358"/>
      <c r="M23" s="1358"/>
      <c r="N23" s="1358"/>
    </row>
    <row r="24">
      <c r="A24" s="1443">
        <f t="shared" si="3"/>
        <v>22</v>
      </c>
      <c r="B24" s="1445">
        <v>1500.0</v>
      </c>
      <c r="C24" s="1445">
        <f t="shared" si="4"/>
        <v>7800</v>
      </c>
      <c r="D24" s="1445">
        <f t="shared" si="5"/>
        <v>400</v>
      </c>
      <c r="E24" s="1358"/>
      <c r="F24" s="1443">
        <f t="shared" si="6"/>
        <v>22</v>
      </c>
      <c r="G24" s="1445">
        <v>8380.0</v>
      </c>
      <c r="H24" s="1445">
        <f t="shared" si="1"/>
        <v>54850</v>
      </c>
      <c r="I24" s="1445">
        <f t="shared" si="7"/>
        <v>1400</v>
      </c>
      <c r="J24" s="1358"/>
      <c r="K24" s="1358"/>
      <c r="L24" s="1358"/>
      <c r="M24" s="1358"/>
      <c r="N24" s="1358"/>
    </row>
    <row r="25">
      <c r="A25" s="1443">
        <f t="shared" si="3"/>
        <v>23</v>
      </c>
      <c r="B25" s="1445">
        <v>1900.0</v>
      </c>
      <c r="C25" s="1445">
        <f t="shared" si="4"/>
        <v>9700</v>
      </c>
      <c r="D25" s="1445">
        <f t="shared" si="5"/>
        <v>400</v>
      </c>
      <c r="E25" s="1358"/>
      <c r="F25" s="1443">
        <f t="shared" si="6"/>
        <v>23</v>
      </c>
      <c r="G25" s="1445">
        <v>10060.0</v>
      </c>
      <c r="H25" s="1445">
        <f t="shared" si="1"/>
        <v>64910</v>
      </c>
      <c r="I25" s="1445">
        <f t="shared" si="7"/>
        <v>1680</v>
      </c>
      <c r="J25" s="1358"/>
      <c r="K25" s="1358"/>
      <c r="L25" s="1358"/>
      <c r="M25" s="1358"/>
      <c r="N25" s="1358"/>
    </row>
    <row r="26">
      <c r="A26" s="1443">
        <f t="shared" si="3"/>
        <v>24</v>
      </c>
      <c r="B26" s="1445">
        <v>2400.0</v>
      </c>
      <c r="C26" s="1445">
        <f t="shared" si="4"/>
        <v>12100</v>
      </c>
      <c r="D26" s="1445">
        <f t="shared" si="5"/>
        <v>500</v>
      </c>
      <c r="E26" s="1358"/>
      <c r="F26" s="1443">
        <f t="shared" si="6"/>
        <v>24</v>
      </c>
      <c r="G26" s="1445">
        <v>12070.0</v>
      </c>
      <c r="H26" s="1445">
        <f t="shared" si="1"/>
        <v>76980</v>
      </c>
      <c r="I26" s="1445">
        <f t="shared" si="7"/>
        <v>2010</v>
      </c>
      <c r="J26" s="1358"/>
      <c r="K26" s="1358"/>
      <c r="L26" s="1358"/>
      <c r="M26" s="1358"/>
      <c r="N26" s="1358"/>
    </row>
    <row r="27">
      <c r="A27" s="1443">
        <f t="shared" si="3"/>
        <v>25</v>
      </c>
      <c r="B27" s="1445">
        <v>2900.0</v>
      </c>
      <c r="C27" s="1445">
        <f t="shared" si="4"/>
        <v>15000</v>
      </c>
      <c r="D27" s="1445">
        <f t="shared" si="5"/>
        <v>500</v>
      </c>
      <c r="E27" s="1358"/>
      <c r="F27" s="1443">
        <f t="shared" si="6"/>
        <v>25</v>
      </c>
      <c r="G27" s="1445">
        <v>14480.0</v>
      </c>
      <c r="H27" s="1445">
        <f t="shared" si="1"/>
        <v>91460</v>
      </c>
      <c r="I27" s="1445">
        <f t="shared" si="7"/>
        <v>2410</v>
      </c>
      <c r="J27" s="1358"/>
      <c r="K27" s="1358"/>
      <c r="L27" s="1358"/>
      <c r="M27" s="1358"/>
      <c r="N27" s="1358"/>
    </row>
    <row r="28">
      <c r="A28" s="1443">
        <f t="shared" si="3"/>
        <v>26</v>
      </c>
      <c r="B28" s="1445">
        <v>3500.0</v>
      </c>
      <c r="C28" s="1445">
        <f t="shared" si="4"/>
        <v>18500</v>
      </c>
      <c r="D28" s="1445">
        <f t="shared" si="5"/>
        <v>600</v>
      </c>
      <c r="E28" s="1358"/>
      <c r="F28" s="1358"/>
      <c r="G28" s="1358"/>
      <c r="H28" s="1358"/>
      <c r="I28" s="1358"/>
      <c r="J28" s="1358"/>
      <c r="K28" s="1358"/>
      <c r="L28" s="1358"/>
      <c r="M28" s="1358"/>
      <c r="N28" s="1358"/>
    </row>
    <row r="29">
      <c r="A29" s="1443">
        <f t="shared" si="3"/>
        <v>27</v>
      </c>
      <c r="B29" s="1445">
        <v>4200.0</v>
      </c>
      <c r="C29" s="1445">
        <f t="shared" si="4"/>
        <v>22700</v>
      </c>
      <c r="D29" s="1445">
        <f t="shared" si="5"/>
        <v>700</v>
      </c>
      <c r="E29" s="1358"/>
      <c r="F29" s="1358"/>
      <c r="G29" s="1358"/>
      <c r="H29" s="1358"/>
      <c r="I29" s="1358"/>
      <c r="J29" s="1358"/>
      <c r="K29" s="1358"/>
      <c r="L29" s="1358"/>
      <c r="M29" s="1358"/>
      <c r="N29" s="1358"/>
    </row>
    <row r="30">
      <c r="A30" s="1443">
        <f t="shared" si="3"/>
        <v>28</v>
      </c>
      <c r="B30" s="1445">
        <v>4900.0</v>
      </c>
      <c r="C30" s="1445">
        <f t="shared" si="4"/>
        <v>27600</v>
      </c>
      <c r="D30" s="1445">
        <f t="shared" si="5"/>
        <v>700</v>
      </c>
      <c r="E30" s="1358"/>
      <c r="F30" s="1358"/>
      <c r="G30" s="1358"/>
      <c r="H30" s="1358"/>
      <c r="I30" s="1358"/>
      <c r="J30" s="1358"/>
      <c r="K30" s="1358"/>
      <c r="L30" s="1358"/>
      <c r="M30" s="1358"/>
      <c r="N30" s="1358"/>
    </row>
    <row r="31">
      <c r="A31" s="1443">
        <f t="shared" si="3"/>
        <v>29</v>
      </c>
      <c r="B31" s="1445">
        <v>5700.0</v>
      </c>
      <c r="C31" s="1445">
        <f t="shared" si="4"/>
        <v>33300</v>
      </c>
      <c r="D31" s="1445">
        <f t="shared" si="5"/>
        <v>800</v>
      </c>
      <c r="E31" s="1358"/>
      <c r="F31" s="1358"/>
      <c r="G31" s="1358"/>
      <c r="H31" s="1358"/>
      <c r="I31" s="1358"/>
      <c r="J31" s="1358"/>
      <c r="K31" s="1358"/>
      <c r="L31" s="1358"/>
      <c r="M31" s="1358"/>
      <c r="N31" s="1358"/>
    </row>
    <row r="32">
      <c r="A32" s="1443">
        <f t="shared" si="3"/>
        <v>30</v>
      </c>
      <c r="B32" s="1445">
        <v>6600.0</v>
      </c>
      <c r="C32" s="1445">
        <f t="shared" si="4"/>
        <v>39900</v>
      </c>
      <c r="D32" s="1445">
        <f t="shared" si="5"/>
        <v>900</v>
      </c>
      <c r="E32" s="1358"/>
      <c r="F32" s="1358"/>
      <c r="G32" s="1358"/>
      <c r="H32" s="1358"/>
      <c r="I32" s="1358"/>
      <c r="J32" s="1358"/>
      <c r="K32" s="1358"/>
      <c r="L32" s="1358"/>
      <c r="M32" s="1358"/>
      <c r="N32" s="1358"/>
    </row>
    <row r="33">
      <c r="A33" s="1443">
        <f t="shared" si="3"/>
        <v>31</v>
      </c>
      <c r="B33" s="1445">
        <v>7600.0</v>
      </c>
      <c r="C33" s="1445">
        <f t="shared" si="4"/>
        <v>47500</v>
      </c>
      <c r="D33" s="1445">
        <f t="shared" si="5"/>
        <v>1000</v>
      </c>
      <c r="E33" s="1358"/>
      <c r="F33" s="1358"/>
      <c r="G33" s="1358"/>
      <c r="H33" s="1358"/>
      <c r="I33" s="1358"/>
      <c r="J33" s="1358"/>
      <c r="K33" s="1358"/>
      <c r="L33" s="1358"/>
      <c r="M33" s="1358"/>
      <c r="N33" s="1358"/>
    </row>
    <row r="34">
      <c r="A34" s="1443">
        <f t="shared" si="3"/>
        <v>32</v>
      </c>
      <c r="B34" s="1445">
        <v>8700.0</v>
      </c>
      <c r="C34" s="1445">
        <f t="shared" si="4"/>
        <v>56200</v>
      </c>
      <c r="D34" s="1445">
        <f t="shared" si="5"/>
        <v>1100</v>
      </c>
      <c r="E34" s="1358"/>
      <c r="F34" s="1358"/>
      <c r="G34" s="1358"/>
      <c r="H34" s="1358"/>
      <c r="I34" s="1358"/>
      <c r="J34" s="1358"/>
      <c r="K34" s="1358"/>
      <c r="L34" s="1358"/>
      <c r="M34" s="1358"/>
      <c r="N34" s="1358"/>
    </row>
    <row r="35">
      <c r="A35" s="1443">
        <f t="shared" si="3"/>
        <v>33</v>
      </c>
      <c r="B35" s="1445">
        <v>10000.0</v>
      </c>
      <c r="C35" s="1445">
        <f t="shared" si="4"/>
        <v>66200</v>
      </c>
      <c r="D35" s="1445">
        <f t="shared" si="5"/>
        <v>1300</v>
      </c>
      <c r="E35" s="1358"/>
      <c r="F35" s="1358"/>
      <c r="G35" s="1358"/>
      <c r="H35" s="1358"/>
      <c r="I35" s="1358"/>
      <c r="J35" s="1358"/>
      <c r="K35" s="1358"/>
      <c r="L35" s="1358"/>
      <c r="M35" s="1358"/>
      <c r="N35" s="1358"/>
    </row>
    <row r="36">
      <c r="A36" s="1443">
        <f t="shared" si="3"/>
        <v>34</v>
      </c>
      <c r="B36" s="1445">
        <v>11400.0</v>
      </c>
      <c r="C36" s="1445">
        <f t="shared" si="4"/>
        <v>77600</v>
      </c>
      <c r="D36" s="1445">
        <f t="shared" si="5"/>
        <v>1400</v>
      </c>
      <c r="E36" s="1358"/>
      <c r="F36" s="1358"/>
      <c r="G36" s="1358"/>
      <c r="H36" s="1358"/>
      <c r="I36" s="1358"/>
      <c r="J36" s="1358"/>
      <c r="K36" s="1358"/>
      <c r="L36" s="1358"/>
      <c r="M36" s="1358"/>
      <c r="N36" s="1358"/>
    </row>
    <row r="37">
      <c r="A37" s="1443">
        <f t="shared" si="3"/>
        <v>35</v>
      </c>
      <c r="B37" s="1445">
        <v>12900.0</v>
      </c>
      <c r="C37" s="1445">
        <f t="shared" si="4"/>
        <v>90500</v>
      </c>
      <c r="D37" s="1445">
        <f t="shared" si="5"/>
        <v>1500</v>
      </c>
      <c r="E37" s="1358"/>
      <c r="F37" s="1358"/>
      <c r="G37" s="1358"/>
      <c r="H37" s="1358"/>
      <c r="I37" s="1358"/>
      <c r="J37" s="1358"/>
      <c r="K37" s="1358"/>
      <c r="L37" s="1358"/>
      <c r="M37" s="1358"/>
      <c r="N37" s="1358"/>
    </row>
    <row r="38">
      <c r="A38" s="1443">
        <f t="shared" si="3"/>
        <v>36</v>
      </c>
      <c r="B38" s="1445">
        <v>14600.0</v>
      </c>
      <c r="C38" s="1445">
        <f t="shared" si="4"/>
        <v>105100</v>
      </c>
      <c r="D38" s="1445">
        <f t="shared" si="5"/>
        <v>1700</v>
      </c>
      <c r="E38" s="1358"/>
      <c r="F38" s="1358"/>
      <c r="G38" s="1358"/>
      <c r="H38" s="1358"/>
      <c r="I38" s="1358"/>
      <c r="J38" s="1358"/>
      <c r="K38" s="1358"/>
      <c r="L38" s="1358"/>
      <c r="M38" s="1358"/>
      <c r="N38" s="1358"/>
    </row>
    <row r="39">
      <c r="A39" s="1443">
        <f t="shared" si="3"/>
        <v>37</v>
      </c>
      <c r="B39" s="1445">
        <v>16500.0</v>
      </c>
      <c r="C39" s="1445">
        <f t="shared" si="4"/>
        <v>121600</v>
      </c>
      <c r="D39" s="1445">
        <f t="shared" si="5"/>
        <v>1900</v>
      </c>
      <c r="E39" s="1358"/>
      <c r="F39" s="1358"/>
      <c r="G39" s="1358"/>
      <c r="H39" s="1358"/>
      <c r="I39" s="1358"/>
      <c r="J39" s="1358"/>
      <c r="K39" s="1358"/>
      <c r="L39" s="1358"/>
      <c r="M39" s="1358"/>
      <c r="N39" s="1358"/>
    </row>
    <row r="40">
      <c r="A40" s="1443">
        <f t="shared" si="3"/>
        <v>38</v>
      </c>
      <c r="B40" s="1445">
        <v>18600.0</v>
      </c>
      <c r="C40" s="1445">
        <f t="shared" si="4"/>
        <v>140200</v>
      </c>
      <c r="D40" s="1445">
        <f t="shared" si="5"/>
        <v>2100</v>
      </c>
      <c r="E40" s="1358"/>
      <c r="F40" s="1358"/>
      <c r="G40" s="1358"/>
      <c r="H40" s="1358"/>
      <c r="I40" s="1358"/>
      <c r="J40" s="1358"/>
      <c r="K40" s="1358"/>
      <c r="L40" s="1358"/>
      <c r="M40" s="1358"/>
      <c r="N40" s="1358"/>
    </row>
    <row r="41">
      <c r="A41" s="1443">
        <f t="shared" si="3"/>
        <v>39</v>
      </c>
      <c r="B41" s="1445">
        <v>21000.0</v>
      </c>
      <c r="C41" s="1445">
        <f t="shared" si="4"/>
        <v>161200</v>
      </c>
      <c r="D41" s="1445">
        <f t="shared" si="5"/>
        <v>2400</v>
      </c>
      <c r="E41" s="1358"/>
      <c r="F41" s="1358"/>
      <c r="G41" s="1358"/>
      <c r="H41" s="1358"/>
      <c r="I41" s="1358"/>
      <c r="J41" s="1358"/>
      <c r="K41" s="1358"/>
      <c r="L41" s="1358"/>
      <c r="M41" s="1358"/>
      <c r="N41" s="1358"/>
    </row>
    <row r="42">
      <c r="A42" s="1443">
        <f t="shared" si="3"/>
        <v>40</v>
      </c>
      <c r="B42" s="1445">
        <v>23600.0</v>
      </c>
      <c r="C42" s="1445">
        <f t="shared" si="4"/>
        <v>184800</v>
      </c>
      <c r="D42" s="1445">
        <f t="shared" si="5"/>
        <v>2600</v>
      </c>
      <c r="E42" s="1358"/>
      <c r="F42" s="1358"/>
      <c r="G42" s="1358"/>
      <c r="H42" s="1358"/>
      <c r="I42" s="1358"/>
      <c r="J42" s="1358"/>
      <c r="K42" s="1358"/>
      <c r="L42" s="1358"/>
      <c r="M42" s="1358"/>
      <c r="N42" s="1358"/>
    </row>
    <row r="43">
      <c r="A43" s="1443">
        <f t="shared" si="3"/>
        <v>41</v>
      </c>
      <c r="B43" s="1445">
        <v>26600.0</v>
      </c>
      <c r="C43" s="1445">
        <f t="shared" si="4"/>
        <v>211400</v>
      </c>
      <c r="D43" s="1445">
        <f t="shared" si="5"/>
        <v>3000</v>
      </c>
      <c r="E43" s="1358"/>
      <c r="F43" s="1358"/>
      <c r="G43" s="1358"/>
      <c r="H43" s="1358"/>
      <c r="I43" s="1358"/>
      <c r="J43" s="1358"/>
      <c r="K43" s="1358"/>
      <c r="L43" s="1358"/>
      <c r="M43" s="1358"/>
      <c r="N43" s="1358"/>
    </row>
    <row r="44">
      <c r="A44" s="1443">
        <f t="shared" si="3"/>
        <v>42</v>
      </c>
      <c r="B44" s="1445">
        <v>29800.0</v>
      </c>
      <c r="C44" s="1445">
        <f t="shared" si="4"/>
        <v>241200</v>
      </c>
      <c r="D44" s="1445">
        <f t="shared" si="5"/>
        <v>3200</v>
      </c>
      <c r="E44" s="1358"/>
      <c r="F44" s="1358"/>
      <c r="G44" s="1358"/>
      <c r="H44" s="1358"/>
      <c r="I44" s="1358"/>
      <c r="J44" s="1358"/>
      <c r="K44" s="1358"/>
      <c r="L44" s="1358"/>
      <c r="M44" s="1358"/>
      <c r="N44" s="1358"/>
    </row>
    <row r="45">
      <c r="A45" s="1443">
        <f t="shared" si="3"/>
        <v>43</v>
      </c>
      <c r="B45" s="1445">
        <v>33500.0</v>
      </c>
      <c r="C45" s="1445">
        <f t="shared" si="4"/>
        <v>274700</v>
      </c>
      <c r="D45" s="1445">
        <f t="shared" si="5"/>
        <v>3700</v>
      </c>
      <c r="E45" s="1358"/>
      <c r="F45" s="1358"/>
      <c r="G45" s="1358"/>
      <c r="H45" s="1358"/>
      <c r="I45" s="1358"/>
      <c r="J45" s="1358"/>
      <c r="K45" s="1358"/>
      <c r="L45" s="1358"/>
      <c r="M45" s="1358"/>
      <c r="N45" s="1358"/>
    </row>
    <row r="46">
      <c r="A46" s="1443">
        <f t="shared" si="3"/>
        <v>44</v>
      </c>
      <c r="B46" s="1445">
        <v>37500.0</v>
      </c>
      <c r="C46" s="1445">
        <f t="shared" si="4"/>
        <v>312200</v>
      </c>
      <c r="D46" s="1445">
        <f t="shared" si="5"/>
        <v>4000</v>
      </c>
      <c r="E46" s="1358"/>
      <c r="F46" s="1358"/>
      <c r="G46" s="1358"/>
      <c r="H46" s="1358"/>
      <c r="I46" s="1358"/>
      <c r="J46" s="1358"/>
      <c r="K46" s="1358"/>
      <c r="L46" s="1358"/>
      <c r="M46" s="1358"/>
      <c r="N46" s="1358"/>
    </row>
    <row r="47">
      <c r="A47" s="1443">
        <f t="shared" si="3"/>
        <v>45</v>
      </c>
      <c r="B47" s="1445">
        <v>42000.0</v>
      </c>
      <c r="C47" s="1445">
        <f t="shared" si="4"/>
        <v>354200</v>
      </c>
      <c r="D47" s="1445">
        <f t="shared" si="5"/>
        <v>4500</v>
      </c>
      <c r="E47" s="1358"/>
      <c r="F47" s="1358"/>
      <c r="G47" s="1358"/>
      <c r="H47" s="1358"/>
      <c r="I47" s="1358"/>
      <c r="J47" s="1358"/>
      <c r="K47" s="1358"/>
      <c r="L47" s="1358"/>
      <c r="M47" s="1358"/>
      <c r="N47" s="1358"/>
    </row>
    <row r="48">
      <c r="A48" s="1443">
        <f t="shared" si="3"/>
        <v>46</v>
      </c>
      <c r="B48" s="1445">
        <v>47000.0</v>
      </c>
      <c r="C48" s="1445">
        <f t="shared" si="4"/>
        <v>401200</v>
      </c>
      <c r="D48" s="1445">
        <f t="shared" si="5"/>
        <v>5000</v>
      </c>
      <c r="E48" s="1358"/>
      <c r="F48" s="1358"/>
      <c r="G48" s="1358"/>
      <c r="H48" s="1358"/>
      <c r="I48" s="1358"/>
      <c r="J48" s="1358"/>
      <c r="K48" s="1358"/>
      <c r="L48" s="1358"/>
      <c r="M48" s="1358"/>
      <c r="N48" s="1358"/>
    </row>
    <row r="49">
      <c r="A49" s="1443">
        <f t="shared" si="3"/>
        <v>47</v>
      </c>
      <c r="B49" s="1445">
        <v>50000.0</v>
      </c>
      <c r="C49" s="1445">
        <f t="shared" si="4"/>
        <v>451200</v>
      </c>
      <c r="D49" s="1445">
        <f t="shared" si="5"/>
        <v>3000</v>
      </c>
      <c r="E49" s="1358"/>
      <c r="F49" s="1358"/>
      <c r="G49" s="1358"/>
      <c r="H49" s="1358"/>
      <c r="I49" s="1358"/>
      <c r="J49" s="1358"/>
      <c r="K49" s="1358"/>
      <c r="L49" s="1358"/>
      <c r="M49" s="1358"/>
      <c r="N49" s="1358"/>
    </row>
    <row r="50">
      <c r="A50" s="1443">
        <f t="shared" si="3"/>
        <v>48</v>
      </c>
      <c r="B50" s="1445">
        <v>55000.0</v>
      </c>
      <c r="C50" s="1445">
        <f t="shared" si="4"/>
        <v>506200</v>
      </c>
      <c r="D50" s="1445">
        <f t="shared" si="5"/>
        <v>5000</v>
      </c>
      <c r="E50" s="1358"/>
      <c r="F50" s="1358"/>
      <c r="G50" s="1358"/>
      <c r="H50" s="1358"/>
      <c r="I50" s="1358"/>
      <c r="J50" s="1358"/>
      <c r="K50" s="1358"/>
      <c r="L50" s="1358"/>
      <c r="M50" s="1358"/>
      <c r="N50" s="1358"/>
    </row>
    <row r="51">
      <c r="A51" s="1443">
        <f t="shared" si="3"/>
        <v>49</v>
      </c>
      <c r="B51" s="1445">
        <v>60000.0</v>
      </c>
      <c r="C51" s="1445">
        <f t="shared" si="4"/>
        <v>566200</v>
      </c>
      <c r="D51" s="1445">
        <f t="shared" si="5"/>
        <v>5000</v>
      </c>
      <c r="E51" s="1358"/>
      <c r="F51" s="1358"/>
      <c r="G51" s="1358"/>
      <c r="H51" s="1358"/>
      <c r="I51" s="1358"/>
      <c r="J51" s="1358"/>
      <c r="K51" s="1358"/>
      <c r="L51" s="1358"/>
      <c r="M51" s="1358"/>
      <c r="N51" s="1358"/>
    </row>
    <row r="52">
      <c r="A52" s="1443">
        <f t="shared" si="3"/>
        <v>50</v>
      </c>
      <c r="B52" s="1425">
        <v>65000.0</v>
      </c>
      <c r="C52" s="1445">
        <f t="shared" si="4"/>
        <v>631200</v>
      </c>
      <c r="D52" s="1445">
        <f t="shared" si="5"/>
        <v>5000</v>
      </c>
      <c r="E52" s="1358"/>
      <c r="F52" s="1358"/>
      <c r="G52" s="1358"/>
      <c r="H52" s="1358"/>
      <c r="I52" s="1358"/>
      <c r="J52" s="1358"/>
      <c r="K52" s="1358"/>
      <c r="L52" s="1358"/>
      <c r="M52" s="1358"/>
      <c r="N52" s="1358"/>
    </row>
    <row r="53">
      <c r="A53" s="1443">
        <f t="shared" si="3"/>
        <v>51</v>
      </c>
      <c r="B53" s="1425">
        <v>70000.0</v>
      </c>
      <c r="C53" s="1445">
        <f t="shared" si="4"/>
        <v>701200</v>
      </c>
      <c r="D53" s="1445">
        <f t="shared" si="5"/>
        <v>5000</v>
      </c>
      <c r="E53" s="1358"/>
      <c r="F53" s="1358"/>
      <c r="G53" s="1358"/>
      <c r="H53" s="1358"/>
      <c r="I53" s="1358"/>
      <c r="J53" s="1358"/>
      <c r="K53" s="1358"/>
      <c r="L53" s="1358"/>
      <c r="M53" s="1358"/>
      <c r="N53" s="1358"/>
    </row>
    <row r="54">
      <c r="A54" s="1443">
        <f t="shared" si="3"/>
        <v>52</v>
      </c>
      <c r="B54" s="1425">
        <v>75000.0</v>
      </c>
      <c r="C54" s="1445">
        <f t="shared" si="4"/>
        <v>776200</v>
      </c>
      <c r="D54" s="1445">
        <f t="shared" si="5"/>
        <v>5000</v>
      </c>
      <c r="E54" s="1358"/>
      <c r="F54" s="1358"/>
      <c r="G54" s="1358"/>
      <c r="H54" s="1358"/>
      <c r="I54" s="1358"/>
      <c r="J54" s="1358"/>
      <c r="K54" s="1358"/>
      <c r="L54" s="1358"/>
      <c r="M54" s="1358"/>
      <c r="N54" s="1358"/>
    </row>
    <row r="55">
      <c r="A55" s="1443">
        <f t="shared" si="3"/>
        <v>53</v>
      </c>
      <c r="B55" s="1425">
        <v>80000.0</v>
      </c>
      <c r="C55" s="1445">
        <f t="shared" si="4"/>
        <v>856200</v>
      </c>
      <c r="D55" s="1445">
        <f t="shared" si="5"/>
        <v>5000</v>
      </c>
      <c r="E55" s="1358"/>
      <c r="F55" s="1358"/>
      <c r="G55" s="1358"/>
      <c r="H55" s="1358"/>
      <c r="I55" s="1358"/>
      <c r="J55" s="1358"/>
      <c r="K55" s="1358"/>
      <c r="L55" s="1358"/>
      <c r="M55" s="1358"/>
      <c r="N55" s="1358"/>
    </row>
    <row r="56">
      <c r="A56" s="1443">
        <f t="shared" si="3"/>
        <v>54</v>
      </c>
      <c r="B56" s="1425">
        <v>85000.0</v>
      </c>
      <c r="C56" s="1445">
        <f t="shared" si="4"/>
        <v>941200</v>
      </c>
      <c r="D56" s="1445">
        <f t="shared" si="5"/>
        <v>5000</v>
      </c>
      <c r="E56" s="1358"/>
      <c r="F56" s="1358"/>
      <c r="G56" s="1358"/>
      <c r="H56" s="1358"/>
      <c r="I56" s="1358"/>
      <c r="J56" s="1358"/>
      <c r="K56" s="1358"/>
      <c r="L56" s="1358"/>
      <c r="M56" s="1358"/>
      <c r="N56" s="1358"/>
    </row>
    <row r="57">
      <c r="A57" s="1443">
        <f t="shared" si="3"/>
        <v>55</v>
      </c>
      <c r="B57" s="1425">
        <v>90000.0</v>
      </c>
      <c r="C57" s="1445">
        <f t="shared" si="4"/>
        <v>1031200</v>
      </c>
      <c r="D57" s="1445">
        <f t="shared" si="5"/>
        <v>5000</v>
      </c>
      <c r="E57" s="1358"/>
      <c r="F57" s="1358"/>
      <c r="G57" s="1358"/>
      <c r="H57" s="1358"/>
      <c r="I57" s="1358"/>
      <c r="J57" s="1358"/>
      <c r="K57" s="1358"/>
      <c r="L57" s="1358"/>
      <c r="M57" s="1358"/>
      <c r="N57" s="1358"/>
    </row>
    <row r="58">
      <c r="A58" s="1443">
        <f t="shared" si="3"/>
        <v>56</v>
      </c>
      <c r="B58" s="1425">
        <v>95000.0</v>
      </c>
      <c r="C58" s="1445">
        <f t="shared" si="4"/>
        <v>1126200</v>
      </c>
      <c r="D58" s="1445">
        <f t="shared" si="5"/>
        <v>5000</v>
      </c>
      <c r="E58" s="1358"/>
      <c r="F58" s="1358"/>
      <c r="G58" s="1358"/>
      <c r="H58" s="1358"/>
      <c r="I58" s="1358"/>
      <c r="J58" s="1358"/>
      <c r="K58" s="1358"/>
      <c r="L58" s="1358"/>
      <c r="M58" s="1358"/>
      <c r="N58" s="1358"/>
    </row>
    <row r="59">
      <c r="A59" s="1443">
        <f t="shared" si="3"/>
        <v>57</v>
      </c>
      <c r="B59" s="1425">
        <v>100000.0</v>
      </c>
      <c r="C59" s="1445">
        <f t="shared" si="4"/>
        <v>1226200</v>
      </c>
      <c r="D59" s="1445">
        <f t="shared" si="5"/>
        <v>5000</v>
      </c>
      <c r="E59" s="1358"/>
      <c r="F59" s="1358"/>
      <c r="G59" s="1358"/>
      <c r="H59" s="1358"/>
      <c r="I59" s="1358"/>
      <c r="J59" s="1358"/>
      <c r="K59" s="1358"/>
      <c r="L59" s="1358"/>
      <c r="M59" s="1358"/>
      <c r="N59" s="1358"/>
    </row>
    <row r="60">
      <c r="A60" s="1443">
        <f t="shared" si="3"/>
        <v>58</v>
      </c>
      <c r="B60" s="1425">
        <v>105000.0</v>
      </c>
      <c r="C60" s="1445">
        <f t="shared" si="4"/>
        <v>1331200</v>
      </c>
      <c r="D60" s="1445">
        <f t="shared" si="5"/>
        <v>5000</v>
      </c>
      <c r="E60" s="1358"/>
      <c r="F60" s="1358"/>
      <c r="G60" s="1358"/>
      <c r="H60" s="1358"/>
      <c r="I60" s="1446" t="s">
        <v>3113</v>
      </c>
      <c r="L60" s="1358"/>
      <c r="M60" s="1358"/>
      <c r="N60" s="1358"/>
    </row>
    <row r="61">
      <c r="A61" s="1443">
        <f t="shared" si="3"/>
        <v>59</v>
      </c>
      <c r="B61" s="1425">
        <v>110000.0</v>
      </c>
      <c r="C61" s="1445">
        <f t="shared" si="4"/>
        <v>1441200</v>
      </c>
      <c r="D61" s="1445">
        <f t="shared" si="5"/>
        <v>5000</v>
      </c>
      <c r="E61" s="1358"/>
      <c r="F61" s="1358"/>
      <c r="G61" s="1358"/>
      <c r="H61" s="1358"/>
      <c r="L61" s="1447"/>
      <c r="M61" s="1447"/>
      <c r="N61" s="1358"/>
    </row>
    <row r="62">
      <c r="A62" s="1443">
        <f t="shared" si="3"/>
        <v>60</v>
      </c>
      <c r="B62" s="1425">
        <v>120000.0</v>
      </c>
      <c r="C62" s="1445">
        <f t="shared" si="4"/>
        <v>1561200</v>
      </c>
      <c r="D62" s="1445">
        <f t="shared" si="5"/>
        <v>10000</v>
      </c>
      <c r="E62" s="1368"/>
      <c r="F62" s="1368"/>
      <c r="G62" s="1368"/>
      <c r="H62" s="1368"/>
      <c r="I62" s="1368"/>
      <c r="J62" s="1368"/>
      <c r="K62" s="1368"/>
      <c r="L62" s="1368"/>
      <c r="M62" s="1368"/>
      <c r="N62" s="1368"/>
    </row>
  </sheetData>
  <mergeCells count="4">
    <mergeCell ref="A1:D1"/>
    <mergeCell ref="F1:I1"/>
    <mergeCell ref="K1:N1"/>
    <mergeCell ref="I60:K61"/>
  </mergeCells>
  <hyperlinks>
    <hyperlink display="← Back to Index" location="Index  User Guide!A1" ref="I60"/>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2" width="10.14"/>
    <col customWidth="1" hidden="1" min="3" max="3" width="10.14"/>
    <col customWidth="1" min="4" max="4" width="10.14"/>
    <col customWidth="1" min="5" max="5" width="17.29"/>
    <col customWidth="1" min="6" max="6" width="10.14"/>
    <col customWidth="1" hidden="1" min="7" max="7" width="10.14"/>
    <col customWidth="1" min="8" max="8" width="10.14"/>
    <col customWidth="1" min="9" max="9" width="17.29"/>
  </cols>
  <sheetData>
    <row r="1">
      <c r="A1" s="1370" t="s">
        <v>3076</v>
      </c>
      <c r="B1" s="1371" t="s">
        <v>3077</v>
      </c>
      <c r="C1" s="1370" t="s">
        <v>3071</v>
      </c>
      <c r="D1" s="1370" t="s">
        <v>2681</v>
      </c>
      <c r="E1" s="1448" t="s">
        <v>3078</v>
      </c>
      <c r="F1" s="1370" t="s">
        <v>3079</v>
      </c>
      <c r="G1" s="1370" t="s">
        <v>3071</v>
      </c>
      <c r="H1" s="1370" t="s">
        <v>2681</v>
      </c>
      <c r="I1" s="1449" t="s">
        <v>3078</v>
      </c>
    </row>
    <row r="2">
      <c r="A2" s="1373">
        <v>1.0</v>
      </c>
      <c r="B2" s="1374" t="s">
        <v>91</v>
      </c>
      <c r="C2" s="1375">
        <f t="shared" ref="C2:C51" si="1">sum(B$2:B2)</f>
        <v>0</v>
      </c>
      <c r="D2" s="1376" t="s">
        <v>91</v>
      </c>
      <c r="E2" s="1450" t="s">
        <v>3080</v>
      </c>
      <c r="F2" s="1379" t="s">
        <v>91</v>
      </c>
      <c r="G2" s="1380">
        <f t="shared" ref="G2:G51" si="2">sum(F$2:F2)</f>
        <v>0</v>
      </c>
      <c r="H2" s="1381" t="s">
        <v>91</v>
      </c>
      <c r="I2" s="1451" t="s">
        <v>3081</v>
      </c>
    </row>
    <row r="3">
      <c r="A3" s="1383">
        <f t="shared" ref="A3:A51" si="3">A2+1</f>
        <v>2</v>
      </c>
      <c r="B3" s="1384">
        <v>40.0</v>
      </c>
      <c r="C3" s="1385">
        <f t="shared" si="1"/>
        <v>40</v>
      </c>
      <c r="D3" s="1386">
        <f t="shared" ref="D3:D51" si="4">B3*20</f>
        <v>800</v>
      </c>
      <c r="E3" s="43"/>
      <c r="F3" s="1388">
        <v>60.0</v>
      </c>
      <c r="G3" s="1389">
        <f t="shared" si="2"/>
        <v>60</v>
      </c>
      <c r="H3" s="1390">
        <f t="shared" ref="H3:H51" si="5">F3*20</f>
        <v>1200</v>
      </c>
      <c r="I3" s="269"/>
    </row>
    <row r="4">
      <c r="A4" s="1383">
        <f t="shared" si="3"/>
        <v>3</v>
      </c>
      <c r="B4" s="1384">
        <v>50.0</v>
      </c>
      <c r="C4" s="1385">
        <f t="shared" si="1"/>
        <v>90</v>
      </c>
      <c r="D4" s="1386">
        <f t="shared" si="4"/>
        <v>1000</v>
      </c>
      <c r="E4" s="43"/>
      <c r="F4" s="1388">
        <v>70.0</v>
      </c>
      <c r="G4" s="1389">
        <f t="shared" si="2"/>
        <v>130</v>
      </c>
      <c r="H4" s="1390">
        <f t="shared" si="5"/>
        <v>1400</v>
      </c>
      <c r="I4" s="269"/>
    </row>
    <row r="5">
      <c r="A5" s="1383">
        <f t="shared" si="3"/>
        <v>4</v>
      </c>
      <c r="B5" s="1384">
        <v>50.0</v>
      </c>
      <c r="C5" s="1385">
        <f t="shared" si="1"/>
        <v>140</v>
      </c>
      <c r="D5" s="1386">
        <f t="shared" si="4"/>
        <v>1000</v>
      </c>
      <c r="E5" s="43"/>
      <c r="F5" s="1388">
        <v>80.0</v>
      </c>
      <c r="G5" s="1389">
        <f t="shared" si="2"/>
        <v>210</v>
      </c>
      <c r="H5" s="1390">
        <f t="shared" si="5"/>
        <v>1600</v>
      </c>
      <c r="I5" s="269"/>
    </row>
    <row r="6">
      <c r="A6" s="1383">
        <f t="shared" si="3"/>
        <v>5</v>
      </c>
      <c r="B6" s="1384">
        <v>60.0</v>
      </c>
      <c r="C6" s="1385">
        <f t="shared" si="1"/>
        <v>200</v>
      </c>
      <c r="D6" s="1386">
        <f t="shared" si="4"/>
        <v>1200</v>
      </c>
      <c r="E6" s="43"/>
      <c r="F6" s="1388">
        <v>90.0</v>
      </c>
      <c r="G6" s="1389">
        <f t="shared" si="2"/>
        <v>300</v>
      </c>
      <c r="H6" s="1390">
        <f t="shared" si="5"/>
        <v>1800</v>
      </c>
      <c r="I6" s="269"/>
    </row>
    <row r="7">
      <c r="A7" s="1383">
        <f t="shared" si="3"/>
        <v>6</v>
      </c>
      <c r="B7" s="1384">
        <v>80.0</v>
      </c>
      <c r="C7" s="1385">
        <f t="shared" si="1"/>
        <v>280</v>
      </c>
      <c r="D7" s="1386">
        <f t="shared" si="4"/>
        <v>1600</v>
      </c>
      <c r="E7" s="43"/>
      <c r="F7" s="1388">
        <v>110.0</v>
      </c>
      <c r="G7" s="1389">
        <f t="shared" si="2"/>
        <v>410</v>
      </c>
      <c r="H7" s="1390">
        <f t="shared" si="5"/>
        <v>2200</v>
      </c>
      <c r="I7" s="269"/>
    </row>
    <row r="8">
      <c r="A8" s="1383">
        <f t="shared" si="3"/>
        <v>7</v>
      </c>
      <c r="B8" s="1384">
        <v>90.0</v>
      </c>
      <c r="C8" s="1385">
        <f t="shared" si="1"/>
        <v>370</v>
      </c>
      <c r="D8" s="1386">
        <f t="shared" si="4"/>
        <v>1800</v>
      </c>
      <c r="E8" s="43"/>
      <c r="F8" s="1388">
        <v>130.0</v>
      </c>
      <c r="G8" s="1389">
        <f t="shared" si="2"/>
        <v>540</v>
      </c>
      <c r="H8" s="1390">
        <f t="shared" si="5"/>
        <v>2600</v>
      </c>
      <c r="I8" s="269"/>
    </row>
    <row r="9">
      <c r="A9" s="1383">
        <f t="shared" si="3"/>
        <v>8</v>
      </c>
      <c r="B9" s="1384">
        <v>100.0</v>
      </c>
      <c r="C9" s="1385">
        <f t="shared" si="1"/>
        <v>470</v>
      </c>
      <c r="D9" s="1386">
        <f t="shared" si="4"/>
        <v>2000</v>
      </c>
      <c r="E9" s="43"/>
      <c r="F9" s="1388">
        <v>140.0</v>
      </c>
      <c r="G9" s="1389">
        <f t="shared" si="2"/>
        <v>680</v>
      </c>
      <c r="H9" s="1390">
        <f t="shared" si="5"/>
        <v>2800</v>
      </c>
      <c r="I9" s="269"/>
    </row>
    <row r="10">
      <c r="A10" s="1383">
        <f t="shared" si="3"/>
        <v>9</v>
      </c>
      <c r="B10" s="1384">
        <v>120.0</v>
      </c>
      <c r="C10" s="1385">
        <f t="shared" si="1"/>
        <v>590</v>
      </c>
      <c r="D10" s="1386">
        <f t="shared" si="4"/>
        <v>2400</v>
      </c>
      <c r="E10" s="43"/>
      <c r="F10" s="1388">
        <v>150.0</v>
      </c>
      <c r="G10" s="1389">
        <f t="shared" si="2"/>
        <v>830</v>
      </c>
      <c r="H10" s="1390">
        <f t="shared" si="5"/>
        <v>3000</v>
      </c>
      <c r="I10" s="269"/>
    </row>
    <row r="11">
      <c r="A11" s="1391">
        <f t="shared" si="3"/>
        <v>10</v>
      </c>
      <c r="B11" s="1392">
        <v>130.0</v>
      </c>
      <c r="C11" s="1393">
        <f t="shared" si="1"/>
        <v>720</v>
      </c>
      <c r="D11" s="1394">
        <f t="shared" si="4"/>
        <v>2600</v>
      </c>
      <c r="E11" s="37"/>
      <c r="F11" s="1396">
        <v>170.0</v>
      </c>
      <c r="G11" s="1397">
        <f t="shared" si="2"/>
        <v>1000</v>
      </c>
      <c r="H11" s="1398">
        <f t="shared" si="5"/>
        <v>3400</v>
      </c>
      <c r="I11" s="269"/>
    </row>
    <row r="12">
      <c r="A12" s="1399">
        <f t="shared" si="3"/>
        <v>11</v>
      </c>
      <c r="B12" s="1400">
        <v>190.0</v>
      </c>
      <c r="C12" s="1401">
        <f t="shared" si="1"/>
        <v>910</v>
      </c>
      <c r="D12" s="1402">
        <f t="shared" si="4"/>
        <v>3800</v>
      </c>
      <c r="E12" s="1452" t="s">
        <v>3082</v>
      </c>
      <c r="F12" s="1404">
        <v>240.0</v>
      </c>
      <c r="G12" s="1405">
        <f t="shared" si="2"/>
        <v>1240</v>
      </c>
      <c r="H12" s="1406">
        <f t="shared" si="5"/>
        <v>4800</v>
      </c>
      <c r="I12" s="269"/>
    </row>
    <row r="13">
      <c r="A13" s="1383">
        <f t="shared" si="3"/>
        <v>12</v>
      </c>
      <c r="B13" s="1384">
        <v>200.0</v>
      </c>
      <c r="C13" s="1385">
        <f t="shared" si="1"/>
        <v>1110</v>
      </c>
      <c r="D13" s="1386">
        <f t="shared" si="4"/>
        <v>4000</v>
      </c>
      <c r="E13" s="43"/>
      <c r="F13" s="1388">
        <v>260.0</v>
      </c>
      <c r="G13" s="1389">
        <f t="shared" si="2"/>
        <v>1500</v>
      </c>
      <c r="H13" s="1390">
        <f t="shared" si="5"/>
        <v>5200</v>
      </c>
      <c r="I13" s="269"/>
    </row>
    <row r="14">
      <c r="A14" s="1383">
        <f t="shared" si="3"/>
        <v>13</v>
      </c>
      <c r="B14" s="1384">
        <v>220.0</v>
      </c>
      <c r="C14" s="1385">
        <f t="shared" si="1"/>
        <v>1330</v>
      </c>
      <c r="D14" s="1386">
        <f t="shared" si="4"/>
        <v>4400</v>
      </c>
      <c r="E14" s="43"/>
      <c r="F14" s="1388">
        <v>280.0</v>
      </c>
      <c r="G14" s="1389">
        <f t="shared" si="2"/>
        <v>1780</v>
      </c>
      <c r="H14" s="1390">
        <f t="shared" si="5"/>
        <v>5600</v>
      </c>
      <c r="I14" s="269"/>
    </row>
    <row r="15">
      <c r="A15" s="1383">
        <f t="shared" si="3"/>
        <v>14</v>
      </c>
      <c r="B15" s="1384">
        <v>230.0</v>
      </c>
      <c r="C15" s="1385">
        <f t="shared" si="1"/>
        <v>1560</v>
      </c>
      <c r="D15" s="1386">
        <f t="shared" si="4"/>
        <v>4600</v>
      </c>
      <c r="E15" s="43"/>
      <c r="F15" s="1388">
        <v>300.0</v>
      </c>
      <c r="G15" s="1389">
        <f t="shared" si="2"/>
        <v>2080</v>
      </c>
      <c r="H15" s="1390">
        <f t="shared" si="5"/>
        <v>6000</v>
      </c>
      <c r="I15" s="269"/>
    </row>
    <row r="16">
      <c r="A16" s="1383">
        <f t="shared" si="3"/>
        <v>15</v>
      </c>
      <c r="B16" s="1384">
        <v>250.0</v>
      </c>
      <c r="C16" s="1385">
        <f t="shared" si="1"/>
        <v>1810</v>
      </c>
      <c r="D16" s="1386">
        <f t="shared" si="4"/>
        <v>5000</v>
      </c>
      <c r="E16" s="43"/>
      <c r="F16" s="1388">
        <v>320.0</v>
      </c>
      <c r="G16" s="1389">
        <f t="shared" si="2"/>
        <v>2400</v>
      </c>
      <c r="H16" s="1390">
        <f t="shared" si="5"/>
        <v>6400</v>
      </c>
      <c r="I16" s="269"/>
    </row>
    <row r="17">
      <c r="A17" s="1383">
        <f t="shared" si="3"/>
        <v>16</v>
      </c>
      <c r="B17" s="1384">
        <v>270.0</v>
      </c>
      <c r="C17" s="1385">
        <f t="shared" si="1"/>
        <v>2080</v>
      </c>
      <c r="D17" s="1386">
        <f t="shared" si="4"/>
        <v>5400</v>
      </c>
      <c r="E17" s="43"/>
      <c r="F17" s="1388">
        <v>340.0</v>
      </c>
      <c r="G17" s="1389">
        <f t="shared" si="2"/>
        <v>2740</v>
      </c>
      <c r="H17" s="1390">
        <f t="shared" si="5"/>
        <v>6800</v>
      </c>
      <c r="I17" s="269"/>
    </row>
    <row r="18">
      <c r="A18" s="1383">
        <f t="shared" si="3"/>
        <v>17</v>
      </c>
      <c r="B18" s="1384">
        <v>280.0</v>
      </c>
      <c r="C18" s="1385">
        <f t="shared" si="1"/>
        <v>2360</v>
      </c>
      <c r="D18" s="1386">
        <f t="shared" si="4"/>
        <v>5600</v>
      </c>
      <c r="E18" s="43"/>
      <c r="F18" s="1388">
        <v>360.0</v>
      </c>
      <c r="G18" s="1389">
        <f t="shared" si="2"/>
        <v>3100</v>
      </c>
      <c r="H18" s="1390">
        <f t="shared" si="5"/>
        <v>7200</v>
      </c>
      <c r="I18" s="269"/>
    </row>
    <row r="19">
      <c r="A19" s="1383">
        <f t="shared" si="3"/>
        <v>18</v>
      </c>
      <c r="B19" s="1384">
        <v>300.0</v>
      </c>
      <c r="C19" s="1385">
        <f t="shared" si="1"/>
        <v>2660</v>
      </c>
      <c r="D19" s="1386">
        <f t="shared" si="4"/>
        <v>6000</v>
      </c>
      <c r="E19" s="43"/>
      <c r="F19" s="1388">
        <v>380.0</v>
      </c>
      <c r="G19" s="1389">
        <f t="shared" si="2"/>
        <v>3480</v>
      </c>
      <c r="H19" s="1390">
        <f t="shared" si="5"/>
        <v>7600</v>
      </c>
      <c r="I19" s="269"/>
    </row>
    <row r="20">
      <c r="A20" s="1383">
        <f t="shared" si="3"/>
        <v>19</v>
      </c>
      <c r="B20" s="1384">
        <v>320.0</v>
      </c>
      <c r="C20" s="1385">
        <f t="shared" si="1"/>
        <v>2980</v>
      </c>
      <c r="D20" s="1386">
        <f t="shared" si="4"/>
        <v>6400</v>
      </c>
      <c r="E20" s="43"/>
      <c r="F20" s="1388">
        <v>400.0</v>
      </c>
      <c r="G20" s="1389">
        <f t="shared" si="2"/>
        <v>3880</v>
      </c>
      <c r="H20" s="1390">
        <f t="shared" si="5"/>
        <v>8000</v>
      </c>
      <c r="I20" s="269"/>
    </row>
    <row r="21">
      <c r="A21" s="1391">
        <f t="shared" si="3"/>
        <v>20</v>
      </c>
      <c r="B21" s="1392">
        <v>330.0</v>
      </c>
      <c r="C21" s="1393">
        <f t="shared" si="1"/>
        <v>3310</v>
      </c>
      <c r="D21" s="1394">
        <f t="shared" si="4"/>
        <v>6600</v>
      </c>
      <c r="E21" s="37"/>
      <c r="F21" s="1396">
        <v>420.0</v>
      </c>
      <c r="G21" s="1397">
        <f t="shared" si="2"/>
        <v>4300</v>
      </c>
      <c r="H21" s="1398">
        <f t="shared" si="5"/>
        <v>8400</v>
      </c>
      <c r="I21" s="917"/>
    </row>
    <row r="22">
      <c r="A22" s="1399">
        <f t="shared" si="3"/>
        <v>21</v>
      </c>
      <c r="B22" s="1400">
        <v>500.0</v>
      </c>
      <c r="C22" s="1401">
        <f t="shared" si="1"/>
        <v>3810</v>
      </c>
      <c r="D22" s="1402">
        <f t="shared" si="4"/>
        <v>10000</v>
      </c>
      <c r="E22" s="1452" t="s">
        <v>3083</v>
      </c>
      <c r="F22" s="1404">
        <v>640.0</v>
      </c>
      <c r="G22" s="1405">
        <f t="shared" si="2"/>
        <v>4940</v>
      </c>
      <c r="H22" s="1406">
        <f t="shared" si="5"/>
        <v>12800</v>
      </c>
      <c r="I22" s="1451" t="s">
        <v>3084</v>
      </c>
    </row>
    <row r="23">
      <c r="A23" s="1383">
        <f t="shared" si="3"/>
        <v>22</v>
      </c>
      <c r="B23" s="1384">
        <v>530.0</v>
      </c>
      <c r="C23" s="1385">
        <f t="shared" si="1"/>
        <v>4340</v>
      </c>
      <c r="D23" s="1386">
        <f t="shared" si="4"/>
        <v>10600</v>
      </c>
      <c r="E23" s="43"/>
      <c r="F23" s="1388">
        <v>670.0</v>
      </c>
      <c r="G23" s="1389">
        <f t="shared" si="2"/>
        <v>5610</v>
      </c>
      <c r="H23" s="1390">
        <f t="shared" si="5"/>
        <v>13400</v>
      </c>
      <c r="I23" s="269"/>
    </row>
    <row r="24">
      <c r="A24" s="1383">
        <f t="shared" si="3"/>
        <v>23</v>
      </c>
      <c r="B24" s="1384">
        <v>550.0</v>
      </c>
      <c r="C24" s="1385">
        <f t="shared" si="1"/>
        <v>4890</v>
      </c>
      <c r="D24" s="1386">
        <f t="shared" si="4"/>
        <v>11000</v>
      </c>
      <c r="E24" s="43"/>
      <c r="F24" s="1388">
        <v>700.0</v>
      </c>
      <c r="G24" s="1389">
        <f t="shared" si="2"/>
        <v>6310</v>
      </c>
      <c r="H24" s="1390">
        <f t="shared" si="5"/>
        <v>14000</v>
      </c>
      <c r="I24" s="269"/>
    </row>
    <row r="25">
      <c r="A25" s="1383">
        <f t="shared" si="3"/>
        <v>24</v>
      </c>
      <c r="B25" s="1384">
        <v>570.0</v>
      </c>
      <c r="C25" s="1385">
        <f t="shared" si="1"/>
        <v>5460</v>
      </c>
      <c r="D25" s="1386">
        <f t="shared" si="4"/>
        <v>11400</v>
      </c>
      <c r="E25" s="43"/>
      <c r="F25" s="1388">
        <v>730.0</v>
      </c>
      <c r="G25" s="1389">
        <f t="shared" si="2"/>
        <v>7040</v>
      </c>
      <c r="H25" s="1390">
        <f t="shared" si="5"/>
        <v>14600</v>
      </c>
      <c r="I25" s="269"/>
    </row>
    <row r="26">
      <c r="A26" s="1383">
        <f t="shared" si="3"/>
        <v>25</v>
      </c>
      <c r="B26" s="1384">
        <v>600.0</v>
      </c>
      <c r="C26" s="1385">
        <f t="shared" si="1"/>
        <v>6060</v>
      </c>
      <c r="D26" s="1386">
        <f t="shared" si="4"/>
        <v>12000</v>
      </c>
      <c r="E26" s="43"/>
      <c r="F26" s="1388">
        <v>760.0</v>
      </c>
      <c r="G26" s="1389">
        <f t="shared" si="2"/>
        <v>7800</v>
      </c>
      <c r="H26" s="1390">
        <f t="shared" si="5"/>
        <v>15200</v>
      </c>
      <c r="I26" s="269"/>
    </row>
    <row r="27">
      <c r="A27" s="1383">
        <f t="shared" si="3"/>
        <v>26</v>
      </c>
      <c r="B27" s="1384">
        <v>620.0</v>
      </c>
      <c r="C27" s="1385">
        <f t="shared" si="1"/>
        <v>6680</v>
      </c>
      <c r="D27" s="1386">
        <f t="shared" si="4"/>
        <v>12400</v>
      </c>
      <c r="E27" s="43"/>
      <c r="F27" s="1388">
        <v>790.0</v>
      </c>
      <c r="G27" s="1389">
        <f t="shared" si="2"/>
        <v>8590</v>
      </c>
      <c r="H27" s="1390">
        <f t="shared" si="5"/>
        <v>15800</v>
      </c>
      <c r="I27" s="269"/>
    </row>
    <row r="28">
      <c r="A28" s="1383">
        <f t="shared" si="3"/>
        <v>27</v>
      </c>
      <c r="B28" s="1384">
        <v>650.0</v>
      </c>
      <c r="C28" s="1385">
        <f t="shared" si="1"/>
        <v>7330</v>
      </c>
      <c r="D28" s="1386">
        <f t="shared" si="4"/>
        <v>13000</v>
      </c>
      <c r="E28" s="43"/>
      <c r="F28" s="1388">
        <v>820.0</v>
      </c>
      <c r="G28" s="1389">
        <f t="shared" si="2"/>
        <v>9410</v>
      </c>
      <c r="H28" s="1390">
        <f t="shared" si="5"/>
        <v>16400</v>
      </c>
      <c r="I28" s="269"/>
    </row>
    <row r="29">
      <c r="A29" s="1383">
        <f t="shared" si="3"/>
        <v>28</v>
      </c>
      <c r="B29" s="1384">
        <v>670.0</v>
      </c>
      <c r="C29" s="1385">
        <f t="shared" si="1"/>
        <v>8000</v>
      </c>
      <c r="D29" s="1386">
        <f t="shared" si="4"/>
        <v>13400</v>
      </c>
      <c r="E29" s="43"/>
      <c r="F29" s="1388">
        <v>850.0</v>
      </c>
      <c r="G29" s="1389">
        <f t="shared" si="2"/>
        <v>10260</v>
      </c>
      <c r="H29" s="1390">
        <f t="shared" si="5"/>
        <v>17000</v>
      </c>
      <c r="I29" s="269"/>
    </row>
    <row r="30">
      <c r="A30" s="1383">
        <f t="shared" si="3"/>
        <v>29</v>
      </c>
      <c r="B30" s="1384">
        <v>700.0</v>
      </c>
      <c r="C30" s="1385">
        <f t="shared" si="1"/>
        <v>8700</v>
      </c>
      <c r="D30" s="1386">
        <f t="shared" si="4"/>
        <v>14000</v>
      </c>
      <c r="E30" s="43"/>
      <c r="F30" s="1388">
        <v>880.0</v>
      </c>
      <c r="G30" s="1389">
        <f t="shared" si="2"/>
        <v>11140</v>
      </c>
      <c r="H30" s="1390">
        <f t="shared" si="5"/>
        <v>17600</v>
      </c>
      <c r="I30" s="269"/>
    </row>
    <row r="31">
      <c r="A31" s="1391">
        <f t="shared" si="3"/>
        <v>30</v>
      </c>
      <c r="B31" s="1392">
        <v>720.0</v>
      </c>
      <c r="C31" s="1393">
        <f t="shared" si="1"/>
        <v>9420</v>
      </c>
      <c r="D31" s="1394">
        <f t="shared" si="4"/>
        <v>14400</v>
      </c>
      <c r="E31" s="37"/>
      <c r="F31" s="1396">
        <v>910.0</v>
      </c>
      <c r="G31" s="1397">
        <f t="shared" si="2"/>
        <v>12050</v>
      </c>
      <c r="H31" s="1398">
        <f t="shared" si="5"/>
        <v>18200</v>
      </c>
      <c r="I31" s="917"/>
    </row>
    <row r="32">
      <c r="A32" s="1399">
        <f t="shared" si="3"/>
        <v>31</v>
      </c>
      <c r="B32" s="1400">
        <v>1100.0</v>
      </c>
      <c r="C32" s="1401">
        <f t="shared" si="1"/>
        <v>10520</v>
      </c>
      <c r="D32" s="1402">
        <f t="shared" si="4"/>
        <v>22000</v>
      </c>
      <c r="E32" s="1452" t="s">
        <v>3085</v>
      </c>
      <c r="F32" s="1404">
        <v>1380.0</v>
      </c>
      <c r="G32" s="1405">
        <f t="shared" si="2"/>
        <v>13430</v>
      </c>
      <c r="H32" s="1406">
        <f t="shared" si="5"/>
        <v>27600</v>
      </c>
      <c r="I32" s="1451" t="s">
        <v>3086</v>
      </c>
    </row>
    <row r="33">
      <c r="A33" s="1383">
        <f t="shared" si="3"/>
        <v>32</v>
      </c>
      <c r="B33" s="1384">
        <v>1130.0</v>
      </c>
      <c r="C33" s="1385">
        <f t="shared" si="1"/>
        <v>11650</v>
      </c>
      <c r="D33" s="1386">
        <f t="shared" si="4"/>
        <v>22600</v>
      </c>
      <c r="E33" s="43"/>
      <c r="F33" s="1388">
        <v>1430.0</v>
      </c>
      <c r="G33" s="1389">
        <f t="shared" si="2"/>
        <v>14860</v>
      </c>
      <c r="H33" s="1390">
        <f t="shared" si="5"/>
        <v>28600</v>
      </c>
      <c r="I33" s="269"/>
    </row>
    <row r="34">
      <c r="A34" s="1383">
        <f t="shared" si="3"/>
        <v>33</v>
      </c>
      <c r="B34" s="1384">
        <v>1170.0</v>
      </c>
      <c r="C34" s="1385">
        <f t="shared" si="1"/>
        <v>12820</v>
      </c>
      <c r="D34" s="1386">
        <f t="shared" si="4"/>
        <v>23400</v>
      </c>
      <c r="E34" s="43"/>
      <c r="F34" s="1388">
        <v>1470.0</v>
      </c>
      <c r="G34" s="1389">
        <f t="shared" si="2"/>
        <v>16330</v>
      </c>
      <c r="H34" s="1390">
        <f t="shared" si="5"/>
        <v>29400</v>
      </c>
      <c r="I34" s="269"/>
    </row>
    <row r="35">
      <c r="A35" s="1383">
        <f t="shared" si="3"/>
        <v>34</v>
      </c>
      <c r="B35" s="1384">
        <v>1210.0</v>
      </c>
      <c r="C35" s="1385">
        <f t="shared" si="1"/>
        <v>14030</v>
      </c>
      <c r="D35" s="1386">
        <f t="shared" si="4"/>
        <v>24200</v>
      </c>
      <c r="E35" s="43"/>
      <c r="F35" s="1388">
        <v>1520.0</v>
      </c>
      <c r="G35" s="1389">
        <f t="shared" si="2"/>
        <v>17850</v>
      </c>
      <c r="H35" s="1390">
        <f t="shared" si="5"/>
        <v>30400</v>
      </c>
      <c r="I35" s="269"/>
    </row>
    <row r="36">
      <c r="A36" s="1383">
        <f t="shared" si="3"/>
        <v>35</v>
      </c>
      <c r="B36" s="1384">
        <v>1240.0</v>
      </c>
      <c r="C36" s="1385">
        <f t="shared" si="1"/>
        <v>15270</v>
      </c>
      <c r="D36" s="1386">
        <f t="shared" si="4"/>
        <v>24800</v>
      </c>
      <c r="E36" s="43"/>
      <c r="F36" s="1388">
        <v>1560.0</v>
      </c>
      <c r="G36" s="1389">
        <f t="shared" si="2"/>
        <v>19410</v>
      </c>
      <c r="H36" s="1390">
        <f t="shared" si="5"/>
        <v>31200</v>
      </c>
      <c r="I36" s="269"/>
    </row>
    <row r="37">
      <c r="A37" s="1383">
        <f t="shared" si="3"/>
        <v>36</v>
      </c>
      <c r="B37" s="1384">
        <v>1280.0</v>
      </c>
      <c r="C37" s="1385">
        <f t="shared" si="1"/>
        <v>16550</v>
      </c>
      <c r="D37" s="1386">
        <f t="shared" si="4"/>
        <v>25600</v>
      </c>
      <c r="E37" s="43"/>
      <c r="F37" s="1388">
        <v>1610.0</v>
      </c>
      <c r="G37" s="1389">
        <f t="shared" si="2"/>
        <v>21020</v>
      </c>
      <c r="H37" s="1390">
        <f t="shared" si="5"/>
        <v>32200</v>
      </c>
      <c r="I37" s="269"/>
    </row>
    <row r="38">
      <c r="A38" s="1383">
        <f t="shared" si="3"/>
        <v>37</v>
      </c>
      <c r="B38" s="1384">
        <v>1320.0</v>
      </c>
      <c r="C38" s="1385">
        <f t="shared" si="1"/>
        <v>17870</v>
      </c>
      <c r="D38" s="1386">
        <f t="shared" si="4"/>
        <v>26400</v>
      </c>
      <c r="E38" s="43"/>
      <c r="F38" s="1388">
        <v>1650.0</v>
      </c>
      <c r="G38" s="1389">
        <f t="shared" si="2"/>
        <v>22670</v>
      </c>
      <c r="H38" s="1390">
        <f t="shared" si="5"/>
        <v>33000</v>
      </c>
      <c r="I38" s="269"/>
    </row>
    <row r="39">
      <c r="A39" s="1383">
        <f t="shared" si="3"/>
        <v>38</v>
      </c>
      <c r="B39" s="1384">
        <v>1350.0</v>
      </c>
      <c r="C39" s="1385">
        <f t="shared" si="1"/>
        <v>19220</v>
      </c>
      <c r="D39" s="1386">
        <f t="shared" si="4"/>
        <v>27000</v>
      </c>
      <c r="E39" s="43"/>
      <c r="F39" s="1388">
        <v>1700.0</v>
      </c>
      <c r="G39" s="1389">
        <f t="shared" si="2"/>
        <v>24370</v>
      </c>
      <c r="H39" s="1390">
        <f t="shared" si="5"/>
        <v>34000</v>
      </c>
      <c r="I39" s="269"/>
    </row>
    <row r="40">
      <c r="A40" s="1383">
        <f t="shared" si="3"/>
        <v>39</v>
      </c>
      <c r="B40" s="1384">
        <v>1390.0</v>
      </c>
      <c r="C40" s="1385">
        <f t="shared" si="1"/>
        <v>20610</v>
      </c>
      <c r="D40" s="1386">
        <f t="shared" si="4"/>
        <v>27800</v>
      </c>
      <c r="E40" s="43"/>
      <c r="F40" s="1388">
        <v>1750.0</v>
      </c>
      <c r="G40" s="1389">
        <f t="shared" si="2"/>
        <v>26120</v>
      </c>
      <c r="H40" s="1390">
        <f t="shared" si="5"/>
        <v>35000</v>
      </c>
      <c r="I40" s="269"/>
    </row>
    <row r="41">
      <c r="A41" s="1391">
        <f t="shared" si="3"/>
        <v>40</v>
      </c>
      <c r="B41" s="1392">
        <v>1430.0</v>
      </c>
      <c r="C41" s="1393">
        <f t="shared" si="1"/>
        <v>22040</v>
      </c>
      <c r="D41" s="1394">
        <f t="shared" si="4"/>
        <v>28600</v>
      </c>
      <c r="E41" s="37"/>
      <c r="F41" s="1396">
        <v>1790.0</v>
      </c>
      <c r="G41" s="1397">
        <f t="shared" si="2"/>
        <v>27910</v>
      </c>
      <c r="H41" s="1398">
        <f t="shared" si="5"/>
        <v>35800</v>
      </c>
      <c r="I41" s="917"/>
    </row>
    <row r="42">
      <c r="A42" s="1399">
        <f t="shared" si="3"/>
        <v>41</v>
      </c>
      <c r="B42" s="1400">
        <v>2170.0</v>
      </c>
      <c r="C42" s="1401">
        <f t="shared" si="1"/>
        <v>24210</v>
      </c>
      <c r="D42" s="1402">
        <f t="shared" si="4"/>
        <v>43400</v>
      </c>
      <c r="E42" s="1452" t="s">
        <v>3115</v>
      </c>
      <c r="F42" s="1404">
        <v>2730.0</v>
      </c>
      <c r="G42" s="1405">
        <f t="shared" si="2"/>
        <v>30640</v>
      </c>
      <c r="H42" s="1406">
        <f t="shared" si="5"/>
        <v>54600</v>
      </c>
      <c r="I42" s="1451" t="s">
        <v>3116</v>
      </c>
    </row>
    <row r="43">
      <c r="A43" s="1383">
        <f t="shared" si="3"/>
        <v>42</v>
      </c>
      <c r="B43" s="1384">
        <v>2230.0</v>
      </c>
      <c r="C43" s="1385">
        <f t="shared" si="1"/>
        <v>26440</v>
      </c>
      <c r="D43" s="1386">
        <f t="shared" si="4"/>
        <v>44600</v>
      </c>
      <c r="E43" s="43"/>
      <c r="F43" s="1388">
        <v>2790.0</v>
      </c>
      <c r="G43" s="1389">
        <f t="shared" si="2"/>
        <v>33430</v>
      </c>
      <c r="H43" s="1390">
        <f t="shared" si="5"/>
        <v>55800</v>
      </c>
      <c r="I43" s="269"/>
    </row>
    <row r="44">
      <c r="A44" s="1383">
        <f t="shared" si="3"/>
        <v>43</v>
      </c>
      <c r="B44" s="1384">
        <v>2280.0</v>
      </c>
      <c r="C44" s="1385">
        <f t="shared" si="1"/>
        <v>28720</v>
      </c>
      <c r="D44" s="1386">
        <f t="shared" si="4"/>
        <v>45600</v>
      </c>
      <c r="E44" s="43"/>
      <c r="F44" s="1388">
        <v>2860.0</v>
      </c>
      <c r="G44" s="1389">
        <f t="shared" si="2"/>
        <v>36290</v>
      </c>
      <c r="H44" s="1390">
        <f t="shared" si="5"/>
        <v>57200</v>
      </c>
      <c r="I44" s="269"/>
    </row>
    <row r="45">
      <c r="A45" s="1383">
        <f t="shared" si="3"/>
        <v>44</v>
      </c>
      <c r="B45" s="1384">
        <v>2340.0</v>
      </c>
      <c r="C45" s="1385">
        <f t="shared" si="1"/>
        <v>31060</v>
      </c>
      <c r="D45" s="1386">
        <f t="shared" si="4"/>
        <v>46800</v>
      </c>
      <c r="E45" s="43"/>
      <c r="F45" s="1388">
        <v>2930.0</v>
      </c>
      <c r="G45" s="1389">
        <f t="shared" si="2"/>
        <v>39220</v>
      </c>
      <c r="H45" s="1390">
        <f t="shared" si="5"/>
        <v>58600</v>
      </c>
      <c r="I45" s="269"/>
    </row>
    <row r="46">
      <c r="A46" s="1383">
        <f t="shared" si="3"/>
        <v>45</v>
      </c>
      <c r="B46" s="1384">
        <v>2390.0</v>
      </c>
      <c r="C46" s="1385">
        <f t="shared" si="1"/>
        <v>33450</v>
      </c>
      <c r="D46" s="1386">
        <f t="shared" si="4"/>
        <v>47800</v>
      </c>
      <c r="E46" s="43"/>
      <c r="F46" s="1388">
        <v>3000.0</v>
      </c>
      <c r="G46" s="1389">
        <f t="shared" si="2"/>
        <v>42220</v>
      </c>
      <c r="H46" s="1390">
        <f t="shared" si="5"/>
        <v>60000</v>
      </c>
      <c r="I46" s="269"/>
    </row>
    <row r="47">
      <c r="A47" s="1383">
        <f t="shared" si="3"/>
        <v>46</v>
      </c>
      <c r="B47" s="1384">
        <v>2450.0</v>
      </c>
      <c r="C47" s="1385">
        <f t="shared" si="1"/>
        <v>35900</v>
      </c>
      <c r="D47" s="1386">
        <f t="shared" si="4"/>
        <v>49000</v>
      </c>
      <c r="E47" s="43"/>
      <c r="F47" s="1388">
        <v>3070.0</v>
      </c>
      <c r="G47" s="1389">
        <f t="shared" si="2"/>
        <v>45290</v>
      </c>
      <c r="H47" s="1390">
        <f t="shared" si="5"/>
        <v>61400</v>
      </c>
      <c r="I47" s="269"/>
    </row>
    <row r="48">
      <c r="A48" s="1383">
        <f t="shared" si="3"/>
        <v>47</v>
      </c>
      <c r="B48" s="1384">
        <v>2500.0</v>
      </c>
      <c r="C48" s="1385">
        <f t="shared" si="1"/>
        <v>38400</v>
      </c>
      <c r="D48" s="1386">
        <f t="shared" si="4"/>
        <v>50000</v>
      </c>
      <c r="E48" s="43"/>
      <c r="F48" s="1388">
        <v>3140.0</v>
      </c>
      <c r="G48" s="1389">
        <f t="shared" si="2"/>
        <v>48430</v>
      </c>
      <c r="H48" s="1390">
        <f t="shared" si="5"/>
        <v>62800</v>
      </c>
      <c r="I48" s="269"/>
    </row>
    <row r="49">
      <c r="A49" s="1383">
        <f t="shared" si="3"/>
        <v>48</v>
      </c>
      <c r="B49" s="1384">
        <v>2560.0</v>
      </c>
      <c r="C49" s="1385">
        <f t="shared" si="1"/>
        <v>40960</v>
      </c>
      <c r="D49" s="1386">
        <f t="shared" si="4"/>
        <v>51200</v>
      </c>
      <c r="E49" s="43"/>
      <c r="F49" s="1388">
        <v>3200.0</v>
      </c>
      <c r="G49" s="1389">
        <f t="shared" si="2"/>
        <v>51630</v>
      </c>
      <c r="H49" s="1390">
        <f t="shared" si="5"/>
        <v>64000</v>
      </c>
      <c r="I49" s="269"/>
    </row>
    <row r="50">
      <c r="A50" s="1383">
        <f t="shared" si="3"/>
        <v>49</v>
      </c>
      <c r="B50" s="1384">
        <v>2610.0</v>
      </c>
      <c r="C50" s="1385">
        <f t="shared" si="1"/>
        <v>43570</v>
      </c>
      <c r="D50" s="1386">
        <f t="shared" si="4"/>
        <v>52200</v>
      </c>
      <c r="E50" s="43"/>
      <c r="F50" s="1388">
        <v>3270.0</v>
      </c>
      <c r="G50" s="1389">
        <f t="shared" si="2"/>
        <v>54900</v>
      </c>
      <c r="H50" s="1390">
        <f t="shared" si="5"/>
        <v>65400</v>
      </c>
      <c r="I50" s="269"/>
    </row>
    <row r="51">
      <c r="A51" s="1391">
        <f t="shared" si="3"/>
        <v>50</v>
      </c>
      <c r="B51" s="1392">
        <v>2660.0</v>
      </c>
      <c r="C51" s="1393">
        <f t="shared" si="1"/>
        <v>46230</v>
      </c>
      <c r="D51" s="1394">
        <f t="shared" si="4"/>
        <v>53200</v>
      </c>
      <c r="E51" s="37"/>
      <c r="F51" s="1396">
        <v>3340.0</v>
      </c>
      <c r="G51" s="1397">
        <f t="shared" si="2"/>
        <v>58240</v>
      </c>
      <c r="H51" s="1398">
        <f t="shared" si="5"/>
        <v>66800</v>
      </c>
      <c r="I51" s="917"/>
    </row>
    <row r="52">
      <c r="A52" s="1443"/>
      <c r="B52" s="1425"/>
      <c r="C52" s="1445"/>
      <c r="D52" s="1445"/>
      <c r="E52" s="1453"/>
      <c r="F52" s="1425"/>
      <c r="G52" s="1445"/>
      <c r="H52" s="1445"/>
      <c r="I52" s="1453"/>
    </row>
    <row r="53">
      <c r="A53" s="1446" t="s">
        <v>3113</v>
      </c>
      <c r="E53" s="1453"/>
      <c r="F53" s="1425"/>
      <c r="G53" s="1445"/>
      <c r="H53" s="1445"/>
      <c r="I53" s="1453"/>
    </row>
    <row r="54">
      <c r="A54" s="1443"/>
      <c r="B54" s="1425"/>
      <c r="C54" s="1445"/>
      <c r="D54" s="1445"/>
      <c r="E54" s="1453"/>
      <c r="F54" s="1425"/>
      <c r="G54" s="1445"/>
      <c r="H54" s="1445"/>
      <c r="I54" s="1453"/>
    </row>
  </sheetData>
  <mergeCells count="10">
    <mergeCell ref="I32:I41"/>
    <mergeCell ref="I42:I51"/>
    <mergeCell ref="A53:D53"/>
    <mergeCell ref="E2:E11"/>
    <mergeCell ref="I2:I21"/>
    <mergeCell ref="E12:E21"/>
    <mergeCell ref="E22:E31"/>
    <mergeCell ref="I22:I31"/>
    <mergeCell ref="E32:E41"/>
    <mergeCell ref="E42:E51"/>
  </mergeCells>
  <hyperlinks>
    <hyperlink display="← Back to Index" location="Index  User Guide!A1" ref="A53"/>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7.29"/>
  </cols>
  <sheetData>
    <row r="1">
      <c r="A1" s="1454" t="s">
        <v>3089</v>
      </c>
      <c r="B1" s="1413" t="s">
        <v>2681</v>
      </c>
      <c r="C1" s="1455"/>
      <c r="D1" s="1446" t="s">
        <v>3113</v>
      </c>
    </row>
    <row r="2">
      <c r="A2" s="1423" t="s">
        <v>3090</v>
      </c>
      <c r="B2" s="1419">
        <v>30.0</v>
      </c>
      <c r="C2" s="1456"/>
      <c r="D2" s="3" t="s">
        <v>3117</v>
      </c>
      <c r="G2" s="3"/>
    </row>
    <row r="3">
      <c r="A3" s="1423" t="s">
        <v>3092</v>
      </c>
      <c r="B3" s="1419">
        <v>60.0</v>
      </c>
      <c r="C3" s="1456"/>
      <c r="G3" s="3"/>
    </row>
    <row r="4">
      <c r="A4" s="1423" t="s">
        <v>3093</v>
      </c>
      <c r="B4" s="1419">
        <v>300.0</v>
      </c>
      <c r="C4" s="1456"/>
      <c r="G4" s="3"/>
    </row>
    <row r="5">
      <c r="A5" s="1423" t="s">
        <v>3094</v>
      </c>
      <c r="B5" s="1419">
        <v>1500.0</v>
      </c>
      <c r="C5" s="1456"/>
      <c r="G5" s="3"/>
    </row>
    <row r="6">
      <c r="A6" s="1423" t="s">
        <v>3095</v>
      </c>
      <c r="B6" s="1419">
        <v>40.0</v>
      </c>
      <c r="C6" s="1456"/>
      <c r="G6" s="3"/>
    </row>
    <row r="7">
      <c r="A7" s="1423" t="s">
        <v>3096</v>
      </c>
      <c r="B7" s="1419">
        <v>160.0</v>
      </c>
      <c r="C7" s="1456"/>
      <c r="G7" s="3"/>
    </row>
    <row r="8">
      <c r="A8" s="1423" t="s">
        <v>3097</v>
      </c>
      <c r="B8" s="1419">
        <v>640.0</v>
      </c>
      <c r="C8" s="1456"/>
      <c r="G8" s="3"/>
    </row>
    <row r="9">
      <c r="A9" s="1423" t="s">
        <v>3098</v>
      </c>
      <c r="B9" s="1419">
        <v>2800.0</v>
      </c>
      <c r="C9" s="1456"/>
      <c r="G9" s="3"/>
    </row>
    <row r="10">
      <c r="A10" s="1423" t="s">
        <v>3099</v>
      </c>
      <c r="B10" s="1419">
        <v>50.0</v>
      </c>
      <c r="C10" s="1456"/>
      <c r="G10" s="3"/>
    </row>
    <row r="11">
      <c r="A11" s="1423" t="s">
        <v>3100</v>
      </c>
      <c r="B11" s="1419">
        <v>100.0</v>
      </c>
      <c r="C11" s="1456"/>
      <c r="G11" s="3"/>
    </row>
    <row r="12">
      <c r="A12" s="1423" t="s">
        <v>3101</v>
      </c>
      <c r="B12" s="1419">
        <v>200.0</v>
      </c>
      <c r="C12" s="1456"/>
      <c r="G12" s="3"/>
    </row>
    <row r="13">
      <c r="A13" s="1423" t="s">
        <v>3102</v>
      </c>
      <c r="B13" s="1419">
        <v>300.0</v>
      </c>
      <c r="C13" s="1456"/>
      <c r="G13" s="3"/>
    </row>
    <row r="14">
      <c r="A14" s="1423" t="s">
        <v>3103</v>
      </c>
      <c r="B14" s="1419">
        <v>500.0</v>
      </c>
      <c r="C14" s="1456"/>
      <c r="G14" s="3"/>
    </row>
    <row r="15">
      <c r="A15" s="1423" t="s">
        <v>3104</v>
      </c>
      <c r="B15" s="1419">
        <v>700.0</v>
      </c>
      <c r="C15" s="1456"/>
      <c r="G15" s="3"/>
    </row>
    <row r="16">
      <c r="A16" s="1423" t="s">
        <v>3105</v>
      </c>
      <c r="B16" s="1419">
        <v>1000.0</v>
      </c>
      <c r="C16" s="1456"/>
      <c r="G16" s="3"/>
    </row>
    <row r="17">
      <c r="A17" s="1423" t="s">
        <v>3106</v>
      </c>
      <c r="B17" s="1419">
        <v>2000.0</v>
      </c>
      <c r="C17" s="1456"/>
      <c r="G17" s="3"/>
    </row>
    <row r="18">
      <c r="A18" s="1423" t="s">
        <v>3107</v>
      </c>
      <c r="B18" s="1419">
        <v>120.0</v>
      </c>
      <c r="C18" s="1456"/>
      <c r="G18" s="3"/>
    </row>
    <row r="19">
      <c r="A19" s="1423" t="s">
        <v>3108</v>
      </c>
      <c r="B19" s="1419">
        <v>600.0</v>
      </c>
      <c r="C19" s="1456"/>
      <c r="G19" s="3"/>
    </row>
    <row r="20">
      <c r="A20" s="1423" t="s">
        <v>3109</v>
      </c>
      <c r="B20" s="1419">
        <v>1500.0</v>
      </c>
      <c r="C20" s="1456"/>
      <c r="G20" s="3"/>
    </row>
    <row r="21">
      <c r="A21" s="1423" t="s">
        <v>3110</v>
      </c>
      <c r="B21" s="1419">
        <v>9000.0</v>
      </c>
      <c r="C21" s="1456"/>
      <c r="G21" s="1456"/>
    </row>
    <row r="22">
      <c r="A22" s="1423" t="s">
        <v>3111</v>
      </c>
      <c r="B22" s="1419">
        <v>1000.0</v>
      </c>
      <c r="C22" s="1456"/>
      <c r="G22" s="1456"/>
    </row>
    <row r="23">
      <c r="A23" s="1423" t="s">
        <v>3112</v>
      </c>
      <c r="B23" s="1419">
        <v>3000.0</v>
      </c>
      <c r="C23" s="1456"/>
      <c r="D23" s="1456"/>
      <c r="E23" s="1456"/>
      <c r="F23" s="1456"/>
      <c r="G23" s="1456"/>
    </row>
  </sheetData>
  <mergeCells count="2">
    <mergeCell ref="D1:F1"/>
    <mergeCell ref="D2:F22"/>
  </mergeCells>
  <hyperlinks>
    <hyperlink display="← Back to Index" location="Index  User Guide!A1" ref="D1"/>
  </hyperlin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8.71"/>
    <col customWidth="1" min="3" max="3" width="18.0"/>
    <col customWidth="1" min="4" max="9" width="14.43"/>
  </cols>
  <sheetData>
    <row r="1">
      <c r="A1" s="1457" t="s">
        <v>30</v>
      </c>
      <c r="B1" s="7"/>
      <c r="C1" s="1458" t="s">
        <v>3118</v>
      </c>
      <c r="D1" s="1459" t="s">
        <v>3119</v>
      </c>
      <c r="E1" s="17"/>
      <c r="F1" s="17"/>
      <c r="G1" s="7"/>
      <c r="H1" s="1458" t="s">
        <v>3120</v>
      </c>
      <c r="I1" s="1458" t="s">
        <v>3121</v>
      </c>
    </row>
    <row r="2" ht="33.75" customHeight="1">
      <c r="A2" s="1460" t="s">
        <v>3122</v>
      </c>
      <c r="B2" s="1461" t="str">
        <f>image("https://i.imgur.com/mNxS39D.png",4,40,36)</f>
        <v/>
      </c>
      <c r="C2" s="1462" t="s">
        <v>3123</v>
      </c>
      <c r="D2" s="1463" t="s">
        <v>3124</v>
      </c>
      <c r="E2" s="17"/>
      <c r="F2" s="17"/>
      <c r="G2" s="7"/>
      <c r="H2" s="96" t="s">
        <v>245</v>
      </c>
      <c r="I2" s="96" t="s">
        <v>3125</v>
      </c>
    </row>
    <row r="3" ht="33.75" customHeight="1">
      <c r="A3" s="1460" t="s">
        <v>3126</v>
      </c>
      <c r="B3" s="1461" t="str">
        <f>image("https://i.imgur.com/waFHb9T.png",4,40,36)</f>
        <v/>
      </c>
      <c r="C3" s="43"/>
      <c r="D3" s="1463" t="s">
        <v>3127</v>
      </c>
      <c r="E3" s="17"/>
      <c r="F3" s="17"/>
      <c r="G3" s="7"/>
      <c r="H3" s="96" t="s">
        <v>3128</v>
      </c>
      <c r="I3" s="96" t="s">
        <v>3125</v>
      </c>
    </row>
    <row r="4" ht="33.75" customHeight="1">
      <c r="A4" s="1460" t="s">
        <v>3129</v>
      </c>
      <c r="B4" s="1461" t="str">
        <f>image("https://i.imgur.com/ZViCBXO.png",4,40,36)</f>
        <v/>
      </c>
      <c r="C4" s="37"/>
      <c r="D4" s="1463" t="s">
        <v>3130</v>
      </c>
      <c r="E4" s="17"/>
      <c r="F4" s="17"/>
      <c r="G4" s="7"/>
      <c r="H4" s="96" t="s">
        <v>3131</v>
      </c>
      <c r="I4" s="96" t="s">
        <v>3132</v>
      </c>
    </row>
    <row r="5" ht="33.75" customHeight="1">
      <c r="A5" s="1464" t="s">
        <v>3133</v>
      </c>
      <c r="B5" s="1465" t="str">
        <f>image("https://i.imgur.com/kI2aOuJ.png",4,40,36)</f>
        <v/>
      </c>
      <c r="C5" s="1462" t="s">
        <v>3134</v>
      </c>
      <c r="D5" s="1463" t="s">
        <v>3135</v>
      </c>
      <c r="E5" s="17"/>
      <c r="F5" s="17"/>
      <c r="G5" s="7"/>
      <c r="H5" s="96" t="s">
        <v>3131</v>
      </c>
      <c r="I5" s="96" t="s">
        <v>3132</v>
      </c>
    </row>
    <row r="6" ht="33.75" customHeight="1">
      <c r="A6" s="1464" t="s">
        <v>3136</v>
      </c>
      <c r="B6" s="1465" t="str">
        <f>image("https://i.imgur.com/8UD4LJH.png",4,40,36)</f>
        <v/>
      </c>
      <c r="C6" s="43"/>
      <c r="D6" s="1463" t="s">
        <v>3137</v>
      </c>
      <c r="E6" s="17"/>
      <c r="F6" s="17"/>
      <c r="G6" s="7"/>
      <c r="H6" s="96" t="s">
        <v>245</v>
      </c>
      <c r="I6" s="96" t="s">
        <v>3125</v>
      </c>
    </row>
    <row r="7" ht="33.75" customHeight="1">
      <c r="A7" s="1464" t="s">
        <v>3138</v>
      </c>
      <c r="B7" s="1465" t="str">
        <f>image("https://i.imgur.com/Bq4jl5Q.png",4,40,36)</f>
        <v/>
      </c>
      <c r="C7" s="43"/>
      <c r="D7" s="1463" t="s">
        <v>3139</v>
      </c>
      <c r="E7" s="17"/>
      <c r="F7" s="17"/>
      <c r="G7" s="7"/>
      <c r="H7" s="96" t="s">
        <v>3128</v>
      </c>
      <c r="I7" s="96" t="s">
        <v>3125</v>
      </c>
    </row>
    <row r="8" ht="33.75" customHeight="1">
      <c r="A8" s="1464" t="s">
        <v>2025</v>
      </c>
      <c r="B8" s="1465" t="str">
        <f>image("https://i.imgur.com/tODc4xA.png",4,40,36)</f>
        <v/>
      </c>
      <c r="C8" s="43"/>
      <c r="D8" s="1463" t="s">
        <v>3140</v>
      </c>
      <c r="E8" s="17"/>
      <c r="F8" s="17"/>
      <c r="G8" s="7"/>
      <c r="H8" s="96" t="s">
        <v>3141</v>
      </c>
      <c r="I8" s="96" t="s">
        <v>3132</v>
      </c>
    </row>
    <row r="9" ht="33.75" customHeight="1">
      <c r="A9" s="1464" t="s">
        <v>3142</v>
      </c>
      <c r="B9" s="1465" t="str">
        <f>image("https://i.imgur.com/9UTF5gL.png",4,40,36)</f>
        <v/>
      </c>
      <c r="C9" s="37"/>
      <c r="D9" s="1463" t="s">
        <v>3143</v>
      </c>
      <c r="E9" s="17"/>
      <c r="F9" s="17"/>
      <c r="G9" s="7"/>
      <c r="H9" s="96" t="s">
        <v>3141</v>
      </c>
      <c r="I9" s="96" t="s">
        <v>3132</v>
      </c>
    </row>
    <row r="10" ht="33.75" customHeight="1">
      <c r="A10" s="1466" t="s">
        <v>3144</v>
      </c>
      <c r="B10" s="1467" t="str">
        <f>image("https://i.imgur.com/Wrlx7Qh.png",4,40,36)</f>
        <v/>
      </c>
      <c r="C10" s="1462" t="s">
        <v>3145</v>
      </c>
      <c r="D10" s="1463" t="s">
        <v>3146</v>
      </c>
      <c r="E10" s="17"/>
      <c r="F10" s="17"/>
      <c r="G10" s="7"/>
      <c r="H10" s="96" t="s">
        <v>3141</v>
      </c>
      <c r="I10" s="96" t="s">
        <v>3132</v>
      </c>
    </row>
    <row r="11" ht="33.75" customHeight="1">
      <c r="A11" s="1466" t="s">
        <v>3147</v>
      </c>
      <c r="B11" s="1467" t="str">
        <f>image("https://i.imgur.com/8PKY903.png",4,40,36)</f>
        <v/>
      </c>
      <c r="C11" s="43"/>
      <c r="D11" s="1463" t="s">
        <v>3148</v>
      </c>
      <c r="E11" s="17"/>
      <c r="F11" s="17"/>
      <c r="G11" s="7"/>
      <c r="H11" s="96" t="s">
        <v>3128</v>
      </c>
      <c r="I11" s="96" t="s">
        <v>3125</v>
      </c>
    </row>
    <row r="12" ht="33.75" customHeight="1">
      <c r="A12" s="1466" t="s">
        <v>3128</v>
      </c>
      <c r="B12" s="1467" t="str">
        <f>image("https://i.imgur.com/T038RXz.png",4,40,36)</f>
        <v/>
      </c>
      <c r="C12" s="37"/>
      <c r="D12" s="1463" t="s">
        <v>3149</v>
      </c>
      <c r="E12" s="17"/>
      <c r="F12" s="17"/>
      <c r="G12" s="7"/>
      <c r="H12" s="96" t="s">
        <v>3131</v>
      </c>
      <c r="I12" s="96" t="s">
        <v>3132</v>
      </c>
    </row>
    <row r="13" ht="33.75" customHeight="1">
      <c r="A13" s="1468" t="s">
        <v>3150</v>
      </c>
      <c r="B13" s="1469" t="str">
        <f>image("https://i.imgur.com/DDrLS6z.png",4,40,36)</f>
        <v/>
      </c>
      <c r="C13" s="1462" t="s">
        <v>3151</v>
      </c>
      <c r="D13" s="1463" t="s">
        <v>3152</v>
      </c>
      <c r="E13" s="17"/>
      <c r="F13" s="17"/>
      <c r="G13" s="7"/>
      <c r="H13" s="96" t="s">
        <v>3131</v>
      </c>
      <c r="I13" s="96" t="s">
        <v>3132</v>
      </c>
    </row>
    <row r="14" ht="33.75" customHeight="1">
      <c r="A14" s="1468" t="s">
        <v>882</v>
      </c>
      <c r="B14" s="1469" t="str">
        <f>image("https://i.imgur.com/KcjXKQf.png",4,40,36)</f>
        <v/>
      </c>
      <c r="C14" s="37"/>
      <c r="D14" s="1463" t="s">
        <v>3153</v>
      </c>
      <c r="E14" s="17"/>
      <c r="F14" s="17"/>
      <c r="G14" s="7"/>
      <c r="H14" s="96" t="s">
        <v>245</v>
      </c>
      <c r="I14" s="96" t="s">
        <v>3125</v>
      </c>
    </row>
    <row r="15" ht="15.75" customHeight="1">
      <c r="A15" s="1470"/>
      <c r="B15" s="1471"/>
      <c r="C15" s="1472"/>
      <c r="D15" s="1473"/>
      <c r="E15" s="1472"/>
      <c r="F15" s="1472"/>
      <c r="G15" s="1472"/>
      <c r="H15" s="1472"/>
      <c r="I15" s="1472"/>
    </row>
    <row r="16" ht="15.75" customHeight="1">
      <c r="A16" s="1447"/>
      <c r="B16" s="1447"/>
      <c r="C16" s="1472"/>
      <c r="D16" s="1473"/>
      <c r="E16" s="1472"/>
      <c r="F16" s="1472"/>
      <c r="G16" s="1472"/>
      <c r="H16" s="1472"/>
      <c r="I16" s="1472"/>
    </row>
    <row r="17" ht="15.75" customHeight="1">
      <c r="A17" s="1447"/>
      <c r="B17" s="1447"/>
      <c r="C17" s="1472"/>
      <c r="D17" s="1473"/>
      <c r="E17" s="1472"/>
      <c r="F17" s="1472"/>
      <c r="G17" s="1472"/>
      <c r="H17" s="1472"/>
      <c r="I17" s="1472"/>
    </row>
    <row r="18" ht="15.75" customHeight="1">
      <c r="A18" s="1447"/>
      <c r="B18" s="1447"/>
      <c r="C18" s="1474" t="s">
        <v>3154</v>
      </c>
      <c r="D18" s="17"/>
      <c r="E18" s="17"/>
      <c r="F18" s="17"/>
      <c r="G18" s="7"/>
      <c r="H18" s="1472"/>
      <c r="I18" s="1472"/>
    </row>
    <row r="19" ht="15.75" customHeight="1">
      <c r="A19" s="1447"/>
      <c r="B19" s="1447"/>
      <c r="C19" s="1475" t="s">
        <v>3155</v>
      </c>
      <c r="D19" s="1476" t="s">
        <v>3156</v>
      </c>
      <c r="E19" s="1476" t="s">
        <v>452</v>
      </c>
      <c r="F19" s="1476" t="s">
        <v>3157</v>
      </c>
      <c r="G19" s="1477" t="s">
        <v>3158</v>
      </c>
      <c r="H19" s="1472"/>
      <c r="I19" s="1472"/>
    </row>
    <row r="20" ht="15.75" customHeight="1">
      <c r="A20" s="1447"/>
      <c r="B20" s="1447"/>
      <c r="C20" s="1478" t="s">
        <v>3159</v>
      </c>
      <c r="D20" s="1419">
        <v>130.0</v>
      </c>
      <c r="E20" s="1419">
        <v>200.0</v>
      </c>
      <c r="F20" s="1419">
        <v>200.0</v>
      </c>
      <c r="G20" s="1419">
        <v>130.0</v>
      </c>
      <c r="H20" s="1472"/>
      <c r="I20" s="1472"/>
    </row>
    <row r="21" ht="15.75" customHeight="1">
      <c r="A21" s="1447"/>
      <c r="B21" s="1447"/>
      <c r="C21" s="1478" t="s">
        <v>3160</v>
      </c>
      <c r="D21" s="1479">
        <v>0.1</v>
      </c>
      <c r="E21" s="1479">
        <v>0.15</v>
      </c>
      <c r="F21" s="1479">
        <v>0.15</v>
      </c>
      <c r="G21" s="1479">
        <v>0.1</v>
      </c>
      <c r="H21" s="1472"/>
      <c r="I21" s="1472"/>
    </row>
    <row r="22" ht="15.75" customHeight="1">
      <c r="A22" s="1447"/>
      <c r="B22" s="1447"/>
      <c r="C22" s="1478" t="s">
        <v>3161</v>
      </c>
      <c r="D22" s="1419">
        <v>30.0</v>
      </c>
      <c r="E22" s="1419">
        <v>10.0</v>
      </c>
      <c r="F22" s="1419">
        <v>10.0</v>
      </c>
      <c r="G22" s="1419">
        <v>20.0</v>
      </c>
      <c r="H22" s="1472"/>
      <c r="I22" s="1472"/>
    </row>
    <row r="23" ht="15.75" customHeight="1">
      <c r="A23" s="1447"/>
      <c r="B23" s="1447"/>
      <c r="C23" s="1478" t="s">
        <v>3162</v>
      </c>
      <c r="D23" s="1479">
        <v>0.15</v>
      </c>
      <c r="E23" s="1479">
        <v>0.05</v>
      </c>
      <c r="F23" s="1479">
        <v>0.05</v>
      </c>
      <c r="G23" s="1479">
        <v>0.1</v>
      </c>
      <c r="H23" s="1472"/>
      <c r="I23" s="1472"/>
    </row>
    <row r="24" ht="15.75" customHeight="1">
      <c r="A24" s="1447"/>
      <c r="B24" s="1447"/>
      <c r="C24" s="1478" t="s">
        <v>3163</v>
      </c>
      <c r="D24" s="1419">
        <v>30.0</v>
      </c>
      <c r="E24" s="1419">
        <v>10.0</v>
      </c>
      <c r="F24" s="1419">
        <v>10.0</v>
      </c>
      <c r="G24" s="1419">
        <v>20.0</v>
      </c>
      <c r="H24" s="1472"/>
      <c r="I24" s="1472"/>
    </row>
    <row r="25" ht="15.75" customHeight="1">
      <c r="A25" s="1447"/>
      <c r="B25" s="1447"/>
      <c r="C25" s="1478" t="s">
        <v>3164</v>
      </c>
      <c r="D25" s="1479">
        <v>0.15</v>
      </c>
      <c r="E25" s="1479">
        <v>0.05</v>
      </c>
      <c r="F25" s="1479">
        <v>0.05</v>
      </c>
      <c r="G25" s="1479">
        <v>0.1</v>
      </c>
      <c r="H25" s="1472"/>
      <c r="I25" s="1472"/>
    </row>
    <row r="26" ht="15.75" customHeight="1">
      <c r="A26" s="1447"/>
      <c r="B26" s="1447"/>
      <c r="C26" s="1478" t="s">
        <v>3165</v>
      </c>
      <c r="D26" s="1419">
        <v>6.0</v>
      </c>
      <c r="E26" s="1419">
        <v>18.0</v>
      </c>
      <c r="F26" s="1419">
        <v>18.0</v>
      </c>
      <c r="G26" s="1419">
        <v>12.0</v>
      </c>
      <c r="H26" s="1472"/>
      <c r="I26" s="1472"/>
    </row>
    <row r="27" ht="15.75" customHeight="1">
      <c r="A27" s="1447"/>
      <c r="B27" s="1447"/>
      <c r="C27" s="1478" t="s">
        <v>3166</v>
      </c>
      <c r="D27" s="1479">
        <v>0.05</v>
      </c>
      <c r="E27" s="1479">
        <v>0.15</v>
      </c>
      <c r="F27" s="1479">
        <v>0.15</v>
      </c>
      <c r="G27" s="1479">
        <v>0.1</v>
      </c>
      <c r="H27" s="1472"/>
      <c r="I27" s="1472"/>
    </row>
    <row r="28" ht="15.75" customHeight="1">
      <c r="A28" s="1447"/>
      <c r="B28" s="1447"/>
      <c r="C28" s="1478" t="s">
        <v>3167</v>
      </c>
      <c r="D28" s="1419">
        <v>6.0</v>
      </c>
      <c r="E28" s="1419">
        <v>18.0</v>
      </c>
      <c r="F28" s="1419">
        <v>18.0</v>
      </c>
      <c r="G28" s="1419">
        <v>12.0</v>
      </c>
      <c r="H28" s="1472"/>
      <c r="I28" s="1472"/>
    </row>
    <row r="29" ht="15.75" customHeight="1">
      <c r="A29" s="1447"/>
      <c r="B29" s="1447"/>
      <c r="C29" s="1478" t="s">
        <v>3168</v>
      </c>
      <c r="D29" s="1479">
        <v>0.05</v>
      </c>
      <c r="E29" s="1479">
        <v>0.15</v>
      </c>
      <c r="F29" s="1479">
        <v>0.15</v>
      </c>
      <c r="G29" s="1479">
        <v>0.1</v>
      </c>
      <c r="H29" s="1472"/>
      <c r="I29" s="1472"/>
    </row>
    <row r="30" ht="15.75" customHeight="1">
      <c r="A30" s="1447"/>
      <c r="B30" s="1447"/>
      <c r="C30" s="1478" t="s">
        <v>3169</v>
      </c>
      <c r="D30" s="1419" t="s">
        <v>91</v>
      </c>
      <c r="E30" s="1419" t="s">
        <v>91</v>
      </c>
      <c r="F30" s="1419" t="s">
        <v>91</v>
      </c>
      <c r="G30" s="1479">
        <v>0.15</v>
      </c>
      <c r="H30" s="1472"/>
      <c r="I30" s="1472"/>
    </row>
    <row r="31" ht="15.75" customHeight="1">
      <c r="A31" s="1447"/>
      <c r="B31" s="1447"/>
      <c r="C31" s="1472"/>
      <c r="D31" s="1473"/>
      <c r="E31" s="1472"/>
      <c r="F31" s="1472"/>
      <c r="G31" s="1472"/>
      <c r="H31" s="1472"/>
      <c r="I31" s="1472"/>
    </row>
    <row r="32" ht="15.75" customHeight="1">
      <c r="A32" s="1447"/>
      <c r="B32" s="1447"/>
      <c r="C32" s="1472"/>
      <c r="D32" s="1473"/>
      <c r="E32" s="1472"/>
      <c r="F32" s="1472"/>
      <c r="G32" s="1472"/>
      <c r="H32" s="1472"/>
      <c r="I32" s="1472"/>
    </row>
    <row r="33" ht="15.75" customHeight="1">
      <c r="A33" s="1447"/>
      <c r="B33" s="1447"/>
      <c r="C33" s="1472"/>
      <c r="D33" s="1473"/>
      <c r="E33" s="1472"/>
      <c r="F33" s="1472"/>
      <c r="G33" s="1472"/>
      <c r="H33" s="1472"/>
      <c r="I33" s="1472"/>
    </row>
    <row r="34" ht="15.75" customHeight="1">
      <c r="A34" s="1447"/>
      <c r="B34" s="1447"/>
      <c r="C34" s="1480" t="s">
        <v>3170</v>
      </c>
      <c r="D34" s="17"/>
      <c r="E34" s="17"/>
      <c r="F34" s="17"/>
      <c r="G34" s="17"/>
      <c r="H34" s="17"/>
      <c r="I34" s="1481"/>
    </row>
    <row r="35" ht="15.75" customHeight="1">
      <c r="A35" s="1447"/>
      <c r="B35" s="1447"/>
      <c r="C35" s="1482" t="s">
        <v>3155</v>
      </c>
      <c r="D35" s="1483" t="s">
        <v>3156</v>
      </c>
      <c r="E35" s="1483" t="s">
        <v>452</v>
      </c>
      <c r="F35" s="1483" t="s">
        <v>3157</v>
      </c>
      <c r="G35" s="1484" t="s">
        <v>3158</v>
      </c>
      <c r="H35" s="1485" t="s">
        <v>3171</v>
      </c>
      <c r="I35" s="1486"/>
    </row>
    <row r="36" ht="15.75" customHeight="1">
      <c r="A36" s="1447"/>
      <c r="B36" s="1447"/>
      <c r="C36" s="1487" t="s">
        <v>64</v>
      </c>
      <c r="D36" s="1419">
        <v>100.0</v>
      </c>
      <c r="E36" s="1419">
        <v>250.0</v>
      </c>
      <c r="F36" s="1419">
        <v>250.0</v>
      </c>
      <c r="G36" s="1419">
        <v>150.0</v>
      </c>
      <c r="H36" s="1488">
        <v>500.0</v>
      </c>
      <c r="I36" s="1489"/>
    </row>
    <row r="37" ht="15.75" customHeight="1">
      <c r="A37" s="1447"/>
      <c r="B37" s="1447"/>
      <c r="C37" s="1487" t="s">
        <v>65</v>
      </c>
      <c r="D37" s="1419">
        <v>30.0</v>
      </c>
      <c r="E37" s="1419">
        <v>10.0</v>
      </c>
      <c r="F37" s="1419">
        <v>15.0</v>
      </c>
      <c r="G37" s="1419">
        <v>25.0</v>
      </c>
      <c r="H37" s="1488">
        <v>60.0</v>
      </c>
      <c r="I37" s="1489"/>
    </row>
    <row r="38" ht="15.75" customHeight="1">
      <c r="A38" s="1447"/>
      <c r="B38" s="1447"/>
      <c r="C38" s="1487" t="s">
        <v>66</v>
      </c>
      <c r="D38" s="1419">
        <v>30.0</v>
      </c>
      <c r="E38" s="1419">
        <v>10.0</v>
      </c>
      <c r="F38" s="1419">
        <v>15.0</v>
      </c>
      <c r="G38" s="1419">
        <v>25.0</v>
      </c>
      <c r="H38" s="1488">
        <v>60.0</v>
      </c>
      <c r="I38" s="1489"/>
    </row>
    <row r="39" ht="15.75" customHeight="1">
      <c r="A39" s="1447"/>
      <c r="B39" s="1447"/>
      <c r="C39" s="1487" t="s">
        <v>67</v>
      </c>
      <c r="D39" s="1419">
        <v>5.0</v>
      </c>
      <c r="E39" s="1419">
        <v>25.0</v>
      </c>
      <c r="F39" s="1419">
        <v>20.0</v>
      </c>
      <c r="G39" s="1419">
        <v>10.0</v>
      </c>
      <c r="H39" s="1488">
        <v>45.0</v>
      </c>
      <c r="I39" s="1489"/>
    </row>
    <row r="40" ht="15.75" customHeight="1">
      <c r="A40" s="1447"/>
      <c r="B40" s="1447"/>
      <c r="C40" s="1487" t="s">
        <v>68</v>
      </c>
      <c r="D40" s="1419">
        <v>5.0</v>
      </c>
      <c r="E40" s="1419">
        <v>15.0</v>
      </c>
      <c r="F40" s="1419">
        <v>25.0</v>
      </c>
      <c r="G40" s="1419">
        <v>15.0</v>
      </c>
      <c r="H40" s="1488">
        <v>45.0</v>
      </c>
      <c r="I40" s="1489"/>
    </row>
    <row r="41" ht="15.75" customHeight="1">
      <c r="A41" s="1447"/>
      <c r="B41" s="1447"/>
      <c r="C41" s="1487" t="s">
        <v>69</v>
      </c>
      <c r="D41" s="1321">
        <v>15.0</v>
      </c>
      <c r="E41" s="1321">
        <v>5.0</v>
      </c>
      <c r="F41" s="1321">
        <v>5.0</v>
      </c>
      <c r="G41" s="1321">
        <v>25.0</v>
      </c>
      <c r="H41" s="1488">
        <v>80.0</v>
      </c>
      <c r="I41" s="1489"/>
    </row>
    <row r="42" ht="15.75" customHeight="1">
      <c r="A42" s="1447"/>
      <c r="B42" s="1447"/>
      <c r="C42" s="1480" t="s">
        <v>3169</v>
      </c>
      <c r="D42" s="1490"/>
      <c r="E42" s="1491"/>
      <c r="F42" s="1491"/>
      <c r="G42" s="1492"/>
      <c r="H42" s="1493">
        <v>0.11</v>
      </c>
      <c r="I42" s="1494"/>
    </row>
    <row r="43" ht="15.75" customHeight="1">
      <c r="A43" s="1447"/>
      <c r="B43" s="1447"/>
      <c r="C43" s="1480" t="s">
        <v>3172</v>
      </c>
      <c r="D43" s="1495"/>
      <c r="E43" s="1496"/>
      <c r="F43" s="1496"/>
      <c r="G43" s="1497"/>
      <c r="H43" s="1493">
        <v>0.21</v>
      </c>
      <c r="I43" s="1494"/>
    </row>
    <row r="44" ht="15.75" customHeight="1">
      <c r="A44" s="1447"/>
      <c r="B44" s="1447"/>
      <c r="C44" s="1480" t="s">
        <v>3173</v>
      </c>
      <c r="D44" s="1495"/>
      <c r="E44" s="1496"/>
      <c r="F44" s="1496"/>
      <c r="G44" s="1497"/>
      <c r="H44" s="1493">
        <v>-0.21</v>
      </c>
      <c r="I44" s="1494"/>
    </row>
    <row r="45" ht="15.75" customHeight="1">
      <c r="A45" s="1447"/>
      <c r="B45" s="1447"/>
      <c r="C45" s="1480" t="s">
        <v>3174</v>
      </c>
      <c r="D45" s="1498"/>
      <c r="E45" s="1499"/>
      <c r="F45" s="1499"/>
      <c r="G45" s="1500"/>
      <c r="H45" s="1493">
        <v>-0.31</v>
      </c>
      <c r="I45" s="1494"/>
    </row>
    <row r="46" ht="15.75" customHeight="1">
      <c r="A46" s="1447"/>
      <c r="B46" s="1447"/>
      <c r="C46" s="1501" t="s">
        <v>3175</v>
      </c>
      <c r="D46" s="13"/>
      <c r="E46" s="13"/>
      <c r="F46" s="13"/>
      <c r="G46" s="13"/>
      <c r="H46" s="13"/>
      <c r="I46" s="1502"/>
    </row>
    <row r="47" ht="15.75" customHeight="1">
      <c r="A47" s="1447"/>
      <c r="B47" s="1447"/>
      <c r="C47" s="266"/>
      <c r="I47" s="1502"/>
    </row>
    <row r="48" ht="15.75" customHeight="1">
      <c r="A48" s="1447"/>
      <c r="B48" s="1447"/>
      <c r="C48" s="266"/>
      <c r="I48" s="1502"/>
    </row>
    <row r="49" ht="15.75" customHeight="1">
      <c r="A49" s="1447"/>
      <c r="B49" s="1447"/>
      <c r="C49" s="266"/>
      <c r="I49" s="1502"/>
    </row>
    <row r="50" ht="15.75" customHeight="1">
      <c r="A50" s="1447"/>
      <c r="B50" s="1447"/>
      <c r="C50" s="266"/>
      <c r="I50" s="1502"/>
    </row>
    <row r="51" ht="15.75" customHeight="1">
      <c r="A51" s="1447"/>
      <c r="B51" s="1447"/>
      <c r="C51" s="266"/>
      <c r="I51" s="1502"/>
    </row>
    <row r="52" ht="15.75" customHeight="1">
      <c r="A52" s="1447"/>
      <c r="B52" s="1447"/>
      <c r="C52" s="266"/>
      <c r="I52" s="1502"/>
    </row>
    <row r="53" ht="15.75" customHeight="1">
      <c r="A53" s="1447"/>
      <c r="B53" s="1447"/>
      <c r="C53" s="266"/>
      <c r="I53" s="1502"/>
    </row>
    <row r="54" ht="15.75" customHeight="1">
      <c r="A54" s="1447"/>
      <c r="B54" s="1447"/>
      <c r="C54" s="266"/>
      <c r="I54" s="1502"/>
    </row>
    <row r="55" ht="15.75" customHeight="1">
      <c r="A55" s="1447"/>
      <c r="B55" s="1447"/>
      <c r="C55" s="266"/>
      <c r="I55" s="1502"/>
    </row>
    <row r="56" ht="15.75" customHeight="1">
      <c r="A56" s="1447"/>
      <c r="B56" s="1447"/>
      <c r="C56" s="266"/>
      <c r="I56" s="1293"/>
    </row>
    <row r="57" ht="15.75" customHeight="1">
      <c r="A57" s="1447"/>
      <c r="B57" s="1447"/>
      <c r="C57" s="266"/>
      <c r="I57" s="1293"/>
    </row>
    <row r="58" ht="15.75" customHeight="1">
      <c r="A58" s="1447"/>
      <c r="B58" s="1447"/>
      <c r="C58" s="275"/>
      <c r="D58" s="916"/>
      <c r="E58" s="916"/>
      <c r="F58" s="916"/>
      <c r="G58" s="916"/>
      <c r="H58" s="916"/>
      <c r="I58" s="1293"/>
    </row>
    <row r="59" ht="15.75" customHeight="1">
      <c r="A59" s="1447"/>
      <c r="B59" s="1447"/>
      <c r="C59" s="1503" t="s">
        <v>3176</v>
      </c>
      <c r="I59" s="1293"/>
    </row>
    <row r="60" ht="15.75" customHeight="1">
      <c r="A60" s="1447"/>
      <c r="B60" s="1447"/>
      <c r="I60" s="1293"/>
    </row>
    <row r="61" ht="15.75" customHeight="1">
      <c r="A61" s="1447"/>
      <c r="B61" s="1447"/>
      <c r="C61" s="1293"/>
      <c r="D61" s="1293"/>
      <c r="E61" s="1293"/>
      <c r="F61" s="1293"/>
      <c r="G61" s="1293"/>
      <c r="H61" s="1293"/>
      <c r="I61" s="1293"/>
    </row>
    <row r="62" ht="15.75" customHeight="1">
      <c r="A62" s="1447"/>
      <c r="B62" s="1447"/>
      <c r="C62" s="1293"/>
      <c r="D62" s="1293"/>
      <c r="E62" s="1293"/>
      <c r="F62" s="1293"/>
      <c r="G62" s="1293"/>
      <c r="H62" s="1293"/>
      <c r="I62" s="1293"/>
    </row>
    <row r="63" ht="15.75" customHeight="1">
      <c r="A63" s="1447"/>
      <c r="B63" s="1447"/>
      <c r="C63" s="1293"/>
      <c r="D63" s="1293"/>
      <c r="E63" s="1293"/>
      <c r="F63" s="1293"/>
      <c r="G63" s="1293"/>
      <c r="H63" s="1293"/>
      <c r="I63" s="1293"/>
    </row>
    <row r="64" ht="15.75" customHeight="1">
      <c r="A64" s="1447"/>
      <c r="B64" s="1447"/>
      <c r="C64" s="1472"/>
      <c r="D64" s="1473"/>
      <c r="E64" s="1472"/>
      <c r="F64" s="1472"/>
      <c r="G64" s="1472"/>
      <c r="H64" s="1472"/>
      <c r="I64" s="1472"/>
    </row>
    <row r="65" ht="15.75" customHeight="1">
      <c r="A65" s="1439" t="s">
        <v>3113</v>
      </c>
      <c r="B65" s="13"/>
      <c r="C65" s="13"/>
      <c r="D65" s="13"/>
      <c r="E65" s="13"/>
      <c r="F65" s="13"/>
      <c r="G65" s="13"/>
      <c r="H65" s="13"/>
      <c r="I65" s="14"/>
    </row>
    <row r="66" ht="15.75" customHeight="1">
      <c r="A66" s="266"/>
      <c r="I66" s="269"/>
    </row>
    <row r="67" ht="15.75" customHeight="1">
      <c r="A67" s="275"/>
      <c r="B67" s="916"/>
      <c r="C67" s="916"/>
      <c r="D67" s="916"/>
      <c r="E67" s="916"/>
      <c r="F67" s="916"/>
      <c r="G67" s="916"/>
      <c r="H67" s="916"/>
      <c r="I67" s="917"/>
    </row>
  </sheetData>
  <mergeCells count="24">
    <mergeCell ref="D5:G5"/>
    <mergeCell ref="D6:G6"/>
    <mergeCell ref="D7:G7"/>
    <mergeCell ref="D8:G8"/>
    <mergeCell ref="C5:C9"/>
    <mergeCell ref="C10:C12"/>
    <mergeCell ref="C13:C14"/>
    <mergeCell ref="A1:B1"/>
    <mergeCell ref="D1:G1"/>
    <mergeCell ref="C2:C4"/>
    <mergeCell ref="D2:G2"/>
    <mergeCell ref="D3:G3"/>
    <mergeCell ref="D4:G4"/>
    <mergeCell ref="D9:G9"/>
    <mergeCell ref="C46:H58"/>
    <mergeCell ref="C59:H60"/>
    <mergeCell ref="A65:I67"/>
    <mergeCell ref="D10:G10"/>
    <mergeCell ref="D11:G11"/>
    <mergeCell ref="D12:G12"/>
    <mergeCell ref="D13:G13"/>
    <mergeCell ref="D14:G14"/>
    <mergeCell ref="C18:G18"/>
    <mergeCell ref="C34:H34"/>
  </mergeCells>
  <hyperlinks>
    <hyperlink display="More information on Ancient Beckoning HERE" location="Ancient Beckoning!A1" ref="C59"/>
    <hyperlink display="← Back to Index" location="Index  User Guide!A1" ref="A65"/>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6" width="11.57"/>
    <col customWidth="1" min="7" max="7" width="16.86"/>
  </cols>
  <sheetData>
    <row r="1">
      <c r="A1" s="1504" t="s">
        <v>20</v>
      </c>
      <c r="B1" s="567" t="s">
        <v>3177</v>
      </c>
      <c r="C1" s="17"/>
      <c r="D1" s="17"/>
      <c r="E1" s="17"/>
      <c r="F1" s="7"/>
      <c r="G1" s="1505" t="s">
        <v>3178</v>
      </c>
    </row>
    <row r="2">
      <c r="A2" s="37"/>
      <c r="B2" s="566" t="s">
        <v>3179</v>
      </c>
      <c r="C2" s="566" t="s">
        <v>3180</v>
      </c>
      <c r="D2" s="566" t="s">
        <v>3181</v>
      </c>
      <c r="E2" s="41" t="s">
        <v>3182</v>
      </c>
      <c r="F2" s="566" t="s">
        <v>3183</v>
      </c>
      <c r="G2" s="37"/>
    </row>
    <row r="3">
      <c r="A3" s="1506" t="s">
        <v>3184</v>
      </c>
      <c r="B3" s="1507">
        <v>1.0</v>
      </c>
      <c r="C3" s="1507">
        <v>1.0</v>
      </c>
      <c r="D3" s="1507">
        <v>1.0</v>
      </c>
      <c r="E3" s="1507">
        <v>1.0</v>
      </c>
      <c r="F3" s="1507">
        <v>1.0</v>
      </c>
      <c r="G3" s="1507">
        <v>0.0</v>
      </c>
    </row>
    <row r="4">
      <c r="A4" s="1506" t="s">
        <v>3185</v>
      </c>
      <c r="B4" s="1507">
        <v>1.0</v>
      </c>
      <c r="C4" s="1507">
        <v>2.0</v>
      </c>
      <c r="D4" s="1507">
        <v>2.0</v>
      </c>
      <c r="E4" s="1507">
        <v>1.0</v>
      </c>
      <c r="F4" s="1507">
        <v>1.0</v>
      </c>
      <c r="G4" s="1507">
        <v>5.0</v>
      </c>
    </row>
    <row r="5">
      <c r="A5" s="1506" t="s">
        <v>3186</v>
      </c>
      <c r="B5" s="1507">
        <v>1.0</v>
      </c>
      <c r="C5" s="1507">
        <v>3.0</v>
      </c>
      <c r="D5" s="1507">
        <v>2.0</v>
      </c>
      <c r="E5" s="1507">
        <v>1.0</v>
      </c>
      <c r="F5" s="1507">
        <v>1.0</v>
      </c>
      <c r="G5" s="1507">
        <v>20.0</v>
      </c>
    </row>
    <row r="6">
      <c r="A6" s="1506" t="s">
        <v>3187</v>
      </c>
      <c r="B6" s="1507">
        <v>1.0</v>
      </c>
      <c r="C6" s="1507">
        <v>2.0</v>
      </c>
      <c r="D6" s="1507">
        <v>2.0</v>
      </c>
      <c r="E6" s="1507">
        <v>1.0</v>
      </c>
      <c r="F6" s="1507">
        <v>1.0</v>
      </c>
      <c r="G6" s="1507">
        <v>0.0</v>
      </c>
    </row>
    <row r="7">
      <c r="A7" s="1506" t="s">
        <v>3188</v>
      </c>
      <c r="B7" s="1507">
        <v>2.0</v>
      </c>
      <c r="C7" s="1507">
        <v>3.0</v>
      </c>
      <c r="D7" s="1507">
        <v>3.0</v>
      </c>
      <c r="E7" s="1507">
        <v>1.0</v>
      </c>
      <c r="F7" s="1507">
        <v>1.0</v>
      </c>
      <c r="G7" s="1507">
        <v>10.0</v>
      </c>
    </row>
    <row r="8">
      <c r="A8" s="1506" t="s">
        <v>3189</v>
      </c>
      <c r="B8" s="1507">
        <v>2.0</v>
      </c>
      <c r="C8" s="1507">
        <v>3.0</v>
      </c>
      <c r="D8" s="1507">
        <v>3.0</v>
      </c>
      <c r="E8" s="1507">
        <v>1.0</v>
      </c>
      <c r="F8" s="1507">
        <v>1.0</v>
      </c>
      <c r="G8" s="1507">
        <v>10.0</v>
      </c>
    </row>
    <row r="9">
      <c r="A9" s="1506" t="s">
        <v>3190</v>
      </c>
      <c r="B9" s="1507">
        <v>2.0</v>
      </c>
      <c r="C9" s="1507">
        <v>3.0</v>
      </c>
      <c r="D9" s="1507">
        <v>3.0</v>
      </c>
      <c r="E9" s="1507">
        <v>1.0</v>
      </c>
      <c r="F9" s="1507">
        <v>1.0</v>
      </c>
      <c r="G9" s="1507">
        <v>30.0</v>
      </c>
    </row>
    <row r="10">
      <c r="A10" s="1506" t="s">
        <v>3128</v>
      </c>
      <c r="B10" s="1507">
        <v>1.0</v>
      </c>
      <c r="C10" s="1507">
        <v>2.0</v>
      </c>
      <c r="D10" s="1507">
        <v>1.0</v>
      </c>
      <c r="E10" s="1507">
        <v>1.0</v>
      </c>
      <c r="F10" s="1507">
        <v>1.0</v>
      </c>
      <c r="G10" s="1507">
        <v>0.0</v>
      </c>
    </row>
    <row r="11">
      <c r="A11" s="1506" t="s">
        <v>3191</v>
      </c>
      <c r="B11" s="1507">
        <v>1.0</v>
      </c>
      <c r="C11" s="1507">
        <v>3.0</v>
      </c>
      <c r="D11" s="1507">
        <v>1.0</v>
      </c>
      <c r="E11" s="1507">
        <v>1.0</v>
      </c>
      <c r="F11" s="1507">
        <v>1.0</v>
      </c>
      <c r="G11" s="1507">
        <v>0.0</v>
      </c>
    </row>
    <row r="12">
      <c r="A12" s="1506" t="s">
        <v>3192</v>
      </c>
      <c r="B12" s="1507">
        <v>2.0</v>
      </c>
      <c r="C12" s="1507">
        <v>3.0</v>
      </c>
      <c r="D12" s="1507">
        <v>1.0</v>
      </c>
      <c r="E12" s="1507">
        <v>1.0</v>
      </c>
      <c r="F12" s="1507">
        <v>1.0</v>
      </c>
      <c r="G12" s="1507">
        <v>0.0</v>
      </c>
    </row>
    <row r="13">
      <c r="A13" s="1506" t="s">
        <v>3193</v>
      </c>
      <c r="B13" s="1507">
        <v>3.0</v>
      </c>
      <c r="C13" s="1507">
        <v>3.0</v>
      </c>
      <c r="D13" s="1507">
        <v>1.0</v>
      </c>
      <c r="E13" s="1507">
        <v>1.0</v>
      </c>
      <c r="F13" s="1507">
        <v>1.0</v>
      </c>
      <c r="G13" s="1507">
        <v>0.0</v>
      </c>
    </row>
    <row r="14">
      <c r="A14" s="1506" t="s">
        <v>3194</v>
      </c>
      <c r="B14" s="1507" t="s">
        <v>91</v>
      </c>
      <c r="C14" s="1507" t="s">
        <v>91</v>
      </c>
      <c r="D14" s="1507" t="s">
        <v>91</v>
      </c>
      <c r="E14" s="1507" t="s">
        <v>91</v>
      </c>
      <c r="F14" s="1507">
        <v>1.0</v>
      </c>
      <c r="G14" s="1507">
        <v>0.0</v>
      </c>
    </row>
    <row r="15">
      <c r="A15" s="1506" t="s">
        <v>3195</v>
      </c>
      <c r="B15" s="1507" t="s">
        <v>91</v>
      </c>
      <c r="C15" s="1507" t="s">
        <v>91</v>
      </c>
      <c r="D15" s="1507" t="s">
        <v>91</v>
      </c>
      <c r="E15" s="1507" t="s">
        <v>91</v>
      </c>
      <c r="F15" s="1507">
        <v>1.0</v>
      </c>
      <c r="G15" s="1507">
        <v>5.0</v>
      </c>
    </row>
    <row r="16">
      <c r="A16" s="1508"/>
      <c r="B16" s="1508" t="s">
        <v>3196</v>
      </c>
      <c r="C16" s="1509"/>
      <c r="D16" s="1509"/>
      <c r="E16" s="1509"/>
      <c r="F16" s="1509"/>
      <c r="G16" s="1509"/>
    </row>
    <row r="17">
      <c r="A17" s="1508"/>
      <c r="B17" s="1509"/>
      <c r="C17" s="1509"/>
      <c r="D17" s="1509"/>
      <c r="E17" s="1509"/>
      <c r="F17" s="1509"/>
      <c r="G17" s="1509"/>
    </row>
    <row r="18">
      <c r="A18" s="1446" t="s">
        <v>3113</v>
      </c>
      <c r="B18" s="1509"/>
      <c r="C18" s="1509"/>
      <c r="D18" s="1509"/>
      <c r="E18" s="1509"/>
      <c r="F18" s="1509"/>
      <c r="G18" s="1509"/>
    </row>
    <row r="19">
      <c r="A19" s="1508"/>
      <c r="B19" s="1509"/>
      <c r="C19" s="1509"/>
      <c r="D19" s="1509"/>
      <c r="E19" s="1509"/>
      <c r="F19" s="1509"/>
      <c r="G19" s="1509"/>
    </row>
  </sheetData>
  <mergeCells count="3">
    <mergeCell ref="A1:A2"/>
    <mergeCell ref="B1:F1"/>
    <mergeCell ref="G1:G2"/>
  </mergeCells>
  <hyperlinks>
    <hyperlink display="← Back to Index" location="Index  User Guide!A1" ref="A18"/>
  </hyperlin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11" width="8.71"/>
    <col customWidth="1" min="12" max="12" width="7.0"/>
  </cols>
  <sheetData>
    <row r="1" ht="22.5" customHeight="1">
      <c r="A1" s="141" t="s">
        <v>3197</v>
      </c>
      <c r="B1" s="1510" t="s">
        <v>3198</v>
      </c>
      <c r="C1" s="7"/>
      <c r="D1" s="1510" t="s">
        <v>3199</v>
      </c>
      <c r="E1" s="7"/>
      <c r="F1" s="1510" t="s">
        <v>3200</v>
      </c>
      <c r="G1" s="7"/>
      <c r="H1" s="1510" t="s">
        <v>3201</v>
      </c>
      <c r="I1" s="7"/>
      <c r="J1" s="1510" t="s">
        <v>3202</v>
      </c>
      <c r="K1" s="7"/>
      <c r="L1" s="1511"/>
      <c r="M1" s="1512" t="s">
        <v>3203</v>
      </c>
      <c r="N1" s="13"/>
      <c r="O1" s="14"/>
    </row>
    <row r="2" ht="32.25" customHeight="1">
      <c r="A2" s="1513" t="s">
        <v>33</v>
      </c>
      <c r="B2" s="1514" t="str">
        <f t="array" ref="B2">index(Images!$A$2:$K$2, 1, 4)</f>
        <v/>
      </c>
      <c r="C2" s="1514" t="str">
        <f t="array" ref="C2">index(Images!$A$2:$K$2, 1, 9)</f>
        <v/>
      </c>
      <c r="D2" s="1514" t="str">
        <f t="array" ref="D2">index(Images!$A$2:$K$2, 1, 7)</f>
        <v/>
      </c>
      <c r="E2" s="1514" t="str">
        <f t="array" ref="E2">index(Images!$A$2:$K$2, 1, 10)</f>
        <v/>
      </c>
      <c r="F2" s="1514" t="str">
        <f t="array" ref="F2">index(Images!$A$2:$K$2, 1, 5)</f>
        <v/>
      </c>
      <c r="G2" s="1514" t="str">
        <f t="array" ref="G2">index(Images!$A$2:$K$2, 1, 6)</f>
        <v/>
      </c>
      <c r="H2" s="1514" t="str">
        <f t="array" ref="H2">index(Images!$A$2:$K$2, 1, 3)</f>
        <v/>
      </c>
      <c r="I2" s="1514" t="str">
        <f t="array" ref="I2">index(Images!$A$2:$K$2, 1, 8)</f>
        <v/>
      </c>
      <c r="J2" s="1514" t="str">
        <f t="array" ref="J2">index(Images!$A$2:$K$2, 1, 1)</f>
        <v/>
      </c>
      <c r="K2" s="1515" t="str">
        <f t="array" ref="K2">index(Images!$A$2:$K$2, 1, 2)</f>
        <v/>
      </c>
      <c r="L2" s="1511"/>
      <c r="M2" s="1516" t="s">
        <v>3204</v>
      </c>
      <c r="N2" s="1517" t="s">
        <v>3205</v>
      </c>
      <c r="O2" s="1518" t="s">
        <v>3206</v>
      </c>
    </row>
    <row r="3" ht="26.25" customHeight="1">
      <c r="A3" s="1519" t="s">
        <v>3207</v>
      </c>
      <c r="B3" s="1520" t="str">
        <f>image("https://i.imgur.com/wo7YQqh.png",4,25,105)</f>
        <v/>
      </c>
      <c r="C3" s="7"/>
      <c r="D3" s="1520" t="str">
        <f>image("https://i.imgur.com/exv4t6w.png",4,25,105)</f>
        <v/>
      </c>
      <c r="E3" s="7"/>
      <c r="F3" s="1520" t="str">
        <f>image("https://i.imgur.com/5pMI51B.png",4,25,105)</f>
        <v/>
      </c>
      <c r="G3" s="7"/>
      <c r="H3" s="1520" t="str">
        <f>image("https://i.imgur.com/FnOExae.png",4,25,105)</f>
        <v/>
      </c>
      <c r="I3" s="7"/>
      <c r="J3" s="1520" t="str">
        <f>image("https://i.imgur.com/eGqRvCk.png",4,25,105)</f>
        <v/>
      </c>
      <c r="K3" s="7"/>
      <c r="L3" s="1521"/>
      <c r="M3" s="917"/>
      <c r="N3" s="37"/>
      <c r="O3" s="37"/>
    </row>
    <row r="4">
      <c r="A4" s="1522" t="s">
        <v>3208</v>
      </c>
      <c r="B4" s="1523">
        <v>3400000.0</v>
      </c>
      <c r="C4" s="7"/>
      <c r="D4" s="1523">
        <v>4000000.0</v>
      </c>
      <c r="E4" s="7"/>
      <c r="F4" s="1523">
        <v>4100000.0</v>
      </c>
      <c r="G4" s="7"/>
      <c r="H4" s="1523">
        <v>3800000.0</v>
      </c>
      <c r="I4" s="7"/>
      <c r="J4" s="1523">
        <v>3500000.0</v>
      </c>
      <c r="K4" s="7"/>
      <c r="L4" s="1521"/>
      <c r="M4" s="1522">
        <v>18.0</v>
      </c>
      <c r="N4" s="1522">
        <v>42.0</v>
      </c>
      <c r="O4" s="1522"/>
    </row>
    <row r="5">
      <c r="A5" s="1524" t="s">
        <v>3209</v>
      </c>
      <c r="B5" s="1525">
        <v>2700000.0</v>
      </c>
      <c r="C5" s="7"/>
      <c r="D5" s="1525">
        <v>3100000.0</v>
      </c>
      <c r="E5" s="7"/>
      <c r="F5" s="1525">
        <v>3200000.0</v>
      </c>
      <c r="G5" s="7"/>
      <c r="H5" s="1525">
        <v>3000000.0</v>
      </c>
      <c r="I5" s="7"/>
      <c r="J5" s="1525">
        <v>2750000.0</v>
      </c>
      <c r="K5" s="7"/>
      <c r="L5" s="1521"/>
      <c r="M5" s="1524">
        <v>14.0</v>
      </c>
      <c r="N5" s="1524">
        <v>46.0</v>
      </c>
      <c r="O5" s="1524"/>
    </row>
    <row r="6">
      <c r="A6" s="1524" t="s">
        <v>3210</v>
      </c>
      <c r="B6" s="1525">
        <v>2100000.0</v>
      </c>
      <c r="C6" s="7"/>
      <c r="D6" s="1525">
        <v>2400000.0</v>
      </c>
      <c r="E6" s="7"/>
      <c r="F6" s="1525">
        <v>2450000.0</v>
      </c>
      <c r="G6" s="7"/>
      <c r="H6" s="1525">
        <v>2300000.0</v>
      </c>
      <c r="I6" s="7"/>
      <c r="J6" s="1525">
        <v>2100000.0</v>
      </c>
      <c r="K6" s="7"/>
      <c r="L6" s="1521"/>
      <c r="M6" s="1524">
        <v>10.0</v>
      </c>
      <c r="N6" s="1524">
        <v>50.0</v>
      </c>
      <c r="O6" s="1524"/>
    </row>
    <row r="7">
      <c r="A7" s="1526" t="s">
        <v>3211</v>
      </c>
      <c r="B7" s="1527">
        <v>1600000.0</v>
      </c>
      <c r="C7" s="7"/>
      <c r="D7" s="1527">
        <v>1700000.0</v>
      </c>
      <c r="E7" s="7"/>
      <c r="F7" s="1527">
        <v>1800000.0</v>
      </c>
      <c r="G7" s="7"/>
      <c r="H7" s="1527">
        <v>1700000.0</v>
      </c>
      <c r="I7" s="7"/>
      <c r="J7" s="1527">
        <v>1600000.0</v>
      </c>
      <c r="K7" s="7"/>
      <c r="L7" s="1521"/>
      <c r="M7" s="1526">
        <v>6.0</v>
      </c>
      <c r="N7" s="1526">
        <v>44.0</v>
      </c>
      <c r="O7" s="1526">
        <v>10.0</v>
      </c>
    </row>
    <row r="8">
      <c r="A8" s="1526" t="s">
        <v>3212</v>
      </c>
      <c r="B8" s="1527">
        <v>1100000.0</v>
      </c>
      <c r="C8" s="7"/>
      <c r="D8" s="1527">
        <v>1200000.0</v>
      </c>
      <c r="E8" s="7"/>
      <c r="F8" s="1527">
        <v>1300000.0</v>
      </c>
      <c r="G8" s="7"/>
      <c r="H8" s="1527">
        <v>1200000.0</v>
      </c>
      <c r="I8" s="7"/>
      <c r="J8" s="1527">
        <v>1200000.0</v>
      </c>
      <c r="K8" s="7"/>
      <c r="L8" s="1521"/>
      <c r="M8" s="1526">
        <v>4.0</v>
      </c>
      <c r="N8" s="1526">
        <v>40.0</v>
      </c>
      <c r="O8" s="1526">
        <v>16.0</v>
      </c>
    </row>
    <row r="9">
      <c r="A9" s="1528" t="s">
        <v>3213</v>
      </c>
      <c r="B9" s="1529">
        <v>700000.0</v>
      </c>
      <c r="C9" s="7"/>
      <c r="D9" s="1529">
        <v>800000.0</v>
      </c>
      <c r="E9" s="7"/>
      <c r="F9" s="1529">
        <v>900000.0</v>
      </c>
      <c r="G9" s="7"/>
      <c r="H9" s="1529">
        <v>800000.0</v>
      </c>
      <c r="I9" s="7"/>
      <c r="J9" s="1529">
        <v>800000.0</v>
      </c>
      <c r="K9" s="7"/>
      <c r="L9" s="1521"/>
      <c r="M9" s="1528">
        <v>2.0</v>
      </c>
      <c r="N9" s="1528">
        <v>34.0</v>
      </c>
      <c r="O9" s="1528">
        <v>24.0</v>
      </c>
    </row>
    <row r="10">
      <c r="A10" s="1528" t="s">
        <v>3214</v>
      </c>
      <c r="B10" s="1529">
        <v>500000.0</v>
      </c>
      <c r="C10" s="7"/>
      <c r="D10" s="1529">
        <v>600000.0</v>
      </c>
      <c r="E10" s="7"/>
      <c r="F10" s="1529">
        <v>650000.0</v>
      </c>
      <c r="G10" s="7"/>
      <c r="H10" s="1529">
        <v>550000.0</v>
      </c>
      <c r="I10" s="7"/>
      <c r="J10" s="1529">
        <v>550000.0</v>
      </c>
      <c r="K10" s="7"/>
      <c r="L10" s="1521"/>
      <c r="M10" s="1528"/>
      <c r="N10" s="1528">
        <v>32.0</v>
      </c>
      <c r="O10" s="1528">
        <v>28.0</v>
      </c>
    </row>
    <row r="11">
      <c r="A11" s="1530" t="s">
        <v>3215</v>
      </c>
      <c r="B11" s="1531">
        <v>300000.0</v>
      </c>
      <c r="C11" s="7"/>
      <c r="D11" s="1531">
        <v>400000.0</v>
      </c>
      <c r="E11" s="7"/>
      <c r="F11" s="1531">
        <v>450000.0</v>
      </c>
      <c r="G11" s="7"/>
      <c r="H11" s="1531">
        <v>350000.0</v>
      </c>
      <c r="I11" s="7"/>
      <c r="J11" s="1531">
        <v>350000.0</v>
      </c>
      <c r="K11" s="7"/>
      <c r="L11" s="1521"/>
      <c r="M11" s="1530"/>
      <c r="N11" s="1530">
        <v>28.0</v>
      </c>
      <c r="O11" s="1530">
        <v>32.0</v>
      </c>
    </row>
    <row r="12">
      <c r="A12" s="1530" t="s">
        <v>3216</v>
      </c>
      <c r="B12" s="1531">
        <v>200000.0</v>
      </c>
      <c r="C12" s="7"/>
      <c r="D12" s="1531">
        <v>250000.0</v>
      </c>
      <c r="E12" s="7"/>
      <c r="F12" s="1531">
        <v>250000.0</v>
      </c>
      <c r="G12" s="7"/>
      <c r="H12" s="1531">
        <v>200000.0</v>
      </c>
      <c r="I12" s="7"/>
      <c r="J12" s="1531">
        <v>200000.0</v>
      </c>
      <c r="K12" s="7"/>
      <c r="L12" s="1521"/>
      <c r="M12" s="1530"/>
      <c r="N12" s="1530">
        <v>24.0</v>
      </c>
      <c r="O12" s="1530">
        <v>36.0</v>
      </c>
    </row>
    <row r="13">
      <c r="A13" s="1532" t="s">
        <v>3217</v>
      </c>
      <c r="B13" s="1533">
        <v>100000.0</v>
      </c>
      <c r="C13" s="7"/>
      <c r="D13" s="1533">
        <v>100000.0</v>
      </c>
      <c r="E13" s="7"/>
      <c r="F13" s="1533">
        <v>150000.0</v>
      </c>
      <c r="G13" s="7"/>
      <c r="H13" s="1533">
        <v>100000.0</v>
      </c>
      <c r="I13" s="7"/>
      <c r="J13" s="1533">
        <v>100000.0</v>
      </c>
      <c r="K13" s="7"/>
      <c r="L13" s="1521"/>
      <c r="M13" s="1532"/>
      <c r="N13" s="1532">
        <v>20.0</v>
      </c>
      <c r="O13" s="1532">
        <v>40.0</v>
      </c>
    </row>
    <row r="14">
      <c r="A14" s="1532" t="s">
        <v>3218</v>
      </c>
      <c r="B14" s="1533">
        <v>50000.0</v>
      </c>
      <c r="C14" s="7"/>
      <c r="D14" s="1533">
        <v>50000.0</v>
      </c>
      <c r="E14" s="7"/>
      <c r="F14" s="1533">
        <v>50000.0</v>
      </c>
      <c r="G14" s="7"/>
      <c r="H14" s="1533">
        <v>50000.0</v>
      </c>
      <c r="I14" s="7"/>
      <c r="J14" s="1533">
        <v>50000.0</v>
      </c>
      <c r="K14" s="7"/>
      <c r="L14" s="1521"/>
      <c r="M14" s="1532"/>
      <c r="N14" s="1532">
        <v>16.0</v>
      </c>
      <c r="O14" s="1532">
        <v>44.0</v>
      </c>
    </row>
  </sheetData>
  <mergeCells count="69">
    <mergeCell ref="H9:I9"/>
    <mergeCell ref="J9:K9"/>
    <mergeCell ref="D7:E7"/>
    <mergeCell ref="D8:E8"/>
    <mergeCell ref="F8:G8"/>
    <mergeCell ref="H8:I8"/>
    <mergeCell ref="J8:K8"/>
    <mergeCell ref="D9:E9"/>
    <mergeCell ref="F9:G9"/>
    <mergeCell ref="D10:E10"/>
    <mergeCell ref="F10:G10"/>
    <mergeCell ref="H10:I10"/>
    <mergeCell ref="J10:K10"/>
    <mergeCell ref="F11:G11"/>
    <mergeCell ref="H11:I11"/>
    <mergeCell ref="J11:K11"/>
    <mergeCell ref="D11:E11"/>
    <mergeCell ref="D12:E12"/>
    <mergeCell ref="F12:G12"/>
    <mergeCell ref="H12:I12"/>
    <mergeCell ref="J12:K12"/>
    <mergeCell ref="D13:E13"/>
    <mergeCell ref="F13:G13"/>
    <mergeCell ref="N2:N3"/>
    <mergeCell ref="O2:O3"/>
    <mergeCell ref="B1:C1"/>
    <mergeCell ref="D1:E1"/>
    <mergeCell ref="F1:G1"/>
    <mergeCell ref="H1:I1"/>
    <mergeCell ref="J1:K1"/>
    <mergeCell ref="M1:O1"/>
    <mergeCell ref="M2:M3"/>
    <mergeCell ref="J3:K3"/>
    <mergeCell ref="F5:G5"/>
    <mergeCell ref="F6:G6"/>
    <mergeCell ref="H6:I6"/>
    <mergeCell ref="J6:K6"/>
    <mergeCell ref="F7:G7"/>
    <mergeCell ref="H7:I7"/>
    <mergeCell ref="J7:K7"/>
    <mergeCell ref="F3:G3"/>
    <mergeCell ref="H3:I3"/>
    <mergeCell ref="F4:G4"/>
    <mergeCell ref="H4:I4"/>
    <mergeCell ref="J4:K4"/>
    <mergeCell ref="H5:I5"/>
    <mergeCell ref="J5:K5"/>
    <mergeCell ref="B3:C3"/>
    <mergeCell ref="D3:E3"/>
    <mergeCell ref="B4:C4"/>
    <mergeCell ref="D4:E4"/>
    <mergeCell ref="B5:C5"/>
    <mergeCell ref="D5:E5"/>
    <mergeCell ref="D6:E6"/>
    <mergeCell ref="H13:I13"/>
    <mergeCell ref="J13:K13"/>
    <mergeCell ref="B13:C13"/>
    <mergeCell ref="B14:C14"/>
    <mergeCell ref="D14:E14"/>
    <mergeCell ref="F14:G14"/>
    <mergeCell ref="H14:I14"/>
    <mergeCell ref="J14:K14"/>
    <mergeCell ref="B6:C6"/>
    <mergeCell ref="B7:C7"/>
    <mergeCell ref="B8:C8"/>
    <mergeCell ref="B9:C9"/>
    <mergeCell ref="B10:C10"/>
    <mergeCell ref="B11:C11"/>
    <mergeCell ref="B12:C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4"/>
    </row>
    <row r="2">
      <c r="A2" s="266"/>
      <c r="H2" s="269"/>
    </row>
    <row r="3">
      <c r="A3" s="275"/>
      <c r="B3" s="916"/>
      <c r="C3" s="916"/>
      <c r="D3" s="916"/>
      <c r="E3" s="916"/>
      <c r="F3" s="916"/>
      <c r="G3" s="916"/>
      <c r="H3" s="917"/>
    </row>
    <row r="4">
      <c r="A4" s="1535"/>
      <c r="B4" s="1536"/>
      <c r="C4" s="1536"/>
      <c r="D4" s="1536"/>
      <c r="E4" s="1536"/>
      <c r="F4" s="1536"/>
      <c r="G4" s="1536"/>
      <c r="H4" s="1536"/>
    </row>
    <row r="5">
      <c r="A5" s="1537">
        <v>43951.0</v>
      </c>
      <c r="B5" s="1538" t="s">
        <v>3219</v>
      </c>
      <c r="C5" s="17"/>
      <c r="D5" s="1539" t="str">
        <f>concatenate(if(int($A5-now())=0,"",int($A5-now())),switch(int($A5-now()),0,"",1," Day"," Days"))</f>
        <v>-348 Days</v>
      </c>
      <c r="E5" s="1539" t="str">
        <f>concatenate(if(hour($A5-now())=0,"",hour($A5-now())),switch(hour($A5-now()),0,"",1," Hour"," Hours"))</f>
        <v>#NUM!</v>
      </c>
      <c r="F5" s="1539" t="str">
        <f>concatenate(if(minute($A5-now())=0,"",minute($A5-now())),switch(minute($A5-now()),0,"",1," Minute"," Minutes"))</f>
        <v>#NUM!</v>
      </c>
      <c r="G5" s="1540"/>
      <c r="H5" s="1541"/>
    </row>
    <row r="6">
      <c r="A6" s="1542"/>
      <c r="B6" s="1543"/>
      <c r="C6" s="1543"/>
      <c r="D6" s="1543"/>
      <c r="E6" s="1543"/>
      <c r="F6" s="1543"/>
      <c r="G6" s="1543"/>
      <c r="H6" s="1543"/>
    </row>
    <row r="7">
      <c r="A7" s="1544" t="s">
        <v>3220</v>
      </c>
      <c r="B7" s="916"/>
      <c r="C7" s="916"/>
      <c r="D7" s="916"/>
      <c r="E7" s="916"/>
      <c r="F7" s="916"/>
      <c r="G7" s="916"/>
      <c r="H7" s="917"/>
    </row>
    <row r="8">
      <c r="A8" s="1545" t="s">
        <v>3221</v>
      </c>
      <c r="B8" s="17"/>
      <c r="C8" s="17"/>
      <c r="D8" s="17"/>
      <c r="E8" s="17"/>
      <c r="F8" s="17"/>
      <c r="G8" s="17"/>
      <c r="H8" s="7"/>
    </row>
    <row r="9">
      <c r="A9" s="1546" t="s">
        <v>3222</v>
      </c>
      <c r="B9" s="1547"/>
      <c r="C9" s="1419" t="s">
        <v>643</v>
      </c>
      <c r="D9" s="1419" t="s">
        <v>606</v>
      </c>
      <c r="E9" s="1419" t="s">
        <v>314</v>
      </c>
      <c r="F9" s="1419" t="s">
        <v>1375</v>
      </c>
      <c r="G9" s="1419" t="s">
        <v>1992</v>
      </c>
      <c r="H9" s="1419" t="s">
        <v>1073</v>
      </c>
    </row>
    <row r="10">
      <c r="A10" s="1546" t="s">
        <v>3223</v>
      </c>
      <c r="B10" s="1547"/>
      <c r="C10" s="1419" t="s">
        <v>951</v>
      </c>
      <c r="D10" s="1419" t="s">
        <v>1155</v>
      </c>
      <c r="E10" s="1419" t="s">
        <v>1325</v>
      </c>
      <c r="F10" s="1419" t="s">
        <v>431</v>
      </c>
      <c r="G10" s="1419" t="s">
        <v>176</v>
      </c>
      <c r="H10" s="1419" t="s">
        <v>939</v>
      </c>
    </row>
    <row r="11">
      <c r="A11" s="1546" t="s">
        <v>3224</v>
      </c>
      <c r="B11" s="1547"/>
      <c r="C11" s="1419" t="s">
        <v>1014</v>
      </c>
      <c r="D11" s="1419" t="s">
        <v>816</v>
      </c>
      <c r="E11" s="1419" t="s">
        <v>1176</v>
      </c>
      <c r="F11" s="1419" t="s">
        <v>1221</v>
      </c>
      <c r="G11" s="1419" t="s">
        <v>850</v>
      </c>
      <c r="H11" s="1419" t="s">
        <v>1185</v>
      </c>
    </row>
    <row r="12">
      <c r="A12" s="1548" t="s">
        <v>3225</v>
      </c>
      <c r="B12" s="17"/>
      <c r="C12" s="17"/>
      <c r="D12" s="17"/>
      <c r="E12" s="17"/>
      <c r="F12" s="17"/>
      <c r="G12" s="17"/>
      <c r="H12" s="7"/>
    </row>
    <row r="13">
      <c r="A13" s="1549" t="s">
        <v>3226</v>
      </c>
      <c r="B13" s="69" t="s">
        <v>3227</v>
      </c>
      <c r="C13" s="69" t="s">
        <v>3222</v>
      </c>
      <c r="D13" s="69" t="s">
        <v>3223</v>
      </c>
      <c r="E13" s="69" t="s">
        <v>3224</v>
      </c>
      <c r="F13" s="1550" t="s">
        <v>3228</v>
      </c>
      <c r="G13" s="1550" t="s">
        <v>3229</v>
      </c>
      <c r="H13" s="1550" t="s">
        <v>3230</v>
      </c>
    </row>
    <row r="14">
      <c r="A14" s="1423" t="s">
        <v>3231</v>
      </c>
      <c r="B14" s="1419">
        <v>6.0</v>
      </c>
      <c r="C14" s="1419">
        <v>18.0</v>
      </c>
      <c r="D14" s="1551"/>
      <c r="E14" s="1551"/>
      <c r="F14" s="1552">
        <f t="shared" ref="F14:H14" si="1">if($B14*C14=0,"",$B14*C14)</f>
        <v>108</v>
      </c>
      <c r="G14" s="1552" t="str">
        <f t="shared" si="1"/>
        <v/>
      </c>
      <c r="H14" s="1552" t="str">
        <f t="shared" si="1"/>
        <v/>
      </c>
    </row>
    <row r="15">
      <c r="A15" s="1423" t="s">
        <v>3232</v>
      </c>
      <c r="B15" s="1419">
        <v>3.0</v>
      </c>
      <c r="C15" s="1419">
        <v>15.0</v>
      </c>
      <c r="D15" s="1419">
        <v>12.0</v>
      </c>
      <c r="E15" s="1551"/>
      <c r="F15" s="1552">
        <f t="shared" ref="F15:H15" si="2">if($B15*C15=0,"",$B15*C15)</f>
        <v>45</v>
      </c>
      <c r="G15" s="1552">
        <f t="shared" si="2"/>
        <v>36</v>
      </c>
      <c r="H15" s="1552" t="str">
        <f t="shared" si="2"/>
        <v/>
      </c>
    </row>
    <row r="16">
      <c r="A16" s="1423" t="s">
        <v>3233</v>
      </c>
      <c r="B16" s="1419">
        <v>8.0</v>
      </c>
      <c r="C16" s="1419">
        <v>9.0</v>
      </c>
      <c r="D16" s="1419">
        <v>9.0</v>
      </c>
      <c r="E16" s="1551"/>
      <c r="F16" s="1552">
        <f t="shared" ref="F16:H16" si="3">if($B16*C16=0,"",$B16*C16)</f>
        <v>72</v>
      </c>
      <c r="G16" s="1552">
        <f t="shared" si="3"/>
        <v>72</v>
      </c>
      <c r="H16" s="1552" t="str">
        <f t="shared" si="3"/>
        <v/>
      </c>
    </row>
    <row r="17">
      <c r="A17" s="1423" t="s">
        <v>3234</v>
      </c>
      <c r="B17" s="1419">
        <v>8.0</v>
      </c>
      <c r="C17" s="1419">
        <v>9.0</v>
      </c>
      <c r="D17" s="1551"/>
      <c r="E17" s="1419">
        <v>9.0</v>
      </c>
      <c r="F17" s="1552">
        <f t="shared" ref="F17:H17" si="4">if($B17*C17=0,"",$B17*C17)</f>
        <v>72</v>
      </c>
      <c r="G17" s="1552" t="str">
        <f t="shared" si="4"/>
        <v/>
      </c>
      <c r="H17" s="1552">
        <f t="shared" si="4"/>
        <v>72</v>
      </c>
    </row>
    <row r="18">
      <c r="A18" s="1423" t="s">
        <v>3235</v>
      </c>
      <c r="B18" s="1419">
        <v>8.0</v>
      </c>
      <c r="C18" s="1419">
        <v>15.0</v>
      </c>
      <c r="D18" s="1419">
        <v>12.0</v>
      </c>
      <c r="E18" s="1419"/>
      <c r="F18" s="1552">
        <f t="shared" ref="F18:H18" si="5">if($B18*C18=0,"",$B18*C18)</f>
        <v>120</v>
      </c>
      <c r="G18" s="1552">
        <f t="shared" si="5"/>
        <v>96</v>
      </c>
      <c r="H18" s="1552" t="str">
        <f t="shared" si="5"/>
        <v/>
      </c>
    </row>
    <row r="19">
      <c r="A19" s="1423" t="s">
        <v>3236</v>
      </c>
      <c r="B19" s="1419">
        <v>8.0</v>
      </c>
      <c r="C19" s="1419">
        <v>15.0</v>
      </c>
      <c r="D19" s="1419"/>
      <c r="E19" s="1419">
        <v>12.0</v>
      </c>
      <c r="F19" s="1552">
        <f t="shared" ref="F19:H19" si="6">if($B19*C19=0,"",$B19*C19)</f>
        <v>120</v>
      </c>
      <c r="G19" s="1552" t="str">
        <f t="shared" si="6"/>
        <v/>
      </c>
      <c r="H19" s="1552">
        <f t="shared" si="6"/>
        <v>96</v>
      </c>
    </row>
    <row r="20">
      <c r="A20" s="1423" t="s">
        <v>3237</v>
      </c>
      <c r="B20" s="1419">
        <v>1.0</v>
      </c>
      <c r="C20" s="1419">
        <v>36.0</v>
      </c>
      <c r="D20" s="1419">
        <v>18.0</v>
      </c>
      <c r="E20" s="1419">
        <v>18.0</v>
      </c>
      <c r="F20" s="1552">
        <f t="shared" ref="F20:H20" si="7">if($B20*C20=0,"",$B20*C20)</f>
        <v>36</v>
      </c>
      <c r="G20" s="1552">
        <f t="shared" si="7"/>
        <v>18</v>
      </c>
      <c r="H20" s="1552">
        <f t="shared" si="7"/>
        <v>18</v>
      </c>
    </row>
    <row r="21">
      <c r="A21" s="1423" t="s">
        <v>3238</v>
      </c>
      <c r="B21" s="1419">
        <v>1.0</v>
      </c>
      <c r="C21" s="1419">
        <v>36.0</v>
      </c>
      <c r="D21" s="1419">
        <v>36.0</v>
      </c>
      <c r="E21" s="1419">
        <v>18.0</v>
      </c>
      <c r="F21" s="1552">
        <f t="shared" ref="F21:H21" si="8">if($B21*C21=0,"",$B21*C21)</f>
        <v>36</v>
      </c>
      <c r="G21" s="1552">
        <f t="shared" si="8"/>
        <v>36</v>
      </c>
      <c r="H21" s="1552">
        <f t="shared" si="8"/>
        <v>18</v>
      </c>
    </row>
    <row r="22">
      <c r="A22" s="1549" t="s">
        <v>3239</v>
      </c>
      <c r="B22" s="1553"/>
      <c r="C22" s="1553"/>
      <c r="D22" s="1553"/>
      <c r="E22" s="1553"/>
      <c r="F22" s="1554">
        <f t="shared" ref="F22:H22" si="9">sum(F14:F21)</f>
        <v>609</v>
      </c>
      <c r="G22" s="1554">
        <f t="shared" si="9"/>
        <v>258</v>
      </c>
      <c r="H22" s="1554">
        <f t="shared" si="9"/>
        <v>204</v>
      </c>
    </row>
    <row r="23">
      <c r="A23" s="1480" t="s">
        <v>3240</v>
      </c>
      <c r="B23" s="17"/>
      <c r="C23" s="17"/>
      <c r="D23" s="17"/>
      <c r="E23" s="17"/>
      <c r="F23" s="17"/>
      <c r="G23" s="17"/>
      <c r="H23" s="7"/>
    </row>
    <row r="24">
      <c r="A24" s="1549" t="s">
        <v>3226</v>
      </c>
      <c r="B24" s="69" t="s">
        <v>3227</v>
      </c>
      <c r="C24" s="69" t="s">
        <v>3222</v>
      </c>
      <c r="D24" s="69" t="s">
        <v>3223</v>
      </c>
      <c r="E24" s="69" t="s">
        <v>3224</v>
      </c>
      <c r="F24" s="1550" t="s">
        <v>3228</v>
      </c>
      <c r="G24" s="1550" t="s">
        <v>3229</v>
      </c>
      <c r="H24" s="1550" t="s">
        <v>3230</v>
      </c>
    </row>
    <row r="25">
      <c r="A25" s="1423" t="s">
        <v>3231</v>
      </c>
      <c r="B25" s="1419">
        <v>6.0</v>
      </c>
      <c r="C25" s="1551"/>
      <c r="D25" s="1419">
        <v>18.0</v>
      </c>
      <c r="E25" s="1551"/>
      <c r="F25" s="1552" t="str">
        <f t="shared" ref="F25:H25" si="10">if($B25*C25=0,"",$B25*C25)</f>
        <v/>
      </c>
      <c r="G25" s="1552">
        <f t="shared" si="10"/>
        <v>108</v>
      </c>
      <c r="H25" s="1552" t="str">
        <f t="shared" si="10"/>
        <v/>
      </c>
    </row>
    <row r="26">
      <c r="A26" s="1423" t="s">
        <v>3232</v>
      </c>
      <c r="B26" s="1419">
        <v>3.0</v>
      </c>
      <c r="C26" s="1551"/>
      <c r="D26" s="1419">
        <v>15.0</v>
      </c>
      <c r="E26" s="1419">
        <v>12.0</v>
      </c>
      <c r="F26" s="1552" t="str">
        <f t="shared" ref="F26:H26" si="11">if($B26*C26=0,"",$B26*C26)</f>
        <v/>
      </c>
      <c r="G26" s="1552">
        <f t="shared" si="11"/>
        <v>45</v>
      </c>
      <c r="H26" s="1552">
        <f t="shared" si="11"/>
        <v>36</v>
      </c>
    </row>
    <row r="27">
      <c r="A27" s="1423" t="s">
        <v>3241</v>
      </c>
      <c r="B27" s="1419">
        <v>6.0</v>
      </c>
      <c r="C27" s="1551"/>
      <c r="D27" s="1419">
        <v>18.0</v>
      </c>
      <c r="E27" s="1419">
        <v>18.0</v>
      </c>
      <c r="F27" s="1552" t="str">
        <f t="shared" ref="F27:H27" si="12">if($B27*C27=0,"",$B27*C27)</f>
        <v/>
      </c>
      <c r="G27" s="1552">
        <f t="shared" si="12"/>
        <v>108</v>
      </c>
      <c r="H27" s="1552">
        <f t="shared" si="12"/>
        <v>108</v>
      </c>
    </row>
    <row r="28">
      <c r="A28" s="1423" t="s">
        <v>3242</v>
      </c>
      <c r="B28" s="1419">
        <v>5.0</v>
      </c>
      <c r="C28" s="1551"/>
      <c r="D28" s="1419">
        <v>9.0</v>
      </c>
      <c r="E28" s="1419">
        <v>9.0</v>
      </c>
      <c r="F28" s="1552" t="str">
        <f t="shared" ref="F28:H28" si="13">if($B28*C28=0,"",$B28*C28)</f>
        <v/>
      </c>
      <c r="G28" s="1552">
        <f t="shared" si="13"/>
        <v>45</v>
      </c>
      <c r="H28" s="1552">
        <f t="shared" si="13"/>
        <v>45</v>
      </c>
    </row>
    <row r="29">
      <c r="A29" s="1423" t="s">
        <v>3243</v>
      </c>
      <c r="B29" s="1419">
        <v>4.0</v>
      </c>
      <c r="C29" s="1419">
        <v>36.0</v>
      </c>
      <c r="D29" s="1419">
        <v>36.0</v>
      </c>
      <c r="E29" s="1551"/>
      <c r="F29" s="1552">
        <f t="shared" ref="F29:H29" si="14">if($B29*C29=0,"",$B29*C29)</f>
        <v>144</v>
      </c>
      <c r="G29" s="1552">
        <f t="shared" si="14"/>
        <v>144</v>
      </c>
      <c r="H29" s="1552" t="str">
        <f t="shared" si="14"/>
        <v/>
      </c>
    </row>
    <row r="30">
      <c r="A30" s="1423" t="s">
        <v>3244</v>
      </c>
      <c r="B30" s="1419">
        <v>4.0</v>
      </c>
      <c r="C30" s="1419">
        <v>12.0</v>
      </c>
      <c r="D30" s="1419">
        <v>15.0</v>
      </c>
      <c r="E30" s="1419"/>
      <c r="F30" s="1552">
        <f t="shared" ref="F30:H30" si="15">if($B30*C30=0,"",$B30*C30)</f>
        <v>48</v>
      </c>
      <c r="G30" s="1552">
        <f t="shared" si="15"/>
        <v>60</v>
      </c>
      <c r="H30" s="1552" t="str">
        <f t="shared" si="15"/>
        <v/>
      </c>
    </row>
    <row r="31">
      <c r="A31" s="1423" t="s">
        <v>3245</v>
      </c>
      <c r="B31" s="1419">
        <v>1.0</v>
      </c>
      <c r="C31" s="1419">
        <v>18.0</v>
      </c>
      <c r="D31" s="1419">
        <v>36.0</v>
      </c>
      <c r="E31" s="1419">
        <v>18.0</v>
      </c>
      <c r="F31" s="1552">
        <f t="shared" ref="F31:H31" si="16">if($B31*C31=0,"",$B31*C31)</f>
        <v>18</v>
      </c>
      <c r="G31" s="1552">
        <f t="shared" si="16"/>
        <v>36</v>
      </c>
      <c r="H31" s="1552">
        <f t="shared" si="16"/>
        <v>18</v>
      </c>
    </row>
    <row r="32">
      <c r="A32" s="1423" t="s">
        <v>3246</v>
      </c>
      <c r="B32" s="1419">
        <v>1.0</v>
      </c>
      <c r="C32" s="1419">
        <v>36.0</v>
      </c>
      <c r="D32" s="1419">
        <v>54.0</v>
      </c>
      <c r="E32" s="1419">
        <v>36.0</v>
      </c>
      <c r="F32" s="1552">
        <f t="shared" ref="F32:H32" si="17">if($B32*C32=0,"",$B32*C32)</f>
        <v>36</v>
      </c>
      <c r="G32" s="1552">
        <f t="shared" si="17"/>
        <v>54</v>
      </c>
      <c r="H32" s="1552">
        <f t="shared" si="17"/>
        <v>36</v>
      </c>
    </row>
    <row r="33">
      <c r="A33" s="1549" t="s">
        <v>3239</v>
      </c>
      <c r="B33" s="1553"/>
      <c r="C33" s="1553"/>
      <c r="D33" s="1553"/>
      <c r="E33" s="1553"/>
      <c r="F33" s="1555">
        <f t="shared" ref="F33:H33" si="18">sum(F25:F32)</f>
        <v>246</v>
      </c>
      <c r="G33" s="1555">
        <f t="shared" si="18"/>
        <v>600</v>
      </c>
      <c r="H33" s="1555">
        <f t="shared" si="18"/>
        <v>243</v>
      </c>
    </row>
    <row r="34">
      <c r="A34" s="1556" t="s">
        <v>3247</v>
      </c>
      <c r="B34" s="17"/>
      <c r="C34" s="17"/>
      <c r="D34" s="17"/>
      <c r="E34" s="17"/>
      <c r="F34" s="17"/>
      <c r="G34" s="17"/>
      <c r="H34" s="7"/>
    </row>
    <row r="35">
      <c r="A35" s="1549" t="s">
        <v>3226</v>
      </c>
      <c r="B35" s="69" t="s">
        <v>3227</v>
      </c>
      <c r="C35" s="69" t="s">
        <v>3222</v>
      </c>
      <c r="D35" s="69" t="s">
        <v>3223</v>
      </c>
      <c r="E35" s="69" t="s">
        <v>3224</v>
      </c>
      <c r="F35" s="1550" t="s">
        <v>3228</v>
      </c>
      <c r="G35" s="1550" t="s">
        <v>3229</v>
      </c>
      <c r="H35" s="1550" t="s">
        <v>3230</v>
      </c>
    </row>
    <row r="36">
      <c r="A36" s="1423" t="s">
        <v>3231</v>
      </c>
      <c r="B36" s="1419">
        <v>8.0</v>
      </c>
      <c r="C36" s="1551"/>
      <c r="D36" s="1551"/>
      <c r="E36" s="1419">
        <v>18.0</v>
      </c>
      <c r="F36" s="1552" t="str">
        <f t="shared" ref="F36:H36" si="19">if($B36*C36=0,"",$B36*C36)</f>
        <v/>
      </c>
      <c r="G36" s="1552" t="str">
        <f t="shared" si="19"/>
        <v/>
      </c>
      <c r="H36" s="1552">
        <f t="shared" si="19"/>
        <v>144</v>
      </c>
    </row>
    <row r="37">
      <c r="A37" s="1423" t="s">
        <v>3232</v>
      </c>
      <c r="B37" s="1419">
        <v>3.0</v>
      </c>
      <c r="C37" s="1419">
        <v>12.0</v>
      </c>
      <c r="D37" s="1551"/>
      <c r="E37" s="1419">
        <v>15.0</v>
      </c>
      <c r="F37" s="1552">
        <f t="shared" ref="F37:H37" si="20">if($B37*C37=0,"",$B37*C37)</f>
        <v>36</v>
      </c>
      <c r="G37" s="1552" t="str">
        <f t="shared" si="20"/>
        <v/>
      </c>
      <c r="H37" s="1552">
        <f t="shared" si="20"/>
        <v>45</v>
      </c>
    </row>
    <row r="38">
      <c r="A38" s="1423" t="s">
        <v>3248</v>
      </c>
      <c r="B38" s="1419">
        <v>6.0</v>
      </c>
      <c r="C38" s="1419">
        <v>12.0</v>
      </c>
      <c r="D38" s="1419"/>
      <c r="E38" s="1419">
        <v>15.0</v>
      </c>
      <c r="F38" s="1552">
        <f t="shared" ref="F38:H38" si="21">if($B38*C38=0,"",$B38*C38)</f>
        <v>72</v>
      </c>
      <c r="G38" s="1552" t="str">
        <f t="shared" si="21"/>
        <v/>
      </c>
      <c r="H38" s="1552">
        <f t="shared" si="21"/>
        <v>90</v>
      </c>
    </row>
    <row r="39">
      <c r="A39" s="1423" t="s">
        <v>3249</v>
      </c>
      <c r="B39" s="1419">
        <v>3.0</v>
      </c>
      <c r="C39" s="1419">
        <v>24.0</v>
      </c>
      <c r="D39" s="1419"/>
      <c r="E39" s="1419">
        <v>24.0</v>
      </c>
      <c r="F39" s="1552">
        <f t="shared" ref="F39:H39" si="22">if($B39*C39=0,"",$B39*C39)</f>
        <v>72</v>
      </c>
      <c r="G39" s="1552" t="str">
        <f t="shared" si="22"/>
        <v/>
      </c>
      <c r="H39" s="1552">
        <f t="shared" si="22"/>
        <v>72</v>
      </c>
    </row>
    <row r="40">
      <c r="A40" s="1423" t="s">
        <v>3250</v>
      </c>
      <c r="B40" s="1419">
        <v>10.0</v>
      </c>
      <c r="C40" s="1551"/>
      <c r="D40" s="1419">
        <v>6.0</v>
      </c>
      <c r="E40" s="1419">
        <v>6.0</v>
      </c>
      <c r="F40" s="1552" t="str">
        <f t="shared" ref="F40:H40" si="23">if($B40*C40=0,"",$B40*C40)</f>
        <v/>
      </c>
      <c r="G40" s="1552">
        <f t="shared" si="23"/>
        <v>60</v>
      </c>
      <c r="H40" s="1552">
        <f t="shared" si="23"/>
        <v>60</v>
      </c>
    </row>
    <row r="41">
      <c r="A41" s="1423" t="s">
        <v>3251</v>
      </c>
      <c r="B41" s="1419">
        <v>5.0</v>
      </c>
      <c r="C41" s="1419"/>
      <c r="D41" s="1419">
        <v>27.0</v>
      </c>
      <c r="E41" s="1419">
        <v>27.0</v>
      </c>
      <c r="F41" s="1552" t="str">
        <f t="shared" ref="F41:H41" si="24">if($B41*C41=0,"",$B41*C41)</f>
        <v/>
      </c>
      <c r="G41" s="1552">
        <f t="shared" si="24"/>
        <v>135</v>
      </c>
      <c r="H41" s="1552">
        <f t="shared" si="24"/>
        <v>135</v>
      </c>
    </row>
    <row r="42">
      <c r="A42" s="1423" t="s">
        <v>3252</v>
      </c>
      <c r="B42" s="1419">
        <v>1.0</v>
      </c>
      <c r="C42" s="1419">
        <v>36.0</v>
      </c>
      <c r="D42" s="1419">
        <v>36.0</v>
      </c>
      <c r="E42" s="1419">
        <v>36.0</v>
      </c>
      <c r="F42" s="1552">
        <f t="shared" ref="F42:H42" si="25">if($B42*C42=0,"",$B42*C42)</f>
        <v>36</v>
      </c>
      <c r="G42" s="1552">
        <f t="shared" si="25"/>
        <v>36</v>
      </c>
      <c r="H42" s="1552">
        <f t="shared" si="25"/>
        <v>36</v>
      </c>
    </row>
    <row r="43">
      <c r="A43" s="1423" t="s">
        <v>3253</v>
      </c>
      <c r="B43" s="1419">
        <v>1.0</v>
      </c>
      <c r="C43" s="1419">
        <v>75.0</v>
      </c>
      <c r="D43" s="1419">
        <v>30.0</v>
      </c>
      <c r="E43" s="1419">
        <v>75.0</v>
      </c>
      <c r="F43" s="1552">
        <f t="shared" ref="F43:H43" si="26">if($B43*C43=0,"",$B43*C43)</f>
        <v>75</v>
      </c>
      <c r="G43" s="1552">
        <f t="shared" si="26"/>
        <v>30</v>
      </c>
      <c r="H43" s="1552">
        <f t="shared" si="26"/>
        <v>75</v>
      </c>
    </row>
    <row r="44">
      <c r="A44" s="1557" t="s">
        <v>3239</v>
      </c>
      <c r="B44" s="1558"/>
      <c r="C44" s="1558"/>
      <c r="D44" s="1558"/>
      <c r="E44" s="1558"/>
      <c r="F44" s="1559">
        <f t="shared" ref="F44:H44" si="27">sum(F36:F43)</f>
        <v>291</v>
      </c>
      <c r="G44" s="1559">
        <f t="shared" si="27"/>
        <v>261</v>
      </c>
      <c r="H44" s="1559">
        <f t="shared" si="27"/>
        <v>657</v>
      </c>
    </row>
    <row r="45">
      <c r="A45" s="1560" t="s">
        <v>3254</v>
      </c>
      <c r="B45" s="1561"/>
      <c r="C45" s="1561"/>
      <c r="D45" s="1561"/>
      <c r="E45" s="1562"/>
      <c r="F45" s="1562">
        <f t="shared" ref="F45:H45" si="28">sum(F22,F33,F44)</f>
        <v>1146</v>
      </c>
      <c r="G45" s="1563">
        <f t="shared" si="28"/>
        <v>1119</v>
      </c>
      <c r="H45" s="1563">
        <f t="shared" si="28"/>
        <v>1104</v>
      </c>
    </row>
    <row r="46">
      <c r="A46" s="1564"/>
      <c r="B46" s="1565"/>
      <c r="C46" s="1565"/>
      <c r="D46" s="1565"/>
      <c r="E46" s="1565"/>
      <c r="F46" s="1565"/>
      <c r="G46" s="1565"/>
      <c r="H46" s="1565"/>
    </row>
    <row r="47">
      <c r="A47" s="1534" t="s">
        <v>3113</v>
      </c>
      <c r="B47" s="13"/>
      <c r="C47" s="13"/>
      <c r="D47" s="13"/>
      <c r="E47" s="13"/>
      <c r="F47" s="13"/>
      <c r="G47" s="13"/>
      <c r="H47" s="14"/>
    </row>
    <row r="48">
      <c r="A48" s="266"/>
      <c r="H48" s="269"/>
    </row>
    <row r="49">
      <c r="A49" s="275"/>
      <c r="B49" s="916"/>
      <c r="C49" s="916"/>
      <c r="D49" s="916"/>
      <c r="E49" s="916"/>
      <c r="F49" s="916"/>
      <c r="G49" s="916"/>
      <c r="H49" s="917"/>
    </row>
  </sheetData>
  <mergeCells count="8">
    <mergeCell ref="A1:H3"/>
    <mergeCell ref="B5:C5"/>
    <mergeCell ref="A7:H7"/>
    <mergeCell ref="A8:H8"/>
    <mergeCell ref="A12:H12"/>
    <mergeCell ref="A23:H23"/>
    <mergeCell ref="A34:H34"/>
    <mergeCell ref="A47:H49"/>
  </mergeCells>
  <hyperlinks>
    <hyperlink display="← Back to Index" location="Index  User Guide!A1" ref="A1"/>
    <hyperlink display="← Back to Index" location="Index  User Guide!A1" ref="A47"/>
  </hyperlin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4"/>
    </row>
    <row r="2">
      <c r="A2" s="266"/>
      <c r="H2" s="269"/>
    </row>
    <row r="3">
      <c r="A3" s="275"/>
      <c r="B3" s="916"/>
      <c r="C3" s="916"/>
      <c r="D3" s="916"/>
      <c r="E3" s="916"/>
      <c r="F3" s="916"/>
      <c r="G3" s="916"/>
      <c r="H3" s="917"/>
    </row>
    <row r="4">
      <c r="A4" s="1535"/>
      <c r="B4" s="1536"/>
      <c r="C4" s="1536"/>
      <c r="D4" s="1536"/>
      <c r="E4" s="1536"/>
      <c r="F4" s="1536"/>
      <c r="G4" s="1536"/>
      <c r="H4" s="1536"/>
    </row>
    <row r="5">
      <c r="A5" s="1566">
        <v>43965.0</v>
      </c>
      <c r="B5" s="1538" t="s">
        <v>3219</v>
      </c>
      <c r="C5" s="17"/>
      <c r="D5" s="1567" t="str">
        <f>concatenate(if(int($A5-now())=0,"",int($A5-now())),switch(int($A5-now()),0,"",1," Day"," Days"))</f>
        <v>-334 Days</v>
      </c>
      <c r="E5" s="1539" t="str">
        <f>concatenate(if(hour($A5-now())=0,"",hour($A5-now())),switch(hour($A5-now()),0,"",1," Hour"," Hours"))</f>
        <v>#NUM!</v>
      </c>
      <c r="F5" s="1539" t="str">
        <f>concatenate(if(minute($A5-now())=0,"",minute($A5-now())),switch(minute($A5-now()),0,"",1," Minute"," Minutes"))</f>
        <v>#NUM!</v>
      </c>
      <c r="G5" s="1540"/>
      <c r="H5" s="1541"/>
    </row>
    <row r="6">
      <c r="A6" s="1542"/>
      <c r="B6" s="1543"/>
      <c r="C6" s="1543"/>
      <c r="D6" s="1543"/>
      <c r="E6" s="1543"/>
      <c r="F6" s="1543"/>
      <c r="G6" s="1543"/>
      <c r="H6" s="1543"/>
    </row>
    <row r="7">
      <c r="A7" s="1544" t="s">
        <v>3220</v>
      </c>
      <c r="B7" s="916"/>
      <c r="C7" s="916"/>
      <c r="D7" s="916"/>
      <c r="E7" s="916"/>
      <c r="F7" s="916"/>
      <c r="G7" s="916"/>
      <c r="H7" s="917"/>
    </row>
    <row r="8">
      <c r="A8" s="1545" t="s">
        <v>3221</v>
      </c>
      <c r="B8" s="17"/>
      <c r="C8" s="17"/>
      <c r="D8" s="17"/>
      <c r="E8" s="17"/>
      <c r="F8" s="17"/>
      <c r="G8" s="17"/>
      <c r="H8" s="7"/>
    </row>
    <row r="9">
      <c r="A9" s="1546" t="s">
        <v>3255</v>
      </c>
      <c r="B9" s="1547"/>
      <c r="C9" s="1419" t="s">
        <v>1395</v>
      </c>
      <c r="D9" s="1419" t="s">
        <v>1544</v>
      </c>
      <c r="E9" s="1419" t="s">
        <v>731</v>
      </c>
      <c r="F9" s="1419" t="s">
        <v>1992</v>
      </c>
      <c r="G9" s="1419" t="s">
        <v>979</v>
      </c>
      <c r="H9" s="1419" t="s">
        <v>1360</v>
      </c>
    </row>
    <row r="10">
      <c r="A10" s="1546" t="s">
        <v>3256</v>
      </c>
      <c r="B10" s="1547"/>
      <c r="C10" s="1419" t="s">
        <v>216</v>
      </c>
      <c r="D10" s="1419" t="s">
        <v>1221</v>
      </c>
      <c r="E10" s="1419" t="s">
        <v>991</v>
      </c>
      <c r="F10" s="1419" t="s">
        <v>176</v>
      </c>
      <c r="G10" s="1419" t="s">
        <v>873</v>
      </c>
      <c r="H10" s="1419" t="s">
        <v>798</v>
      </c>
    </row>
    <row r="11">
      <c r="A11" s="1546" t="s">
        <v>3257</v>
      </c>
      <c r="B11" s="1547"/>
      <c r="C11" s="1419" t="s">
        <v>472</v>
      </c>
      <c r="D11" s="1419" t="s">
        <v>1237</v>
      </c>
      <c r="E11" s="1419" t="s">
        <v>1092</v>
      </c>
      <c r="F11" s="1419" t="s">
        <v>850</v>
      </c>
      <c r="G11" s="1419" t="s">
        <v>645</v>
      </c>
      <c r="H11" s="1419" t="s">
        <v>689</v>
      </c>
    </row>
    <row r="12">
      <c r="A12" s="1548" t="s">
        <v>3258</v>
      </c>
      <c r="B12" s="17"/>
      <c r="C12" s="17"/>
      <c r="D12" s="17"/>
      <c r="E12" s="17"/>
      <c r="F12" s="17"/>
      <c r="G12" s="17"/>
      <c r="H12" s="7"/>
    </row>
    <row r="13">
      <c r="A13" s="1549" t="s">
        <v>3226</v>
      </c>
      <c r="B13" s="69" t="s">
        <v>3227</v>
      </c>
      <c r="C13" s="69" t="s">
        <v>3259</v>
      </c>
      <c r="D13" s="69" t="s">
        <v>3260</v>
      </c>
      <c r="E13" s="69" t="s">
        <v>3261</v>
      </c>
      <c r="F13" s="1550" t="s">
        <v>3262</v>
      </c>
      <c r="G13" s="1550" t="s">
        <v>3263</v>
      </c>
      <c r="H13" s="1550" t="s">
        <v>3264</v>
      </c>
    </row>
    <row r="14">
      <c r="A14" s="1423" t="s">
        <v>3231</v>
      </c>
      <c r="B14" s="1419">
        <v>6.0</v>
      </c>
      <c r="C14" s="1419">
        <v>12.0</v>
      </c>
      <c r="D14" s="1551"/>
      <c r="E14" s="1551"/>
      <c r="F14" s="1552">
        <f t="shared" ref="F14:F21" si="1">$B14*C14</f>
        <v>72</v>
      </c>
      <c r="G14" s="1552"/>
      <c r="H14" s="1552"/>
    </row>
    <row r="15">
      <c r="A15" s="1423" t="s">
        <v>3265</v>
      </c>
      <c r="B15" s="1419">
        <v>3.0</v>
      </c>
      <c r="C15" s="1419">
        <v>10.0</v>
      </c>
      <c r="D15" s="1419">
        <v>8.0</v>
      </c>
      <c r="E15" s="1551"/>
      <c r="F15" s="1552">
        <f t="shared" si="1"/>
        <v>30</v>
      </c>
      <c r="G15" s="1552">
        <f t="shared" ref="G15:G16" si="2">$B15*D15</f>
        <v>24</v>
      </c>
      <c r="H15" s="1552"/>
    </row>
    <row r="16">
      <c r="A16" s="1423" t="s">
        <v>3233</v>
      </c>
      <c r="B16" s="1419">
        <v>10.0</v>
      </c>
      <c r="C16" s="1419">
        <v>6.0</v>
      </c>
      <c r="D16" s="1419">
        <v>6.0</v>
      </c>
      <c r="E16" s="1551"/>
      <c r="F16" s="1552">
        <f t="shared" si="1"/>
        <v>60</v>
      </c>
      <c r="G16" s="1552">
        <f t="shared" si="2"/>
        <v>60</v>
      </c>
      <c r="H16" s="1552"/>
    </row>
    <row r="17">
      <c r="A17" s="1423" t="s">
        <v>3266</v>
      </c>
      <c r="B17" s="1419">
        <v>5.0</v>
      </c>
      <c r="C17" s="1419">
        <v>8.0</v>
      </c>
      <c r="D17" s="1551"/>
      <c r="E17" s="1419">
        <v>8.0</v>
      </c>
      <c r="F17" s="1552">
        <f t="shared" si="1"/>
        <v>40</v>
      </c>
      <c r="G17" s="1552"/>
      <c r="H17" s="1552">
        <f t="shared" ref="H17:H19" si="3">$B17*E17</f>
        <v>40</v>
      </c>
    </row>
    <row r="18">
      <c r="A18" s="1423" t="s">
        <v>3267</v>
      </c>
      <c r="B18" s="1419">
        <v>5.0</v>
      </c>
      <c r="C18" s="1419">
        <v>6.0</v>
      </c>
      <c r="D18" s="1551"/>
      <c r="E18" s="1419">
        <v>6.0</v>
      </c>
      <c r="F18" s="1552">
        <f t="shared" si="1"/>
        <v>30</v>
      </c>
      <c r="G18" s="1552"/>
      <c r="H18" s="1552">
        <f t="shared" si="3"/>
        <v>30</v>
      </c>
    </row>
    <row r="19">
      <c r="A19" s="1423" t="s">
        <v>3244</v>
      </c>
      <c r="B19" s="1419">
        <v>4.0</v>
      </c>
      <c r="C19" s="1419">
        <v>10.0</v>
      </c>
      <c r="D19" s="1551"/>
      <c r="E19" s="1419">
        <v>8.0</v>
      </c>
      <c r="F19" s="1552">
        <f t="shared" si="1"/>
        <v>40</v>
      </c>
      <c r="G19" s="1552"/>
      <c r="H19" s="1552">
        <f t="shared" si="3"/>
        <v>32</v>
      </c>
    </row>
    <row r="20">
      <c r="A20" s="1423" t="s">
        <v>3268</v>
      </c>
      <c r="B20" s="1419">
        <v>1.0</v>
      </c>
      <c r="C20" s="1419">
        <v>24.0</v>
      </c>
      <c r="D20" s="1419">
        <v>12.0</v>
      </c>
      <c r="E20" s="1419">
        <v>12.0</v>
      </c>
      <c r="F20" s="1552">
        <f t="shared" si="1"/>
        <v>24</v>
      </c>
      <c r="G20" s="1552">
        <f t="shared" ref="G20:H20" si="4">$B20*D20</f>
        <v>12</v>
      </c>
      <c r="H20" s="1552">
        <f t="shared" si="4"/>
        <v>12</v>
      </c>
    </row>
    <row r="21">
      <c r="A21" s="1423" t="s">
        <v>3269</v>
      </c>
      <c r="B21" s="1419">
        <v>1.0</v>
      </c>
      <c r="C21" s="1419">
        <v>24.0</v>
      </c>
      <c r="D21" s="1419">
        <v>24.0</v>
      </c>
      <c r="E21" s="1419">
        <v>12.0</v>
      </c>
      <c r="F21" s="1552">
        <f t="shared" si="1"/>
        <v>24</v>
      </c>
      <c r="G21" s="1552">
        <f t="shared" ref="G21:H21" si="5">$B21*D21</f>
        <v>24</v>
      </c>
      <c r="H21" s="1552">
        <f t="shared" si="5"/>
        <v>12</v>
      </c>
    </row>
    <row r="22">
      <c r="A22" s="1549" t="s">
        <v>3239</v>
      </c>
      <c r="B22" s="1553"/>
      <c r="C22" s="1553"/>
      <c r="D22" s="1553"/>
      <c r="E22" s="1553"/>
      <c r="F22" s="1554">
        <f t="shared" ref="F22:H22" si="6">sum(F14:F21)</f>
        <v>320</v>
      </c>
      <c r="G22" s="1554">
        <f t="shared" si="6"/>
        <v>120</v>
      </c>
      <c r="H22" s="1554">
        <f t="shared" si="6"/>
        <v>126</v>
      </c>
    </row>
    <row r="23">
      <c r="A23" s="1480" t="s">
        <v>3270</v>
      </c>
      <c r="B23" s="17"/>
      <c r="C23" s="17"/>
      <c r="D23" s="17"/>
      <c r="E23" s="17"/>
      <c r="F23" s="17"/>
      <c r="G23" s="17"/>
      <c r="H23" s="7"/>
    </row>
    <row r="24">
      <c r="A24" s="1549" t="s">
        <v>3226</v>
      </c>
      <c r="B24" s="69" t="s">
        <v>3227</v>
      </c>
      <c r="C24" s="69" t="s">
        <v>3259</v>
      </c>
      <c r="D24" s="69" t="s">
        <v>3260</v>
      </c>
      <c r="E24" s="69" t="s">
        <v>3261</v>
      </c>
      <c r="F24" s="1550" t="s">
        <v>3262</v>
      </c>
      <c r="G24" s="1550" t="s">
        <v>3263</v>
      </c>
      <c r="H24" s="1550" t="s">
        <v>3264</v>
      </c>
    </row>
    <row r="25">
      <c r="A25" s="1423" t="s">
        <v>3231</v>
      </c>
      <c r="B25" s="1419">
        <v>6.0</v>
      </c>
      <c r="C25" s="1551"/>
      <c r="D25" s="1419">
        <v>12.0</v>
      </c>
      <c r="E25" s="1551"/>
      <c r="F25" s="1552"/>
      <c r="G25" s="1552">
        <f t="shared" ref="G25:G28" si="7">$B25*D25</f>
        <v>72</v>
      </c>
      <c r="H25" s="1552"/>
    </row>
    <row r="26">
      <c r="A26" s="1423" t="s">
        <v>3265</v>
      </c>
      <c r="B26" s="1419">
        <v>3.0</v>
      </c>
      <c r="C26" s="1551"/>
      <c r="D26" s="1419">
        <v>10.0</v>
      </c>
      <c r="E26" s="1419">
        <v>8.0</v>
      </c>
      <c r="F26" s="1552"/>
      <c r="G26" s="1552">
        <f t="shared" si="7"/>
        <v>30</v>
      </c>
      <c r="H26" s="1552">
        <f t="shared" ref="H26:H28" si="8">$B26*E26</f>
        <v>24</v>
      </c>
    </row>
    <row r="27">
      <c r="A27" s="1423" t="s">
        <v>3271</v>
      </c>
      <c r="B27" s="1419">
        <v>5.0</v>
      </c>
      <c r="C27" s="1551"/>
      <c r="D27" s="1419">
        <v>12.0</v>
      </c>
      <c r="E27" s="1419">
        <v>8.0</v>
      </c>
      <c r="F27" s="1552"/>
      <c r="G27" s="1552">
        <f t="shared" si="7"/>
        <v>60</v>
      </c>
      <c r="H27" s="1552">
        <f t="shared" si="8"/>
        <v>40</v>
      </c>
    </row>
    <row r="28">
      <c r="A28" s="1423" t="s">
        <v>3272</v>
      </c>
      <c r="B28" s="1419">
        <v>5.0</v>
      </c>
      <c r="C28" s="1551"/>
      <c r="D28" s="1419">
        <v>6.0</v>
      </c>
      <c r="E28" s="1419">
        <v>6.0</v>
      </c>
      <c r="F28" s="1552"/>
      <c r="G28" s="1552">
        <f t="shared" si="7"/>
        <v>30</v>
      </c>
      <c r="H28" s="1552">
        <f t="shared" si="8"/>
        <v>30</v>
      </c>
    </row>
    <row r="29">
      <c r="A29" s="1423" t="s">
        <v>3273</v>
      </c>
      <c r="B29" s="1419">
        <v>5.0</v>
      </c>
      <c r="C29" s="1419">
        <v>24.0</v>
      </c>
      <c r="D29" s="1419">
        <v>24.0</v>
      </c>
      <c r="E29" s="1551"/>
      <c r="F29" s="1552">
        <f t="shared" ref="F29:G29" si="9">$B29*C29</f>
        <v>120</v>
      </c>
      <c r="G29" s="1552">
        <f t="shared" si="9"/>
        <v>120</v>
      </c>
      <c r="H29" s="1552"/>
    </row>
    <row r="30">
      <c r="A30" s="1423" t="s">
        <v>3274</v>
      </c>
      <c r="B30" s="1419">
        <v>1.0</v>
      </c>
      <c r="C30" s="1419">
        <v>24.0</v>
      </c>
      <c r="D30" s="1419">
        <v>24.0</v>
      </c>
      <c r="E30" s="1551"/>
      <c r="F30" s="1552">
        <f t="shared" ref="F30:G30" si="10">$B30*C30</f>
        <v>24</v>
      </c>
      <c r="G30" s="1552">
        <f t="shared" si="10"/>
        <v>24</v>
      </c>
      <c r="H30" s="1552"/>
    </row>
    <row r="31">
      <c r="A31" s="1423" t="s">
        <v>3275</v>
      </c>
      <c r="B31" s="1419">
        <v>1.0</v>
      </c>
      <c r="C31" s="1419">
        <v>12.0</v>
      </c>
      <c r="D31" s="1419">
        <v>24.0</v>
      </c>
      <c r="E31" s="1419">
        <v>24.0</v>
      </c>
      <c r="F31" s="1552">
        <f t="shared" ref="F31:H31" si="11">$B31*C31</f>
        <v>12</v>
      </c>
      <c r="G31" s="1552">
        <f t="shared" si="11"/>
        <v>24</v>
      </c>
      <c r="H31" s="1552">
        <f t="shared" si="11"/>
        <v>24</v>
      </c>
    </row>
    <row r="32">
      <c r="A32" s="1423" t="s">
        <v>3276</v>
      </c>
      <c r="B32" s="1419">
        <v>1.0</v>
      </c>
      <c r="C32" s="1419">
        <v>12.0</v>
      </c>
      <c r="D32" s="1419">
        <v>24.0</v>
      </c>
      <c r="E32" s="1419">
        <v>24.0</v>
      </c>
      <c r="F32" s="1552">
        <f t="shared" ref="F32:H32" si="12">$B32*C32</f>
        <v>12</v>
      </c>
      <c r="G32" s="1552">
        <f t="shared" si="12"/>
        <v>24</v>
      </c>
      <c r="H32" s="1552">
        <f t="shared" si="12"/>
        <v>24</v>
      </c>
    </row>
    <row r="33">
      <c r="A33" s="1549" t="s">
        <v>3239</v>
      </c>
      <c r="B33" s="1553"/>
      <c r="C33" s="1553"/>
      <c r="D33" s="1553"/>
      <c r="E33" s="1553"/>
      <c r="F33" s="1555">
        <f t="shared" ref="F33:H33" si="13">sum(F25:F32)</f>
        <v>168</v>
      </c>
      <c r="G33" s="1555">
        <f t="shared" si="13"/>
        <v>384</v>
      </c>
      <c r="H33" s="1555">
        <f t="shared" si="13"/>
        <v>142</v>
      </c>
    </row>
    <row r="34">
      <c r="A34" s="1556" t="s">
        <v>3277</v>
      </c>
      <c r="B34" s="17"/>
      <c r="C34" s="17"/>
      <c r="D34" s="17"/>
      <c r="E34" s="17"/>
      <c r="F34" s="17"/>
      <c r="G34" s="17"/>
      <c r="H34" s="7"/>
    </row>
    <row r="35">
      <c r="A35" s="1549" t="s">
        <v>3226</v>
      </c>
      <c r="B35" s="69" t="s">
        <v>3227</v>
      </c>
      <c r="C35" s="69" t="s">
        <v>3259</v>
      </c>
      <c r="D35" s="69" t="s">
        <v>3260</v>
      </c>
      <c r="E35" s="69" t="s">
        <v>3261</v>
      </c>
      <c r="F35" s="1550" t="s">
        <v>3262</v>
      </c>
      <c r="G35" s="1550" t="s">
        <v>3263</v>
      </c>
      <c r="H35" s="1550" t="s">
        <v>3264</v>
      </c>
    </row>
    <row r="36">
      <c r="A36" s="1423" t="s">
        <v>3231</v>
      </c>
      <c r="B36" s="1419">
        <v>6.0</v>
      </c>
      <c r="C36" s="1551"/>
      <c r="D36" s="1551"/>
      <c r="E36" s="1419">
        <v>12.0</v>
      </c>
      <c r="F36" s="1552"/>
      <c r="G36" s="1552"/>
      <c r="H36" s="1552">
        <f t="shared" ref="H36:H39" si="14">$B36*E36</f>
        <v>72</v>
      </c>
    </row>
    <row r="37">
      <c r="A37" s="1423" t="s">
        <v>3278</v>
      </c>
      <c r="B37" s="1419">
        <v>3.0</v>
      </c>
      <c r="C37" s="1419">
        <v>9.0</v>
      </c>
      <c r="D37" s="1551"/>
      <c r="E37" s="1419">
        <v>10.0</v>
      </c>
      <c r="F37" s="1552">
        <f t="shared" ref="F37:F39" si="15">$B37*C37</f>
        <v>27</v>
      </c>
      <c r="G37" s="1552"/>
      <c r="H37" s="1552">
        <f t="shared" si="14"/>
        <v>30</v>
      </c>
    </row>
    <row r="38">
      <c r="A38" s="1423" t="s">
        <v>3279</v>
      </c>
      <c r="B38" s="1419">
        <v>4.0</v>
      </c>
      <c r="C38" s="1419">
        <v>16.0</v>
      </c>
      <c r="D38" s="1419"/>
      <c r="E38" s="1419">
        <v>16.0</v>
      </c>
      <c r="F38" s="1552">
        <f t="shared" si="15"/>
        <v>64</v>
      </c>
      <c r="G38" s="1552"/>
      <c r="H38" s="1552">
        <f t="shared" si="14"/>
        <v>64</v>
      </c>
    </row>
    <row r="39">
      <c r="A39" s="1423" t="s">
        <v>3249</v>
      </c>
      <c r="B39" s="1419">
        <v>3.0</v>
      </c>
      <c r="C39" s="1419">
        <v>16.0</v>
      </c>
      <c r="D39" s="1419"/>
      <c r="E39" s="1419">
        <v>16.0</v>
      </c>
      <c r="F39" s="1552">
        <f t="shared" si="15"/>
        <v>48</v>
      </c>
      <c r="G39" s="1552"/>
      <c r="H39" s="1552">
        <f t="shared" si="14"/>
        <v>48</v>
      </c>
    </row>
    <row r="40">
      <c r="A40" s="1423" t="s">
        <v>3250</v>
      </c>
      <c r="B40" s="1419">
        <v>10.0</v>
      </c>
      <c r="C40" s="1551"/>
      <c r="D40" s="1419">
        <v>4.0</v>
      </c>
      <c r="E40" s="1419">
        <v>4.0</v>
      </c>
      <c r="F40" s="1552"/>
      <c r="G40" s="1552">
        <f t="shared" ref="G40:H40" si="16">$B40*D40</f>
        <v>40</v>
      </c>
      <c r="H40" s="1552">
        <f t="shared" si="16"/>
        <v>40</v>
      </c>
    </row>
    <row r="41">
      <c r="A41" s="1423" t="s">
        <v>3251</v>
      </c>
      <c r="B41" s="1419">
        <v>5.0</v>
      </c>
      <c r="C41" s="1419"/>
      <c r="D41" s="1419">
        <v>18.0</v>
      </c>
      <c r="E41" s="1419">
        <v>18.0</v>
      </c>
      <c r="F41" s="1552"/>
      <c r="G41" s="1552">
        <f t="shared" ref="G41:H41" si="17">$B41*D41</f>
        <v>90</v>
      </c>
      <c r="H41" s="1552">
        <f t="shared" si="17"/>
        <v>90</v>
      </c>
    </row>
    <row r="42">
      <c r="A42" s="1423" t="s">
        <v>3280</v>
      </c>
      <c r="B42" s="1419">
        <v>1.0</v>
      </c>
      <c r="C42" s="1419">
        <v>24.0</v>
      </c>
      <c r="D42" s="1419">
        <v>24.0</v>
      </c>
      <c r="E42" s="1419">
        <v>24.0</v>
      </c>
      <c r="F42" s="1552">
        <f t="shared" ref="F42:H42" si="18">$B42*C42</f>
        <v>24</v>
      </c>
      <c r="G42" s="1552">
        <f t="shared" si="18"/>
        <v>24</v>
      </c>
      <c r="H42" s="1552">
        <f t="shared" si="18"/>
        <v>24</v>
      </c>
    </row>
    <row r="43">
      <c r="A43" s="1423" t="s">
        <v>3253</v>
      </c>
      <c r="B43" s="1419">
        <v>1.0</v>
      </c>
      <c r="C43" s="1419">
        <v>50.0</v>
      </c>
      <c r="D43" s="1419">
        <v>20.0</v>
      </c>
      <c r="E43" s="1419">
        <v>50.0</v>
      </c>
      <c r="F43" s="1552">
        <f t="shared" ref="F43:H43" si="19">$B43*C43</f>
        <v>50</v>
      </c>
      <c r="G43" s="1552">
        <f t="shared" si="19"/>
        <v>20</v>
      </c>
      <c r="H43" s="1552">
        <f t="shared" si="19"/>
        <v>50</v>
      </c>
    </row>
    <row r="44">
      <c r="A44" s="1557" t="s">
        <v>3239</v>
      </c>
      <c r="B44" s="1558"/>
      <c r="C44" s="1558"/>
      <c r="D44" s="1558"/>
      <c r="E44" s="1558"/>
      <c r="F44" s="1559">
        <f t="shared" ref="F44:H44" si="20">sum(F36:F43)</f>
        <v>213</v>
      </c>
      <c r="G44" s="1559">
        <f t="shared" si="20"/>
        <v>174</v>
      </c>
      <c r="H44" s="1559">
        <f t="shared" si="20"/>
        <v>418</v>
      </c>
    </row>
    <row r="45">
      <c r="A45" s="1560" t="s">
        <v>3254</v>
      </c>
      <c r="B45" s="1561"/>
      <c r="C45" s="1561"/>
      <c r="D45" s="1561"/>
      <c r="E45" s="1562"/>
      <c r="F45" s="1562">
        <f t="shared" ref="F45:H45" si="21">sum(F22,F33,F44)</f>
        <v>701</v>
      </c>
      <c r="G45" s="1563">
        <f t="shared" si="21"/>
        <v>678</v>
      </c>
      <c r="H45" s="1563">
        <f t="shared" si="21"/>
        <v>686</v>
      </c>
    </row>
    <row r="46">
      <c r="A46" s="1564"/>
      <c r="B46" s="1565"/>
      <c r="C46" s="1565"/>
      <c r="D46" s="1565"/>
      <c r="E46" s="1565"/>
      <c r="F46" s="1565"/>
      <c r="G46" s="1565"/>
      <c r="H46" s="1565"/>
    </row>
    <row r="47">
      <c r="A47" s="1568"/>
      <c r="B47" s="1569"/>
      <c r="C47" s="1569"/>
      <c r="D47" s="1569"/>
      <c r="E47" s="1569"/>
      <c r="F47" s="1569"/>
      <c r="G47" s="1569"/>
      <c r="H47" s="1569"/>
    </row>
    <row r="48">
      <c r="A48" s="1570" t="s">
        <v>3281</v>
      </c>
      <c r="B48" s="1570" t="s">
        <v>3282</v>
      </c>
      <c r="C48" s="1571"/>
      <c r="D48" s="1572"/>
      <c r="E48" s="1573"/>
      <c r="F48" s="1574"/>
      <c r="G48" s="1574"/>
      <c r="H48" s="1574"/>
    </row>
    <row r="49">
      <c r="A49" s="1575" t="s">
        <v>3283</v>
      </c>
      <c r="B49" s="1576" t="s">
        <v>3284</v>
      </c>
      <c r="C49" s="17"/>
      <c r="D49" s="17"/>
      <c r="E49" s="7"/>
      <c r="F49" s="774"/>
      <c r="G49" s="774"/>
      <c r="H49" s="774"/>
    </row>
    <row r="50">
      <c r="A50" s="1575" t="s">
        <v>3285</v>
      </c>
      <c r="B50" s="1577" t="s">
        <v>3286</v>
      </c>
      <c r="C50" s="17"/>
      <c r="D50" s="17"/>
      <c r="E50" s="7"/>
      <c r="F50" s="774"/>
      <c r="G50" s="1578"/>
      <c r="H50" s="1578"/>
    </row>
    <row r="51">
      <c r="A51" s="1575" t="s">
        <v>3287</v>
      </c>
      <c r="B51" s="1577" t="s">
        <v>3288</v>
      </c>
      <c r="C51" s="17"/>
      <c r="D51" s="17"/>
      <c r="E51" s="7"/>
      <c r="F51" s="774"/>
      <c r="G51" s="774"/>
      <c r="H51" s="1578"/>
    </row>
    <row r="52">
      <c r="A52" s="1568"/>
      <c r="B52" s="1579"/>
      <c r="C52" s="1579"/>
      <c r="D52" s="1579"/>
      <c r="E52" s="1580"/>
      <c r="F52" s="1581"/>
      <c r="G52" s="1580"/>
      <c r="H52" s="1580"/>
    </row>
    <row r="53">
      <c r="A53" s="1570" t="s">
        <v>3289</v>
      </c>
      <c r="B53" s="1570" t="s">
        <v>3282</v>
      </c>
      <c r="C53" s="1571"/>
      <c r="D53" s="1572"/>
      <c r="E53" s="1573"/>
      <c r="F53" s="1574"/>
      <c r="G53" s="1574"/>
      <c r="H53" s="1574"/>
    </row>
    <row r="54">
      <c r="A54" s="1575" t="s">
        <v>3283</v>
      </c>
      <c r="B54" s="1582" t="s">
        <v>3290</v>
      </c>
      <c r="C54" s="17"/>
      <c r="D54" s="17"/>
      <c r="E54" s="7"/>
      <c r="F54" s="1578"/>
      <c r="G54" s="1578"/>
      <c r="H54" s="1578"/>
    </row>
    <row r="55">
      <c r="A55" s="1575" t="s">
        <v>3291</v>
      </c>
      <c r="B55" s="1577" t="s">
        <v>3292</v>
      </c>
      <c r="C55" s="17"/>
      <c r="D55" s="17"/>
      <c r="E55" s="7"/>
      <c r="F55" s="1578"/>
      <c r="G55" s="1578"/>
      <c r="H55" s="1578"/>
    </row>
    <row r="56">
      <c r="A56" s="1575" t="s">
        <v>3293</v>
      </c>
      <c r="B56" s="1577" t="s">
        <v>3294</v>
      </c>
      <c r="C56" s="17"/>
      <c r="D56" s="17"/>
      <c r="E56" s="7"/>
      <c r="F56" s="774"/>
      <c r="G56" s="774"/>
      <c r="H56" s="1578"/>
    </row>
    <row r="57">
      <c r="A57" s="1568"/>
      <c r="B57" s="1579"/>
      <c r="C57" s="1579"/>
      <c r="D57" s="1583"/>
      <c r="E57" s="1581"/>
      <c r="F57" s="1581"/>
      <c r="G57" s="1581"/>
      <c r="H57" s="1581"/>
    </row>
    <row r="58">
      <c r="A58" s="1570" t="s">
        <v>3295</v>
      </c>
      <c r="B58" s="1570" t="s">
        <v>3282</v>
      </c>
      <c r="C58" s="1571"/>
      <c r="D58" s="1572"/>
      <c r="E58" s="1573"/>
      <c r="F58" s="1574"/>
      <c r="G58" s="1574"/>
      <c r="H58" s="1574"/>
    </row>
    <row r="59">
      <c r="A59" s="1575" t="s">
        <v>3283</v>
      </c>
      <c r="B59" s="1582" t="s">
        <v>3296</v>
      </c>
      <c r="C59" s="17"/>
      <c r="D59" s="17"/>
      <c r="E59" s="7"/>
      <c r="F59" s="1578"/>
      <c r="G59" s="1578"/>
      <c r="H59" s="1578"/>
    </row>
    <row r="60">
      <c r="A60" s="1575" t="s">
        <v>3297</v>
      </c>
      <c r="B60" s="1577" t="s">
        <v>3298</v>
      </c>
      <c r="C60" s="17"/>
      <c r="D60" s="17"/>
      <c r="E60" s="7"/>
      <c r="F60" s="774"/>
      <c r="G60" s="1578"/>
      <c r="H60" s="1578"/>
    </row>
    <row r="61">
      <c r="A61" s="1575" t="s">
        <v>3299</v>
      </c>
      <c r="B61" s="1584" t="s">
        <v>3300</v>
      </c>
      <c r="C61" s="17"/>
      <c r="D61" s="17"/>
      <c r="E61" s="7"/>
      <c r="F61" s="774"/>
      <c r="G61" s="774"/>
      <c r="H61" s="774"/>
    </row>
    <row r="62">
      <c r="A62" s="1564"/>
      <c r="B62" s="1585"/>
      <c r="C62" s="1585"/>
      <c r="D62" s="1585"/>
      <c r="E62" s="1586"/>
      <c r="F62" s="1586"/>
      <c r="G62" s="1586"/>
      <c r="H62" s="1586"/>
    </row>
    <row r="63">
      <c r="A63" s="1587"/>
      <c r="B63" s="1585"/>
      <c r="C63" s="1585"/>
      <c r="D63" s="1585"/>
      <c r="E63" s="1586"/>
      <c r="F63" s="1586"/>
      <c r="G63" s="1586"/>
      <c r="H63" s="1586"/>
    </row>
    <row r="64">
      <c r="A64" s="1564"/>
      <c r="B64" s="1585"/>
      <c r="C64" s="1585"/>
      <c r="D64" s="1585"/>
      <c r="E64" s="1586"/>
      <c r="F64" s="1586"/>
      <c r="G64" s="1586"/>
      <c r="H64" s="1586"/>
    </row>
    <row r="65">
      <c r="A65" s="1534" t="s">
        <v>3113</v>
      </c>
      <c r="B65" s="13"/>
      <c r="C65" s="13"/>
      <c r="D65" s="13"/>
      <c r="E65" s="13"/>
      <c r="F65" s="13"/>
      <c r="G65" s="13"/>
      <c r="H65" s="14"/>
    </row>
    <row r="66">
      <c r="A66" s="266"/>
      <c r="H66" s="269"/>
    </row>
    <row r="67">
      <c r="A67" s="275"/>
      <c r="B67" s="916"/>
      <c r="C67" s="916"/>
      <c r="D67" s="916"/>
      <c r="E67" s="916"/>
      <c r="F67" s="916"/>
      <c r="G67" s="916"/>
      <c r="H67" s="917"/>
    </row>
  </sheetData>
  <mergeCells count="17">
    <mergeCell ref="A1:H3"/>
    <mergeCell ref="B5:C5"/>
    <mergeCell ref="A7:H7"/>
    <mergeCell ref="A8:H8"/>
    <mergeCell ref="A12:H12"/>
    <mergeCell ref="A23:H23"/>
    <mergeCell ref="A34:H34"/>
    <mergeCell ref="B60:E60"/>
    <mergeCell ref="B61:E61"/>
    <mergeCell ref="A65:H67"/>
    <mergeCell ref="B49:E49"/>
    <mergeCell ref="B50:E50"/>
    <mergeCell ref="B51:E51"/>
    <mergeCell ref="B54:E54"/>
    <mergeCell ref="B55:E55"/>
    <mergeCell ref="B56:E56"/>
    <mergeCell ref="B59:E59"/>
  </mergeCells>
  <hyperlinks>
    <hyperlink display="← Back to Index" location="Index  User Guide!A1" ref="A1"/>
    <hyperlink display="← Back to Index" location="Index  User Guide!A1" ref="A65"/>
  </hyperlin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2" width="10.86"/>
    <col customWidth="1" min="3" max="3" width="28.71"/>
    <col customWidth="1" min="4" max="5" width="18.0"/>
    <col hidden="1" min="6" max="7" width="14.43"/>
    <col customWidth="1" hidden="1" min="8" max="8" width="43.0"/>
    <col customWidth="1" hidden="1" min="9" max="9" width="143.0"/>
  </cols>
  <sheetData>
    <row r="1" ht="37.5" customHeight="1">
      <c r="A1" s="1588" t="s">
        <v>3113</v>
      </c>
      <c r="B1" s="7"/>
      <c r="C1" s="1589" t="s">
        <v>3301</v>
      </c>
      <c r="D1" s="17"/>
      <c r="E1" s="17"/>
      <c r="F1" s="1590"/>
      <c r="G1" s="1590"/>
      <c r="H1" s="1590"/>
      <c r="I1" s="1591"/>
    </row>
    <row r="2">
      <c r="A2" s="1592" t="s">
        <v>3302</v>
      </c>
      <c r="B2" s="7"/>
      <c r="C2" s="1593" t="s">
        <v>3303</v>
      </c>
      <c r="D2" s="1594" t="s">
        <v>3304</v>
      </c>
      <c r="E2" s="1594" t="s">
        <v>3305</v>
      </c>
      <c r="F2" s="1593" t="s">
        <v>3306</v>
      </c>
      <c r="G2" s="1593" t="s">
        <v>42</v>
      </c>
      <c r="H2" s="1593" t="s">
        <v>3307</v>
      </c>
      <c r="I2" s="1593" t="s">
        <v>3308</v>
      </c>
    </row>
    <row r="3">
      <c r="A3" s="1595" t="s">
        <v>3309</v>
      </c>
      <c r="B3" s="1596" t="str">
        <f>vlookup(1,$A$6:$I$39,2,false)</f>
        <v>#N/A</v>
      </c>
      <c r="C3" s="1597" t="str">
        <f>vlookup(1,$A$6:$I$39,3,false)</f>
        <v>#N/A</v>
      </c>
      <c r="D3" s="1595" t="str">
        <f>vlookup(1,$A$6:$I$39,4,false)</f>
        <v>#N/A</v>
      </c>
      <c r="E3" s="1595" t="str">
        <f>vlookup(1,$A$6:$I$39,5,false)</f>
        <v>#N/A</v>
      </c>
      <c r="F3" s="1598" t="str">
        <f>vlookup(1,$A$6:$I$39,4,false)</f>
        <v>#N/A</v>
      </c>
      <c r="G3" s="1598" t="str">
        <f>vlookup(1,$A$6:$I$39,5,false)</f>
        <v>#N/A</v>
      </c>
      <c r="H3" s="1598" t="str">
        <f>vlookup(1,$A$6:$I$39,6,false)</f>
        <v>#N/A</v>
      </c>
      <c r="I3" s="1598" t="str">
        <f>vlookup(1,$A$6:$I$39,7,false)</f>
        <v>#N/A</v>
      </c>
    </row>
    <row r="4">
      <c r="A4" s="1599" t="s">
        <v>3310</v>
      </c>
      <c r="B4" s="1596" t="str">
        <f>vlookup(2,$A$6:$I$39,2,false)</f>
        <v>#N/A</v>
      </c>
      <c r="C4" s="1600" t="str">
        <f>vlookup(2,$A$6:$I$39,3,false)</f>
        <v>#N/A</v>
      </c>
      <c r="D4" s="1596" t="str">
        <f>vlookup(2,$A$6:$I$39,4,false)</f>
        <v>#N/A</v>
      </c>
      <c r="E4" s="1596" t="str">
        <f>vlookup(2,$A$6:$I$39,5,false)</f>
        <v>#N/A</v>
      </c>
      <c r="F4" s="1600" t="str">
        <f>vlookup(2,$A$6:$I$39,4,false)</f>
        <v>#N/A</v>
      </c>
      <c r="G4" s="1600" t="str">
        <f>vlookup(2,$A$6:$I$39,5,false)</f>
        <v>#N/A</v>
      </c>
      <c r="H4" s="1600" t="str">
        <f>vlookup(2,$A$6:$I$39,6,false)</f>
        <v>#N/A</v>
      </c>
      <c r="I4" s="1600" t="str">
        <f>vlookup(2,$A$6:$I$39,7,false)</f>
        <v>#N/A</v>
      </c>
    </row>
    <row r="5">
      <c r="A5" s="1601" t="s">
        <v>3311</v>
      </c>
      <c r="B5" s="1596" t="str">
        <f>vlookup(-1,$A$6:$I$39,2,false)</f>
        <v>#N/A</v>
      </c>
      <c r="C5" s="1597" t="str">
        <f>vlookup(-1,$A$6:$I$39,3,false)</f>
        <v>#N/A</v>
      </c>
      <c r="D5" s="1595" t="str">
        <f>vlookup(-1,$A$6:$I$39,4,false)</f>
        <v>#N/A</v>
      </c>
      <c r="E5" s="1595" t="str">
        <f>vlookup(-1,$A$6:$I$39,5,false)</f>
        <v>#N/A</v>
      </c>
      <c r="F5" s="1598" t="str">
        <f>vlookup(-1,$A$6:$I$39,4,false)</f>
        <v>#N/A</v>
      </c>
      <c r="G5" s="1598" t="str">
        <f>vlookup(-1,$A$6:$I$39,5,false)</f>
        <v>#N/A</v>
      </c>
      <c r="H5" s="1598" t="str">
        <f>vlookup(-1,$A$6:$I$39,6,false)</f>
        <v>#N/A</v>
      </c>
      <c r="I5" s="1598" t="str">
        <f>vlookup(-1,$A$6:$I$39,7,false)</f>
        <v>#N/A</v>
      </c>
    </row>
    <row r="6" ht="30.0" customHeight="1">
      <c r="A6" s="1602"/>
      <c r="B6" s="1603"/>
      <c r="C6" s="1604"/>
      <c r="D6" s="1605"/>
      <c r="E6" s="1605"/>
      <c r="F6" s="1604"/>
      <c r="G6" s="1604"/>
      <c r="H6" s="1604"/>
      <c r="I6" s="1604"/>
    </row>
    <row r="7">
      <c r="A7" s="1602" t="str">
        <f t="shared" ref="A7:A39" si="1">ifs(and(today()-B7&lt;0,today()-B7&gt;=-7),2,and(TODAY()-B7&gt;=0,today()-B7&lt;7),1,and(TODAY()-B7&gt;=7,today()-B7&lt;14),-1,or(TODAY()-B7&lt;0,today()-B7&gt;=14),0)</f>
        <v>#VALUE!</v>
      </c>
      <c r="B7" s="1606" t="s">
        <v>3312</v>
      </c>
      <c r="C7" s="1607"/>
      <c r="D7" s="1606"/>
      <c r="E7" s="1606"/>
      <c r="F7" s="1607"/>
      <c r="G7" s="1607"/>
      <c r="H7" s="1607"/>
      <c r="I7" s="1607"/>
    </row>
    <row r="8">
      <c r="A8" s="1602">
        <f t="shared" si="1"/>
        <v>0</v>
      </c>
      <c r="B8" s="1608">
        <f t="shared" ref="B8:B38" si="2">B9+7</f>
        <v>44231</v>
      </c>
      <c r="C8" s="1607" t="s">
        <v>3313</v>
      </c>
      <c r="D8" s="1606"/>
      <c r="E8" s="1606"/>
      <c r="F8" s="1607"/>
      <c r="G8" s="1607"/>
      <c r="H8" s="1607"/>
      <c r="I8" s="1607"/>
    </row>
    <row r="9">
      <c r="A9" s="1602">
        <f t="shared" si="1"/>
        <v>0</v>
      </c>
      <c r="B9" s="1608">
        <f t="shared" si="2"/>
        <v>44224</v>
      </c>
      <c r="C9" s="1607" t="s">
        <v>3314</v>
      </c>
      <c r="D9" s="1606"/>
      <c r="E9" s="1606"/>
      <c r="F9" s="1607"/>
      <c r="G9" s="1607"/>
      <c r="H9" s="1607"/>
      <c r="I9" s="1607"/>
    </row>
    <row r="10">
      <c r="A10" s="1602">
        <f t="shared" si="1"/>
        <v>0</v>
      </c>
      <c r="B10" s="1608">
        <f t="shared" si="2"/>
        <v>44217</v>
      </c>
      <c r="C10" s="1607" t="s">
        <v>3315</v>
      </c>
      <c r="D10" s="1606"/>
      <c r="E10" s="1606"/>
      <c r="F10" s="1607"/>
      <c r="G10" s="1607"/>
      <c r="H10" s="1607"/>
      <c r="I10" s="1607"/>
    </row>
    <row r="11">
      <c r="A11" s="1602">
        <f t="shared" si="1"/>
        <v>0</v>
      </c>
      <c r="B11" s="1608">
        <f t="shared" si="2"/>
        <v>44210</v>
      </c>
      <c r="C11" s="1607" t="s">
        <v>3316</v>
      </c>
      <c r="D11" s="1606"/>
      <c r="E11" s="1606"/>
      <c r="F11" s="1607"/>
      <c r="G11" s="1607"/>
      <c r="H11" s="1607"/>
      <c r="I11" s="1607"/>
    </row>
    <row r="12">
      <c r="A12" s="1602">
        <f t="shared" si="1"/>
        <v>0</v>
      </c>
      <c r="B12" s="1608">
        <f t="shared" si="2"/>
        <v>44203</v>
      </c>
      <c r="C12" s="1607" t="s">
        <v>3317</v>
      </c>
      <c r="D12" s="1606"/>
      <c r="E12" s="1606"/>
      <c r="F12" s="1607"/>
      <c r="G12" s="1607"/>
      <c r="H12" s="1607"/>
      <c r="I12" s="1607"/>
    </row>
    <row r="13">
      <c r="A13" s="1602">
        <f t="shared" si="1"/>
        <v>0</v>
      </c>
      <c r="B13" s="1608">
        <f t="shared" si="2"/>
        <v>44196</v>
      </c>
      <c r="C13" s="1607" t="s">
        <v>3318</v>
      </c>
      <c r="D13" s="1606"/>
      <c r="E13" s="1606"/>
      <c r="F13" s="1607"/>
      <c r="G13" s="1607"/>
      <c r="H13" s="1607"/>
      <c r="I13" s="1607"/>
    </row>
    <row r="14">
      <c r="A14" s="1602">
        <f t="shared" si="1"/>
        <v>0</v>
      </c>
      <c r="B14" s="1608">
        <f t="shared" si="2"/>
        <v>44189</v>
      </c>
      <c r="C14" s="1607" t="s">
        <v>3319</v>
      </c>
      <c r="D14" s="1606"/>
      <c r="E14" s="1606"/>
      <c r="F14" s="1607"/>
      <c r="G14" s="1607"/>
      <c r="H14" s="1607"/>
      <c r="I14" s="1607"/>
    </row>
    <row r="15">
      <c r="A15" s="1602">
        <f t="shared" si="1"/>
        <v>0</v>
      </c>
      <c r="B15" s="1608">
        <f t="shared" si="2"/>
        <v>44182</v>
      </c>
      <c r="C15" s="1607" t="s">
        <v>3320</v>
      </c>
      <c r="D15" s="1606"/>
      <c r="E15" s="1606"/>
      <c r="F15" s="1607"/>
      <c r="G15" s="1607"/>
      <c r="H15" s="1607"/>
      <c r="I15" s="1607"/>
    </row>
    <row r="16">
      <c r="A16" s="1602">
        <f t="shared" si="1"/>
        <v>0</v>
      </c>
      <c r="B16" s="1608">
        <f t="shared" si="2"/>
        <v>44175</v>
      </c>
      <c r="C16" s="1607" t="s">
        <v>3321</v>
      </c>
      <c r="D16" s="1606"/>
      <c r="E16" s="1606"/>
      <c r="F16" s="1607"/>
      <c r="G16" s="1607"/>
      <c r="H16" s="1607"/>
      <c r="I16" s="1607"/>
    </row>
    <row r="17">
      <c r="A17" s="1602">
        <f t="shared" si="1"/>
        <v>0</v>
      </c>
      <c r="B17" s="1608">
        <f t="shared" si="2"/>
        <v>44168</v>
      </c>
      <c r="C17" s="1607" t="s">
        <v>3322</v>
      </c>
      <c r="D17" s="1606"/>
      <c r="E17" s="1606"/>
      <c r="F17" s="1607"/>
      <c r="G17" s="1607"/>
      <c r="H17" s="1607"/>
      <c r="I17" s="1607"/>
    </row>
    <row r="18">
      <c r="A18" s="1602">
        <f t="shared" si="1"/>
        <v>0</v>
      </c>
      <c r="B18" s="1608">
        <f t="shared" si="2"/>
        <v>44161</v>
      </c>
      <c r="C18" s="1607" t="s">
        <v>3323</v>
      </c>
      <c r="D18" s="1606"/>
      <c r="E18" s="1606"/>
      <c r="F18" s="1607"/>
      <c r="G18" s="1607"/>
      <c r="H18" s="1607"/>
      <c r="I18" s="1607"/>
    </row>
    <row r="19">
      <c r="A19" s="1602">
        <f t="shared" si="1"/>
        <v>0</v>
      </c>
      <c r="B19" s="1608">
        <f t="shared" si="2"/>
        <v>44154</v>
      </c>
      <c r="C19" s="1607" t="s">
        <v>3324</v>
      </c>
      <c r="D19" s="1606"/>
      <c r="E19" s="1606"/>
      <c r="F19" s="1607"/>
      <c r="G19" s="1607"/>
      <c r="H19" s="1607"/>
      <c r="I19" s="1607"/>
    </row>
    <row r="20">
      <c r="A20" s="1602">
        <f t="shared" si="1"/>
        <v>0</v>
      </c>
      <c r="B20" s="1608">
        <f t="shared" si="2"/>
        <v>44147</v>
      </c>
      <c r="C20" s="1607" t="s">
        <v>3325</v>
      </c>
      <c r="D20" s="1606"/>
      <c r="E20" s="1606"/>
      <c r="F20" s="1607"/>
      <c r="G20" s="1607"/>
      <c r="H20" s="1607"/>
      <c r="I20" s="1607"/>
    </row>
    <row r="21">
      <c r="A21" s="1602">
        <f t="shared" si="1"/>
        <v>0</v>
      </c>
      <c r="B21" s="1608">
        <f t="shared" si="2"/>
        <v>44140</v>
      </c>
      <c r="C21" s="1607" t="s">
        <v>3326</v>
      </c>
      <c r="D21" s="1606"/>
      <c r="E21" s="1606"/>
      <c r="F21" s="1607"/>
      <c r="G21" s="1607"/>
      <c r="H21" s="1607"/>
      <c r="I21" s="1607"/>
    </row>
    <row r="22">
      <c r="A22" s="1602">
        <f t="shared" si="1"/>
        <v>0</v>
      </c>
      <c r="B22" s="1608">
        <f t="shared" si="2"/>
        <v>44133</v>
      </c>
      <c r="C22" s="1607" t="s">
        <v>3327</v>
      </c>
      <c r="D22" s="1606"/>
      <c r="E22" s="1606"/>
      <c r="F22" s="1607"/>
      <c r="G22" s="1607"/>
      <c r="H22" s="1607"/>
      <c r="I22" s="1607"/>
    </row>
    <row r="23">
      <c r="A23" s="1602">
        <f t="shared" si="1"/>
        <v>0</v>
      </c>
      <c r="B23" s="1608">
        <f t="shared" si="2"/>
        <v>44126</v>
      </c>
      <c r="C23" s="1607" t="s">
        <v>3328</v>
      </c>
      <c r="D23" s="1606"/>
      <c r="E23" s="1606"/>
      <c r="F23" s="1607"/>
      <c r="G23" s="1607"/>
      <c r="H23" s="1607"/>
      <c r="I23" s="1607"/>
    </row>
    <row r="24">
      <c r="A24" s="1602">
        <f t="shared" si="1"/>
        <v>0</v>
      </c>
      <c r="B24" s="1608">
        <f t="shared" si="2"/>
        <v>44119</v>
      </c>
      <c r="C24" s="1607" t="s">
        <v>3329</v>
      </c>
      <c r="D24" s="1606"/>
      <c r="E24" s="1606"/>
      <c r="F24" s="1607"/>
      <c r="G24" s="1607"/>
      <c r="H24" s="1607"/>
      <c r="I24" s="1607"/>
    </row>
    <row r="25">
      <c r="A25" s="1602">
        <f t="shared" si="1"/>
        <v>0</v>
      </c>
      <c r="B25" s="1608">
        <f t="shared" si="2"/>
        <v>44112</v>
      </c>
      <c r="C25" s="1607" t="s">
        <v>3330</v>
      </c>
      <c r="D25" s="1606"/>
      <c r="E25" s="1606"/>
      <c r="F25" s="1607"/>
      <c r="G25" s="1607"/>
      <c r="H25" s="1607"/>
      <c r="I25" s="1607"/>
    </row>
    <row r="26">
      <c r="A26" s="1602">
        <f t="shared" si="1"/>
        <v>0</v>
      </c>
      <c r="B26" s="1608">
        <f t="shared" si="2"/>
        <v>44105</v>
      </c>
      <c r="C26" s="1607" t="s">
        <v>3331</v>
      </c>
      <c r="D26" s="1606"/>
      <c r="E26" s="1606"/>
      <c r="F26" s="1607"/>
      <c r="G26" s="1607"/>
      <c r="H26" s="1607"/>
      <c r="I26" s="1607"/>
    </row>
    <row r="27">
      <c r="A27" s="1602">
        <f t="shared" si="1"/>
        <v>0</v>
      </c>
      <c r="B27" s="1608">
        <f t="shared" si="2"/>
        <v>44098</v>
      </c>
      <c r="C27" s="1607" t="s">
        <v>3332</v>
      </c>
      <c r="D27" s="1606" t="s">
        <v>3333</v>
      </c>
      <c r="E27" s="1606" t="s">
        <v>3334</v>
      </c>
      <c r="F27" s="1607"/>
      <c r="G27" s="1607"/>
      <c r="H27" s="1607"/>
      <c r="I27" s="1607"/>
    </row>
    <row r="28">
      <c r="A28" s="1602">
        <f t="shared" si="1"/>
        <v>0</v>
      </c>
      <c r="B28" s="1609">
        <f t="shared" si="2"/>
        <v>44091</v>
      </c>
      <c r="C28" s="1610" t="s">
        <v>3335</v>
      </c>
      <c r="D28" s="1611"/>
      <c r="E28" s="1611"/>
      <c r="F28" s="1607"/>
      <c r="G28" s="1607"/>
      <c r="H28" s="1607"/>
      <c r="I28" s="1607"/>
    </row>
    <row r="29">
      <c r="A29" s="1602">
        <f t="shared" si="1"/>
        <v>0</v>
      </c>
      <c r="B29" s="1609">
        <f t="shared" si="2"/>
        <v>44084</v>
      </c>
      <c r="C29" s="1610" t="s">
        <v>3336</v>
      </c>
      <c r="D29" s="1611"/>
      <c r="E29" s="1611"/>
      <c r="F29" s="1607"/>
      <c r="G29" s="1607"/>
      <c r="H29" s="1607"/>
      <c r="I29" s="1607"/>
    </row>
    <row r="30">
      <c r="A30" s="1602">
        <f t="shared" si="1"/>
        <v>0</v>
      </c>
      <c r="B30" s="1609">
        <f t="shared" si="2"/>
        <v>44077</v>
      </c>
      <c r="C30" s="1610" t="s">
        <v>3337</v>
      </c>
      <c r="D30" s="1611"/>
      <c r="E30" s="1611"/>
      <c r="F30" s="1607"/>
      <c r="G30" s="1607"/>
      <c r="H30" s="1607"/>
      <c r="I30" s="1607"/>
    </row>
    <row r="31">
      <c r="A31" s="1602">
        <f t="shared" si="1"/>
        <v>0</v>
      </c>
      <c r="B31" s="1609">
        <f t="shared" si="2"/>
        <v>44070</v>
      </c>
      <c r="C31" s="1610" t="s">
        <v>3338</v>
      </c>
      <c r="D31" s="1612" t="s">
        <v>3339</v>
      </c>
      <c r="E31" s="1611" t="s">
        <v>3340</v>
      </c>
      <c r="F31" s="1610" t="s">
        <v>3341</v>
      </c>
      <c r="G31" s="1610" t="s">
        <v>3342</v>
      </c>
      <c r="H31" s="1610" t="s">
        <v>3343</v>
      </c>
      <c r="I31" s="1610" t="s">
        <v>3344</v>
      </c>
    </row>
    <row r="32">
      <c r="A32" s="1602">
        <f t="shared" si="1"/>
        <v>0</v>
      </c>
      <c r="B32" s="1609">
        <f t="shared" si="2"/>
        <v>44063</v>
      </c>
      <c r="C32" s="1610" t="s">
        <v>3345</v>
      </c>
      <c r="D32" s="1611"/>
      <c r="E32" s="1611"/>
      <c r="F32" s="1610"/>
      <c r="G32" s="1610"/>
      <c r="H32" s="1610" t="s">
        <v>3346</v>
      </c>
      <c r="I32" s="1610"/>
    </row>
    <row r="33">
      <c r="A33" s="1602">
        <f t="shared" si="1"/>
        <v>0</v>
      </c>
      <c r="B33" s="1609">
        <f t="shared" si="2"/>
        <v>44056</v>
      </c>
      <c r="C33" s="1610" t="s">
        <v>3347</v>
      </c>
      <c r="D33" s="1611"/>
      <c r="E33" s="1611"/>
      <c r="F33" s="1610"/>
      <c r="G33" s="1610"/>
      <c r="H33" s="1610"/>
      <c r="I33" s="1610" t="s">
        <v>3348</v>
      </c>
    </row>
    <row r="34">
      <c r="A34" s="1602">
        <f t="shared" si="1"/>
        <v>0</v>
      </c>
      <c r="B34" s="1609">
        <f t="shared" si="2"/>
        <v>44049</v>
      </c>
      <c r="C34" s="1610" t="s">
        <v>3349</v>
      </c>
      <c r="D34" s="1611"/>
      <c r="E34" s="1611"/>
      <c r="F34" s="1610"/>
      <c r="G34" s="1610" t="s">
        <v>3350</v>
      </c>
      <c r="H34" s="1610"/>
      <c r="I34" s="1610"/>
    </row>
    <row r="35">
      <c r="A35" s="1602">
        <f t="shared" si="1"/>
        <v>0</v>
      </c>
      <c r="B35" s="1609">
        <f t="shared" si="2"/>
        <v>44042</v>
      </c>
      <c r="C35" s="1610" t="s">
        <v>3351</v>
      </c>
      <c r="D35" s="1611"/>
      <c r="E35" s="1611"/>
      <c r="F35" s="1610"/>
      <c r="G35" s="1610" t="s">
        <v>3352</v>
      </c>
      <c r="H35" s="1610" t="s">
        <v>3353</v>
      </c>
      <c r="I35" s="1610" t="s">
        <v>3354</v>
      </c>
    </row>
    <row r="36">
      <c r="A36" s="1602">
        <f t="shared" si="1"/>
        <v>0</v>
      </c>
      <c r="B36" s="1609">
        <f t="shared" si="2"/>
        <v>44035</v>
      </c>
      <c r="C36" s="1610" t="s">
        <v>3355</v>
      </c>
      <c r="D36" s="1611"/>
      <c r="E36" s="1611"/>
      <c r="F36" s="1610"/>
      <c r="G36" s="1610"/>
      <c r="H36" s="1610" t="s">
        <v>3356</v>
      </c>
      <c r="I36" s="1610"/>
    </row>
    <row r="37">
      <c r="A37" s="1602">
        <f t="shared" si="1"/>
        <v>0</v>
      </c>
      <c r="B37" s="1609">
        <f t="shared" si="2"/>
        <v>44028</v>
      </c>
      <c r="C37" s="1610" t="s">
        <v>3357</v>
      </c>
      <c r="D37" s="1611"/>
      <c r="E37" s="1611"/>
      <c r="F37" s="1610"/>
      <c r="G37" s="1610"/>
      <c r="H37" s="1610" t="s">
        <v>3358</v>
      </c>
      <c r="I37" s="1610"/>
    </row>
    <row r="38">
      <c r="A38" s="1602">
        <f t="shared" si="1"/>
        <v>0</v>
      </c>
      <c r="B38" s="1609">
        <f t="shared" si="2"/>
        <v>44021</v>
      </c>
      <c r="C38" s="1610" t="s">
        <v>3359</v>
      </c>
      <c r="D38" s="1611"/>
      <c r="E38" s="1611"/>
      <c r="F38" s="1610"/>
      <c r="G38" s="1610" t="s">
        <v>3360</v>
      </c>
      <c r="H38" s="1610" t="s">
        <v>3361</v>
      </c>
      <c r="I38" s="1610" t="s">
        <v>3362</v>
      </c>
    </row>
    <row r="39">
      <c r="A39" s="1602">
        <f t="shared" si="1"/>
        <v>0</v>
      </c>
      <c r="B39" s="1609">
        <v>44014.0</v>
      </c>
      <c r="C39" s="1610" t="s">
        <v>3363</v>
      </c>
      <c r="D39" s="1611"/>
      <c r="E39" s="1611"/>
      <c r="F39" s="1610" t="s">
        <v>3364</v>
      </c>
      <c r="G39" s="1610" t="s">
        <v>3365</v>
      </c>
      <c r="H39" s="1610" t="s">
        <v>3366</v>
      </c>
      <c r="I39" s="1610" t="s">
        <v>3367</v>
      </c>
    </row>
  </sheetData>
  <mergeCells count="3">
    <mergeCell ref="A1:B1"/>
    <mergeCell ref="C1:E1"/>
    <mergeCell ref="A2:B2"/>
  </mergeCells>
  <hyperlinks>
    <hyperlink display="← Back to Index" location="Index  User Guide!A1" ref="A1"/>
  </hyperlink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2" width="114.43"/>
    <col customWidth="1" min="3" max="3" width="7.29"/>
  </cols>
  <sheetData>
    <row r="1">
      <c r="A1" s="1613" t="s">
        <v>3368</v>
      </c>
      <c r="B1" s="1614" t="s">
        <v>3369</v>
      </c>
      <c r="C1" s="1615"/>
    </row>
    <row r="2">
      <c r="A2" s="1616" t="s">
        <v>3370</v>
      </c>
      <c r="B2" s="1617" t="s">
        <v>3371</v>
      </c>
      <c r="C2" s="1618"/>
    </row>
    <row r="3">
      <c r="A3" s="1616" t="s">
        <v>3372</v>
      </c>
      <c r="B3" s="1617" t="s">
        <v>3373</v>
      </c>
      <c r="C3" s="1618"/>
    </row>
    <row r="4">
      <c r="A4" s="1616" t="s">
        <v>3374</v>
      </c>
      <c r="B4" s="1617" t="s">
        <v>3375</v>
      </c>
      <c r="C4" s="1618"/>
    </row>
    <row r="5">
      <c r="A5" s="1619" t="s">
        <v>3376</v>
      </c>
      <c r="B5" s="1620" t="s">
        <v>3377</v>
      </c>
      <c r="C5" s="1618"/>
    </row>
    <row r="6">
      <c r="A6" s="1616" t="s">
        <v>3378</v>
      </c>
      <c r="B6" s="1617" t="s">
        <v>3379</v>
      </c>
      <c r="C6" s="1618"/>
    </row>
    <row r="7">
      <c r="A7" s="1616" t="s">
        <v>3380</v>
      </c>
      <c r="B7" s="1617" t="s">
        <v>3381</v>
      </c>
      <c r="C7" s="1618"/>
    </row>
    <row r="8">
      <c r="A8" s="1616" t="s">
        <v>3382</v>
      </c>
      <c r="B8" s="1617" t="s">
        <v>3383</v>
      </c>
      <c r="C8" s="1618"/>
    </row>
    <row r="9">
      <c r="A9" s="1616" t="s">
        <v>3384</v>
      </c>
      <c r="B9" s="1617" t="s">
        <v>3385</v>
      </c>
      <c r="C9" s="1618"/>
    </row>
    <row r="10">
      <c r="A10" s="1616" t="s">
        <v>3386</v>
      </c>
      <c r="B10" s="1617" t="s">
        <v>3387</v>
      </c>
      <c r="C10" s="1621" t="str">
        <f>HYPERLINK("https://docs.google.com/spreadsheets/d/1uuSuC8uWdYY8yNFjnkN8_MBoQWdZHpJmiCy2jZjEvA0/edit#gid=1160620553","link")</f>
        <v>link</v>
      </c>
    </row>
    <row r="11" hidden="1">
      <c r="A11" s="1616" t="s">
        <v>3388</v>
      </c>
      <c r="B11" s="1617" t="s">
        <v>3389</v>
      </c>
      <c r="C11" s="1621" t="str">
        <f>HYPERLINK("https://langrisser.gamepedia.com/Max_Stats_Table_(6-Star,_LVL_60)","link")</f>
        <v>link</v>
      </c>
    </row>
    <row r="12">
      <c r="A12" s="1622" t="s">
        <v>3390</v>
      </c>
      <c r="B12" s="1623" t="s">
        <v>3391</v>
      </c>
      <c r="C12" s="1624" t="str">
        <f>HYPERLINK("https://docs.google.com/spreadsheets/d/1WOCnMsFRNRPb93PDuWSsW3dYF1BbD15EOvLuGvNB8sg/htmlview?sle=true#gid=0","link")</f>
        <v>link</v>
      </c>
    </row>
    <row r="13">
      <c r="A13" s="1117"/>
      <c r="B13" s="1625"/>
      <c r="C13" s="1626"/>
    </row>
    <row r="14">
      <c r="A14" s="1623"/>
      <c r="B14" s="1623"/>
      <c r="C14" s="1627"/>
    </row>
    <row r="15">
      <c r="A15" s="1446" t="s">
        <v>3113</v>
      </c>
      <c r="B15" s="1623"/>
      <c r="C15" s="1627"/>
    </row>
    <row r="16">
      <c r="A16" s="1628"/>
      <c r="B16" s="1623"/>
      <c r="C16" s="1627"/>
    </row>
  </sheetData>
  <hyperlinks>
    <hyperlink display="← Back to Index" location="Index  User Guide!A1" ref="A15"/>
  </hyperlink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29" t="str">
        <f>image("https://i.imgur.com/C3DEPcq.png",4,15,15)</f>
        <v/>
      </c>
      <c r="B1" s="1630" t="str">
        <f>image("https://i.imgur.com/3V9lmrn.png",4,15,15)</f>
        <v/>
      </c>
      <c r="C1" s="1630" t="str">
        <f>image("https://i.imgur.com/Le4Ot7B.png",4,15,15)</f>
        <v/>
      </c>
      <c r="D1" s="1629" t="str">
        <f>image("https://i.imgur.com/J69HZ4b.png",4,15,15)</f>
        <v/>
      </c>
      <c r="E1" s="1631" t="str">
        <f>image("https://i.imgur.com/hknRe4S.png",4,15,15)</f>
        <v/>
      </c>
      <c r="F1" s="1630" t="str">
        <f>image("https://i.imgur.com/1QvNsgz.png",4,15,15)</f>
        <v/>
      </c>
      <c r="G1" s="1631" t="str">
        <f>image("https://i.imgur.com/O6u431F.png",4,15,15)</f>
        <v/>
      </c>
      <c r="H1" s="1631" t="str">
        <f>image("https://i.imgur.com/zUnjanw.png",4,15,15)</f>
        <v/>
      </c>
      <c r="I1" s="1631" t="str">
        <f>image("https://i.imgur.com/YBw0cjK.png",4,15,15)</f>
        <v/>
      </c>
      <c r="J1" s="1629" t="str">
        <f>image("https://i.imgur.com/X8KOlG6.png",4,15,15)</f>
        <v/>
      </c>
      <c r="K1" s="1631" t="str">
        <f>image("https://i.imgur.com/LpIFCUU.png",4,15,15)</f>
        <v/>
      </c>
      <c r="L1" s="1631"/>
      <c r="M1" s="1631"/>
      <c r="N1" s="1631"/>
      <c r="O1" s="1631"/>
      <c r="P1" s="1631"/>
      <c r="Q1" s="1631"/>
      <c r="R1" s="1631"/>
      <c r="S1" s="1631"/>
      <c r="T1" s="1631"/>
      <c r="U1" s="1631"/>
      <c r="V1" s="1631"/>
      <c r="W1" s="1631"/>
      <c r="X1" s="1631"/>
      <c r="Y1" s="1631"/>
    </row>
    <row r="2" ht="28.5" customHeight="1">
      <c r="A2" s="1631" t="str">
        <f>image("https://i.imgur.com/6ZSOiTo.png",4,30,30)</f>
        <v/>
      </c>
      <c r="B2" s="1631" t="str">
        <f>image("https://i.imgur.com/GGODpyI.png",4,30,30)</f>
        <v/>
      </c>
      <c r="C2" s="388" t="str">
        <f>image("https://i.imgur.com/55lFHOC.png",4,30,30)</f>
        <v/>
      </c>
      <c r="D2" s="388" t="str">
        <f>image("https://i.imgur.com/XHLxdoG.png",4,30,30)</f>
        <v/>
      </c>
      <c r="E2" s="388" t="str">
        <f>image("https://i.imgur.com/TyF1oyj.png",4,30,30)</f>
        <v/>
      </c>
      <c r="F2" s="388" t="str">
        <f>image("https://i.imgur.com/l2ZxCoy.png",4,30,30)</f>
        <v/>
      </c>
      <c r="G2" s="388" t="str">
        <f>image("https://i.imgur.com/l2yky4h.png",4,30,30)</f>
        <v/>
      </c>
      <c r="H2" s="388" t="str">
        <f>image("https://i.imgur.com/d3HlW1l.png",4,30,30)</f>
        <v/>
      </c>
      <c r="I2" s="388" t="str">
        <f>image("https://i.imgur.com/KQYHgGJ.png",4,30,30)</f>
        <v/>
      </c>
      <c r="J2" s="388" t="str">
        <f>image("https://i.imgur.com/8zFmuJ5.png",4,30,30)</f>
        <v/>
      </c>
      <c r="K2" s="1631" t="str">
        <f>image("https://i.imgur.com/w2BwoF1.png",4,30,30)</f>
        <v/>
      </c>
      <c r="L2" s="388" t="str">
        <f>image("https://i.imgur.com/ukxutbd.png",4,35,35)</f>
        <v/>
      </c>
    </row>
    <row r="6">
      <c r="K6" s="38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3"/>
      <c r="I1" s="13"/>
      <c r="J1" s="14"/>
    </row>
    <row r="2">
      <c r="A2" s="266"/>
      <c r="J2" s="269"/>
    </row>
    <row r="3">
      <c r="A3" s="275"/>
      <c r="B3" s="916"/>
      <c r="C3" s="916"/>
      <c r="D3" s="916"/>
      <c r="E3" s="916"/>
      <c r="F3" s="916"/>
      <c r="G3" s="916"/>
      <c r="H3" s="916"/>
      <c r="I3" s="916"/>
      <c r="J3" s="917"/>
    </row>
    <row r="4">
      <c r="A4" s="1535"/>
      <c r="B4" s="1536"/>
      <c r="C4" s="1536"/>
      <c r="D4" s="1536"/>
      <c r="E4" s="1536"/>
      <c r="F4" s="1536"/>
      <c r="G4" s="1536"/>
      <c r="H4" s="1536"/>
      <c r="I4" s="1536"/>
      <c r="J4" s="1632"/>
    </row>
    <row r="5">
      <c r="A5" s="1541"/>
      <c r="B5" s="1541"/>
      <c r="C5" s="1633" t="s">
        <v>3392</v>
      </c>
      <c r="D5" s="13"/>
      <c r="E5" s="13"/>
      <c r="F5" s="13"/>
      <c r="G5" s="14"/>
      <c r="H5" s="1541"/>
      <c r="I5" s="1541"/>
      <c r="J5" s="1634"/>
    </row>
    <row r="6">
      <c r="A6" s="1541"/>
      <c r="B6" s="1541"/>
      <c r="C6" s="275"/>
      <c r="D6" s="916"/>
      <c r="E6" s="916"/>
      <c r="F6" s="916"/>
      <c r="G6" s="917"/>
      <c r="H6" s="1541"/>
      <c r="I6" s="1541"/>
      <c r="J6" s="1634"/>
    </row>
    <row r="7">
      <c r="A7" s="1635">
        <v>43761.0</v>
      </c>
      <c r="B7" s="1541"/>
      <c r="C7" s="1538" t="s">
        <v>3219</v>
      </c>
      <c r="D7" s="17"/>
      <c r="E7" s="1636"/>
      <c r="F7" s="1637"/>
      <c r="G7" s="1637"/>
      <c r="H7" s="1540"/>
      <c r="I7" s="1540"/>
      <c r="J7" s="1634"/>
    </row>
    <row r="8">
      <c r="A8" s="1542"/>
      <c r="B8" s="1543"/>
      <c r="C8" s="1543"/>
      <c r="D8" s="1543"/>
      <c r="E8" s="1543"/>
      <c r="F8" s="1543"/>
      <c r="G8" s="1543"/>
      <c r="H8" s="1543"/>
      <c r="I8" s="1543"/>
      <c r="J8" s="1638"/>
    </row>
    <row r="9">
      <c r="A9" s="1544" t="s">
        <v>3393</v>
      </c>
      <c r="B9" s="916"/>
      <c r="C9" s="916"/>
      <c r="D9" s="916"/>
      <c r="E9" s="916"/>
      <c r="F9" s="916"/>
      <c r="G9" s="916"/>
      <c r="H9" s="916"/>
      <c r="I9" s="916"/>
      <c r="J9" s="917"/>
    </row>
    <row r="10">
      <c r="A10" s="1639" t="s">
        <v>3221</v>
      </c>
      <c r="B10" s="17"/>
      <c r="C10" s="17"/>
      <c r="D10" s="17"/>
      <c r="E10" s="17"/>
      <c r="F10" s="17"/>
      <c r="G10" s="17"/>
      <c r="H10" s="17"/>
      <c r="I10" s="17"/>
      <c r="J10" s="7"/>
    </row>
    <row r="11">
      <c r="A11" s="1640" t="s">
        <v>3394</v>
      </c>
      <c r="B11" s="1641"/>
      <c r="C11" s="1642" t="s">
        <v>3395</v>
      </c>
      <c r="D11" s="1419" t="s">
        <v>3396</v>
      </c>
      <c r="E11" s="1419" t="s">
        <v>1395</v>
      </c>
      <c r="F11" s="1419" t="s">
        <v>606</v>
      </c>
      <c r="G11" s="1419" t="s">
        <v>176</v>
      </c>
      <c r="H11" s="1419" t="s">
        <v>1194</v>
      </c>
      <c r="I11" s="1419" t="s">
        <v>1304</v>
      </c>
      <c r="J11" s="1643" t="s">
        <v>3395</v>
      </c>
    </row>
    <row r="12">
      <c r="A12" s="1546" t="s">
        <v>3397</v>
      </c>
      <c r="B12" s="1428"/>
      <c r="D12" s="1419" t="s">
        <v>959</v>
      </c>
      <c r="E12" s="1419" t="s">
        <v>1685</v>
      </c>
      <c r="F12" s="1419" t="s">
        <v>1206</v>
      </c>
      <c r="G12" s="1419" t="s">
        <v>850</v>
      </c>
      <c r="H12" s="1419" t="s">
        <v>1450</v>
      </c>
      <c r="I12" s="1419" t="s">
        <v>951</v>
      </c>
      <c r="J12" s="269"/>
    </row>
    <row r="13">
      <c r="A13" s="1546" t="s">
        <v>3398</v>
      </c>
      <c r="B13" s="1644"/>
      <c r="D13" s="1419" t="s">
        <v>3399</v>
      </c>
      <c r="E13" s="1419" t="s">
        <v>216</v>
      </c>
      <c r="F13" s="1419" t="s">
        <v>1928</v>
      </c>
      <c r="G13" s="1419" t="s">
        <v>1992</v>
      </c>
      <c r="H13" s="1419" t="s">
        <v>798</v>
      </c>
      <c r="I13" s="1419" t="s">
        <v>1830</v>
      </c>
      <c r="J13" s="269"/>
    </row>
    <row r="14">
      <c r="A14" s="1645" t="s">
        <v>3400</v>
      </c>
      <c r="B14" s="1644"/>
      <c r="C14" s="916"/>
      <c r="D14" s="1419" t="s">
        <v>291</v>
      </c>
      <c r="E14" s="1419" t="s">
        <v>1237</v>
      </c>
      <c r="F14" s="1419" t="s">
        <v>115</v>
      </c>
      <c r="G14" s="1419" t="s">
        <v>873</v>
      </c>
      <c r="H14" s="1419" t="s">
        <v>542</v>
      </c>
      <c r="I14" s="1419" t="s">
        <v>1757</v>
      </c>
      <c r="J14" s="917"/>
    </row>
    <row r="15">
      <c r="A15" s="1646" t="s">
        <v>3401</v>
      </c>
      <c r="B15" s="916"/>
      <c r="C15" s="916"/>
      <c r="D15" s="916"/>
      <c r="E15" s="916"/>
      <c r="F15" s="916"/>
      <c r="G15" s="916"/>
      <c r="H15" s="916"/>
      <c r="I15" s="916"/>
      <c r="J15" s="917"/>
    </row>
    <row r="16">
      <c r="A16" s="1549" t="s">
        <v>3226</v>
      </c>
      <c r="B16" s="1550" t="s">
        <v>3227</v>
      </c>
      <c r="C16" s="69" t="s">
        <v>3029</v>
      </c>
      <c r="D16" s="69" t="s">
        <v>3021</v>
      </c>
      <c r="E16" s="69" t="s">
        <v>3025</v>
      </c>
      <c r="F16" s="69" t="s">
        <v>3018</v>
      </c>
      <c r="G16" s="1550" t="s">
        <v>3402</v>
      </c>
      <c r="H16" s="1550" t="s">
        <v>3403</v>
      </c>
      <c r="I16" s="1647" t="s">
        <v>3404</v>
      </c>
      <c r="J16" s="1550" t="s">
        <v>3405</v>
      </c>
    </row>
    <row r="17">
      <c r="A17" s="1423" t="s">
        <v>3231</v>
      </c>
      <c r="B17" s="1648">
        <v>5.0</v>
      </c>
      <c r="C17" s="1419"/>
      <c r="D17" s="1551"/>
      <c r="E17" s="1551"/>
      <c r="F17" s="1419">
        <v>18.0</v>
      </c>
      <c r="G17" s="1552" t="str">
        <f t="shared" ref="G17:J17" si="1">switch($B17*C17,0,"",$B17*C17)</f>
        <v/>
      </c>
      <c r="H17" s="1552" t="str">
        <f t="shared" si="1"/>
        <v/>
      </c>
      <c r="I17" s="1552" t="str">
        <f t="shared" si="1"/>
        <v/>
      </c>
      <c r="J17" s="1552">
        <f t="shared" si="1"/>
        <v>90</v>
      </c>
    </row>
    <row r="18">
      <c r="A18" s="1423" t="s">
        <v>3406</v>
      </c>
      <c r="B18" s="1648">
        <v>10.0</v>
      </c>
      <c r="C18" s="1419"/>
      <c r="D18" s="1419">
        <v>9.0</v>
      </c>
      <c r="E18" s="1551"/>
      <c r="F18" s="1419">
        <v>9.0</v>
      </c>
      <c r="G18" s="1552" t="str">
        <f t="shared" ref="G18:J18" si="2">switch($B18*C18,0,"",$B18*C18)</f>
        <v/>
      </c>
      <c r="H18" s="1552">
        <f t="shared" si="2"/>
        <v>90</v>
      </c>
      <c r="I18" s="1552" t="str">
        <f t="shared" si="2"/>
        <v/>
      </c>
      <c r="J18" s="1552">
        <f t="shared" si="2"/>
        <v>90</v>
      </c>
    </row>
    <row r="19">
      <c r="A19" s="1423" t="s">
        <v>3407</v>
      </c>
      <c r="B19" s="1648">
        <v>5.0</v>
      </c>
      <c r="C19" s="1419">
        <v>9.0</v>
      </c>
      <c r="D19" s="1419"/>
      <c r="E19" s="1551"/>
      <c r="F19" s="1419">
        <v>9.0</v>
      </c>
      <c r="G19" s="1552">
        <f t="shared" ref="G19:J19" si="3">switch($B19*C19,0,"",$B19*C19)</f>
        <v>45</v>
      </c>
      <c r="H19" s="1552" t="str">
        <f t="shared" si="3"/>
        <v/>
      </c>
      <c r="I19" s="1552" t="str">
        <f t="shared" si="3"/>
        <v/>
      </c>
      <c r="J19" s="1552">
        <f t="shared" si="3"/>
        <v>45</v>
      </c>
    </row>
    <row r="20">
      <c r="A20" s="1423" t="s">
        <v>3250</v>
      </c>
      <c r="B20" s="1648">
        <v>10.0</v>
      </c>
      <c r="C20" s="1419"/>
      <c r="D20" s="1419">
        <v>6.0</v>
      </c>
      <c r="E20" s="1419"/>
      <c r="F20" s="1419">
        <v>6.0</v>
      </c>
      <c r="G20" s="1552" t="str">
        <f t="shared" ref="G20:J20" si="4">switch($B20*C20,0,"",$B20*C20)</f>
        <v/>
      </c>
      <c r="H20" s="1552">
        <f t="shared" si="4"/>
        <v>60</v>
      </c>
      <c r="I20" s="1552" t="str">
        <f t="shared" si="4"/>
        <v/>
      </c>
      <c r="J20" s="1552">
        <f t="shared" si="4"/>
        <v>60</v>
      </c>
    </row>
    <row r="21">
      <c r="A21" s="1423" t="s">
        <v>3408</v>
      </c>
      <c r="B21" s="1648">
        <v>1.0</v>
      </c>
      <c r="C21" s="1419"/>
      <c r="D21" s="1419"/>
      <c r="E21" s="1419">
        <v>36.0</v>
      </c>
      <c r="F21" s="1419">
        <v>36.0</v>
      </c>
      <c r="G21" s="1552" t="str">
        <f t="shared" ref="G21:J21" si="5">switch($B21*C21,0,"",$B21*C21)</f>
        <v/>
      </c>
      <c r="H21" s="1552" t="str">
        <f t="shared" si="5"/>
        <v/>
      </c>
      <c r="I21" s="1552">
        <f t="shared" si="5"/>
        <v>36</v>
      </c>
      <c r="J21" s="1552">
        <f t="shared" si="5"/>
        <v>36</v>
      </c>
    </row>
    <row r="22">
      <c r="A22" s="1423" t="s">
        <v>3238</v>
      </c>
      <c r="B22" s="1648">
        <v>1.0</v>
      </c>
      <c r="C22" s="1419">
        <v>36.0</v>
      </c>
      <c r="D22" s="1419"/>
      <c r="E22" s="1419"/>
      <c r="F22" s="1419">
        <v>54.0</v>
      </c>
      <c r="G22" s="1552">
        <f t="shared" ref="G22:J22" si="6">switch($B22*C22,0,"",$B22*C22)</f>
        <v>36</v>
      </c>
      <c r="H22" s="1552" t="str">
        <f t="shared" si="6"/>
        <v/>
      </c>
      <c r="I22" s="1552" t="str">
        <f t="shared" si="6"/>
        <v/>
      </c>
      <c r="J22" s="1552">
        <f t="shared" si="6"/>
        <v>54</v>
      </c>
    </row>
    <row r="23">
      <c r="A23" s="1549" t="s">
        <v>3239</v>
      </c>
      <c r="B23" s="1553"/>
      <c r="C23" s="1553"/>
      <c r="D23" s="1553"/>
      <c r="E23" s="1553"/>
      <c r="F23" s="1553"/>
      <c r="G23" s="1554">
        <f t="shared" ref="G23:J23" si="7">sum(G17:G22)</f>
        <v>81</v>
      </c>
      <c r="H23" s="1554">
        <f t="shared" si="7"/>
        <v>150</v>
      </c>
      <c r="I23" s="1554">
        <f t="shared" si="7"/>
        <v>36</v>
      </c>
      <c r="J23" s="1554">
        <f t="shared" si="7"/>
        <v>375</v>
      </c>
    </row>
    <row r="24">
      <c r="A24" s="1480" t="s">
        <v>3409</v>
      </c>
      <c r="B24" s="17"/>
      <c r="C24" s="17"/>
      <c r="D24" s="17"/>
      <c r="E24" s="17"/>
      <c r="F24" s="17"/>
      <c r="G24" s="17"/>
      <c r="H24" s="17"/>
      <c r="I24" s="17"/>
      <c r="J24" s="7"/>
    </row>
    <row r="25">
      <c r="A25" s="1549" t="s">
        <v>3226</v>
      </c>
      <c r="B25" s="1550" t="s">
        <v>3227</v>
      </c>
      <c r="C25" s="69" t="s">
        <v>3029</v>
      </c>
      <c r="D25" s="69" t="s">
        <v>3021</v>
      </c>
      <c r="E25" s="69" t="s">
        <v>3025</v>
      </c>
      <c r="F25" s="69" t="s">
        <v>3018</v>
      </c>
      <c r="G25" s="1550" t="s">
        <v>3402</v>
      </c>
      <c r="H25" s="1550" t="s">
        <v>3403</v>
      </c>
      <c r="I25" s="1647" t="s">
        <v>3404</v>
      </c>
      <c r="J25" s="1550" t="s">
        <v>3405</v>
      </c>
    </row>
    <row r="26">
      <c r="A26" s="1423" t="s">
        <v>3231</v>
      </c>
      <c r="B26" s="1648">
        <v>5.0</v>
      </c>
      <c r="C26" s="1419">
        <v>18.0</v>
      </c>
      <c r="D26" s="1419"/>
      <c r="E26" s="1551"/>
      <c r="F26" s="1551"/>
      <c r="G26" s="1552">
        <f t="shared" ref="G26:J26" si="8">switch($B26*C26,0,"",$B26*C26)</f>
        <v>90</v>
      </c>
      <c r="H26" s="1552" t="str">
        <f t="shared" si="8"/>
        <v/>
      </c>
      <c r="I26" s="1552" t="str">
        <f t="shared" si="8"/>
        <v/>
      </c>
      <c r="J26" s="1552" t="str">
        <f t="shared" si="8"/>
        <v/>
      </c>
    </row>
    <row r="27">
      <c r="A27" s="1423" t="s">
        <v>3410</v>
      </c>
      <c r="B27" s="1648">
        <v>5.0</v>
      </c>
      <c r="C27" s="1419">
        <v>9.0</v>
      </c>
      <c r="D27" s="1419">
        <v>9.0</v>
      </c>
      <c r="E27" s="1419"/>
      <c r="F27" s="1419"/>
      <c r="G27" s="1552">
        <f t="shared" ref="G27:J27" si="9">switch($B27*C27,0,"",$B27*C27)</f>
        <v>45</v>
      </c>
      <c r="H27" s="1552">
        <f t="shared" si="9"/>
        <v>45</v>
      </c>
      <c r="I27" s="1552" t="str">
        <f t="shared" si="9"/>
        <v/>
      </c>
      <c r="J27" s="1552" t="str">
        <f t="shared" si="9"/>
        <v/>
      </c>
    </row>
    <row r="28">
      <c r="A28" s="1423" t="s">
        <v>3245</v>
      </c>
      <c r="B28" s="1648">
        <v>1.0</v>
      </c>
      <c r="C28" s="1419">
        <v>36.0</v>
      </c>
      <c r="D28" s="1419">
        <v>36.0</v>
      </c>
      <c r="E28" s="1551"/>
      <c r="F28" s="1551"/>
      <c r="G28" s="1552">
        <f t="shared" ref="G28:J28" si="10">switch($B28*C28,0,"",$B28*C28)</f>
        <v>36</v>
      </c>
      <c r="H28" s="1552">
        <f t="shared" si="10"/>
        <v>36</v>
      </c>
      <c r="I28" s="1552" t="str">
        <f t="shared" si="10"/>
        <v/>
      </c>
      <c r="J28" s="1552" t="str">
        <f t="shared" si="10"/>
        <v/>
      </c>
    </row>
    <row r="29">
      <c r="A29" s="1423" t="s">
        <v>3411</v>
      </c>
      <c r="B29" s="1648">
        <v>3.0</v>
      </c>
      <c r="C29" s="1419">
        <v>15.0</v>
      </c>
      <c r="D29" s="1419"/>
      <c r="E29" s="1419">
        <v>12.0</v>
      </c>
      <c r="F29" s="1419"/>
      <c r="G29" s="1552">
        <f t="shared" ref="G29:J29" si="11">switch($B29*C29,0,"",$B29*C29)</f>
        <v>45</v>
      </c>
      <c r="H29" s="1552" t="str">
        <f t="shared" si="11"/>
        <v/>
      </c>
      <c r="I29" s="1552">
        <f t="shared" si="11"/>
        <v>36</v>
      </c>
      <c r="J29" s="1552" t="str">
        <f t="shared" si="11"/>
        <v/>
      </c>
    </row>
    <row r="30">
      <c r="A30" s="1423" t="s">
        <v>3412</v>
      </c>
      <c r="B30" s="1648">
        <v>8.0</v>
      </c>
      <c r="C30" s="1419">
        <v>12.0</v>
      </c>
      <c r="D30" s="1419"/>
      <c r="E30" s="1419">
        <v>15.0</v>
      </c>
      <c r="F30" s="1419"/>
      <c r="G30" s="1552">
        <f t="shared" ref="G30:J30" si="12">switch($B30*C30,0,"",$B30*C30)</f>
        <v>96</v>
      </c>
      <c r="H30" s="1552" t="str">
        <f t="shared" si="12"/>
        <v/>
      </c>
      <c r="I30" s="1552">
        <f t="shared" si="12"/>
        <v>120</v>
      </c>
      <c r="J30" s="1552" t="str">
        <f t="shared" si="12"/>
        <v/>
      </c>
    </row>
    <row r="31">
      <c r="A31" s="1423" t="s">
        <v>3243</v>
      </c>
      <c r="B31" s="1648">
        <v>4.0</v>
      </c>
      <c r="C31" s="1419">
        <v>36.0</v>
      </c>
      <c r="D31" s="1419"/>
      <c r="E31" s="1419"/>
      <c r="F31" s="1419">
        <v>36.0</v>
      </c>
      <c r="G31" s="1552">
        <f t="shared" ref="G31:J31" si="13">switch($B31*C31,0,"",$B31*C31)</f>
        <v>144</v>
      </c>
      <c r="H31" s="1552" t="str">
        <f t="shared" si="13"/>
        <v/>
      </c>
      <c r="I31" s="1552" t="str">
        <f t="shared" si="13"/>
        <v/>
      </c>
      <c r="J31" s="1552">
        <f t="shared" si="13"/>
        <v>144</v>
      </c>
    </row>
    <row r="32">
      <c r="A32" s="1549" t="s">
        <v>3239</v>
      </c>
      <c r="B32" s="1553"/>
      <c r="C32" s="1553"/>
      <c r="D32" s="1553"/>
      <c r="E32" s="1553"/>
      <c r="F32" s="1553"/>
      <c r="G32" s="1555">
        <f t="shared" ref="G32:J32" si="14">sum(G26:G31)</f>
        <v>456</v>
      </c>
      <c r="H32" s="1555">
        <f t="shared" si="14"/>
        <v>81</v>
      </c>
      <c r="I32" s="1555">
        <f t="shared" si="14"/>
        <v>156</v>
      </c>
      <c r="J32" s="1555">
        <f t="shared" si="14"/>
        <v>144</v>
      </c>
    </row>
    <row r="33">
      <c r="A33" s="1556" t="s">
        <v>3413</v>
      </c>
      <c r="B33" s="17"/>
      <c r="C33" s="17"/>
      <c r="D33" s="17"/>
      <c r="E33" s="17"/>
      <c r="F33" s="17"/>
      <c r="G33" s="17"/>
      <c r="H33" s="17"/>
      <c r="I33" s="17"/>
      <c r="J33" s="7"/>
    </row>
    <row r="34">
      <c r="A34" s="1549" t="s">
        <v>3226</v>
      </c>
      <c r="B34" s="1550" t="s">
        <v>3227</v>
      </c>
      <c r="C34" s="69" t="s">
        <v>3029</v>
      </c>
      <c r="D34" s="69" t="s">
        <v>3021</v>
      </c>
      <c r="E34" s="69" t="s">
        <v>3025</v>
      </c>
      <c r="F34" s="69" t="s">
        <v>3018</v>
      </c>
      <c r="G34" s="1550" t="s">
        <v>3402</v>
      </c>
      <c r="H34" s="1550" t="s">
        <v>3403</v>
      </c>
      <c r="I34" s="1647" t="s">
        <v>3404</v>
      </c>
      <c r="J34" s="1550" t="s">
        <v>3405</v>
      </c>
    </row>
    <row r="35">
      <c r="A35" s="1423" t="s">
        <v>3231</v>
      </c>
      <c r="B35" s="1648">
        <v>5.0</v>
      </c>
      <c r="C35" s="1551"/>
      <c r="D35" s="1551"/>
      <c r="E35" s="1419">
        <v>18.0</v>
      </c>
      <c r="F35" s="1419"/>
      <c r="G35" s="1552" t="str">
        <f t="shared" ref="G35:J35" si="15">switch($B35*C35,0,"",$B35*C35)</f>
        <v/>
      </c>
      <c r="H35" s="1552" t="str">
        <f t="shared" si="15"/>
        <v/>
      </c>
      <c r="I35" s="1552">
        <f t="shared" si="15"/>
        <v>90</v>
      </c>
      <c r="J35" s="1552" t="str">
        <f t="shared" si="15"/>
        <v/>
      </c>
    </row>
    <row r="36">
      <c r="A36" s="1423" t="s">
        <v>3411</v>
      </c>
      <c r="B36" s="1648">
        <v>3.0</v>
      </c>
      <c r="C36" s="1419">
        <v>12.0</v>
      </c>
      <c r="D36" s="1551"/>
      <c r="E36" s="1419">
        <v>15.0</v>
      </c>
      <c r="F36" s="1419"/>
      <c r="G36" s="1552">
        <f t="shared" ref="G36:J36" si="16">switch($B36*C36,0,"",$B36*C36)</f>
        <v>36</v>
      </c>
      <c r="H36" s="1552" t="str">
        <f t="shared" si="16"/>
        <v/>
      </c>
      <c r="I36" s="1552">
        <f t="shared" si="16"/>
        <v>45</v>
      </c>
      <c r="J36" s="1552" t="str">
        <f t="shared" si="16"/>
        <v/>
      </c>
    </row>
    <row r="37">
      <c r="A37" s="1423" t="s">
        <v>3414</v>
      </c>
      <c r="B37" s="1648">
        <v>6.0</v>
      </c>
      <c r="C37" s="1419"/>
      <c r="D37" s="1419"/>
      <c r="E37" s="1419">
        <v>18.0</v>
      </c>
      <c r="F37" s="1419">
        <v>18.0</v>
      </c>
      <c r="G37" s="1552" t="str">
        <f t="shared" ref="G37:J37" si="17">switch($B37*C37,0,"",$B37*C37)</f>
        <v/>
      </c>
      <c r="H37" s="1552" t="str">
        <f t="shared" si="17"/>
        <v/>
      </c>
      <c r="I37" s="1552">
        <f t="shared" si="17"/>
        <v>108</v>
      </c>
      <c r="J37" s="1552">
        <f t="shared" si="17"/>
        <v>108</v>
      </c>
    </row>
    <row r="38">
      <c r="A38" s="1423" t="s">
        <v>3415</v>
      </c>
      <c r="B38" s="1648">
        <v>5.0</v>
      </c>
      <c r="C38" s="1419"/>
      <c r="D38" s="1419">
        <v>18.0</v>
      </c>
      <c r="E38" s="1419">
        <v>18.0</v>
      </c>
      <c r="F38" s="1419"/>
      <c r="G38" s="1552" t="str">
        <f t="shared" ref="G38:J38" si="18">switch($B38*C38,0,"",$B38*C38)</f>
        <v/>
      </c>
      <c r="H38" s="1552">
        <f t="shared" si="18"/>
        <v>90</v>
      </c>
      <c r="I38" s="1552">
        <f t="shared" si="18"/>
        <v>90</v>
      </c>
      <c r="J38" s="1552" t="str">
        <f t="shared" si="18"/>
        <v/>
      </c>
    </row>
    <row r="39">
      <c r="A39" s="1423" t="s">
        <v>3416</v>
      </c>
      <c r="B39" s="1648">
        <v>8.0</v>
      </c>
      <c r="C39" s="1419">
        <v>12.0</v>
      </c>
      <c r="D39" s="1419"/>
      <c r="E39" s="1419">
        <v>15.0</v>
      </c>
      <c r="F39" s="1419"/>
      <c r="G39" s="1552">
        <f t="shared" ref="G39:J39" si="19">switch($B39*C39,0,"",$B39*C39)</f>
        <v>96</v>
      </c>
      <c r="H39" s="1552" t="str">
        <f t="shared" si="19"/>
        <v/>
      </c>
      <c r="I39" s="1552">
        <f t="shared" si="19"/>
        <v>120</v>
      </c>
      <c r="J39" s="1552" t="str">
        <f t="shared" si="19"/>
        <v/>
      </c>
    </row>
    <row r="40">
      <c r="A40" s="1423" t="s">
        <v>3253</v>
      </c>
      <c r="B40" s="1648">
        <v>1.0</v>
      </c>
      <c r="C40" s="1419"/>
      <c r="D40" s="1419"/>
      <c r="E40" s="1419">
        <v>90.0</v>
      </c>
      <c r="F40" s="1419">
        <v>90.0</v>
      </c>
      <c r="G40" s="1552" t="str">
        <f t="shared" ref="G40:J40" si="20">switch($B40*C40,0,"",$B40*C40)</f>
        <v/>
      </c>
      <c r="H40" s="1552" t="str">
        <f t="shared" si="20"/>
        <v/>
      </c>
      <c r="I40" s="1552">
        <f t="shared" si="20"/>
        <v>90</v>
      </c>
      <c r="J40" s="1552">
        <f t="shared" si="20"/>
        <v>90</v>
      </c>
    </row>
    <row r="41">
      <c r="A41" s="1557" t="s">
        <v>3239</v>
      </c>
      <c r="B41" s="1558"/>
      <c r="C41" s="1558"/>
      <c r="D41" s="1558"/>
      <c r="E41" s="1558"/>
      <c r="F41" s="1558"/>
      <c r="G41" s="1559">
        <f t="shared" ref="G41:J41" si="21">sum(G35:G40)</f>
        <v>132</v>
      </c>
      <c r="H41" s="1559">
        <f t="shared" si="21"/>
        <v>90</v>
      </c>
      <c r="I41" s="1559">
        <f t="shared" si="21"/>
        <v>543</v>
      </c>
      <c r="J41" s="1559">
        <f t="shared" si="21"/>
        <v>198</v>
      </c>
    </row>
    <row r="42">
      <c r="A42" s="1545" t="s">
        <v>3417</v>
      </c>
      <c r="B42" s="17"/>
      <c r="C42" s="17"/>
      <c r="D42" s="17"/>
      <c r="E42" s="17"/>
      <c r="F42" s="17"/>
      <c r="G42" s="17"/>
      <c r="H42" s="17"/>
      <c r="I42" s="17"/>
      <c r="J42" s="7"/>
    </row>
    <row r="43">
      <c r="A43" s="1549" t="s">
        <v>3226</v>
      </c>
      <c r="B43" s="1550" t="s">
        <v>3227</v>
      </c>
      <c r="C43" s="69" t="s">
        <v>3029</v>
      </c>
      <c r="D43" s="69" t="s">
        <v>3021</v>
      </c>
      <c r="E43" s="69" t="s">
        <v>3025</v>
      </c>
      <c r="F43" s="69" t="s">
        <v>3018</v>
      </c>
      <c r="G43" s="1550" t="s">
        <v>3402</v>
      </c>
      <c r="H43" s="1550" t="s">
        <v>3403</v>
      </c>
      <c r="I43" s="1647" t="s">
        <v>3404</v>
      </c>
      <c r="J43" s="1550" t="s">
        <v>3405</v>
      </c>
    </row>
    <row r="44">
      <c r="A44" s="1423" t="s">
        <v>3231</v>
      </c>
      <c r="B44" s="1648">
        <v>5.0</v>
      </c>
      <c r="C44" s="1551"/>
      <c r="D44" s="1419">
        <v>18.0</v>
      </c>
      <c r="E44" s="1419"/>
      <c r="F44" s="1419"/>
      <c r="G44" s="1552" t="str">
        <f t="shared" ref="G44:J44" si="22">switch($B44*C44,0,"",$B44*C44)</f>
        <v/>
      </c>
      <c r="H44" s="1552">
        <f t="shared" si="22"/>
        <v>90</v>
      </c>
      <c r="I44" s="1552" t="str">
        <f t="shared" si="22"/>
        <v/>
      </c>
      <c r="J44" s="1552" t="str">
        <f t="shared" si="22"/>
        <v/>
      </c>
    </row>
    <row r="45">
      <c r="A45" s="1423" t="s">
        <v>3418</v>
      </c>
      <c r="B45" s="1648">
        <v>3.0</v>
      </c>
      <c r="C45" s="1419"/>
      <c r="D45" s="1419">
        <v>24.0</v>
      </c>
      <c r="E45" s="1419"/>
      <c r="F45" s="1419">
        <v>18.0</v>
      </c>
      <c r="G45" s="1552" t="str">
        <f t="shared" ref="G45:J45" si="23">switch($B45*C45,0,"",$B45*C45)</f>
        <v/>
      </c>
      <c r="H45" s="1552">
        <f t="shared" si="23"/>
        <v>72</v>
      </c>
      <c r="I45" s="1552" t="str">
        <f t="shared" si="23"/>
        <v/>
      </c>
      <c r="J45" s="1552">
        <f t="shared" si="23"/>
        <v>54</v>
      </c>
    </row>
    <row r="46">
      <c r="A46" s="1423" t="s">
        <v>3419</v>
      </c>
      <c r="B46" s="1648">
        <v>3.0</v>
      </c>
      <c r="C46" s="1419">
        <v>24.0</v>
      </c>
      <c r="D46" s="1419">
        <v>24.0</v>
      </c>
      <c r="E46" s="1419"/>
      <c r="F46" s="1419"/>
      <c r="G46" s="1552">
        <f t="shared" ref="G46:J46" si="24">switch($B46*C46,0,"",$B46*C46)</f>
        <v>72</v>
      </c>
      <c r="H46" s="1552">
        <f t="shared" si="24"/>
        <v>72</v>
      </c>
      <c r="I46" s="1552" t="str">
        <f t="shared" si="24"/>
        <v/>
      </c>
      <c r="J46" s="1552" t="str">
        <f t="shared" si="24"/>
        <v/>
      </c>
    </row>
    <row r="47">
      <c r="A47" s="1423" t="s">
        <v>3244</v>
      </c>
      <c r="B47" s="1648">
        <v>4.0</v>
      </c>
      <c r="C47" s="1419">
        <v>15.0</v>
      </c>
      <c r="D47" s="1419">
        <v>12.0</v>
      </c>
      <c r="E47" s="1419"/>
      <c r="F47" s="1419"/>
      <c r="G47" s="1552">
        <f t="shared" ref="G47:J47" si="25">switch($B47*C47,0,"",$B47*C47)</f>
        <v>60</v>
      </c>
      <c r="H47" s="1552">
        <f t="shared" si="25"/>
        <v>48</v>
      </c>
      <c r="I47" s="1552" t="str">
        <f t="shared" si="25"/>
        <v/>
      </c>
      <c r="J47" s="1552" t="str">
        <f t="shared" si="25"/>
        <v/>
      </c>
    </row>
    <row r="48">
      <c r="A48" s="1423" t="s">
        <v>3252</v>
      </c>
      <c r="B48" s="1648">
        <v>1.0</v>
      </c>
      <c r="C48" s="1551"/>
      <c r="D48" s="1419">
        <v>54.0</v>
      </c>
      <c r="E48" s="1419"/>
      <c r="F48" s="1419">
        <v>54.0</v>
      </c>
      <c r="G48" s="1552" t="str">
        <f t="shared" ref="G48:J48" si="26">switch($B48*C48,0,"",$B48*C48)</f>
        <v/>
      </c>
      <c r="H48" s="1552">
        <f t="shared" si="26"/>
        <v>54</v>
      </c>
      <c r="I48" s="1552" t="str">
        <f t="shared" si="26"/>
        <v/>
      </c>
      <c r="J48" s="1552">
        <f t="shared" si="26"/>
        <v>54</v>
      </c>
    </row>
    <row r="49">
      <c r="A49" s="1423" t="s">
        <v>3420</v>
      </c>
      <c r="B49" s="1648">
        <v>1.0</v>
      </c>
      <c r="C49" s="1419"/>
      <c r="D49" s="1419">
        <v>96.0</v>
      </c>
      <c r="E49" s="1419">
        <v>48.0</v>
      </c>
      <c r="F49" s="1419"/>
      <c r="G49" s="1552" t="str">
        <f t="shared" ref="G49:J49" si="27">switch($B49*C49,0,"",$B49*C49)</f>
        <v/>
      </c>
      <c r="H49" s="1552">
        <f t="shared" si="27"/>
        <v>96</v>
      </c>
      <c r="I49" s="1552">
        <f t="shared" si="27"/>
        <v>48</v>
      </c>
      <c r="J49" s="1552" t="str">
        <f t="shared" si="27"/>
        <v/>
      </c>
    </row>
    <row r="50">
      <c r="A50" s="1557" t="s">
        <v>3239</v>
      </c>
      <c r="B50" s="1558"/>
      <c r="C50" s="1558"/>
      <c r="D50" s="1558"/>
      <c r="E50" s="1558"/>
      <c r="F50" s="1558"/>
      <c r="G50" s="1649">
        <f t="shared" ref="G50:J50" si="28">sum(G44:G49)</f>
        <v>132</v>
      </c>
      <c r="H50" s="1649">
        <f t="shared" si="28"/>
        <v>432</v>
      </c>
      <c r="I50" s="1649">
        <f t="shared" si="28"/>
        <v>48</v>
      </c>
      <c r="J50" s="1649">
        <f t="shared" si="28"/>
        <v>108</v>
      </c>
    </row>
    <row r="51">
      <c r="A51" s="1560" t="s">
        <v>3254</v>
      </c>
      <c r="B51" s="1561"/>
      <c r="C51" s="1561"/>
      <c r="D51" s="1561"/>
      <c r="E51" s="1562"/>
      <c r="F51" s="1562"/>
      <c r="G51" s="1562">
        <f t="shared" ref="G51:J51" si="29">sum(G23,G32,G41,G50)</f>
        <v>801</v>
      </c>
      <c r="H51" s="1562">
        <f t="shared" si="29"/>
        <v>753</v>
      </c>
      <c r="I51" s="1562">
        <f t="shared" si="29"/>
        <v>783</v>
      </c>
      <c r="J51" s="1562">
        <f t="shared" si="29"/>
        <v>825</v>
      </c>
    </row>
    <row r="52">
      <c r="A52" s="1564"/>
      <c r="B52" s="1565"/>
      <c r="C52" s="1565"/>
      <c r="D52" s="1565"/>
      <c r="E52" s="1565"/>
      <c r="F52" s="1565"/>
      <c r="G52" s="1565"/>
      <c r="H52" s="1565"/>
      <c r="I52" s="1565"/>
      <c r="J52" s="1565"/>
    </row>
    <row r="53">
      <c r="A53" s="1568"/>
      <c r="B53" s="1569"/>
      <c r="C53" s="1569"/>
      <c r="D53" s="1569"/>
      <c r="E53" s="1569"/>
      <c r="F53" s="1569"/>
      <c r="G53" s="1569"/>
      <c r="H53" s="1569"/>
      <c r="I53" s="1569"/>
      <c r="J53" s="1569"/>
    </row>
    <row r="54">
      <c r="A54" s="1570" t="s">
        <v>3421</v>
      </c>
      <c r="B54" s="1650" t="s">
        <v>3282</v>
      </c>
      <c r="C54" s="17"/>
      <c r="D54" s="17"/>
      <c r="E54" s="17"/>
      <c r="F54" s="17"/>
      <c r="G54" s="17"/>
      <c r="H54" s="17"/>
      <c r="I54" s="7"/>
      <c r="J54" s="1573" t="s">
        <v>3422</v>
      </c>
    </row>
    <row r="55">
      <c r="A55" s="1575" t="s">
        <v>3423</v>
      </c>
      <c r="B55" s="1651" t="s">
        <v>3424</v>
      </c>
      <c r="C55" s="17"/>
      <c r="D55" s="17"/>
      <c r="E55" s="17"/>
      <c r="F55" s="17"/>
      <c r="G55" s="17"/>
      <c r="H55" s="17"/>
      <c r="I55" s="7"/>
      <c r="J55" s="1652">
        <v>3.0</v>
      </c>
    </row>
    <row r="56">
      <c r="A56" s="1575" t="s">
        <v>3425</v>
      </c>
      <c r="B56" s="1653" t="s">
        <v>3426</v>
      </c>
      <c r="C56" s="17"/>
      <c r="D56" s="17"/>
      <c r="E56" s="17"/>
      <c r="F56" s="17"/>
      <c r="G56" s="17"/>
      <c r="H56" s="17"/>
      <c r="I56" s="7"/>
      <c r="J56" s="1654">
        <v>3.0</v>
      </c>
    </row>
    <row r="57">
      <c r="A57" s="1575" t="s">
        <v>3427</v>
      </c>
      <c r="B57" s="1653" t="s">
        <v>3428</v>
      </c>
      <c r="C57" s="17"/>
      <c r="D57" s="17"/>
      <c r="E57" s="17"/>
      <c r="F57" s="17"/>
      <c r="G57" s="17"/>
      <c r="H57" s="17"/>
      <c r="I57" s="7"/>
      <c r="J57" s="1652">
        <v>3.0</v>
      </c>
    </row>
    <row r="58">
      <c r="A58" s="1655" t="s">
        <v>3429</v>
      </c>
      <c r="B58" s="1653" t="s">
        <v>3430</v>
      </c>
      <c r="C58" s="17"/>
      <c r="D58" s="17"/>
      <c r="E58" s="17"/>
      <c r="F58" s="17"/>
      <c r="G58" s="17"/>
      <c r="H58" s="17"/>
      <c r="I58" s="7"/>
      <c r="J58" s="1656">
        <v>3.0</v>
      </c>
    </row>
    <row r="59">
      <c r="A59" s="1568"/>
      <c r="B59" s="1579"/>
      <c r="C59" s="1579"/>
      <c r="D59" s="1579"/>
      <c r="E59" s="1580"/>
      <c r="F59" s="1580"/>
      <c r="G59" s="1581"/>
      <c r="H59" s="1581"/>
      <c r="I59" s="1580"/>
      <c r="J59" s="1580"/>
    </row>
    <row r="60">
      <c r="A60" s="1570" t="s">
        <v>3431</v>
      </c>
      <c r="B60" s="1650" t="s">
        <v>3282</v>
      </c>
      <c r="C60" s="17"/>
      <c r="D60" s="17"/>
      <c r="E60" s="17"/>
      <c r="F60" s="17"/>
      <c r="G60" s="17"/>
      <c r="H60" s="17"/>
      <c r="I60" s="7"/>
      <c r="J60" s="1573" t="s">
        <v>3422</v>
      </c>
    </row>
    <row r="61">
      <c r="A61" s="1575" t="s">
        <v>3423</v>
      </c>
      <c r="B61" s="1657" t="s">
        <v>3432</v>
      </c>
      <c r="C61" s="17"/>
      <c r="D61" s="17"/>
      <c r="E61" s="17"/>
      <c r="F61" s="17"/>
      <c r="G61" s="17"/>
      <c r="H61" s="17"/>
      <c r="I61" s="7"/>
      <c r="J61" s="1656">
        <v>6.0</v>
      </c>
    </row>
    <row r="62">
      <c r="A62" s="1575" t="s">
        <v>3425</v>
      </c>
      <c r="B62" s="1653" t="s">
        <v>3433</v>
      </c>
      <c r="C62" s="17"/>
      <c r="D62" s="17"/>
      <c r="E62" s="17"/>
      <c r="F62" s="17"/>
      <c r="G62" s="17"/>
      <c r="H62" s="17"/>
      <c r="I62" s="7"/>
      <c r="J62" s="1658">
        <v>6.0</v>
      </c>
    </row>
    <row r="63">
      <c r="A63" s="1575" t="s">
        <v>3427</v>
      </c>
      <c r="B63" s="1653" t="s">
        <v>3434</v>
      </c>
      <c r="C63" s="17"/>
      <c r="D63" s="17"/>
      <c r="E63" s="17"/>
      <c r="F63" s="17"/>
      <c r="G63" s="17"/>
      <c r="H63" s="17"/>
      <c r="I63" s="7"/>
      <c r="J63" s="1656">
        <v>6.0</v>
      </c>
    </row>
    <row r="64">
      <c r="A64" s="1655" t="s">
        <v>3429</v>
      </c>
      <c r="B64" s="1653" t="s">
        <v>3432</v>
      </c>
      <c r="C64" s="17"/>
      <c r="D64" s="17"/>
      <c r="E64" s="17"/>
      <c r="F64" s="17"/>
      <c r="G64" s="17"/>
      <c r="H64" s="17"/>
      <c r="I64" s="7"/>
      <c r="J64" s="1656">
        <v>6.0</v>
      </c>
    </row>
    <row r="65">
      <c r="A65" s="1568"/>
      <c r="B65" s="1579"/>
      <c r="C65" s="1579"/>
      <c r="D65" s="1583"/>
      <c r="E65" s="1581"/>
      <c r="F65" s="1581"/>
      <c r="G65" s="1581"/>
      <c r="H65" s="1581"/>
      <c r="I65" s="1581"/>
      <c r="J65" s="1581"/>
    </row>
    <row r="66">
      <c r="A66" s="1570" t="s">
        <v>3435</v>
      </c>
      <c r="B66" s="1650" t="s">
        <v>3282</v>
      </c>
      <c r="C66" s="17"/>
      <c r="D66" s="17"/>
      <c r="E66" s="17"/>
      <c r="F66" s="17"/>
      <c r="G66" s="17"/>
      <c r="H66" s="17"/>
      <c r="I66" s="7"/>
      <c r="J66" s="1573" t="s">
        <v>3422</v>
      </c>
    </row>
    <row r="67">
      <c r="A67" s="1575" t="s">
        <v>3423</v>
      </c>
      <c r="B67" s="1657" t="s">
        <v>3436</v>
      </c>
      <c r="C67" s="17"/>
      <c r="D67" s="17"/>
      <c r="E67" s="17"/>
      <c r="F67" s="17"/>
      <c r="G67" s="17"/>
      <c r="H67" s="17"/>
      <c r="I67" s="7"/>
      <c r="J67" s="1656">
        <v>9.0</v>
      </c>
    </row>
    <row r="68">
      <c r="A68" s="1575" t="s">
        <v>3425</v>
      </c>
      <c r="B68" s="1653" t="s">
        <v>3437</v>
      </c>
      <c r="C68" s="17"/>
      <c r="D68" s="17"/>
      <c r="E68" s="17"/>
      <c r="F68" s="17"/>
      <c r="G68" s="17"/>
      <c r="H68" s="17"/>
      <c r="I68" s="7"/>
      <c r="J68" s="1658">
        <v>9.0</v>
      </c>
    </row>
    <row r="69">
      <c r="A69" s="1575" t="s">
        <v>3427</v>
      </c>
      <c r="B69" s="1659" t="s">
        <v>3438</v>
      </c>
      <c r="C69" s="17"/>
      <c r="D69" s="17"/>
      <c r="E69" s="17"/>
      <c r="F69" s="17"/>
      <c r="G69" s="17"/>
      <c r="H69" s="17"/>
      <c r="I69" s="7"/>
      <c r="J69" s="1656">
        <v>9.0</v>
      </c>
    </row>
    <row r="70">
      <c r="A70" s="1655" t="s">
        <v>3429</v>
      </c>
      <c r="B70" s="1659" t="s">
        <v>3439</v>
      </c>
      <c r="C70" s="17"/>
      <c r="D70" s="17"/>
      <c r="E70" s="17"/>
      <c r="F70" s="17"/>
      <c r="G70" s="17"/>
      <c r="H70" s="17"/>
      <c r="I70" s="7"/>
      <c r="J70" s="1656">
        <v>9.0</v>
      </c>
    </row>
    <row r="71">
      <c r="A71" s="1575" t="s">
        <v>3440</v>
      </c>
      <c r="B71" s="1659" t="s">
        <v>3441</v>
      </c>
      <c r="C71" s="17"/>
      <c r="D71" s="17"/>
      <c r="E71" s="17"/>
      <c r="F71" s="17"/>
      <c r="G71" s="17"/>
      <c r="H71" s="17"/>
      <c r="I71" s="7"/>
      <c r="J71" s="1660">
        <v>43685.0</v>
      </c>
    </row>
    <row r="72">
      <c r="A72" s="1575" t="s">
        <v>3442</v>
      </c>
      <c r="B72" s="1659" t="s">
        <v>3439</v>
      </c>
      <c r="C72" s="17"/>
      <c r="D72" s="17"/>
      <c r="E72" s="17"/>
      <c r="F72" s="17"/>
      <c r="G72" s="17"/>
      <c r="H72" s="17"/>
      <c r="I72" s="7"/>
      <c r="J72" s="1660">
        <v>43685.0</v>
      </c>
    </row>
    <row r="73">
      <c r="A73" s="1575" t="s">
        <v>3443</v>
      </c>
      <c r="B73" s="1659" t="s">
        <v>3444</v>
      </c>
      <c r="C73" s="17"/>
      <c r="D73" s="17"/>
      <c r="E73" s="17"/>
      <c r="F73" s="17"/>
      <c r="G73" s="17"/>
      <c r="H73" s="17"/>
      <c r="I73" s="7"/>
      <c r="J73" s="1660">
        <v>43685.0</v>
      </c>
    </row>
    <row r="74">
      <c r="A74" s="1655" t="s">
        <v>3445</v>
      </c>
      <c r="B74" s="1659" t="s">
        <v>3446</v>
      </c>
      <c r="C74" s="17"/>
      <c r="D74" s="17"/>
      <c r="E74" s="17"/>
      <c r="F74" s="17"/>
      <c r="G74" s="17"/>
      <c r="H74" s="17"/>
      <c r="I74" s="7"/>
      <c r="J74" s="1660">
        <v>43685.0</v>
      </c>
    </row>
    <row r="75">
      <c r="A75" s="1564"/>
      <c r="B75" s="1585"/>
      <c r="C75" s="1585"/>
      <c r="D75" s="1585"/>
      <c r="E75" s="1586"/>
      <c r="F75" s="1586"/>
      <c r="G75" s="1586"/>
      <c r="H75" s="1586"/>
      <c r="I75" s="1586"/>
      <c r="J75" s="1586"/>
    </row>
    <row r="76">
      <c r="A76" s="1587"/>
      <c r="B76" s="1585"/>
      <c r="C76" s="1585"/>
      <c r="D76" s="1585"/>
      <c r="E76" s="1586"/>
      <c r="F76" s="1586"/>
      <c r="G76" s="1586"/>
      <c r="H76" s="1586"/>
      <c r="I76" s="1586"/>
      <c r="J76" s="1586"/>
    </row>
    <row r="77">
      <c r="A77" s="1564"/>
      <c r="B77" s="1585"/>
      <c r="C77" s="1585"/>
      <c r="D77" s="1585"/>
      <c r="E77" s="1586"/>
      <c r="F77" s="1586"/>
      <c r="G77" s="1586"/>
      <c r="H77" s="1586"/>
      <c r="I77" s="1586"/>
      <c r="J77" s="1586"/>
    </row>
    <row r="78">
      <c r="A78" s="1534" t="s">
        <v>3113</v>
      </c>
      <c r="B78" s="13"/>
      <c r="C78" s="13"/>
      <c r="D78" s="13"/>
      <c r="E78" s="13"/>
      <c r="F78" s="13"/>
      <c r="G78" s="13"/>
      <c r="H78" s="13"/>
      <c r="I78" s="13"/>
      <c r="J78" s="14"/>
    </row>
    <row r="79">
      <c r="A79" s="266"/>
      <c r="J79" s="269"/>
    </row>
    <row r="80">
      <c r="A80" s="275"/>
      <c r="B80" s="916"/>
      <c r="C80" s="916"/>
      <c r="D80" s="916"/>
      <c r="E80" s="916"/>
      <c r="F80" s="916"/>
      <c r="G80" s="916"/>
      <c r="H80" s="916"/>
      <c r="I80" s="916"/>
      <c r="J80" s="917"/>
    </row>
  </sheetData>
  <mergeCells count="31">
    <mergeCell ref="A1:J3"/>
    <mergeCell ref="C5:G6"/>
    <mergeCell ref="C7:D7"/>
    <mergeCell ref="A9:J9"/>
    <mergeCell ref="A10:J10"/>
    <mergeCell ref="C11:C14"/>
    <mergeCell ref="J11:J14"/>
    <mergeCell ref="A15:J15"/>
    <mergeCell ref="A24:J24"/>
    <mergeCell ref="A33:J33"/>
    <mergeCell ref="A42:J42"/>
    <mergeCell ref="B54:I54"/>
    <mergeCell ref="B55:I55"/>
    <mergeCell ref="B56:I56"/>
    <mergeCell ref="B57:I57"/>
    <mergeCell ref="B58:I58"/>
    <mergeCell ref="B60:I60"/>
    <mergeCell ref="B61:I61"/>
    <mergeCell ref="B62:I62"/>
    <mergeCell ref="B63:I63"/>
    <mergeCell ref="B64:I64"/>
    <mergeCell ref="B73:I73"/>
    <mergeCell ref="B74:I74"/>
    <mergeCell ref="A78:J80"/>
    <mergeCell ref="B66:I66"/>
    <mergeCell ref="B67:I67"/>
    <mergeCell ref="B68:I68"/>
    <mergeCell ref="B69:I69"/>
    <mergeCell ref="B70:I70"/>
    <mergeCell ref="B71:I71"/>
    <mergeCell ref="B72:I72"/>
  </mergeCells>
  <hyperlinks>
    <hyperlink display="← Back to Index" location="Index  User Guide!A1" ref="A1"/>
    <hyperlink display="← Back to Index" location="Index  User Guide!A1" ref="A78"/>
  </hyperlink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4" t="s">
        <v>3113</v>
      </c>
      <c r="B1" s="13"/>
      <c r="C1" s="13"/>
      <c r="D1" s="13"/>
      <c r="E1" s="13"/>
      <c r="F1" s="13"/>
      <c r="G1" s="13"/>
      <c r="H1" s="13"/>
      <c r="I1" s="13"/>
      <c r="J1" s="14"/>
    </row>
    <row r="2">
      <c r="A2" s="266"/>
      <c r="J2" s="269"/>
    </row>
    <row r="3">
      <c r="A3" s="275"/>
      <c r="B3" s="916"/>
      <c r="C3" s="916"/>
      <c r="D3" s="916"/>
      <c r="E3" s="916"/>
      <c r="F3" s="916"/>
      <c r="G3" s="916"/>
      <c r="H3" s="916"/>
      <c r="I3" s="916"/>
      <c r="J3" s="917"/>
    </row>
    <row r="4">
      <c r="A4" s="1535"/>
      <c r="B4" s="1536"/>
      <c r="C4" s="1536"/>
      <c r="D4" s="1536"/>
      <c r="E4" s="1536"/>
      <c r="F4" s="1536"/>
      <c r="G4" s="1536"/>
      <c r="H4" s="1536"/>
      <c r="I4" s="1536"/>
      <c r="J4" s="1632"/>
    </row>
    <row r="5">
      <c r="A5" s="1541"/>
      <c r="B5" s="1541"/>
      <c r="C5" s="1633" t="s">
        <v>3447</v>
      </c>
      <c r="D5" s="13"/>
      <c r="E5" s="13"/>
      <c r="F5" s="13"/>
      <c r="G5" s="14"/>
      <c r="H5" s="1541"/>
      <c r="I5" s="1541"/>
      <c r="J5" s="1634"/>
    </row>
    <row r="6">
      <c r="A6" s="1541"/>
      <c r="B6" s="1541"/>
      <c r="C6" s="275"/>
      <c r="D6" s="916"/>
      <c r="E6" s="916"/>
      <c r="F6" s="916"/>
      <c r="G6" s="917"/>
      <c r="H6" s="1541"/>
      <c r="I6" s="1541"/>
      <c r="J6" s="1634"/>
    </row>
    <row r="7">
      <c r="A7" s="1635">
        <v>43846.0</v>
      </c>
      <c r="B7" s="1541"/>
      <c r="C7" s="1538" t="s">
        <v>3219</v>
      </c>
      <c r="D7" s="17"/>
      <c r="E7" s="1636"/>
      <c r="F7" s="1637"/>
      <c r="G7" s="1637"/>
      <c r="H7" s="1540"/>
      <c r="I7" s="1540"/>
      <c r="J7" s="1634"/>
    </row>
    <row r="8">
      <c r="A8" s="1542"/>
      <c r="B8" s="1543"/>
      <c r="C8" s="1543"/>
      <c r="D8" s="1543"/>
      <c r="E8" s="1543"/>
      <c r="F8" s="1543"/>
      <c r="G8" s="1543"/>
      <c r="H8" s="1543"/>
      <c r="I8" s="1543"/>
      <c r="J8" s="1638"/>
    </row>
    <row r="9">
      <c r="A9" s="1544" t="s">
        <v>3448</v>
      </c>
      <c r="B9" s="916"/>
      <c r="C9" s="916"/>
      <c r="D9" s="916"/>
      <c r="E9" s="916"/>
      <c r="F9" s="916"/>
      <c r="G9" s="916"/>
      <c r="H9" s="916"/>
      <c r="I9" s="916"/>
      <c r="J9" s="917"/>
    </row>
    <row r="10">
      <c r="A10" s="1480" t="s">
        <v>3221</v>
      </c>
      <c r="B10" s="17"/>
      <c r="C10" s="17"/>
      <c r="D10" s="17"/>
      <c r="E10" s="17"/>
      <c r="F10" s="17"/>
      <c r="G10" s="17"/>
      <c r="H10" s="17"/>
      <c r="I10" s="17"/>
      <c r="J10" s="7"/>
    </row>
    <row r="11">
      <c r="A11" s="1661" t="s">
        <v>3449</v>
      </c>
      <c r="B11" s="1662"/>
      <c r="C11" s="1642" t="s">
        <v>3395</v>
      </c>
      <c r="D11" s="1663" t="s">
        <v>1325</v>
      </c>
      <c r="E11" s="1663" t="s">
        <v>1395</v>
      </c>
      <c r="F11" s="1663" t="s">
        <v>115</v>
      </c>
      <c r="G11" s="1663" t="s">
        <v>1157</v>
      </c>
      <c r="H11" s="1663" t="s">
        <v>1992</v>
      </c>
      <c r="I11" s="1663" t="s">
        <v>1304</v>
      </c>
      <c r="J11" s="1643" t="s">
        <v>3395</v>
      </c>
    </row>
    <row r="12">
      <c r="A12" s="1664" t="s">
        <v>3450</v>
      </c>
      <c r="B12" s="1665"/>
      <c r="D12" s="1666" t="s">
        <v>1928</v>
      </c>
      <c r="E12" s="1666" t="s">
        <v>431</v>
      </c>
      <c r="F12" s="1666" t="s">
        <v>1375</v>
      </c>
      <c r="G12" s="1666" t="s">
        <v>1685</v>
      </c>
      <c r="H12" s="1666" t="s">
        <v>176</v>
      </c>
      <c r="I12" s="1666" t="s">
        <v>753</v>
      </c>
      <c r="J12" s="269"/>
    </row>
    <row r="13">
      <c r="A13" s="1667" t="s">
        <v>3451</v>
      </c>
      <c r="B13" s="1668"/>
      <c r="D13" s="1669" t="s">
        <v>262</v>
      </c>
      <c r="E13" s="1669" t="s">
        <v>1155</v>
      </c>
      <c r="F13" s="1669" t="s">
        <v>1544</v>
      </c>
      <c r="G13" s="1669" t="s">
        <v>1237</v>
      </c>
      <c r="H13" s="1669" t="s">
        <v>850</v>
      </c>
      <c r="I13" s="1669" t="s">
        <v>1450</v>
      </c>
      <c r="J13" s="269"/>
    </row>
    <row r="14">
      <c r="A14" s="1670" t="s">
        <v>3452</v>
      </c>
      <c r="B14" s="1671"/>
      <c r="C14" s="916"/>
      <c r="D14" s="1672" t="s">
        <v>472</v>
      </c>
      <c r="E14" s="1672" t="s">
        <v>216</v>
      </c>
      <c r="F14" s="1672" t="s">
        <v>1176</v>
      </c>
      <c r="G14" s="1672" t="s">
        <v>822</v>
      </c>
      <c r="H14" s="1672" t="s">
        <v>1073</v>
      </c>
      <c r="I14" s="1672" t="s">
        <v>1757</v>
      </c>
      <c r="J14" s="917"/>
    </row>
    <row r="15">
      <c r="A15" s="1673"/>
      <c r="B15" s="1674"/>
      <c r="C15" s="1675"/>
      <c r="D15" s="1676"/>
      <c r="E15" s="1676"/>
      <c r="F15" s="1676"/>
      <c r="G15" s="1676"/>
      <c r="H15" s="1676"/>
      <c r="I15" s="1677"/>
      <c r="J15" s="1674"/>
    </row>
    <row r="16">
      <c r="A16" s="1454" t="s">
        <v>3226</v>
      </c>
      <c r="B16" s="1413" t="s">
        <v>3227</v>
      </c>
      <c r="C16" s="1413" t="s">
        <v>3453</v>
      </c>
      <c r="D16" s="1413" t="s">
        <v>3454</v>
      </c>
      <c r="E16" s="1413" t="s">
        <v>3455</v>
      </c>
      <c r="F16" s="1413" t="s">
        <v>3456</v>
      </c>
      <c r="G16" s="1413" t="s">
        <v>3457</v>
      </c>
      <c r="H16" s="1413" t="s">
        <v>3458</v>
      </c>
      <c r="I16" s="566" t="s">
        <v>3459</v>
      </c>
      <c r="J16" s="1413" t="s">
        <v>3460</v>
      </c>
    </row>
    <row r="17">
      <c r="A17" s="1678" t="s">
        <v>3461</v>
      </c>
      <c r="B17" s="916"/>
      <c r="C17" s="916"/>
      <c r="D17" s="916"/>
      <c r="E17" s="916"/>
      <c r="F17" s="916"/>
      <c r="G17" s="916"/>
      <c r="H17" s="916"/>
      <c r="I17" s="916"/>
      <c r="J17" s="917"/>
    </row>
    <row r="18">
      <c r="A18" s="1423" t="s">
        <v>3231</v>
      </c>
      <c r="B18" s="1648">
        <v>5.0</v>
      </c>
      <c r="C18" s="1419">
        <v>18.0</v>
      </c>
      <c r="D18" s="1551"/>
      <c r="E18" s="1551"/>
      <c r="F18" s="1419"/>
      <c r="G18" s="1552">
        <f t="shared" ref="G18:J18" si="1">switch($B18*C18,0,"",$B18*C18)</f>
        <v>90</v>
      </c>
      <c r="H18" s="1552" t="str">
        <f t="shared" si="1"/>
        <v/>
      </c>
      <c r="I18" s="1552" t="str">
        <f t="shared" si="1"/>
        <v/>
      </c>
      <c r="J18" s="1552" t="str">
        <f t="shared" si="1"/>
        <v/>
      </c>
    </row>
    <row r="19">
      <c r="A19" s="1423" t="s">
        <v>3462</v>
      </c>
      <c r="B19" s="1648">
        <v>9.0</v>
      </c>
      <c r="C19" s="1419">
        <v>18.0</v>
      </c>
      <c r="D19" s="1419"/>
      <c r="E19" s="1419"/>
      <c r="F19" s="1419">
        <v>15.0</v>
      </c>
      <c r="G19" s="1552">
        <f t="shared" ref="G19:J19" si="2">switch($B19*C19,0,"",$B19*C19)</f>
        <v>162</v>
      </c>
      <c r="H19" s="1552" t="str">
        <f t="shared" si="2"/>
        <v/>
      </c>
      <c r="I19" s="1552" t="str">
        <f t="shared" si="2"/>
        <v/>
      </c>
      <c r="J19" s="1552">
        <f t="shared" si="2"/>
        <v>135</v>
      </c>
    </row>
    <row r="20">
      <c r="A20" s="1423" t="s">
        <v>3250</v>
      </c>
      <c r="B20" s="1648">
        <v>10.0</v>
      </c>
      <c r="C20" s="1419">
        <v>6.0</v>
      </c>
      <c r="D20" s="1419"/>
      <c r="E20" s="1419">
        <v>6.0</v>
      </c>
      <c r="F20" s="1419"/>
      <c r="G20" s="1552">
        <f t="shared" ref="G20:J20" si="3">switch($B20*C20,0,"",$B20*C20)</f>
        <v>60</v>
      </c>
      <c r="H20" s="1552" t="str">
        <f t="shared" si="3"/>
        <v/>
      </c>
      <c r="I20" s="1552">
        <f t="shared" si="3"/>
        <v>60</v>
      </c>
      <c r="J20" s="1552" t="str">
        <f t="shared" si="3"/>
        <v/>
      </c>
    </row>
    <row r="21">
      <c r="A21" s="5" t="s">
        <v>3463</v>
      </c>
      <c r="B21" s="1648">
        <v>3.0</v>
      </c>
      <c r="C21" s="1419">
        <v>12.0</v>
      </c>
      <c r="D21" s="1419"/>
      <c r="E21" s="1419"/>
      <c r="F21" s="1419">
        <v>9.0</v>
      </c>
      <c r="G21" s="1552">
        <f t="shared" ref="G21:J21" si="4">switch($B21*C21,0,"",$B21*C21)</f>
        <v>36</v>
      </c>
      <c r="H21" s="1552" t="str">
        <f t="shared" si="4"/>
        <v/>
      </c>
      <c r="I21" s="1552" t="str">
        <f t="shared" si="4"/>
        <v/>
      </c>
      <c r="J21" s="1552">
        <f t="shared" si="4"/>
        <v>27</v>
      </c>
    </row>
    <row r="22">
      <c r="A22" s="1423" t="s">
        <v>3464</v>
      </c>
      <c r="B22" s="1648">
        <v>8.0</v>
      </c>
      <c r="C22" s="1419">
        <v>15.0</v>
      </c>
      <c r="D22" s="1419">
        <v>12.0</v>
      </c>
      <c r="E22" s="1419"/>
      <c r="F22" s="1419"/>
      <c r="G22" s="1552">
        <f t="shared" ref="G22:J22" si="5">switch($B22*C22,0,"",$B22*C22)</f>
        <v>120</v>
      </c>
      <c r="H22" s="1552">
        <f t="shared" si="5"/>
        <v>96</v>
      </c>
      <c r="I22" s="1552" t="str">
        <f t="shared" si="5"/>
        <v/>
      </c>
      <c r="J22" s="1552" t="str">
        <f t="shared" si="5"/>
        <v/>
      </c>
    </row>
    <row r="23">
      <c r="A23" s="1423" t="s">
        <v>3465</v>
      </c>
      <c r="B23" s="1648">
        <v>1.0</v>
      </c>
      <c r="C23" s="1419">
        <v>36.0</v>
      </c>
      <c r="D23" s="1419"/>
      <c r="E23" s="1419">
        <v>36.0</v>
      </c>
      <c r="F23" s="1419"/>
      <c r="G23" s="1552">
        <f t="shared" ref="G23:J23" si="6">switch($B23*C23,0,"",$B23*C23)</f>
        <v>36</v>
      </c>
      <c r="H23" s="1552" t="str">
        <f t="shared" si="6"/>
        <v/>
      </c>
      <c r="I23" s="1552">
        <f t="shared" si="6"/>
        <v>36</v>
      </c>
      <c r="J23" s="1552" t="str">
        <f t="shared" si="6"/>
        <v/>
      </c>
    </row>
    <row r="24">
      <c r="A24" s="1423" t="s">
        <v>3466</v>
      </c>
      <c r="B24" s="1648">
        <v>1.0</v>
      </c>
      <c r="C24" s="1419">
        <v>54.0</v>
      </c>
      <c r="D24" s="1419">
        <v>36.0</v>
      </c>
      <c r="E24" s="1679"/>
      <c r="F24" s="1419"/>
      <c r="G24" s="1552"/>
      <c r="H24" s="1552"/>
      <c r="I24" s="1552"/>
      <c r="J24" s="1552"/>
    </row>
    <row r="25">
      <c r="A25" s="1549" t="s">
        <v>3239</v>
      </c>
      <c r="B25" s="1553"/>
      <c r="C25" s="1553"/>
      <c r="D25" s="1553"/>
      <c r="E25" s="1553"/>
      <c r="F25" s="1553"/>
      <c r="G25" s="1649">
        <f t="shared" ref="G25:J25" si="7">sum(G18:G23)</f>
        <v>504</v>
      </c>
      <c r="H25" s="1649">
        <f t="shared" si="7"/>
        <v>96</v>
      </c>
      <c r="I25" s="1649">
        <f t="shared" si="7"/>
        <v>96</v>
      </c>
      <c r="J25" s="1649">
        <f t="shared" si="7"/>
        <v>162</v>
      </c>
    </row>
    <row r="26">
      <c r="A26" s="1680" t="s">
        <v>3467</v>
      </c>
      <c r="B26" s="17"/>
      <c r="C26" s="17"/>
      <c r="D26" s="17"/>
      <c r="E26" s="17"/>
      <c r="F26" s="17"/>
      <c r="G26" s="17"/>
      <c r="H26" s="17"/>
      <c r="I26" s="17"/>
      <c r="J26" s="7"/>
    </row>
    <row r="27">
      <c r="A27" s="1423" t="s">
        <v>3231</v>
      </c>
      <c r="B27" s="1648">
        <v>5.0</v>
      </c>
      <c r="C27" s="1419"/>
      <c r="D27" s="1419">
        <v>18.0</v>
      </c>
      <c r="E27" s="1551"/>
      <c r="F27" s="1551"/>
      <c r="G27" s="1552" t="str">
        <f t="shared" ref="G27:J27" si="8">switch($B27*C27,0,"",$B27*C27)</f>
        <v/>
      </c>
      <c r="H27" s="1552">
        <f t="shared" si="8"/>
        <v>90</v>
      </c>
      <c r="I27" s="1552" t="str">
        <f t="shared" si="8"/>
        <v/>
      </c>
      <c r="J27" s="1552" t="str">
        <f t="shared" si="8"/>
        <v/>
      </c>
    </row>
    <row r="28">
      <c r="A28" s="1423" t="s">
        <v>3468</v>
      </c>
      <c r="B28" s="1648">
        <v>3.0</v>
      </c>
      <c r="C28" s="1419"/>
      <c r="D28" s="1419">
        <v>15.0</v>
      </c>
      <c r="E28" s="1419">
        <v>12.0</v>
      </c>
      <c r="F28" s="1419"/>
      <c r="G28" s="1552" t="str">
        <f t="shared" ref="G28:J28" si="9">switch($B28*C28,0,"",$B28*C28)</f>
        <v/>
      </c>
      <c r="H28" s="1552">
        <f t="shared" si="9"/>
        <v>45</v>
      </c>
      <c r="I28" s="1552">
        <f t="shared" si="9"/>
        <v>36</v>
      </c>
      <c r="J28" s="1552" t="str">
        <f t="shared" si="9"/>
        <v/>
      </c>
    </row>
    <row r="29">
      <c r="A29" s="1423" t="s">
        <v>3244</v>
      </c>
      <c r="B29" s="1648">
        <v>4.0</v>
      </c>
      <c r="C29" s="1419">
        <v>12.0</v>
      </c>
      <c r="D29" s="1419">
        <v>15.0</v>
      </c>
      <c r="E29" s="1419"/>
      <c r="F29" s="1551"/>
      <c r="G29" s="1552">
        <f t="shared" ref="G29:J29" si="10">switch($B29*C29,0,"",$B29*C29)</f>
        <v>48</v>
      </c>
      <c r="H29" s="1552">
        <f t="shared" si="10"/>
        <v>60</v>
      </c>
      <c r="I29" s="1552" t="str">
        <f t="shared" si="10"/>
        <v/>
      </c>
      <c r="J29" s="1552" t="str">
        <f t="shared" si="10"/>
        <v/>
      </c>
    </row>
    <row r="30">
      <c r="A30" s="1423" t="s">
        <v>3469</v>
      </c>
      <c r="B30" s="1648">
        <v>7.0</v>
      </c>
      <c r="C30" s="1419"/>
      <c r="D30" s="1419">
        <v>18.0</v>
      </c>
      <c r="E30" s="1419"/>
      <c r="F30" s="1419">
        <v>18.0</v>
      </c>
      <c r="G30" s="1552" t="str">
        <f t="shared" ref="G30:J30" si="11">switch($B30*C30,0,"",$B30*C30)</f>
        <v/>
      </c>
      <c r="H30" s="1552">
        <f t="shared" si="11"/>
        <v>126</v>
      </c>
      <c r="I30" s="1552" t="str">
        <f t="shared" si="11"/>
        <v/>
      </c>
      <c r="J30" s="1552">
        <f t="shared" si="11"/>
        <v>126</v>
      </c>
    </row>
    <row r="31">
      <c r="A31" s="1423" t="s">
        <v>3415</v>
      </c>
      <c r="B31" s="1648">
        <v>10.0</v>
      </c>
      <c r="C31" s="1419">
        <v>16.0</v>
      </c>
      <c r="D31" s="1419">
        <v>20.0</v>
      </c>
      <c r="E31" s="1419"/>
      <c r="F31" s="1419"/>
      <c r="G31" s="1552">
        <f t="shared" ref="G31:J31" si="12">switch($B31*C31,0,"",$B31*C31)</f>
        <v>160</v>
      </c>
      <c r="H31" s="1552">
        <f t="shared" si="12"/>
        <v>200</v>
      </c>
      <c r="I31" s="1552" t="str">
        <f t="shared" si="12"/>
        <v/>
      </c>
      <c r="J31" s="1552" t="str">
        <f t="shared" si="12"/>
        <v/>
      </c>
    </row>
    <row r="32">
      <c r="A32" s="1423" t="s">
        <v>3470</v>
      </c>
      <c r="B32" s="1648">
        <v>1.0</v>
      </c>
      <c r="C32" s="1419"/>
      <c r="D32" s="1419">
        <v>36.0</v>
      </c>
      <c r="E32" s="1419">
        <v>36.0</v>
      </c>
      <c r="F32" s="1419"/>
      <c r="G32" s="1552" t="str">
        <f t="shared" ref="G32:J32" si="13">switch($B32*C32,0,"",$B32*C32)</f>
        <v/>
      </c>
      <c r="H32" s="1552">
        <f t="shared" si="13"/>
        <v>36</v>
      </c>
      <c r="I32" s="1552">
        <f t="shared" si="13"/>
        <v>36</v>
      </c>
      <c r="J32" s="1552" t="str">
        <f t="shared" si="13"/>
        <v/>
      </c>
    </row>
    <row r="33">
      <c r="A33" s="1549" t="s">
        <v>3239</v>
      </c>
      <c r="B33" s="1553"/>
      <c r="C33" s="1553"/>
      <c r="D33" s="1553"/>
      <c r="E33" s="1553"/>
      <c r="F33" s="1553"/>
      <c r="G33" s="1559">
        <f t="shared" ref="G33:J33" si="14">sum(G27:G32)</f>
        <v>208</v>
      </c>
      <c r="H33" s="1559">
        <f t="shared" si="14"/>
        <v>557</v>
      </c>
      <c r="I33" s="1559">
        <f t="shared" si="14"/>
        <v>72</v>
      </c>
      <c r="J33" s="1559">
        <f t="shared" si="14"/>
        <v>126</v>
      </c>
    </row>
    <row r="34">
      <c r="A34" s="1681" t="s">
        <v>3471</v>
      </c>
      <c r="B34" s="17"/>
      <c r="C34" s="17"/>
      <c r="D34" s="17"/>
      <c r="E34" s="17"/>
      <c r="F34" s="17"/>
      <c r="G34" s="17"/>
      <c r="H34" s="17"/>
      <c r="I34" s="17"/>
      <c r="J34" s="7"/>
    </row>
    <row r="35">
      <c r="A35" s="1423" t="s">
        <v>3231</v>
      </c>
      <c r="B35" s="1648">
        <v>5.0</v>
      </c>
      <c r="C35" s="1551"/>
      <c r="D35" s="1551"/>
      <c r="E35" s="1419">
        <v>18.0</v>
      </c>
      <c r="F35" s="1419"/>
      <c r="G35" s="1552" t="str">
        <f t="shared" ref="G35:J35" si="15">switch($B35*C35,0,"",$B35*C35)</f>
        <v/>
      </c>
      <c r="H35" s="1552" t="str">
        <f t="shared" si="15"/>
        <v/>
      </c>
      <c r="I35" s="1552">
        <f t="shared" si="15"/>
        <v>90</v>
      </c>
      <c r="J35" s="1552" t="str">
        <f t="shared" si="15"/>
        <v/>
      </c>
    </row>
    <row r="36">
      <c r="A36" s="1423" t="s">
        <v>3468</v>
      </c>
      <c r="B36" s="1648">
        <v>3.0</v>
      </c>
      <c r="C36" s="1419"/>
      <c r="D36" s="1419">
        <v>12.0</v>
      </c>
      <c r="E36" s="1419">
        <v>15.0</v>
      </c>
      <c r="F36" s="1419"/>
      <c r="G36" s="1552" t="str">
        <f t="shared" ref="G36:J36" si="16">switch($B36*C36,0,"",$B36*C36)</f>
        <v/>
      </c>
      <c r="H36" s="1552">
        <f t="shared" si="16"/>
        <v>36</v>
      </c>
      <c r="I36" s="1552">
        <f t="shared" si="16"/>
        <v>45</v>
      </c>
      <c r="J36" s="1552" t="str">
        <f t="shared" si="16"/>
        <v/>
      </c>
    </row>
    <row r="37">
      <c r="A37" s="1423" t="s">
        <v>3462</v>
      </c>
      <c r="B37" s="1648">
        <v>9.0</v>
      </c>
      <c r="C37" s="1419">
        <v>15.0</v>
      </c>
      <c r="D37" s="1419"/>
      <c r="E37" s="1419">
        <v>18.0</v>
      </c>
      <c r="F37" s="1419"/>
      <c r="G37" s="1552">
        <f t="shared" ref="G37:J37" si="17">switch($B37*C37,0,"",$B37*C37)</f>
        <v>135</v>
      </c>
      <c r="H37" s="1552" t="str">
        <f t="shared" si="17"/>
        <v/>
      </c>
      <c r="I37" s="1552">
        <f t="shared" si="17"/>
        <v>162</v>
      </c>
      <c r="J37" s="1552" t="str">
        <f t="shared" si="17"/>
        <v/>
      </c>
    </row>
    <row r="38">
      <c r="A38" s="1423" t="s">
        <v>3415</v>
      </c>
      <c r="B38" s="1648">
        <v>15.0</v>
      </c>
      <c r="C38" s="1419"/>
      <c r="D38" s="1419"/>
      <c r="E38" s="1419">
        <v>20.0</v>
      </c>
      <c r="F38" s="1419">
        <v>16.0</v>
      </c>
      <c r="G38" s="1552" t="str">
        <f t="shared" ref="G38:J38" si="18">switch($B38*C38,0,"",$B38*C38)</f>
        <v/>
      </c>
      <c r="H38" s="1552" t="str">
        <f t="shared" si="18"/>
        <v/>
      </c>
      <c r="I38" s="1552">
        <f t="shared" si="18"/>
        <v>300</v>
      </c>
      <c r="J38" s="1552">
        <f t="shared" si="18"/>
        <v>240</v>
      </c>
    </row>
    <row r="39">
      <c r="A39" s="1423" t="s">
        <v>3472</v>
      </c>
      <c r="B39" s="1648">
        <v>8.0</v>
      </c>
      <c r="C39" s="1419"/>
      <c r="D39" s="1419">
        <v>20.0</v>
      </c>
      <c r="E39" s="1419">
        <v>24.0</v>
      </c>
      <c r="F39" s="1419"/>
      <c r="G39" s="1552" t="str">
        <f t="shared" ref="G39:J39" si="19">switch($B39*C39,0,"",$B39*C39)</f>
        <v/>
      </c>
      <c r="H39" s="1552">
        <f t="shared" si="19"/>
        <v>160</v>
      </c>
      <c r="I39" s="1552">
        <f t="shared" si="19"/>
        <v>192</v>
      </c>
      <c r="J39" s="1552" t="str">
        <f t="shared" si="19"/>
        <v/>
      </c>
    </row>
    <row r="40">
      <c r="A40" s="1423" t="s">
        <v>3253</v>
      </c>
      <c r="B40" s="1648">
        <v>1.0</v>
      </c>
      <c r="C40" s="1419">
        <v>90.0</v>
      </c>
      <c r="D40" s="1419"/>
      <c r="E40" s="1419">
        <v>90.0</v>
      </c>
      <c r="F40" s="1419"/>
      <c r="G40" s="1552">
        <f t="shared" ref="G40:J40" si="20">switch($B40*C40,0,"",$B40*C40)</f>
        <v>90</v>
      </c>
      <c r="H40" s="1552" t="str">
        <f t="shared" si="20"/>
        <v/>
      </c>
      <c r="I40" s="1552">
        <f t="shared" si="20"/>
        <v>90</v>
      </c>
      <c r="J40" s="1552" t="str">
        <f t="shared" si="20"/>
        <v/>
      </c>
    </row>
    <row r="41">
      <c r="A41" s="1557" t="s">
        <v>3239</v>
      </c>
      <c r="B41" s="1558"/>
      <c r="C41" s="1558"/>
      <c r="D41" s="1558"/>
      <c r="E41" s="1558"/>
      <c r="F41" s="1558"/>
      <c r="G41" s="1554">
        <f t="shared" ref="G41:J41" si="21">sum(G35:G40)</f>
        <v>225</v>
      </c>
      <c r="H41" s="1554">
        <f t="shared" si="21"/>
        <v>196</v>
      </c>
      <c r="I41" s="1554">
        <f t="shared" si="21"/>
        <v>879</v>
      </c>
      <c r="J41" s="1554">
        <f t="shared" si="21"/>
        <v>240</v>
      </c>
    </row>
    <row r="42">
      <c r="A42" s="1682" t="s">
        <v>3473</v>
      </c>
      <c r="B42" s="17"/>
      <c r="C42" s="17"/>
      <c r="D42" s="17"/>
      <c r="E42" s="17"/>
      <c r="F42" s="17"/>
      <c r="G42" s="17"/>
      <c r="H42" s="17"/>
      <c r="I42" s="17"/>
      <c r="J42" s="7"/>
    </row>
    <row r="43">
      <c r="A43" s="1423" t="s">
        <v>3231</v>
      </c>
      <c r="B43" s="1648">
        <v>5.0</v>
      </c>
      <c r="C43" s="1551"/>
      <c r="D43" s="1419"/>
      <c r="E43" s="1419"/>
      <c r="F43" s="1419">
        <v>18.0</v>
      </c>
      <c r="G43" s="1552" t="str">
        <f t="shared" ref="G43:J43" si="22">switch($B43*C43,0,"",$B43*C43)</f>
        <v/>
      </c>
      <c r="H43" s="1552" t="str">
        <f t="shared" si="22"/>
        <v/>
      </c>
      <c r="I43" s="1552" t="str">
        <f t="shared" si="22"/>
        <v/>
      </c>
      <c r="J43" s="1552">
        <f t="shared" si="22"/>
        <v>90</v>
      </c>
    </row>
    <row r="44">
      <c r="A44" s="1423" t="s">
        <v>3474</v>
      </c>
      <c r="B44" s="1648">
        <v>3.0</v>
      </c>
      <c r="C44" s="1419">
        <v>18.0</v>
      </c>
      <c r="D44" s="1419"/>
      <c r="E44" s="1419"/>
      <c r="F44" s="1419">
        <v>24.0</v>
      </c>
      <c r="G44" s="1552">
        <f t="shared" ref="G44:J44" si="23">switch($B44*C44,0,"",$B44*C44)</f>
        <v>54</v>
      </c>
      <c r="H44" s="1552" t="str">
        <f t="shared" si="23"/>
        <v/>
      </c>
      <c r="I44" s="1552" t="str">
        <f t="shared" si="23"/>
        <v/>
      </c>
      <c r="J44" s="1552">
        <f t="shared" si="23"/>
        <v>72</v>
      </c>
    </row>
    <row r="45">
      <c r="A45" s="1423" t="s">
        <v>3469</v>
      </c>
      <c r="B45" s="1648">
        <v>8.0</v>
      </c>
      <c r="C45" s="1419"/>
      <c r="D45" s="1419">
        <v>18.0</v>
      </c>
      <c r="E45" s="1419"/>
      <c r="F45" s="1419">
        <v>18.0</v>
      </c>
      <c r="G45" s="1552" t="str">
        <f t="shared" ref="G45:J45" si="24">switch($B45*C45,0,"",$B45*C45)</f>
        <v/>
      </c>
      <c r="H45" s="1552">
        <f t="shared" si="24"/>
        <v>144</v>
      </c>
      <c r="I45" s="1552" t="str">
        <f t="shared" si="24"/>
        <v/>
      </c>
      <c r="J45" s="1552">
        <f t="shared" si="24"/>
        <v>144</v>
      </c>
    </row>
    <row r="46">
      <c r="A46" s="1423" t="s">
        <v>3475</v>
      </c>
      <c r="B46" s="1648">
        <v>4.0</v>
      </c>
      <c r="C46" s="1419"/>
      <c r="D46" s="1419"/>
      <c r="E46" s="1419">
        <v>36.0</v>
      </c>
      <c r="F46" s="1419">
        <v>36.0</v>
      </c>
      <c r="G46" s="1552" t="str">
        <f t="shared" ref="G46:J46" si="25">switch($B46*C46,0,"",$B46*C46)</f>
        <v/>
      </c>
      <c r="H46" s="1552" t="str">
        <f t="shared" si="25"/>
        <v/>
      </c>
      <c r="I46" s="1552">
        <f t="shared" si="25"/>
        <v>144</v>
      </c>
      <c r="J46" s="1552">
        <f t="shared" si="25"/>
        <v>144</v>
      </c>
    </row>
    <row r="47">
      <c r="A47" s="1423" t="s">
        <v>3472</v>
      </c>
      <c r="B47" s="1648">
        <v>10.0</v>
      </c>
      <c r="C47" s="1419"/>
      <c r="D47" s="1419">
        <v>20.0</v>
      </c>
      <c r="E47" s="1419"/>
      <c r="F47" s="1419">
        <v>24.0</v>
      </c>
      <c r="G47" s="1552" t="str">
        <f t="shared" ref="G47:J47" si="26">switch($B47*C47,0,"",$B47*C47)</f>
        <v/>
      </c>
      <c r="H47" s="1552">
        <f t="shared" si="26"/>
        <v>200</v>
      </c>
      <c r="I47" s="1552" t="str">
        <f t="shared" si="26"/>
        <v/>
      </c>
      <c r="J47" s="1552">
        <f t="shared" si="26"/>
        <v>240</v>
      </c>
    </row>
    <row r="48">
      <c r="A48" s="1423" t="s">
        <v>3476</v>
      </c>
      <c r="B48" s="1648">
        <v>1.0</v>
      </c>
      <c r="C48" s="1419">
        <v>54.0</v>
      </c>
      <c r="D48" s="1419"/>
      <c r="E48" s="1419"/>
      <c r="F48" s="1419">
        <v>54.0</v>
      </c>
      <c r="G48" s="1552">
        <f t="shared" ref="G48:J48" si="27">switch($B48*C48,0,"",$B48*C48)</f>
        <v>54</v>
      </c>
      <c r="H48" s="1552" t="str">
        <f t="shared" si="27"/>
        <v/>
      </c>
      <c r="I48" s="1552" t="str">
        <f t="shared" si="27"/>
        <v/>
      </c>
      <c r="J48" s="1552">
        <f t="shared" si="27"/>
        <v>54</v>
      </c>
    </row>
    <row r="49">
      <c r="A49" s="1557" t="s">
        <v>3239</v>
      </c>
      <c r="B49" s="1558"/>
      <c r="C49" s="1558"/>
      <c r="D49" s="1558"/>
      <c r="E49" s="1558"/>
      <c r="F49" s="1558"/>
      <c r="G49" s="1683">
        <f t="shared" ref="G49:J49" si="28">sum(G43:G48)</f>
        <v>108</v>
      </c>
      <c r="H49" s="1683">
        <f t="shared" si="28"/>
        <v>344</v>
      </c>
      <c r="I49" s="1683">
        <f t="shared" si="28"/>
        <v>144</v>
      </c>
      <c r="J49" s="1683">
        <f t="shared" si="28"/>
        <v>744</v>
      </c>
    </row>
    <row r="50">
      <c r="A50" s="1684" t="s">
        <v>3254</v>
      </c>
      <c r="B50" s="1685"/>
      <c r="C50" s="1685"/>
      <c r="D50" s="1685"/>
      <c r="E50" s="1686"/>
      <c r="F50" s="1686"/>
      <c r="G50" s="1686">
        <f t="shared" ref="G50:J50" si="29">sum(G25,G33,G41,G49)</f>
        <v>1045</v>
      </c>
      <c r="H50" s="1686">
        <f t="shared" si="29"/>
        <v>1193</v>
      </c>
      <c r="I50" s="1686">
        <f t="shared" si="29"/>
        <v>1191</v>
      </c>
      <c r="J50" s="1686">
        <f t="shared" si="29"/>
        <v>1272</v>
      </c>
    </row>
    <row r="51">
      <c r="A51" s="1564"/>
      <c r="B51" s="1565"/>
      <c r="C51" s="1565"/>
      <c r="D51" s="1565"/>
      <c r="E51" s="1565"/>
      <c r="F51" s="1565"/>
      <c r="G51" s="1565"/>
      <c r="H51" s="1565"/>
      <c r="I51" s="1565"/>
      <c r="J51" s="1565"/>
    </row>
    <row r="52">
      <c r="A52" s="1568"/>
      <c r="B52" s="1569"/>
      <c r="C52" s="1569"/>
      <c r="D52" s="1569"/>
      <c r="E52" s="1569"/>
      <c r="F52" s="1569"/>
      <c r="G52" s="1569"/>
      <c r="H52" s="1569"/>
      <c r="I52" s="1569"/>
      <c r="J52" s="1569"/>
    </row>
    <row r="53">
      <c r="A53" s="1534" t="s">
        <v>3113</v>
      </c>
      <c r="B53" s="13"/>
      <c r="C53" s="13"/>
      <c r="D53" s="13"/>
      <c r="E53" s="13"/>
      <c r="F53" s="13"/>
      <c r="G53" s="13"/>
      <c r="H53" s="13"/>
      <c r="I53" s="13"/>
      <c r="J53" s="14"/>
    </row>
    <row r="54">
      <c r="A54" s="266"/>
      <c r="J54" s="269"/>
    </row>
    <row r="55">
      <c r="A55" s="275"/>
      <c r="B55" s="916"/>
      <c r="C55" s="916"/>
      <c r="D55" s="916"/>
      <c r="E55" s="916"/>
      <c r="F55" s="916"/>
      <c r="G55" s="916"/>
      <c r="H55" s="916"/>
      <c r="I55" s="916"/>
      <c r="J55" s="917"/>
    </row>
  </sheetData>
  <mergeCells count="12">
    <mergeCell ref="A17:J17"/>
    <mergeCell ref="A26:J26"/>
    <mergeCell ref="A34:J34"/>
    <mergeCell ref="A42:J42"/>
    <mergeCell ref="A53:J55"/>
    <mergeCell ref="A1:J3"/>
    <mergeCell ref="C5:G6"/>
    <mergeCell ref="C7:D7"/>
    <mergeCell ref="A9:J9"/>
    <mergeCell ref="A10:J10"/>
    <mergeCell ref="C11:C14"/>
    <mergeCell ref="J11:J14"/>
  </mergeCells>
  <hyperlinks>
    <hyperlink display="← Back to Index" location="Index  User Guide!A1" ref="A1"/>
    <hyperlink display="← Back to Index" location="Index  User Guide!A1" ref="A53"/>
  </hyperlink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8" max="8" width="21.57"/>
  </cols>
  <sheetData>
    <row r="1">
      <c r="A1" s="1687"/>
      <c r="B1" s="1688" t="s">
        <v>2977</v>
      </c>
      <c r="C1" s="1688" t="s">
        <v>3477</v>
      </c>
      <c r="D1" s="1688" t="s">
        <v>3478</v>
      </c>
      <c r="E1" s="1688" t="s">
        <v>3479</v>
      </c>
      <c r="F1" s="1688" t="s">
        <v>3480</v>
      </c>
      <c r="G1" s="1689"/>
      <c r="H1" s="1689"/>
      <c r="I1" s="1689"/>
      <c r="J1" s="1689"/>
      <c r="K1" s="1689"/>
      <c r="L1" s="1689"/>
      <c r="M1" s="1689"/>
      <c r="N1" s="1689"/>
      <c r="O1" s="1689"/>
      <c r="P1" s="1689"/>
      <c r="Q1" s="1689"/>
      <c r="R1" s="1689"/>
      <c r="S1" s="1689"/>
      <c r="T1" s="1689"/>
      <c r="U1" s="1689"/>
      <c r="V1" s="1689"/>
      <c r="W1" s="1689"/>
      <c r="X1" s="1689"/>
      <c r="Y1" s="1689"/>
      <c r="Z1" s="1689"/>
    </row>
    <row r="2">
      <c r="A2" s="1688" t="s">
        <v>3481</v>
      </c>
      <c r="B2" s="1690">
        <v>60.0</v>
      </c>
      <c r="C2" s="1690">
        <v>35.0</v>
      </c>
      <c r="D2" s="1690">
        <v>10.0</v>
      </c>
      <c r="E2" s="1690">
        <v>35.0</v>
      </c>
      <c r="F2" s="1690">
        <v>10.0</v>
      </c>
      <c r="G2" s="1689"/>
      <c r="H2" s="1689"/>
      <c r="I2" s="1689"/>
      <c r="J2" s="1689"/>
      <c r="K2" s="1689"/>
      <c r="L2" s="1689"/>
      <c r="M2" s="1689"/>
      <c r="N2" s="1689"/>
      <c r="O2" s="1689"/>
      <c r="P2" s="1689"/>
      <c r="Q2" s="1689"/>
      <c r="R2" s="1689"/>
      <c r="S2" s="1689"/>
      <c r="T2" s="1689"/>
      <c r="U2" s="1689"/>
      <c r="V2" s="1689"/>
      <c r="W2" s="1689"/>
      <c r="X2" s="1689"/>
      <c r="Y2" s="1689"/>
      <c r="Z2" s="1689"/>
    </row>
    <row r="3">
      <c r="A3" s="1689"/>
      <c r="B3" s="1689"/>
      <c r="C3" s="1689"/>
      <c r="D3" s="1689"/>
      <c r="E3" s="1689"/>
      <c r="F3" s="1689"/>
      <c r="G3" s="1689"/>
      <c r="H3" s="1689"/>
      <c r="I3" s="1689"/>
      <c r="J3" s="1689"/>
      <c r="K3" s="1689"/>
      <c r="L3" s="1689"/>
      <c r="M3" s="1689"/>
      <c r="N3" s="1689"/>
      <c r="O3" s="1689"/>
      <c r="P3" s="1689"/>
      <c r="Q3" s="1689"/>
      <c r="R3" s="1689"/>
      <c r="S3" s="1689"/>
      <c r="T3" s="1689"/>
      <c r="U3" s="1689"/>
      <c r="V3" s="1689"/>
      <c r="W3" s="1689"/>
      <c r="X3" s="1689"/>
      <c r="Y3" s="1689"/>
      <c r="Z3" s="1689"/>
    </row>
    <row r="4">
      <c r="A4" s="1689"/>
      <c r="B4" s="1688" t="s">
        <v>30</v>
      </c>
      <c r="C4" s="1688" t="s">
        <v>64</v>
      </c>
      <c r="D4" s="1688" t="s">
        <v>65</v>
      </c>
      <c r="E4" s="1688" t="s">
        <v>67</v>
      </c>
      <c r="F4" s="1688" t="s">
        <v>68</v>
      </c>
      <c r="G4" s="1689"/>
      <c r="H4" s="1689"/>
      <c r="I4" s="1688" t="s">
        <v>30</v>
      </c>
      <c r="J4" s="1688" t="s">
        <v>64</v>
      </c>
      <c r="K4" s="1688" t="s">
        <v>65</v>
      </c>
      <c r="L4" s="1688" t="s">
        <v>67</v>
      </c>
      <c r="M4" s="1688" t="s">
        <v>68</v>
      </c>
      <c r="N4" s="1689"/>
      <c r="O4" s="1689"/>
      <c r="P4" s="1689"/>
      <c r="Q4" s="1689"/>
      <c r="R4" s="1689"/>
      <c r="S4" s="1689"/>
      <c r="T4" s="1689"/>
      <c r="U4" s="1689"/>
      <c r="V4" s="1689"/>
      <c r="W4" s="1689"/>
      <c r="X4" s="1689"/>
      <c r="Y4" s="1689"/>
      <c r="Z4" s="1689"/>
    </row>
    <row r="5">
      <c r="A5" s="1688" t="s">
        <v>3482</v>
      </c>
      <c r="B5" s="1688" t="s">
        <v>165</v>
      </c>
      <c r="C5" s="1689" t="str">
        <f>vlookup(B5,Soldiers!$A$2:$DG$105,9,false)</f>
        <v/>
      </c>
      <c r="D5" s="1689" t="str">
        <f>vlookup(B5,Soldiers!$A$2:$DG$105,10,false)</f>
        <v/>
      </c>
      <c r="E5" s="1689" t="str">
        <f>vlookup(B5,Soldiers!$A$2:$DG$105,11,false)</f>
        <v>✓</v>
      </c>
      <c r="F5" s="1689" t="str">
        <f>vlookup(B5,Soldiers!$A$2:$DG$105,12,false)</f>
        <v/>
      </c>
      <c r="G5" s="1689"/>
      <c r="H5" s="1688" t="s">
        <v>3483</v>
      </c>
      <c r="I5" s="1688" t="s">
        <v>2557</v>
      </c>
      <c r="J5" s="1689" t="str">
        <f>vlookup(I5,Soldiers!$A$2:$DG$105,9,false)</f>
        <v/>
      </c>
      <c r="K5" s="1689" t="str">
        <f>vlookup(I5,Soldiers!$A$2:$DG$105,10,false)</f>
        <v/>
      </c>
      <c r="L5" s="1689" t="str">
        <f>vlookup(I5,Soldiers!$A$2:$DG$105,11,false)</f>
        <v>✓</v>
      </c>
      <c r="M5" s="1689" t="str">
        <f>vlookup(I5,Soldiers!$A$2:$DG$105,12,false)</f>
        <v/>
      </c>
      <c r="N5" s="1689"/>
      <c r="O5" s="1689"/>
      <c r="P5" s="1689"/>
      <c r="Q5" s="1689"/>
      <c r="R5" s="1689"/>
      <c r="S5" s="1689"/>
      <c r="T5" s="1689"/>
      <c r="U5" s="1689"/>
      <c r="V5" s="1689"/>
      <c r="W5" s="1689"/>
      <c r="X5" s="1689"/>
      <c r="Y5" s="1689"/>
      <c r="Z5" s="1689"/>
    </row>
    <row r="6">
      <c r="A6" s="1691" t="s">
        <v>3484</v>
      </c>
      <c r="B6" s="1689">
        <f>vlookup(B5,Soldiers!$A$2:$DG$105,2,false)</f>
        <v>3</v>
      </c>
      <c r="C6" s="1689"/>
      <c r="D6" s="1689"/>
      <c r="E6" s="1689"/>
      <c r="F6" s="1689"/>
      <c r="G6" s="1689"/>
      <c r="H6" s="1691" t="s">
        <v>3484</v>
      </c>
      <c r="I6" s="1689">
        <f>vlookup(I5,Soldiers!$A$2:$DG$105,2,false)</f>
        <v>3</v>
      </c>
      <c r="J6" s="1689"/>
      <c r="K6" s="1689"/>
      <c r="L6" s="1689"/>
      <c r="M6" s="1689"/>
      <c r="N6" s="1689"/>
      <c r="O6" s="1689"/>
      <c r="P6" s="1689"/>
      <c r="Q6" s="1689"/>
      <c r="R6" s="1689"/>
      <c r="S6" s="1689"/>
      <c r="T6" s="1689"/>
      <c r="U6" s="1689"/>
      <c r="V6" s="1689"/>
      <c r="W6" s="1689"/>
      <c r="X6" s="1689"/>
      <c r="Y6" s="1689"/>
      <c r="Z6" s="1689"/>
    </row>
    <row r="7">
      <c r="A7" s="1691" t="s">
        <v>3485</v>
      </c>
      <c r="B7" s="1690">
        <v>10.0</v>
      </c>
      <c r="C7" s="1689"/>
      <c r="D7" s="1689"/>
      <c r="E7" s="1689"/>
      <c r="F7" s="1689"/>
      <c r="G7" s="1689"/>
      <c r="H7" s="1691" t="s">
        <v>3485</v>
      </c>
      <c r="I7" s="1690">
        <v>8.0</v>
      </c>
      <c r="J7" s="1689"/>
      <c r="K7" s="1689"/>
      <c r="L7" s="1689"/>
      <c r="M7" s="1689"/>
      <c r="N7" s="1689"/>
      <c r="O7" s="1689"/>
      <c r="P7" s="1689"/>
      <c r="Q7" s="1689"/>
      <c r="R7" s="1689"/>
      <c r="S7" s="1689"/>
      <c r="T7" s="1689"/>
      <c r="U7" s="1689"/>
      <c r="V7" s="1689"/>
      <c r="W7" s="1689"/>
      <c r="X7" s="1689"/>
      <c r="Y7" s="1689"/>
      <c r="Z7" s="1689"/>
    </row>
    <row r="8">
      <c r="A8" s="1690" t="s">
        <v>3486</v>
      </c>
      <c r="B8" s="1689">
        <f>ifs(B6=1,0,B6=2,switch(B7,0,0,1,1,2,2,3,3,4,4,5,5),B6=3,switch(B7,0,0,1,2,2,4,3,6,4,9,5,12,6,15,7,18,8,22,9,26,10,30))</f>
        <v>30</v>
      </c>
      <c r="C8" s="1689"/>
      <c r="D8" s="1689"/>
      <c r="E8" s="1689"/>
      <c r="F8" s="1689"/>
      <c r="G8" s="1689"/>
      <c r="H8" s="1690" t="s">
        <v>3486</v>
      </c>
      <c r="I8" s="1689">
        <f>ifs(I6=1,0,I6=2,switch(I7,0,0,1,1,2,2,3,3,4,4,5,5),I6=3,switch(I7,0,0,1,2,2,4,3,6,4,9,5,12,6,15,7,18,8,22,9,26,10,30))</f>
        <v>22</v>
      </c>
      <c r="J8" s="1689"/>
      <c r="K8" s="1689"/>
      <c r="L8" s="1689"/>
      <c r="M8" s="1689"/>
      <c r="N8" s="1689"/>
      <c r="O8" s="1689"/>
      <c r="P8" s="1689"/>
      <c r="Q8" s="1689"/>
      <c r="R8" s="1689"/>
      <c r="S8" s="1689"/>
      <c r="T8" s="1689"/>
      <c r="U8" s="1689"/>
      <c r="V8" s="1689"/>
      <c r="W8" s="1689"/>
      <c r="X8" s="1689"/>
      <c r="Y8" s="1689"/>
      <c r="Z8" s="1689"/>
    </row>
    <row r="9">
      <c r="A9" s="1689"/>
      <c r="B9" s="1689"/>
      <c r="C9" s="1689"/>
      <c r="D9" s="1689"/>
      <c r="E9" s="1689"/>
      <c r="F9" s="1689"/>
      <c r="G9" s="1689"/>
      <c r="H9" s="1689"/>
      <c r="I9" s="1689"/>
      <c r="J9" s="1689"/>
      <c r="K9" s="1689"/>
      <c r="L9" s="1689"/>
      <c r="M9" s="1689"/>
      <c r="N9" s="1689"/>
      <c r="O9" s="1689"/>
      <c r="P9" s="1689"/>
      <c r="Q9" s="1689"/>
      <c r="R9" s="1689"/>
      <c r="S9" s="1689"/>
      <c r="T9" s="1689"/>
      <c r="U9" s="1689"/>
      <c r="V9" s="1689"/>
      <c r="W9" s="1689"/>
      <c r="X9" s="1689"/>
      <c r="Y9" s="1689"/>
      <c r="Z9" s="1689"/>
    </row>
    <row r="10">
      <c r="A10" s="1688" t="s">
        <v>3487</v>
      </c>
      <c r="B10" s="1689"/>
      <c r="C10" s="1688" t="s">
        <v>64</v>
      </c>
      <c r="D10" s="1688" t="s">
        <v>65</v>
      </c>
      <c r="E10" s="1688" t="s">
        <v>67</v>
      </c>
      <c r="F10" s="1688" t="s">
        <v>68</v>
      </c>
      <c r="G10" s="1689"/>
      <c r="H10" s="1688" t="s">
        <v>3487</v>
      </c>
      <c r="I10" s="1689"/>
      <c r="J10" s="1688" t="s">
        <v>64</v>
      </c>
      <c r="K10" s="1688" t="s">
        <v>65</v>
      </c>
      <c r="L10" s="1688" t="s">
        <v>67</v>
      </c>
      <c r="M10" s="1688" t="s">
        <v>68</v>
      </c>
      <c r="N10" s="1689"/>
      <c r="O10" s="1689"/>
      <c r="P10" s="1689"/>
      <c r="Q10" s="1689"/>
      <c r="R10" s="1689"/>
      <c r="S10" s="1689"/>
      <c r="T10" s="1689"/>
      <c r="U10" s="1689"/>
      <c r="V10" s="1689"/>
      <c r="W10" s="1689"/>
      <c r="X10" s="1689"/>
      <c r="Y10" s="1689"/>
      <c r="Z10" s="1689"/>
    </row>
    <row r="11">
      <c r="A11" s="1691" t="s">
        <v>3488</v>
      </c>
      <c r="B11" s="1690" t="s">
        <v>3489</v>
      </c>
      <c r="C11" s="1690">
        <v>46.0</v>
      </c>
      <c r="D11" s="1690">
        <v>55.0</v>
      </c>
      <c r="E11" s="1690">
        <v>33.0</v>
      </c>
      <c r="F11" s="1690">
        <v>33.0</v>
      </c>
      <c r="G11" s="1689"/>
      <c r="H11" s="1691" t="s">
        <v>3488</v>
      </c>
      <c r="I11" s="1690" t="s">
        <v>3489</v>
      </c>
      <c r="J11" s="1690">
        <v>46.0</v>
      </c>
      <c r="K11" s="1690">
        <v>55.0</v>
      </c>
      <c r="L11" s="1690">
        <v>33.0</v>
      </c>
      <c r="M11" s="1690">
        <v>33.0</v>
      </c>
      <c r="N11" s="1689"/>
      <c r="O11" s="1689"/>
      <c r="P11" s="1689"/>
      <c r="Q11" s="1689"/>
      <c r="R11" s="1689"/>
      <c r="S11" s="1689"/>
      <c r="T11" s="1689"/>
      <c r="U11" s="1689"/>
      <c r="V11" s="1689"/>
      <c r="W11" s="1689"/>
      <c r="X11" s="1689"/>
      <c r="Y11" s="1689"/>
      <c r="Z11" s="1689"/>
    </row>
    <row r="12">
      <c r="A12" s="1691" t="s">
        <v>3490</v>
      </c>
      <c r="B12" s="1690" t="s">
        <v>3489</v>
      </c>
      <c r="C12" s="1690">
        <v>34.0</v>
      </c>
      <c r="D12" s="1690">
        <v>34.0</v>
      </c>
      <c r="E12" s="1690">
        <v>26.0</v>
      </c>
      <c r="F12" s="1690">
        <v>26.0</v>
      </c>
      <c r="G12" s="1689"/>
      <c r="H12" s="1691" t="s">
        <v>3490</v>
      </c>
      <c r="I12" s="1690" t="s">
        <v>3489</v>
      </c>
      <c r="J12" s="1690">
        <v>34.0</v>
      </c>
      <c r="K12" s="1690">
        <v>34.0</v>
      </c>
      <c r="L12" s="1690">
        <v>26.0</v>
      </c>
      <c r="M12" s="1690">
        <v>26.0</v>
      </c>
      <c r="N12" s="1689"/>
      <c r="O12" s="1689"/>
      <c r="P12" s="1689"/>
      <c r="Q12" s="1689"/>
      <c r="R12" s="1689"/>
      <c r="S12" s="1689"/>
      <c r="T12" s="1689"/>
      <c r="U12" s="1689"/>
      <c r="V12" s="1689"/>
      <c r="W12" s="1689"/>
      <c r="X12" s="1689"/>
      <c r="Y12" s="1689"/>
      <c r="Z12" s="1689"/>
    </row>
    <row r="13">
      <c r="A13" s="1689"/>
      <c r="B13" s="1689"/>
      <c r="C13" s="1689"/>
      <c r="D13" s="1689"/>
      <c r="E13" s="1689"/>
      <c r="F13" s="1689"/>
      <c r="G13" s="1689"/>
      <c r="H13" s="1689"/>
      <c r="I13" s="1689"/>
      <c r="J13" s="1689"/>
      <c r="K13" s="1689"/>
      <c r="L13" s="1689"/>
      <c r="M13" s="1689"/>
      <c r="N13" s="1689"/>
      <c r="O13" s="1689"/>
      <c r="P13" s="1689"/>
      <c r="Q13" s="1689"/>
      <c r="R13" s="1689"/>
      <c r="S13" s="1689"/>
      <c r="T13" s="1689"/>
      <c r="U13" s="1689"/>
      <c r="V13" s="1689"/>
      <c r="W13" s="1689"/>
      <c r="X13" s="1689"/>
      <c r="Y13" s="1689"/>
      <c r="Z13" s="1689"/>
    </row>
    <row r="14">
      <c r="A14" s="1689"/>
      <c r="B14" s="1689"/>
      <c r="C14" s="1688" t="s">
        <v>64</v>
      </c>
      <c r="D14" s="1688" t="s">
        <v>65</v>
      </c>
      <c r="E14" s="1688" t="s">
        <v>67</v>
      </c>
      <c r="F14" s="1688" t="s">
        <v>68</v>
      </c>
      <c r="G14" s="1689"/>
      <c r="H14" s="1689"/>
      <c r="I14" s="1689"/>
      <c r="J14" s="1688" t="s">
        <v>64</v>
      </c>
      <c r="K14" s="1688" t="s">
        <v>65</v>
      </c>
      <c r="L14" s="1688" t="s">
        <v>67</v>
      </c>
      <c r="M14" s="1688" t="s">
        <v>68</v>
      </c>
      <c r="N14" s="1689"/>
      <c r="O14" s="1689"/>
      <c r="P14" s="1689"/>
      <c r="Q14" s="1689"/>
      <c r="R14" s="1689"/>
      <c r="S14" s="1689"/>
      <c r="T14" s="1689"/>
      <c r="U14" s="1689"/>
      <c r="V14" s="1689"/>
      <c r="W14" s="1689"/>
      <c r="X14" s="1689"/>
      <c r="Y14" s="1689"/>
      <c r="Z14" s="1689"/>
    </row>
    <row r="15">
      <c r="A15" s="1688" t="s">
        <v>3491</v>
      </c>
      <c r="B15" s="1689"/>
      <c r="C15" s="1689">
        <f>round(C11+(C5*(1+($B$2-1)/10))*(1+(C12+B8)/100),0)</f>
        <v>46</v>
      </c>
      <c r="D15" s="1689">
        <f>round(D11+(D5*(1+($B$2-1)/10))*(1+(D12+B8)/100),0)</f>
        <v>55</v>
      </c>
      <c r="E15" s="1689" t="str">
        <f>round(E11+(E5*(1+($B$2-1)/10))*(1+(E12+B8)/100),0)</f>
        <v>#VALUE!</v>
      </c>
      <c r="F15" s="1689">
        <f>round(F11+(F5*(1+($B$2-1)/10))*(1+(F12+B8)/100),0)</f>
        <v>33</v>
      </c>
      <c r="G15" s="1689"/>
      <c r="H15" s="1688" t="s">
        <v>3491</v>
      </c>
      <c r="I15" s="1689"/>
      <c r="J15" s="1689">
        <f>round(J11+(J5*(1+($B$2-1)/10))*(1+(J12+I8)/100),0)</f>
        <v>46</v>
      </c>
      <c r="K15" s="1689">
        <f>round(K11+(K5*(1+($B$2-1)/10))*(1+(K12+I8)/100),0)</f>
        <v>55</v>
      </c>
      <c r="L15" s="1689" t="str">
        <f>round(L11+(L5*(1+($B$2-1)/10))*(1+(L12+I8)/100),0)</f>
        <v>#VALUE!</v>
      </c>
      <c r="M15" s="1689">
        <f>round(M11+(M5*(1+($B$2-1)/10))*(1+(M12+I8)/100),0)</f>
        <v>33</v>
      </c>
      <c r="N15" s="1689"/>
      <c r="O15" s="1689"/>
      <c r="P15" s="1689"/>
      <c r="Q15" s="1689"/>
      <c r="R15" s="1689"/>
      <c r="S15" s="1689"/>
      <c r="T15" s="1689"/>
      <c r="U15" s="1689"/>
      <c r="V15" s="1689"/>
      <c r="W15" s="1689"/>
      <c r="X15" s="1689"/>
      <c r="Y15" s="1689"/>
      <c r="Z15" s="1689"/>
    </row>
    <row r="16">
      <c r="A16" s="1688" t="s">
        <v>3492</v>
      </c>
      <c r="B16" s="1689"/>
      <c r="C16" s="1692">
        <f>round(C15*$C$2/100,0)</f>
        <v>16</v>
      </c>
      <c r="D16" s="1692">
        <f>round(D15*$D$2/100,0)</f>
        <v>6</v>
      </c>
      <c r="E16" s="1692" t="str">
        <f>round(E15*$E$2/100,0)</f>
        <v>#VALUE!</v>
      </c>
      <c r="F16" s="1692">
        <f>round(F15*$F$2/100,0)</f>
        <v>3</v>
      </c>
      <c r="G16" s="1689"/>
      <c r="H16" s="1688" t="s">
        <v>3492</v>
      </c>
      <c r="I16" s="1689"/>
      <c r="J16" s="1692">
        <f>round(J15*$C$2/100,0)</f>
        <v>16</v>
      </c>
      <c r="K16" s="1692">
        <f>round(K15*$D$2/100,0)</f>
        <v>6</v>
      </c>
      <c r="L16" s="1692" t="str">
        <f>round(L15*$E$2/100,0)</f>
        <v>#VALUE!</v>
      </c>
      <c r="M16" s="1692">
        <f>round(M15*$F$2/100,0)</f>
        <v>3</v>
      </c>
      <c r="N16" s="1689"/>
      <c r="O16" s="1689"/>
      <c r="P16" s="1689"/>
      <c r="Q16" s="1689"/>
      <c r="R16" s="1689"/>
      <c r="S16" s="1689"/>
      <c r="T16" s="1689"/>
      <c r="U16" s="1689"/>
      <c r="V16" s="1689"/>
      <c r="W16" s="1689"/>
      <c r="X16" s="1689"/>
      <c r="Y16" s="1689"/>
      <c r="Z16" s="1689"/>
    </row>
    <row r="17">
      <c r="A17" s="1688" t="s">
        <v>3493</v>
      </c>
      <c r="B17" s="1689"/>
      <c r="C17" s="1693">
        <f t="shared" ref="C17:F17" si="1">C15+C16</f>
        <v>62</v>
      </c>
      <c r="D17" s="1693">
        <f t="shared" si="1"/>
        <v>61</v>
      </c>
      <c r="E17" s="1693" t="str">
        <f t="shared" si="1"/>
        <v>#VALUE!</v>
      </c>
      <c r="F17" s="1693">
        <f t="shared" si="1"/>
        <v>36</v>
      </c>
      <c r="G17" s="1689"/>
      <c r="H17" s="1688" t="s">
        <v>3493</v>
      </c>
      <c r="I17" s="1689"/>
      <c r="J17" s="1693">
        <f t="shared" ref="J17:M17" si="2">J15+J16</f>
        <v>62</v>
      </c>
      <c r="K17" s="1693">
        <f t="shared" si="2"/>
        <v>61</v>
      </c>
      <c r="L17" s="1693" t="str">
        <f t="shared" si="2"/>
        <v>#VALUE!</v>
      </c>
      <c r="M17" s="1693">
        <f t="shared" si="2"/>
        <v>36</v>
      </c>
      <c r="N17" s="1689"/>
      <c r="O17" s="1689"/>
      <c r="P17" s="1689"/>
      <c r="Q17" s="1689"/>
      <c r="R17" s="1689"/>
      <c r="S17" s="1689"/>
      <c r="T17" s="1689"/>
      <c r="U17" s="1689"/>
      <c r="V17" s="1689"/>
      <c r="W17" s="1689"/>
      <c r="X17" s="1689"/>
      <c r="Y17" s="1689"/>
      <c r="Z17" s="1689"/>
    </row>
    <row r="18">
      <c r="A18" s="1689"/>
      <c r="B18" s="1689"/>
      <c r="C18" s="1689"/>
      <c r="D18" s="1689"/>
      <c r="E18" s="1689"/>
      <c r="F18" s="1689"/>
      <c r="G18" s="1689"/>
      <c r="H18" s="1689"/>
      <c r="I18" s="1689"/>
      <c r="J18" s="1689"/>
      <c r="K18" s="1689"/>
      <c r="L18" s="1689"/>
      <c r="M18" s="1689"/>
      <c r="N18" s="1689"/>
      <c r="O18" s="1689"/>
      <c r="P18" s="1689"/>
      <c r="Q18" s="1689"/>
      <c r="R18" s="1689"/>
      <c r="S18" s="1689"/>
      <c r="T18" s="1689"/>
      <c r="U18" s="1689"/>
      <c r="V18" s="1689"/>
      <c r="W18" s="1689"/>
      <c r="X18" s="1689"/>
      <c r="Y18" s="1689"/>
      <c r="Z18" s="1689"/>
    </row>
    <row r="19">
      <c r="A19" s="1689"/>
      <c r="B19" s="1689"/>
      <c r="C19" s="1689"/>
      <c r="D19" s="1689"/>
      <c r="E19" s="1689"/>
      <c r="F19" s="1689"/>
      <c r="G19" s="1689"/>
      <c r="H19" s="1689"/>
      <c r="I19" s="1689"/>
      <c r="J19" s="1689"/>
      <c r="K19" s="1689"/>
      <c r="L19" s="1689"/>
      <c r="M19" s="1689"/>
      <c r="N19" s="1689"/>
      <c r="O19" s="1689"/>
      <c r="P19" s="1689"/>
      <c r="Q19" s="1689"/>
      <c r="R19" s="1689"/>
      <c r="S19" s="1689"/>
      <c r="T19" s="1689"/>
      <c r="U19" s="1689"/>
      <c r="V19" s="1689"/>
      <c r="W19" s="1689"/>
      <c r="X19" s="1689"/>
      <c r="Y19" s="1689"/>
      <c r="Z19" s="1689"/>
    </row>
    <row r="20">
      <c r="A20" s="1689"/>
      <c r="B20" s="1688" t="s">
        <v>30</v>
      </c>
      <c r="C20" s="1688" t="s">
        <v>64</v>
      </c>
      <c r="D20" s="1688" t="s">
        <v>65</v>
      </c>
      <c r="E20" s="1688" t="s">
        <v>67</v>
      </c>
      <c r="F20" s="1688" t="s">
        <v>68</v>
      </c>
      <c r="G20" s="1689"/>
      <c r="H20" s="1689"/>
      <c r="I20" s="1688" t="s">
        <v>30</v>
      </c>
      <c r="J20" s="1688" t="s">
        <v>64</v>
      </c>
      <c r="K20" s="1688" t="s">
        <v>65</v>
      </c>
      <c r="L20" s="1688" t="s">
        <v>67</v>
      </c>
      <c r="M20" s="1688" t="s">
        <v>68</v>
      </c>
      <c r="N20" s="1689"/>
      <c r="O20" s="1689"/>
      <c r="P20" s="1689"/>
      <c r="Q20" s="1689"/>
      <c r="R20" s="1689"/>
      <c r="S20" s="1689"/>
      <c r="T20" s="1689"/>
      <c r="U20" s="1689"/>
      <c r="V20" s="1689"/>
      <c r="W20" s="1689"/>
      <c r="X20" s="1689"/>
      <c r="Y20" s="1689"/>
      <c r="Z20" s="1689"/>
    </row>
    <row r="21">
      <c r="A21" s="1688" t="s">
        <v>3494</v>
      </c>
      <c r="B21" s="1688" t="s">
        <v>326</v>
      </c>
      <c r="C21" s="1689" t="str">
        <f>vlookup(B21,Soldiers!$A$2:$DG$105,9,false)</f>
        <v/>
      </c>
      <c r="D21" s="1689" t="str">
        <f>vlookup(B21,Soldiers!$A$2:$DG$105,10,false)</f>
        <v/>
      </c>
      <c r="E21" s="1689" t="str">
        <f>vlookup(B21,Soldiers!$A$2:$DG$105,11,false)</f>
        <v/>
      </c>
      <c r="F21" s="1689" t="str">
        <f>vlookup(B21,Soldiers!$A$2:$DG$105,12,false)</f>
        <v/>
      </c>
      <c r="G21" s="1689"/>
      <c r="H21" s="1688" t="s">
        <v>3495</v>
      </c>
      <c r="I21" s="1688" t="s">
        <v>2544</v>
      </c>
      <c r="J21" s="1689" t="str">
        <f>vlookup(I21,Soldiers!$A$2:$DG$105,9,false)</f>
        <v/>
      </c>
      <c r="K21" s="1689" t="str">
        <f>vlookup(I21,Soldiers!$A$2:$DG$105,10,false)</f>
        <v/>
      </c>
      <c r="L21" s="1689" t="str">
        <f>vlookup(I21,Soldiers!$A$2:$DG$105,11,false)</f>
        <v/>
      </c>
      <c r="M21" s="1689" t="str">
        <f>vlookup(I21,Soldiers!$A$2:$DG$105,12,false)</f>
        <v/>
      </c>
      <c r="N21" s="1689"/>
      <c r="O21" s="1689"/>
      <c r="P21" s="1689"/>
      <c r="Q21" s="1689"/>
      <c r="R21" s="1689"/>
      <c r="S21" s="1689"/>
      <c r="T21" s="1689"/>
      <c r="U21" s="1689"/>
      <c r="V21" s="1689"/>
      <c r="W21" s="1689"/>
      <c r="X21" s="1689"/>
      <c r="Y21" s="1689"/>
      <c r="Z21" s="1689"/>
    </row>
    <row r="22">
      <c r="A22" s="1691" t="s">
        <v>3484</v>
      </c>
      <c r="B22" s="1689">
        <f>vlookup(B21,Soldiers!$A$2:$DG$105,2,false)</f>
        <v>3</v>
      </c>
      <c r="C22" s="1689"/>
      <c r="D22" s="1689"/>
      <c r="E22" s="1689"/>
      <c r="F22" s="1689"/>
      <c r="G22" s="1689"/>
      <c r="H22" s="1691" t="s">
        <v>3484</v>
      </c>
      <c r="I22" s="1689">
        <f>vlookup(I21,Soldiers!$A$2:$DG$105,2,false)</f>
        <v>3</v>
      </c>
      <c r="J22" s="1689"/>
      <c r="K22" s="1689"/>
      <c r="L22" s="1689"/>
      <c r="M22" s="1689"/>
      <c r="N22" s="1689"/>
      <c r="O22" s="1689"/>
      <c r="P22" s="1689"/>
      <c r="Q22" s="1689"/>
      <c r="R22" s="1689"/>
      <c r="S22" s="1689"/>
      <c r="T22" s="1689"/>
      <c r="U22" s="1689"/>
      <c r="V22" s="1689"/>
      <c r="W22" s="1689"/>
      <c r="X22" s="1689"/>
      <c r="Y22" s="1689"/>
      <c r="Z22" s="1689"/>
    </row>
    <row r="23">
      <c r="A23" s="1691" t="s">
        <v>3485</v>
      </c>
      <c r="B23" s="1690">
        <v>8.0</v>
      </c>
      <c r="C23" s="1689"/>
      <c r="D23" s="1689"/>
      <c r="E23" s="1689"/>
      <c r="F23" s="1689"/>
      <c r="G23" s="1689"/>
      <c r="H23" s="1691" t="s">
        <v>3485</v>
      </c>
      <c r="I23" s="1690">
        <v>10.0</v>
      </c>
      <c r="J23" s="1689"/>
      <c r="K23" s="1689"/>
      <c r="L23" s="1689"/>
      <c r="M23" s="1689"/>
      <c r="N23" s="1689"/>
      <c r="O23" s="1689"/>
      <c r="P23" s="1689"/>
      <c r="Q23" s="1689"/>
      <c r="R23" s="1689"/>
      <c r="S23" s="1689"/>
      <c r="T23" s="1689"/>
      <c r="U23" s="1689"/>
      <c r="V23" s="1689"/>
      <c r="W23" s="1689"/>
      <c r="X23" s="1689"/>
      <c r="Y23" s="1689"/>
      <c r="Z23" s="1689"/>
    </row>
    <row r="24">
      <c r="A24" s="1690" t="s">
        <v>3486</v>
      </c>
      <c r="B24" s="1689">
        <f>ifs(B22=1,0,B22=2,switch(B23,0,0,1,1,2,2,3,3,4,4,5,5),B22=3,switch(B23,0,0,1,2,2,4,3,6,4,9,5,12,6,15,7,18,8,22,9,26,10,30))</f>
        <v>22</v>
      </c>
      <c r="C24" s="1689"/>
      <c r="D24" s="1689"/>
      <c r="E24" s="1689"/>
      <c r="F24" s="1689"/>
      <c r="G24" s="1689"/>
      <c r="H24" s="1690" t="s">
        <v>3486</v>
      </c>
      <c r="I24" s="1689">
        <f>ifs(I22=1,0,I22=2,switch(I23,0,0,1,1,2,2,3,3,4,4,5,5),I22=3,switch(I23,0,0,1,2,2,4,3,6,4,9,5,12,6,15,7,18,8,22,9,26,10,30))</f>
        <v>30</v>
      </c>
      <c r="J24" s="1689"/>
      <c r="K24" s="1689"/>
      <c r="L24" s="1689"/>
      <c r="M24" s="1689"/>
      <c r="N24" s="1689"/>
      <c r="O24" s="1689"/>
      <c r="P24" s="1689"/>
      <c r="Q24" s="1689"/>
      <c r="R24" s="1689"/>
      <c r="S24" s="1689"/>
      <c r="T24" s="1689"/>
      <c r="U24" s="1689"/>
      <c r="V24" s="1689"/>
      <c r="W24" s="1689"/>
      <c r="X24" s="1689"/>
      <c r="Y24" s="1689"/>
      <c r="Z24" s="1689"/>
    </row>
    <row r="25">
      <c r="A25" s="1689"/>
      <c r="B25" s="1689"/>
      <c r="C25" s="1689"/>
      <c r="D25" s="1689"/>
      <c r="E25" s="1689"/>
      <c r="F25" s="1689"/>
      <c r="G25" s="1689"/>
      <c r="H25" s="1689"/>
      <c r="I25" s="1689"/>
      <c r="J25" s="1689"/>
      <c r="K25" s="1689"/>
      <c r="L25" s="1689"/>
      <c r="M25" s="1689"/>
      <c r="N25" s="1689"/>
      <c r="O25" s="1689"/>
      <c r="P25" s="1689"/>
      <c r="Q25" s="1689"/>
      <c r="R25" s="1689"/>
      <c r="S25" s="1689"/>
      <c r="T25" s="1689"/>
      <c r="U25" s="1689"/>
      <c r="V25" s="1689"/>
      <c r="W25" s="1689"/>
      <c r="X25" s="1689"/>
      <c r="Y25" s="1689"/>
      <c r="Z25" s="1689"/>
    </row>
    <row r="26">
      <c r="A26" s="1688" t="s">
        <v>3487</v>
      </c>
      <c r="B26" s="1689"/>
      <c r="C26" s="1688" t="s">
        <v>64</v>
      </c>
      <c r="D26" s="1688" t="s">
        <v>65</v>
      </c>
      <c r="E26" s="1688" t="s">
        <v>67</v>
      </c>
      <c r="F26" s="1688" t="s">
        <v>68</v>
      </c>
      <c r="G26" s="1689"/>
      <c r="H26" s="1688" t="s">
        <v>3487</v>
      </c>
      <c r="I26" s="1689"/>
      <c r="J26" s="1688" t="s">
        <v>64</v>
      </c>
      <c r="K26" s="1688" t="s">
        <v>65</v>
      </c>
      <c r="L26" s="1688" t="s">
        <v>67</v>
      </c>
      <c r="M26" s="1688" t="s">
        <v>68</v>
      </c>
      <c r="N26" s="1689"/>
      <c r="O26" s="1689"/>
      <c r="P26" s="1689"/>
      <c r="Q26" s="1689"/>
      <c r="R26" s="1689"/>
      <c r="S26" s="1689"/>
      <c r="T26" s="1689"/>
      <c r="U26" s="1689"/>
      <c r="V26" s="1689"/>
      <c r="W26" s="1689"/>
      <c r="X26" s="1689"/>
      <c r="Y26" s="1689"/>
      <c r="Z26" s="1689"/>
    </row>
    <row r="27">
      <c r="A27" s="1691" t="s">
        <v>3488</v>
      </c>
      <c r="B27" s="1690" t="s">
        <v>3489</v>
      </c>
      <c r="C27" s="1690">
        <v>46.0</v>
      </c>
      <c r="D27" s="1690">
        <v>55.0</v>
      </c>
      <c r="E27" s="1690">
        <v>33.0</v>
      </c>
      <c r="F27" s="1690">
        <v>33.0</v>
      </c>
      <c r="G27" s="1689"/>
      <c r="H27" s="1691" t="s">
        <v>3488</v>
      </c>
      <c r="I27" s="1690" t="s">
        <v>3489</v>
      </c>
      <c r="J27" s="1690">
        <v>46.0</v>
      </c>
      <c r="K27" s="1690">
        <v>55.0</v>
      </c>
      <c r="L27" s="1690">
        <v>33.0</v>
      </c>
      <c r="M27" s="1690">
        <v>33.0</v>
      </c>
      <c r="N27" s="1689"/>
      <c r="O27" s="1689"/>
      <c r="P27" s="1689"/>
      <c r="Q27" s="1689"/>
      <c r="R27" s="1689"/>
      <c r="S27" s="1689"/>
      <c r="T27" s="1689"/>
      <c r="U27" s="1689"/>
      <c r="V27" s="1689"/>
      <c r="W27" s="1689"/>
      <c r="X27" s="1689"/>
      <c r="Y27" s="1689"/>
      <c r="Z27" s="1689"/>
    </row>
    <row r="28">
      <c r="A28" s="1691" t="s">
        <v>3490</v>
      </c>
      <c r="B28" s="1690" t="s">
        <v>3489</v>
      </c>
      <c r="C28" s="1690">
        <v>34.0</v>
      </c>
      <c r="D28" s="1690">
        <v>34.0</v>
      </c>
      <c r="E28" s="1690">
        <v>26.0</v>
      </c>
      <c r="F28" s="1690">
        <v>26.0</v>
      </c>
      <c r="G28" s="1689"/>
      <c r="H28" s="1691" t="s">
        <v>3490</v>
      </c>
      <c r="I28" s="1690" t="s">
        <v>3489</v>
      </c>
      <c r="J28" s="1690">
        <v>34.0</v>
      </c>
      <c r="K28" s="1690">
        <v>34.0</v>
      </c>
      <c r="L28" s="1690">
        <v>26.0</v>
      </c>
      <c r="M28" s="1690">
        <v>26.0</v>
      </c>
      <c r="N28" s="1689"/>
      <c r="O28" s="1689"/>
      <c r="P28" s="1689"/>
      <c r="Q28" s="1689"/>
      <c r="R28" s="1689"/>
      <c r="S28" s="1689"/>
      <c r="T28" s="1689"/>
      <c r="U28" s="1689"/>
      <c r="V28" s="1689"/>
      <c r="W28" s="1689"/>
      <c r="X28" s="1689"/>
      <c r="Y28" s="1689"/>
      <c r="Z28" s="1689"/>
    </row>
    <row r="29">
      <c r="A29" s="1689"/>
      <c r="B29" s="1689"/>
      <c r="C29" s="1689"/>
      <c r="D29" s="1689"/>
      <c r="E29" s="1689"/>
      <c r="F29" s="1689"/>
      <c r="G29" s="1689"/>
      <c r="H29" s="1689"/>
      <c r="I29" s="1689"/>
      <c r="J29" s="1689"/>
      <c r="K29" s="1689"/>
      <c r="L29" s="1689"/>
      <c r="M29" s="1689"/>
      <c r="N29" s="1689"/>
      <c r="O29" s="1689"/>
      <c r="P29" s="1689"/>
      <c r="Q29" s="1689"/>
      <c r="R29" s="1689"/>
      <c r="S29" s="1689"/>
      <c r="T29" s="1689"/>
      <c r="U29" s="1689"/>
      <c r="V29" s="1689"/>
      <c r="W29" s="1689"/>
      <c r="X29" s="1689"/>
      <c r="Y29" s="1689"/>
      <c r="Z29" s="1689"/>
    </row>
    <row r="30">
      <c r="A30" s="1689"/>
      <c r="B30" s="1689"/>
      <c r="C30" s="1688" t="s">
        <v>64</v>
      </c>
      <c r="D30" s="1688" t="s">
        <v>65</v>
      </c>
      <c r="E30" s="1688" t="s">
        <v>67</v>
      </c>
      <c r="F30" s="1688" t="s">
        <v>68</v>
      </c>
      <c r="G30" s="1689"/>
      <c r="H30" s="1689"/>
      <c r="I30" s="1689"/>
      <c r="J30" s="1688" t="s">
        <v>64</v>
      </c>
      <c r="K30" s="1688" t="s">
        <v>65</v>
      </c>
      <c r="L30" s="1688" t="s">
        <v>67</v>
      </c>
      <c r="M30" s="1688" t="s">
        <v>68</v>
      </c>
      <c r="N30" s="1689"/>
      <c r="O30" s="1689"/>
      <c r="P30" s="1689"/>
      <c r="Q30" s="1689"/>
      <c r="R30" s="1689"/>
      <c r="S30" s="1689"/>
      <c r="T30" s="1689"/>
      <c r="U30" s="1689"/>
      <c r="V30" s="1689"/>
      <c r="W30" s="1689"/>
      <c r="X30" s="1689"/>
      <c r="Y30" s="1689"/>
      <c r="Z30" s="1689"/>
    </row>
    <row r="31">
      <c r="A31" s="1688" t="s">
        <v>3491</v>
      </c>
      <c r="B31" s="1689"/>
      <c r="C31" s="1689">
        <f>round(C27+(C21*(1+($B$2-1)/10))*(1+(C28+B24)/100),0)</f>
        <v>46</v>
      </c>
      <c r="D31" s="1689">
        <f>round(D27+(D21*(1+($B$2-1)/10))*(1+(D28+B24)/100),0)</f>
        <v>55</v>
      </c>
      <c r="E31" s="1689">
        <f>round(E27+(E21*(1+($B$2-1)/10))*(1+(E28+B24)/100),0)</f>
        <v>33</v>
      </c>
      <c r="F31" s="1689">
        <f>round(F27+(F21*(1+($B$2-1)/10))*(1+(F28+B24)/100),0)</f>
        <v>33</v>
      </c>
      <c r="G31" s="1689"/>
      <c r="H31" s="1688" t="s">
        <v>3491</v>
      </c>
      <c r="I31" s="1689"/>
      <c r="J31" s="1689">
        <f>round(J27+(J21*(1+($B$2-1)/10))*(1+(J28+I24)/100),0)</f>
        <v>46</v>
      </c>
      <c r="K31" s="1689">
        <f>round(K27+(K21*(1+($B$2-1)/10))*(1+(K28+I24)/100),0)</f>
        <v>55</v>
      </c>
      <c r="L31" s="1689">
        <f>round(L27+(L21*(1+($B$2-1)/10))*(1+(L28+I24)/100),0)</f>
        <v>33</v>
      </c>
      <c r="M31" s="1689">
        <f>round(M27+(M21*(1+($B$2-1)/10))*(1+(M28+I24)/100),0)</f>
        <v>33</v>
      </c>
      <c r="N31" s="1689"/>
      <c r="O31" s="1689"/>
      <c r="P31" s="1689"/>
      <c r="Q31" s="1689"/>
      <c r="R31" s="1689"/>
      <c r="S31" s="1689"/>
      <c r="T31" s="1689"/>
      <c r="U31" s="1689"/>
      <c r="V31" s="1689"/>
      <c r="W31" s="1689"/>
      <c r="X31" s="1689"/>
      <c r="Y31" s="1689"/>
      <c r="Z31" s="1689"/>
    </row>
    <row r="32">
      <c r="A32" s="1688" t="s">
        <v>3492</v>
      </c>
      <c r="B32" s="1689"/>
      <c r="C32" s="1692">
        <f>round(C31*$C$2/100,0)</f>
        <v>16</v>
      </c>
      <c r="D32" s="1692">
        <f>round(D31*$D$2/100,0)</f>
        <v>6</v>
      </c>
      <c r="E32" s="1692">
        <f>round(E31*$E$2/100,0)</f>
        <v>12</v>
      </c>
      <c r="F32" s="1692">
        <f>round(F31*$F$2/100,0)</f>
        <v>3</v>
      </c>
      <c r="G32" s="1689"/>
      <c r="H32" s="1688" t="s">
        <v>3492</v>
      </c>
      <c r="I32" s="1689"/>
      <c r="J32" s="1692">
        <f>round(J31*$C$2/100,0)</f>
        <v>16</v>
      </c>
      <c r="K32" s="1692">
        <f>round(K31*$D$2/100,0)</f>
        <v>6</v>
      </c>
      <c r="L32" s="1692">
        <f>round(L31*$E$2/100,0)</f>
        <v>12</v>
      </c>
      <c r="M32" s="1692">
        <f>round(M31*$F$2/100,0)</f>
        <v>3</v>
      </c>
      <c r="N32" s="1689"/>
      <c r="O32" s="1689"/>
      <c r="P32" s="1689"/>
      <c r="Q32" s="1689"/>
      <c r="R32" s="1689"/>
      <c r="S32" s="1689"/>
      <c r="T32" s="1689"/>
      <c r="U32" s="1689"/>
      <c r="V32" s="1689"/>
      <c r="W32" s="1689"/>
      <c r="X32" s="1689"/>
      <c r="Y32" s="1689"/>
      <c r="Z32" s="1689"/>
    </row>
    <row r="33">
      <c r="A33" s="1688" t="s">
        <v>3493</v>
      </c>
      <c r="B33" s="1689"/>
      <c r="C33" s="1693">
        <f t="shared" ref="C33:F33" si="3">C31+C32</f>
        <v>62</v>
      </c>
      <c r="D33" s="1693">
        <f t="shared" si="3"/>
        <v>61</v>
      </c>
      <c r="E33" s="1693">
        <f t="shared" si="3"/>
        <v>45</v>
      </c>
      <c r="F33" s="1693">
        <f t="shared" si="3"/>
        <v>36</v>
      </c>
      <c r="G33" s="1689"/>
      <c r="H33" s="1688" t="s">
        <v>3493</v>
      </c>
      <c r="I33" s="1689"/>
      <c r="J33" s="1693">
        <f t="shared" ref="J33:M33" si="4">J31+J32</f>
        <v>62</v>
      </c>
      <c r="K33" s="1693">
        <f t="shared" si="4"/>
        <v>61</v>
      </c>
      <c r="L33" s="1693">
        <f t="shared" si="4"/>
        <v>45</v>
      </c>
      <c r="M33" s="1693">
        <f t="shared" si="4"/>
        <v>36</v>
      </c>
      <c r="N33" s="1689"/>
      <c r="O33" s="1689"/>
      <c r="P33" s="1689"/>
      <c r="Q33" s="1689"/>
      <c r="R33" s="1689"/>
      <c r="S33" s="1689"/>
      <c r="T33" s="1689"/>
      <c r="U33" s="1689"/>
      <c r="V33" s="1689"/>
      <c r="W33" s="1689"/>
      <c r="X33" s="1689"/>
      <c r="Y33" s="1689"/>
      <c r="Z33" s="1689"/>
    </row>
    <row r="34">
      <c r="A34" s="1689"/>
      <c r="B34" s="1689"/>
      <c r="C34" s="1689"/>
      <c r="D34" s="1689"/>
      <c r="E34" s="1689"/>
      <c r="F34" s="1689"/>
      <c r="G34" s="1689"/>
      <c r="H34" s="1689"/>
      <c r="I34" s="1689"/>
      <c r="J34" s="1689"/>
      <c r="K34" s="1689"/>
      <c r="L34" s="1689"/>
      <c r="M34" s="1689"/>
      <c r="N34" s="1689"/>
      <c r="O34" s="1689"/>
      <c r="P34" s="1689"/>
      <c r="Q34" s="1689"/>
      <c r="R34" s="1689"/>
      <c r="S34" s="1689"/>
      <c r="T34" s="1689"/>
      <c r="U34" s="1689"/>
      <c r="V34" s="1689"/>
      <c r="W34" s="1689"/>
      <c r="X34" s="1689"/>
      <c r="Y34" s="1689"/>
      <c r="Z34" s="1689"/>
    </row>
    <row r="35">
      <c r="A35" s="1689"/>
      <c r="B35" s="1689"/>
      <c r="C35" s="1689"/>
      <c r="D35" s="1689"/>
      <c r="E35" s="1689"/>
      <c r="F35" s="1689"/>
      <c r="G35" s="1689"/>
      <c r="H35" s="1689"/>
      <c r="I35" s="1689"/>
      <c r="J35" s="1689"/>
      <c r="K35" s="1689"/>
      <c r="L35" s="1689"/>
      <c r="M35" s="1689"/>
      <c r="N35" s="1689"/>
      <c r="O35" s="1689"/>
      <c r="P35" s="1689"/>
      <c r="Q35" s="1689"/>
      <c r="R35" s="1689"/>
      <c r="S35" s="1689"/>
      <c r="T35" s="1689"/>
      <c r="U35" s="1689"/>
      <c r="V35" s="1689"/>
      <c r="W35" s="1689"/>
      <c r="X35" s="1689"/>
      <c r="Y35" s="1689"/>
      <c r="Z35" s="1689"/>
    </row>
    <row r="36">
      <c r="A36" s="1689"/>
      <c r="B36" s="1689"/>
      <c r="C36" s="1689"/>
      <c r="D36" s="1689"/>
      <c r="E36" s="1689"/>
      <c r="F36" s="1689"/>
      <c r="G36" s="1689"/>
      <c r="H36" s="1689"/>
      <c r="I36" s="1689"/>
      <c r="J36" s="1689"/>
      <c r="K36" s="1689"/>
      <c r="L36" s="1689"/>
      <c r="M36" s="1689"/>
      <c r="N36" s="1689"/>
      <c r="O36" s="1689"/>
      <c r="P36" s="1689"/>
      <c r="Q36" s="1689"/>
      <c r="R36" s="1689"/>
      <c r="S36" s="1689"/>
      <c r="T36" s="1689"/>
      <c r="U36" s="1689"/>
      <c r="V36" s="1689"/>
      <c r="W36" s="1689"/>
      <c r="X36" s="1689"/>
      <c r="Y36" s="1689"/>
      <c r="Z36" s="1689"/>
    </row>
    <row r="37">
      <c r="A37" s="1689"/>
      <c r="B37" s="1689"/>
      <c r="C37" s="1689"/>
      <c r="D37" s="1689"/>
      <c r="E37" s="1689"/>
      <c r="F37" s="1689"/>
      <c r="G37" s="1689"/>
      <c r="H37" s="1689"/>
      <c r="I37" s="1689"/>
      <c r="J37" s="1689"/>
      <c r="K37" s="1689"/>
      <c r="L37" s="1689"/>
      <c r="M37" s="1689"/>
      <c r="N37" s="1689"/>
      <c r="O37" s="1689"/>
      <c r="P37" s="1689"/>
      <c r="Q37" s="1689"/>
      <c r="R37" s="1689"/>
      <c r="S37" s="1689"/>
      <c r="T37" s="1689"/>
      <c r="U37" s="1689"/>
      <c r="V37" s="1689"/>
      <c r="W37" s="1689"/>
      <c r="X37" s="1689"/>
      <c r="Y37" s="1689"/>
      <c r="Z37" s="1689"/>
    </row>
    <row r="38">
      <c r="A38" s="1689"/>
      <c r="B38" s="1689"/>
      <c r="C38" s="1689"/>
      <c r="D38" s="1689"/>
      <c r="E38" s="1689"/>
      <c r="F38" s="1689"/>
      <c r="G38" s="1689"/>
      <c r="H38" s="1689"/>
      <c r="I38" s="1689"/>
      <c r="J38" s="1689"/>
      <c r="K38" s="1689"/>
      <c r="L38" s="1689"/>
      <c r="M38" s="1689"/>
      <c r="N38" s="1689"/>
      <c r="O38" s="1689"/>
      <c r="P38" s="1689"/>
      <c r="Q38" s="1689"/>
      <c r="R38" s="1689"/>
      <c r="S38" s="1689"/>
      <c r="T38" s="1689"/>
      <c r="U38" s="1689"/>
      <c r="V38" s="1689"/>
      <c r="W38" s="1689"/>
      <c r="X38" s="1689"/>
      <c r="Y38" s="1689"/>
      <c r="Z38" s="1689"/>
    </row>
    <row r="39">
      <c r="A39" s="1689"/>
      <c r="B39" s="1689"/>
      <c r="C39" s="1689"/>
      <c r="D39" s="1689"/>
      <c r="E39" s="1689"/>
      <c r="F39" s="1689"/>
      <c r="G39" s="1689"/>
      <c r="H39" s="1689"/>
      <c r="I39" s="1689"/>
      <c r="J39" s="1689"/>
      <c r="K39" s="1689"/>
      <c r="L39" s="1689"/>
      <c r="M39" s="1689"/>
      <c r="N39" s="1689"/>
      <c r="O39" s="1689"/>
      <c r="P39" s="1689"/>
      <c r="Q39" s="1689"/>
      <c r="R39" s="1689"/>
      <c r="S39" s="1689"/>
      <c r="T39" s="1689"/>
      <c r="U39" s="1689"/>
      <c r="V39" s="1689"/>
      <c r="W39" s="1689"/>
      <c r="X39" s="1689"/>
      <c r="Y39" s="1689"/>
      <c r="Z39" s="1689"/>
    </row>
    <row r="40">
      <c r="A40" s="1689"/>
      <c r="B40" s="1689"/>
      <c r="C40" s="1689"/>
      <c r="D40" s="1689"/>
      <c r="E40" s="1689"/>
      <c r="F40" s="1689"/>
      <c r="G40" s="1689"/>
      <c r="H40" s="1689"/>
      <c r="I40" s="1689"/>
      <c r="J40" s="1689"/>
      <c r="K40" s="1689"/>
      <c r="L40" s="1689"/>
      <c r="M40" s="1689"/>
      <c r="N40" s="1689"/>
      <c r="O40" s="1689"/>
      <c r="P40" s="1689"/>
      <c r="Q40" s="1689"/>
      <c r="R40" s="1689"/>
      <c r="S40" s="1689"/>
      <c r="T40" s="1689"/>
      <c r="U40" s="1689"/>
      <c r="V40" s="1689"/>
      <c r="W40" s="1689"/>
      <c r="X40" s="1689"/>
      <c r="Y40" s="1689"/>
      <c r="Z40" s="1689"/>
    </row>
    <row r="41">
      <c r="A41" s="1689"/>
      <c r="B41" s="1689"/>
      <c r="C41" s="1689"/>
      <c r="D41" s="1689"/>
      <c r="E41" s="1689"/>
      <c r="F41" s="1689"/>
      <c r="G41" s="1689"/>
      <c r="H41" s="1689"/>
      <c r="I41" s="1689"/>
      <c r="J41" s="1689"/>
      <c r="K41" s="1689"/>
      <c r="L41" s="1689"/>
      <c r="M41" s="1689"/>
      <c r="N41" s="1689"/>
      <c r="O41" s="1689"/>
      <c r="P41" s="1689"/>
      <c r="Q41" s="1689"/>
      <c r="R41" s="1689"/>
      <c r="S41" s="1689"/>
      <c r="T41" s="1689"/>
      <c r="U41" s="1689"/>
      <c r="V41" s="1689"/>
      <c r="W41" s="1689"/>
      <c r="X41" s="1689"/>
      <c r="Y41" s="1689"/>
      <c r="Z41" s="1689"/>
    </row>
    <row r="42">
      <c r="A42" s="1689"/>
      <c r="B42" s="1689"/>
      <c r="C42" s="1689"/>
      <c r="D42" s="1689"/>
      <c r="E42" s="1689"/>
      <c r="F42" s="1689"/>
      <c r="G42" s="1689"/>
      <c r="H42" s="1689"/>
      <c r="I42" s="1689"/>
      <c r="J42" s="1689"/>
      <c r="K42" s="1689"/>
      <c r="L42" s="1689"/>
      <c r="M42" s="1689"/>
      <c r="N42" s="1689"/>
      <c r="O42" s="1689"/>
      <c r="P42" s="1689"/>
      <c r="Q42" s="1689"/>
      <c r="R42" s="1689"/>
      <c r="S42" s="1689"/>
      <c r="T42" s="1689"/>
      <c r="U42" s="1689"/>
      <c r="V42" s="1689"/>
      <c r="W42" s="1689"/>
      <c r="X42" s="1689"/>
      <c r="Y42" s="1689"/>
      <c r="Z42" s="1689"/>
    </row>
    <row r="43">
      <c r="A43" s="1689"/>
      <c r="B43" s="1689"/>
      <c r="C43" s="1689"/>
      <c r="D43" s="1689"/>
      <c r="E43" s="1689"/>
      <c r="F43" s="1689"/>
      <c r="G43" s="1689"/>
      <c r="H43" s="1689"/>
      <c r="I43" s="1689"/>
      <c r="J43" s="1689"/>
      <c r="K43" s="1689"/>
      <c r="L43" s="1689"/>
      <c r="M43" s="1689"/>
      <c r="N43" s="1689"/>
      <c r="O43" s="1689"/>
      <c r="P43" s="1689"/>
      <c r="Q43" s="1689"/>
      <c r="R43" s="1689"/>
      <c r="S43" s="1689"/>
      <c r="T43" s="1689"/>
      <c r="U43" s="1689"/>
      <c r="V43" s="1689"/>
      <c r="W43" s="1689"/>
      <c r="X43" s="1689"/>
      <c r="Y43" s="1689"/>
      <c r="Z43" s="1689"/>
    </row>
    <row r="44">
      <c r="A44" s="1689"/>
      <c r="B44" s="1689"/>
      <c r="C44" s="1689"/>
      <c r="D44" s="1689"/>
      <c r="E44" s="1689"/>
      <c r="F44" s="1689"/>
      <c r="G44" s="1689" t="str">
        <f>switch(mod(value(today()),3),1,1,2,2,3,3)</f>
        <v>#N/A</v>
      </c>
      <c r="H44" s="1689"/>
      <c r="I44" s="1689"/>
      <c r="J44" s="1689"/>
      <c r="K44" s="1689"/>
      <c r="L44" s="1689"/>
      <c r="M44" s="1689"/>
      <c r="N44" s="1689"/>
      <c r="O44" s="1689"/>
      <c r="P44" s="1689"/>
      <c r="Q44" s="1689"/>
      <c r="R44" s="1689"/>
      <c r="S44" s="1689"/>
      <c r="T44" s="1689"/>
      <c r="U44" s="1689"/>
      <c r="V44" s="1689"/>
      <c r="W44" s="1689"/>
      <c r="X44" s="1689"/>
      <c r="Y44" s="1689"/>
      <c r="Z44" s="1689"/>
    </row>
    <row r="45">
      <c r="A45" s="1689"/>
      <c r="B45" s="1689"/>
      <c r="C45" s="1689"/>
      <c r="D45" s="1689"/>
      <c r="E45" s="1689"/>
      <c r="F45" s="1689"/>
      <c r="G45" s="1689"/>
      <c r="H45" s="1689"/>
      <c r="I45" s="1689"/>
      <c r="J45" s="1689"/>
      <c r="K45" s="1689"/>
      <c r="L45" s="1689"/>
      <c r="M45" s="1689"/>
      <c r="N45" s="1689"/>
      <c r="O45" s="1689"/>
      <c r="P45" s="1689"/>
      <c r="Q45" s="1689"/>
      <c r="R45" s="1689"/>
      <c r="S45" s="1689"/>
      <c r="T45" s="1689"/>
      <c r="U45" s="1689"/>
      <c r="V45" s="1689"/>
      <c r="W45" s="1689"/>
      <c r="X45" s="1689"/>
      <c r="Y45" s="1689"/>
      <c r="Z45" s="1689"/>
    </row>
    <row r="46">
      <c r="A46" s="1689"/>
      <c r="B46" s="1689"/>
      <c r="C46" s="1689"/>
      <c r="D46" s="1689"/>
      <c r="E46" s="1689"/>
      <c r="F46" s="1689"/>
      <c r="G46" s="1689"/>
      <c r="H46" s="1689"/>
      <c r="I46" s="1689"/>
      <c r="J46" s="1689"/>
      <c r="K46" s="1689"/>
      <c r="L46" s="1689"/>
      <c r="M46" s="1689"/>
      <c r="N46" s="1689"/>
      <c r="O46" s="1689"/>
      <c r="P46" s="1689"/>
      <c r="Q46" s="1689"/>
      <c r="R46" s="1689"/>
      <c r="S46" s="1689"/>
      <c r="T46" s="1689"/>
      <c r="U46" s="1689"/>
      <c r="V46" s="1689"/>
      <c r="W46" s="1689"/>
      <c r="X46" s="1689"/>
      <c r="Y46" s="1689"/>
      <c r="Z46" s="1689"/>
    </row>
    <row r="47">
      <c r="A47" s="1689"/>
      <c r="B47" s="1689"/>
      <c r="C47" s="1689"/>
      <c r="D47" s="1689"/>
      <c r="E47" s="1689"/>
      <c r="F47" s="1689"/>
      <c r="G47" s="1689"/>
      <c r="H47" s="1689"/>
      <c r="I47" s="1689"/>
      <c r="J47" s="1689"/>
      <c r="K47" s="1689"/>
      <c r="L47" s="1689"/>
      <c r="M47" s="1689"/>
      <c r="N47" s="1689"/>
      <c r="O47" s="1689"/>
      <c r="P47" s="1689"/>
      <c r="Q47" s="1689"/>
      <c r="R47" s="1689"/>
      <c r="S47" s="1689"/>
      <c r="T47" s="1689"/>
      <c r="U47" s="1689"/>
      <c r="V47" s="1689"/>
      <c r="W47" s="1689"/>
      <c r="X47" s="1689"/>
      <c r="Y47" s="1689"/>
      <c r="Z47" s="1689"/>
    </row>
    <row r="48">
      <c r="A48" s="1689"/>
      <c r="B48" s="1689"/>
      <c r="C48" s="1689"/>
      <c r="D48" s="1689"/>
      <c r="E48" s="1689"/>
      <c r="F48" s="1689"/>
      <c r="G48" s="1689"/>
      <c r="H48" s="1689"/>
      <c r="I48" s="1689"/>
      <c r="J48" s="1689"/>
      <c r="K48" s="1689"/>
      <c r="L48" s="1689"/>
      <c r="M48" s="1689"/>
      <c r="N48" s="1689"/>
      <c r="O48" s="1689"/>
      <c r="P48" s="1689"/>
      <c r="Q48" s="1689"/>
      <c r="R48" s="1689"/>
      <c r="S48" s="1689"/>
      <c r="T48" s="1689"/>
      <c r="U48" s="1689"/>
      <c r="V48" s="1689"/>
      <c r="W48" s="1689"/>
      <c r="X48" s="1689"/>
      <c r="Y48" s="1689"/>
      <c r="Z48" s="1689"/>
    </row>
    <row r="49">
      <c r="A49" s="1689"/>
      <c r="B49" s="1689"/>
      <c r="C49" s="1689"/>
      <c r="D49" s="1689"/>
      <c r="E49" s="1689"/>
      <c r="F49" s="1689"/>
      <c r="G49" s="1689"/>
      <c r="H49" s="1689"/>
      <c r="I49" s="1689"/>
      <c r="J49" s="1689"/>
      <c r="K49" s="1689"/>
      <c r="L49" s="1689"/>
      <c r="M49" s="1689"/>
      <c r="N49" s="1689"/>
      <c r="O49" s="1689"/>
      <c r="P49" s="1689"/>
      <c r="Q49" s="1689"/>
      <c r="R49" s="1689"/>
      <c r="S49" s="1689"/>
      <c r="T49" s="1689"/>
      <c r="U49" s="1689"/>
      <c r="V49" s="1689"/>
      <c r="W49" s="1689"/>
      <c r="X49" s="1689"/>
      <c r="Y49" s="1689"/>
      <c r="Z49" s="1689"/>
    </row>
    <row r="50">
      <c r="A50" s="1689"/>
      <c r="B50" s="1689"/>
      <c r="C50" s="1689"/>
      <c r="D50" s="1689"/>
      <c r="E50" s="1689"/>
      <c r="F50" s="1689"/>
      <c r="G50" s="1689"/>
      <c r="H50" s="1689"/>
      <c r="I50" s="1689"/>
      <c r="J50" s="1689"/>
      <c r="K50" s="1689"/>
      <c r="L50" s="1689"/>
      <c r="M50" s="1689"/>
      <c r="N50" s="1689"/>
      <c r="O50" s="1689"/>
      <c r="P50" s="1689"/>
      <c r="Q50" s="1689"/>
      <c r="R50" s="1689"/>
      <c r="S50" s="1689"/>
      <c r="T50" s="1689"/>
      <c r="U50" s="1689"/>
      <c r="V50" s="1689"/>
      <c r="W50" s="1689"/>
      <c r="X50" s="1689"/>
      <c r="Y50" s="1689"/>
      <c r="Z50" s="1689"/>
    </row>
    <row r="51">
      <c r="A51" s="1689"/>
      <c r="B51" s="1689"/>
      <c r="C51" s="1689"/>
      <c r="D51" s="1689"/>
      <c r="E51" s="1689"/>
      <c r="F51" s="1689"/>
      <c r="G51" s="1689"/>
      <c r="H51" s="1689"/>
      <c r="I51" s="1689"/>
      <c r="J51" s="1689"/>
      <c r="K51" s="1689"/>
      <c r="L51" s="1689"/>
      <c r="M51" s="1689"/>
      <c r="N51" s="1689"/>
      <c r="O51" s="1689"/>
      <c r="P51" s="1689"/>
      <c r="Q51" s="1689"/>
      <c r="R51" s="1689"/>
      <c r="S51" s="1689"/>
      <c r="T51" s="1689"/>
      <c r="U51" s="1689"/>
      <c r="V51" s="1689"/>
      <c r="W51" s="1689"/>
      <c r="X51" s="1689"/>
      <c r="Y51" s="1689"/>
      <c r="Z51" s="1689"/>
    </row>
    <row r="52">
      <c r="A52" s="1689"/>
      <c r="B52" s="1689"/>
      <c r="C52" s="1689"/>
      <c r="D52" s="1689"/>
      <c r="E52" s="1689"/>
      <c r="F52" s="1689"/>
      <c r="G52" s="1689"/>
      <c r="H52" s="1689"/>
      <c r="I52" s="1689"/>
      <c r="J52" s="1689"/>
      <c r="K52" s="1689"/>
      <c r="L52" s="1689"/>
      <c r="M52" s="1689"/>
      <c r="N52" s="1689"/>
      <c r="O52" s="1689"/>
      <c r="P52" s="1689"/>
      <c r="Q52" s="1689"/>
      <c r="R52" s="1689"/>
      <c r="S52" s="1689"/>
      <c r="T52" s="1689"/>
      <c r="U52" s="1689"/>
      <c r="V52" s="1689"/>
      <c r="W52" s="1689"/>
      <c r="X52" s="1689"/>
      <c r="Y52" s="1689"/>
      <c r="Z52" s="1689"/>
    </row>
    <row r="53">
      <c r="A53" s="1689"/>
      <c r="B53" s="1689"/>
      <c r="C53" s="1689"/>
      <c r="D53" s="1689"/>
      <c r="E53" s="1689"/>
      <c r="F53" s="1689"/>
      <c r="G53" s="1689"/>
      <c r="H53" s="1689"/>
      <c r="I53" s="1689"/>
      <c r="J53" s="1689"/>
      <c r="K53" s="1689"/>
      <c r="L53" s="1689"/>
      <c r="M53" s="1689"/>
      <c r="N53" s="1689"/>
      <c r="O53" s="1689"/>
      <c r="P53" s="1689"/>
      <c r="Q53" s="1689"/>
      <c r="R53" s="1689"/>
      <c r="S53" s="1689"/>
      <c r="T53" s="1689"/>
      <c r="U53" s="1689"/>
      <c r="V53" s="1689"/>
      <c r="W53" s="1689"/>
      <c r="X53" s="1689"/>
      <c r="Y53" s="1689"/>
      <c r="Z53" s="1689"/>
    </row>
    <row r="54">
      <c r="A54" s="1689"/>
      <c r="B54" s="1689"/>
      <c r="C54" s="1689"/>
      <c r="D54" s="1689"/>
      <c r="E54" s="1689"/>
      <c r="F54" s="1689"/>
      <c r="G54" s="1689"/>
      <c r="H54" s="1689"/>
      <c r="I54" s="1689"/>
      <c r="J54" s="1689"/>
      <c r="K54" s="1689"/>
      <c r="L54" s="1689"/>
      <c r="M54" s="1689"/>
      <c r="N54" s="1689"/>
      <c r="O54" s="1689"/>
      <c r="P54" s="1689"/>
      <c r="Q54" s="1689"/>
      <c r="R54" s="1689"/>
      <c r="S54" s="1689"/>
      <c r="T54" s="1689"/>
      <c r="U54" s="1689"/>
      <c r="V54" s="1689"/>
      <c r="W54" s="1689"/>
      <c r="X54" s="1689"/>
      <c r="Y54" s="1689"/>
      <c r="Z54" s="1689"/>
    </row>
    <row r="55">
      <c r="A55" s="1689"/>
      <c r="B55" s="1689"/>
      <c r="C55" s="1689"/>
      <c r="D55" s="1689"/>
      <c r="E55" s="1689"/>
      <c r="F55" s="1689"/>
      <c r="G55" s="1689"/>
      <c r="H55" s="1689"/>
      <c r="I55" s="1689"/>
      <c r="J55" s="1689"/>
      <c r="K55" s="1689"/>
      <c r="L55" s="1689"/>
      <c r="M55" s="1689"/>
      <c r="N55" s="1689"/>
      <c r="O55" s="1689"/>
      <c r="P55" s="1689"/>
      <c r="Q55" s="1689"/>
      <c r="R55" s="1689"/>
      <c r="S55" s="1689"/>
      <c r="T55" s="1689"/>
      <c r="U55" s="1689"/>
      <c r="V55" s="1689"/>
      <c r="W55" s="1689"/>
      <c r="X55" s="1689"/>
      <c r="Y55" s="1689"/>
      <c r="Z55" s="1689"/>
    </row>
    <row r="56">
      <c r="A56" s="1689"/>
      <c r="B56" s="1689"/>
      <c r="C56" s="1689"/>
      <c r="D56" s="1689"/>
      <c r="E56" s="1689"/>
      <c r="F56" s="1689"/>
      <c r="G56" s="1689"/>
      <c r="H56" s="1689"/>
      <c r="I56" s="1689"/>
      <c r="J56" s="1689"/>
      <c r="K56" s="1689"/>
      <c r="L56" s="1689"/>
      <c r="M56" s="1689"/>
      <c r="N56" s="1689"/>
      <c r="O56" s="1689"/>
      <c r="P56" s="1689"/>
      <c r="Q56" s="1689"/>
      <c r="R56" s="1689"/>
      <c r="S56" s="1689"/>
      <c r="T56" s="1689"/>
      <c r="U56" s="1689"/>
      <c r="V56" s="1689"/>
      <c r="W56" s="1689"/>
      <c r="X56" s="1689"/>
      <c r="Y56" s="1689"/>
      <c r="Z56" s="1689"/>
    </row>
    <row r="57">
      <c r="A57" s="1689"/>
      <c r="B57" s="1689"/>
      <c r="C57" s="1689"/>
      <c r="D57" s="1689"/>
      <c r="E57" s="1689"/>
      <c r="F57" s="1689"/>
      <c r="G57" s="1689"/>
      <c r="H57" s="1689"/>
      <c r="I57" s="1689"/>
      <c r="J57" s="1689"/>
      <c r="K57" s="1689"/>
      <c r="L57" s="1689"/>
      <c r="M57" s="1689"/>
      <c r="N57" s="1689"/>
      <c r="O57" s="1689"/>
      <c r="P57" s="1689"/>
      <c r="Q57" s="1689"/>
      <c r="R57" s="1689"/>
      <c r="S57" s="1689"/>
      <c r="T57" s="1689"/>
      <c r="U57" s="1689"/>
      <c r="V57" s="1689"/>
      <c r="W57" s="1689"/>
      <c r="X57" s="1689"/>
      <c r="Y57" s="1689"/>
      <c r="Z57" s="1689"/>
    </row>
    <row r="58">
      <c r="A58" s="1689"/>
      <c r="B58" s="1689"/>
      <c r="C58" s="1689"/>
      <c r="D58" s="1689"/>
      <c r="E58" s="1689"/>
      <c r="F58" s="1689"/>
      <c r="G58" s="1689"/>
      <c r="H58" s="1689"/>
      <c r="I58" s="1689"/>
      <c r="J58" s="1689"/>
      <c r="K58" s="1689"/>
      <c r="L58" s="1689"/>
      <c r="M58" s="1689"/>
      <c r="N58" s="1689"/>
      <c r="O58" s="1689"/>
      <c r="P58" s="1689"/>
      <c r="Q58" s="1689"/>
      <c r="R58" s="1689"/>
      <c r="S58" s="1689"/>
      <c r="T58" s="1689"/>
      <c r="U58" s="1689"/>
      <c r="V58" s="1689"/>
      <c r="W58" s="1689"/>
      <c r="X58" s="1689"/>
      <c r="Y58" s="1689"/>
      <c r="Z58" s="1689"/>
    </row>
    <row r="59">
      <c r="A59" s="1689"/>
      <c r="B59" s="1689"/>
      <c r="C59" s="1689"/>
      <c r="D59" s="1689"/>
      <c r="E59" s="1689"/>
      <c r="F59" s="1689"/>
      <c r="G59" s="1689"/>
      <c r="H59" s="1689"/>
      <c r="I59" s="1689"/>
      <c r="J59" s="1689"/>
      <c r="K59" s="1689"/>
      <c r="L59" s="1689"/>
      <c r="M59" s="1689"/>
      <c r="N59" s="1689"/>
      <c r="O59" s="1689"/>
      <c r="P59" s="1689"/>
      <c r="Q59" s="1689"/>
      <c r="R59" s="1689"/>
      <c r="S59" s="1689"/>
      <c r="T59" s="1689"/>
      <c r="U59" s="1689"/>
      <c r="V59" s="1689"/>
      <c r="W59" s="1689"/>
      <c r="X59" s="1689"/>
      <c r="Y59" s="1689"/>
      <c r="Z59" s="1689"/>
    </row>
    <row r="60">
      <c r="A60" s="1689"/>
      <c r="B60" s="1689"/>
      <c r="C60" s="1689"/>
      <c r="D60" s="1689"/>
      <c r="E60" s="1689"/>
      <c r="F60" s="1689"/>
      <c r="G60" s="1689"/>
      <c r="H60" s="1689"/>
      <c r="I60" s="1689"/>
      <c r="J60" s="1689"/>
      <c r="K60" s="1689"/>
      <c r="L60" s="1689"/>
      <c r="M60" s="1689"/>
      <c r="N60" s="1689"/>
      <c r="O60" s="1689"/>
      <c r="P60" s="1689"/>
      <c r="Q60" s="1689"/>
      <c r="R60" s="1689"/>
      <c r="S60" s="1689"/>
      <c r="T60" s="1689"/>
      <c r="U60" s="1689"/>
      <c r="V60" s="1689"/>
      <c r="W60" s="1689"/>
      <c r="X60" s="1689"/>
      <c r="Y60" s="1689"/>
      <c r="Z60" s="1689"/>
    </row>
    <row r="61">
      <c r="A61" s="1689"/>
      <c r="B61" s="1689"/>
      <c r="C61" s="1689"/>
      <c r="D61" s="1689"/>
      <c r="E61" s="1689"/>
      <c r="F61" s="1689"/>
      <c r="G61" s="1689"/>
      <c r="H61" s="1689"/>
      <c r="I61" s="1689"/>
      <c r="J61" s="1689"/>
      <c r="K61" s="1689"/>
      <c r="L61" s="1689"/>
      <c r="M61" s="1689"/>
      <c r="N61" s="1689"/>
      <c r="O61" s="1689"/>
      <c r="P61" s="1689"/>
      <c r="Q61" s="1689"/>
      <c r="R61" s="1689"/>
      <c r="S61" s="1689"/>
      <c r="T61" s="1689"/>
      <c r="U61" s="1689"/>
      <c r="V61" s="1689"/>
      <c r="W61" s="1689"/>
      <c r="X61" s="1689"/>
      <c r="Y61" s="1689"/>
      <c r="Z61" s="1689"/>
    </row>
    <row r="62">
      <c r="A62" s="1689"/>
      <c r="B62" s="1689"/>
      <c r="C62" s="1689"/>
      <c r="D62" s="1689"/>
      <c r="E62" s="1689"/>
      <c r="F62" s="1689"/>
      <c r="G62" s="1689"/>
      <c r="H62" s="1689"/>
      <c r="I62" s="1689"/>
      <c r="J62" s="1689"/>
      <c r="K62" s="1689"/>
      <c r="L62" s="1689"/>
      <c r="M62" s="1689"/>
      <c r="N62" s="1689"/>
      <c r="O62" s="1689"/>
      <c r="P62" s="1689"/>
      <c r="Q62" s="1689"/>
      <c r="R62" s="1689"/>
      <c r="S62" s="1689"/>
      <c r="T62" s="1689"/>
      <c r="U62" s="1689"/>
      <c r="V62" s="1689"/>
      <c r="W62" s="1689"/>
      <c r="X62" s="1689"/>
      <c r="Y62" s="1689"/>
      <c r="Z62" s="1689"/>
    </row>
    <row r="63">
      <c r="A63" s="1689"/>
      <c r="B63" s="1689"/>
      <c r="C63" s="1689"/>
      <c r="D63" s="1689"/>
      <c r="E63" s="1689"/>
      <c r="F63" s="1689"/>
      <c r="G63" s="1689"/>
      <c r="H63" s="1689"/>
      <c r="I63" s="1689"/>
      <c r="J63" s="1689"/>
      <c r="K63" s="1689"/>
      <c r="L63" s="1689"/>
      <c r="M63" s="1689"/>
      <c r="N63" s="1689"/>
      <c r="O63" s="1689"/>
      <c r="P63" s="1689"/>
      <c r="Q63" s="1689"/>
      <c r="R63" s="1689"/>
      <c r="S63" s="1689"/>
      <c r="T63" s="1689"/>
      <c r="U63" s="1689"/>
      <c r="V63" s="1689"/>
      <c r="W63" s="1689"/>
      <c r="X63" s="1689"/>
      <c r="Y63" s="1689"/>
      <c r="Z63" s="1689"/>
    </row>
    <row r="64">
      <c r="A64" s="1689"/>
      <c r="B64" s="1689"/>
      <c r="C64" s="1689"/>
      <c r="D64" s="1689"/>
      <c r="E64" s="1689"/>
      <c r="F64" s="1689"/>
      <c r="G64" s="1689"/>
      <c r="H64" s="1689"/>
      <c r="I64" s="1689"/>
      <c r="J64" s="1689"/>
      <c r="K64" s="1689"/>
      <c r="L64" s="1689"/>
      <c r="M64" s="1689"/>
      <c r="N64" s="1689"/>
      <c r="O64" s="1689"/>
      <c r="P64" s="1689"/>
      <c r="Q64" s="1689"/>
      <c r="R64" s="1689"/>
      <c r="S64" s="1689"/>
      <c r="T64" s="1689"/>
      <c r="U64" s="1689"/>
      <c r="V64" s="1689"/>
      <c r="W64" s="1689"/>
      <c r="X64" s="1689"/>
      <c r="Y64" s="1689"/>
      <c r="Z64" s="1689"/>
    </row>
    <row r="65">
      <c r="A65" s="1689"/>
      <c r="B65" s="1689"/>
      <c r="C65" s="1689"/>
      <c r="D65" s="1689"/>
      <c r="E65" s="1689"/>
      <c r="F65" s="1689"/>
      <c r="G65" s="1689"/>
      <c r="H65" s="1689"/>
      <c r="I65" s="1689"/>
      <c r="J65" s="1689"/>
      <c r="K65" s="1689"/>
      <c r="L65" s="1689"/>
      <c r="M65" s="1689"/>
      <c r="N65" s="1689"/>
      <c r="O65" s="1689"/>
      <c r="P65" s="1689"/>
      <c r="Q65" s="1689"/>
      <c r="R65" s="1689"/>
      <c r="S65" s="1689"/>
      <c r="T65" s="1689"/>
      <c r="U65" s="1689"/>
      <c r="V65" s="1689"/>
      <c r="W65" s="1689"/>
      <c r="X65" s="1689"/>
      <c r="Y65" s="1689"/>
      <c r="Z65" s="1689"/>
    </row>
    <row r="66">
      <c r="A66" s="1689"/>
      <c r="B66" s="1689"/>
      <c r="C66" s="1689"/>
      <c r="D66" s="1689"/>
      <c r="E66" s="1689"/>
      <c r="F66" s="1689"/>
      <c r="G66" s="1689"/>
      <c r="H66" s="1689"/>
      <c r="I66" s="1689"/>
      <c r="J66" s="1689"/>
      <c r="K66" s="1689"/>
      <c r="L66" s="1689"/>
      <c r="M66" s="1689"/>
      <c r="N66" s="1689"/>
      <c r="O66" s="1689"/>
      <c r="P66" s="1689"/>
      <c r="Q66" s="1689"/>
      <c r="R66" s="1689"/>
      <c r="S66" s="1689"/>
      <c r="T66" s="1689"/>
      <c r="U66" s="1689"/>
      <c r="V66" s="1689"/>
      <c r="W66" s="1689"/>
      <c r="X66" s="1689"/>
      <c r="Y66" s="1689"/>
      <c r="Z66" s="1689"/>
    </row>
    <row r="67">
      <c r="A67" s="1689"/>
      <c r="B67" s="1689"/>
      <c r="C67" s="1689"/>
      <c r="D67" s="1689"/>
      <c r="E67" s="1689"/>
      <c r="F67" s="1689"/>
      <c r="G67" s="1689"/>
      <c r="H67" s="1689"/>
      <c r="I67" s="1689"/>
      <c r="J67" s="1689"/>
      <c r="K67" s="1689"/>
      <c r="L67" s="1689"/>
      <c r="M67" s="1689"/>
      <c r="N67" s="1689"/>
      <c r="O67" s="1689"/>
      <c r="P67" s="1689"/>
      <c r="Q67" s="1689"/>
      <c r="R67" s="1689"/>
      <c r="S67" s="1689"/>
      <c r="T67" s="1689"/>
      <c r="U67" s="1689"/>
      <c r="V67" s="1689"/>
      <c r="W67" s="1689"/>
      <c r="X67" s="1689"/>
      <c r="Y67" s="1689"/>
      <c r="Z67" s="1689"/>
    </row>
    <row r="68">
      <c r="A68" s="1689"/>
      <c r="B68" s="1689"/>
      <c r="C68" s="1689"/>
      <c r="D68" s="1689"/>
      <c r="E68" s="1689"/>
      <c r="F68" s="1689"/>
      <c r="G68" s="1689"/>
      <c r="H68" s="1689"/>
      <c r="I68" s="1689"/>
      <c r="J68" s="1689"/>
      <c r="K68" s="1689"/>
      <c r="L68" s="1689"/>
      <c r="M68" s="1689"/>
      <c r="N68" s="1689"/>
      <c r="O68" s="1689"/>
      <c r="P68" s="1689"/>
      <c r="Q68" s="1689"/>
      <c r="R68" s="1689"/>
      <c r="S68" s="1689"/>
      <c r="T68" s="1689"/>
      <c r="U68" s="1689"/>
      <c r="V68" s="1689"/>
      <c r="W68" s="1689"/>
      <c r="X68" s="1689"/>
      <c r="Y68" s="1689"/>
      <c r="Z68" s="1689"/>
    </row>
    <row r="69">
      <c r="A69" s="1689"/>
      <c r="B69" s="1689"/>
      <c r="C69" s="1689"/>
      <c r="D69" s="1689"/>
      <c r="E69" s="1689"/>
      <c r="F69" s="1689"/>
      <c r="G69" s="1689"/>
      <c r="H69" s="1689"/>
      <c r="I69" s="1689"/>
      <c r="J69" s="1689"/>
      <c r="K69" s="1689"/>
      <c r="L69" s="1689"/>
      <c r="M69" s="1689"/>
      <c r="N69" s="1689"/>
      <c r="O69" s="1689"/>
      <c r="P69" s="1689"/>
      <c r="Q69" s="1689"/>
      <c r="R69" s="1689"/>
      <c r="S69" s="1689"/>
      <c r="T69" s="1689"/>
      <c r="U69" s="1689"/>
      <c r="V69" s="1689"/>
      <c r="W69" s="1689"/>
      <c r="X69" s="1689"/>
      <c r="Y69" s="1689"/>
      <c r="Z69" s="1689"/>
    </row>
    <row r="70">
      <c r="A70" s="1689"/>
      <c r="B70" s="1689"/>
      <c r="C70" s="1689"/>
      <c r="D70" s="1689"/>
      <c r="E70" s="1689"/>
      <c r="F70" s="1689"/>
      <c r="G70" s="1689"/>
      <c r="H70" s="1689"/>
      <c r="I70" s="1689"/>
      <c r="J70" s="1689"/>
      <c r="K70" s="1689"/>
      <c r="L70" s="1689"/>
      <c r="M70" s="1689"/>
      <c r="N70" s="1689"/>
      <c r="O70" s="1689"/>
      <c r="P70" s="1689"/>
      <c r="Q70" s="1689"/>
      <c r="R70" s="1689"/>
      <c r="S70" s="1689"/>
      <c r="T70" s="1689"/>
      <c r="U70" s="1689"/>
      <c r="V70" s="1689"/>
      <c r="W70" s="1689"/>
      <c r="X70" s="1689"/>
      <c r="Y70" s="1689"/>
      <c r="Z70" s="1689"/>
    </row>
    <row r="71">
      <c r="A71" s="1689"/>
      <c r="B71" s="1689"/>
      <c r="C71" s="1689"/>
      <c r="D71" s="1689"/>
      <c r="E71" s="1689"/>
      <c r="F71" s="1689"/>
      <c r="G71" s="1689"/>
      <c r="H71" s="1689"/>
      <c r="I71" s="1689"/>
      <c r="J71" s="1689"/>
      <c r="K71" s="1689"/>
      <c r="L71" s="1689"/>
      <c r="M71" s="1689"/>
      <c r="N71" s="1689"/>
      <c r="O71" s="1689"/>
      <c r="P71" s="1689"/>
      <c r="Q71" s="1689"/>
      <c r="R71" s="1689"/>
      <c r="S71" s="1689"/>
      <c r="T71" s="1689"/>
      <c r="U71" s="1689"/>
      <c r="V71" s="1689"/>
      <c r="W71" s="1689"/>
      <c r="X71" s="1689"/>
      <c r="Y71" s="1689"/>
      <c r="Z71" s="1689"/>
    </row>
    <row r="72">
      <c r="A72" s="1689"/>
      <c r="B72" s="1689"/>
      <c r="C72" s="1689"/>
      <c r="D72" s="1689"/>
      <c r="E72" s="1689"/>
      <c r="F72" s="1689"/>
      <c r="G72" s="1689"/>
      <c r="H72" s="1689"/>
      <c r="I72" s="1689"/>
      <c r="J72" s="1689"/>
      <c r="K72" s="1689"/>
      <c r="L72" s="1689"/>
      <c r="M72" s="1689"/>
      <c r="N72" s="1689"/>
      <c r="O72" s="1689"/>
      <c r="P72" s="1689"/>
      <c r="Q72" s="1689"/>
      <c r="R72" s="1689"/>
      <c r="S72" s="1689"/>
      <c r="T72" s="1689"/>
      <c r="U72" s="1689"/>
      <c r="V72" s="1689"/>
      <c r="W72" s="1689"/>
      <c r="X72" s="1689"/>
      <c r="Y72" s="1689"/>
      <c r="Z72" s="1689"/>
    </row>
    <row r="73">
      <c r="A73" s="1689"/>
      <c r="B73" s="1689"/>
      <c r="C73" s="1689"/>
      <c r="D73" s="1689"/>
      <c r="E73" s="1689"/>
      <c r="F73" s="1689"/>
      <c r="G73" s="1689"/>
      <c r="H73" s="1689"/>
      <c r="I73" s="1689"/>
      <c r="J73" s="1689"/>
      <c r="K73" s="1689"/>
      <c r="L73" s="1689"/>
      <c r="M73" s="1689"/>
      <c r="N73" s="1689"/>
      <c r="O73" s="1689"/>
      <c r="P73" s="1689"/>
      <c r="Q73" s="1689"/>
      <c r="R73" s="1689"/>
      <c r="S73" s="1689"/>
      <c r="T73" s="1689"/>
      <c r="U73" s="1689"/>
      <c r="V73" s="1689"/>
      <c r="W73" s="1689"/>
      <c r="X73" s="1689"/>
      <c r="Y73" s="1689"/>
      <c r="Z73" s="1689"/>
    </row>
    <row r="74">
      <c r="A74" s="1689"/>
      <c r="B74" s="1689"/>
      <c r="C74" s="1689"/>
      <c r="D74" s="1689"/>
      <c r="E74" s="1689"/>
      <c r="F74" s="1689"/>
      <c r="G74" s="1689"/>
      <c r="H74" s="1689"/>
      <c r="I74" s="1689"/>
      <c r="J74" s="1689"/>
      <c r="K74" s="1689"/>
      <c r="L74" s="1689"/>
      <c r="M74" s="1689"/>
      <c r="N74" s="1689"/>
      <c r="O74" s="1689"/>
      <c r="P74" s="1689"/>
      <c r="Q74" s="1689"/>
      <c r="R74" s="1689"/>
      <c r="S74" s="1689"/>
      <c r="T74" s="1689"/>
      <c r="U74" s="1689"/>
      <c r="V74" s="1689"/>
      <c r="W74" s="1689"/>
      <c r="X74" s="1689"/>
      <c r="Y74" s="1689"/>
      <c r="Z74" s="1689"/>
    </row>
    <row r="75">
      <c r="A75" s="1689"/>
      <c r="B75" s="1689"/>
      <c r="C75" s="1689"/>
      <c r="D75" s="1689"/>
      <c r="E75" s="1689"/>
      <c r="F75" s="1689"/>
      <c r="G75" s="1689"/>
      <c r="H75" s="1689"/>
      <c r="I75" s="1689"/>
      <c r="J75" s="1689"/>
      <c r="K75" s="1689"/>
      <c r="L75" s="1689"/>
      <c r="M75" s="1689"/>
      <c r="N75" s="1689"/>
      <c r="O75" s="1689"/>
      <c r="P75" s="1689"/>
      <c r="Q75" s="1689"/>
      <c r="R75" s="1689"/>
      <c r="S75" s="1689"/>
      <c r="T75" s="1689"/>
      <c r="U75" s="1689"/>
      <c r="V75" s="1689"/>
      <c r="W75" s="1689"/>
      <c r="X75" s="1689"/>
      <c r="Y75" s="1689"/>
      <c r="Z75" s="1689"/>
    </row>
    <row r="76">
      <c r="A76" s="1689"/>
      <c r="B76" s="1689"/>
      <c r="C76" s="1689"/>
      <c r="D76" s="1689"/>
      <c r="E76" s="1689"/>
      <c r="F76" s="1689"/>
      <c r="G76" s="1689"/>
      <c r="H76" s="1689"/>
      <c r="I76" s="1689"/>
      <c r="J76" s="1689"/>
      <c r="K76" s="1689"/>
      <c r="L76" s="1689"/>
      <c r="M76" s="1689"/>
      <c r="N76" s="1689"/>
      <c r="O76" s="1689"/>
      <c r="P76" s="1689"/>
      <c r="Q76" s="1689"/>
      <c r="R76" s="1689"/>
      <c r="S76" s="1689"/>
      <c r="T76" s="1689"/>
      <c r="U76" s="1689"/>
      <c r="V76" s="1689"/>
      <c r="W76" s="1689"/>
      <c r="X76" s="1689"/>
      <c r="Y76" s="1689"/>
      <c r="Z76" s="1689"/>
    </row>
    <row r="77">
      <c r="A77" s="1689"/>
      <c r="B77" s="1689"/>
      <c r="C77" s="1689"/>
      <c r="D77" s="1689"/>
      <c r="E77" s="1689"/>
      <c r="F77" s="1689"/>
      <c r="G77" s="1689"/>
      <c r="H77" s="1689"/>
      <c r="I77" s="1689"/>
      <c r="J77" s="1689"/>
      <c r="K77" s="1689"/>
      <c r="L77" s="1689"/>
      <c r="M77" s="1689"/>
      <c r="N77" s="1689"/>
      <c r="O77" s="1689"/>
      <c r="P77" s="1689"/>
      <c r="Q77" s="1689"/>
      <c r="R77" s="1689"/>
      <c r="S77" s="1689"/>
      <c r="T77" s="1689"/>
      <c r="U77" s="1689"/>
      <c r="V77" s="1689"/>
      <c r="W77" s="1689"/>
      <c r="X77" s="1689"/>
      <c r="Y77" s="1689"/>
      <c r="Z77" s="1689"/>
    </row>
    <row r="78">
      <c r="A78" s="1689"/>
      <c r="B78" s="1689"/>
      <c r="C78" s="1689"/>
      <c r="D78" s="1689"/>
      <c r="E78" s="1689"/>
      <c r="F78" s="1689"/>
      <c r="G78" s="1689"/>
      <c r="H78" s="1689"/>
      <c r="I78" s="1689"/>
      <c r="J78" s="1689"/>
      <c r="K78" s="1689"/>
      <c r="L78" s="1689"/>
      <c r="M78" s="1689"/>
      <c r="N78" s="1689"/>
      <c r="O78" s="1689"/>
      <c r="P78" s="1689"/>
      <c r="Q78" s="1689"/>
      <c r="R78" s="1689"/>
      <c r="S78" s="1689"/>
      <c r="T78" s="1689"/>
      <c r="U78" s="1689"/>
      <c r="V78" s="1689"/>
      <c r="W78" s="1689"/>
      <c r="X78" s="1689"/>
      <c r="Y78" s="1689"/>
      <c r="Z78" s="1689"/>
    </row>
    <row r="79">
      <c r="A79" s="1689"/>
      <c r="B79" s="1689"/>
      <c r="C79" s="1689"/>
      <c r="D79" s="1689"/>
      <c r="E79" s="1689"/>
      <c r="F79" s="1689"/>
      <c r="G79" s="1689"/>
      <c r="H79" s="1689"/>
      <c r="I79" s="1689"/>
      <c r="J79" s="1689"/>
      <c r="K79" s="1689"/>
      <c r="L79" s="1689"/>
      <c r="M79" s="1689"/>
      <c r="N79" s="1689"/>
      <c r="O79" s="1689"/>
      <c r="P79" s="1689"/>
      <c r="Q79" s="1689"/>
      <c r="R79" s="1689"/>
      <c r="S79" s="1689"/>
      <c r="T79" s="1689"/>
      <c r="U79" s="1689"/>
      <c r="V79" s="1689"/>
      <c r="W79" s="1689"/>
      <c r="X79" s="1689"/>
      <c r="Y79" s="1689"/>
      <c r="Z79" s="1689"/>
    </row>
    <row r="80">
      <c r="A80" s="1689"/>
      <c r="B80" s="1689"/>
      <c r="C80" s="1689"/>
      <c r="D80" s="1689"/>
      <c r="E80" s="1689"/>
      <c r="F80" s="1689"/>
      <c r="G80" s="1689"/>
      <c r="H80" s="1689"/>
      <c r="I80" s="1689"/>
      <c r="J80" s="1689"/>
      <c r="K80" s="1689"/>
      <c r="L80" s="1689"/>
      <c r="M80" s="1689"/>
      <c r="N80" s="1689"/>
      <c r="O80" s="1689"/>
      <c r="P80" s="1689"/>
      <c r="Q80" s="1689"/>
      <c r="R80" s="1689"/>
      <c r="S80" s="1689"/>
      <c r="T80" s="1689"/>
      <c r="U80" s="1689"/>
      <c r="V80" s="1689"/>
      <c r="W80" s="1689"/>
      <c r="X80" s="1689"/>
      <c r="Y80" s="1689"/>
      <c r="Z80" s="1689"/>
    </row>
    <row r="81">
      <c r="A81" s="1689"/>
      <c r="B81" s="1689"/>
      <c r="C81" s="1689"/>
      <c r="D81" s="1689"/>
      <c r="E81" s="1689"/>
      <c r="F81" s="1689"/>
      <c r="G81" s="1689"/>
      <c r="H81" s="1689"/>
      <c r="I81" s="1689"/>
      <c r="J81" s="1689"/>
      <c r="K81" s="1689"/>
      <c r="L81" s="1689"/>
      <c r="M81" s="1689"/>
      <c r="N81" s="1689"/>
      <c r="O81" s="1689"/>
      <c r="P81" s="1689"/>
      <c r="Q81" s="1689"/>
      <c r="R81" s="1689"/>
      <c r="S81" s="1689"/>
      <c r="T81" s="1689"/>
      <c r="U81" s="1689"/>
      <c r="V81" s="1689"/>
      <c r="W81" s="1689"/>
      <c r="X81" s="1689"/>
      <c r="Y81" s="1689"/>
      <c r="Z81" s="1689"/>
    </row>
    <row r="82">
      <c r="A82" s="1689"/>
      <c r="B82" s="1689"/>
      <c r="C82" s="1689"/>
      <c r="D82" s="1689"/>
      <c r="E82" s="1689"/>
      <c r="F82" s="1689"/>
      <c r="G82" s="1689"/>
      <c r="H82" s="1689"/>
      <c r="I82" s="1689"/>
      <c r="J82" s="1689"/>
      <c r="K82" s="1689"/>
      <c r="L82" s="1689"/>
      <c r="M82" s="1689"/>
      <c r="N82" s="1689"/>
      <c r="O82" s="1689"/>
      <c r="P82" s="1689"/>
      <c r="Q82" s="1689"/>
      <c r="R82" s="1689"/>
      <c r="S82" s="1689"/>
      <c r="T82" s="1689"/>
      <c r="U82" s="1689"/>
      <c r="V82" s="1689"/>
      <c r="W82" s="1689"/>
      <c r="X82" s="1689"/>
      <c r="Y82" s="1689"/>
      <c r="Z82" s="1689"/>
    </row>
    <row r="83">
      <c r="A83" s="1689"/>
      <c r="B83" s="1689"/>
      <c r="C83" s="1689"/>
      <c r="D83" s="1689"/>
      <c r="E83" s="1689"/>
      <c r="F83" s="1689"/>
      <c r="G83" s="1689"/>
      <c r="H83" s="1689"/>
      <c r="I83" s="1689"/>
      <c r="J83" s="1689"/>
      <c r="K83" s="1689"/>
      <c r="L83" s="1689"/>
      <c r="M83" s="1689"/>
      <c r="N83" s="1689"/>
      <c r="O83" s="1689"/>
      <c r="P83" s="1689"/>
      <c r="Q83" s="1689"/>
      <c r="R83" s="1689"/>
      <c r="S83" s="1689"/>
      <c r="T83" s="1689"/>
      <c r="U83" s="1689"/>
      <c r="V83" s="1689"/>
      <c r="W83" s="1689"/>
      <c r="X83" s="1689"/>
      <c r="Y83" s="1689"/>
      <c r="Z83" s="1689"/>
    </row>
    <row r="84">
      <c r="A84" s="1689"/>
      <c r="B84" s="1689"/>
      <c r="C84" s="1689"/>
      <c r="D84" s="1689"/>
      <c r="E84" s="1689"/>
      <c r="F84" s="1689"/>
      <c r="G84" s="1689"/>
      <c r="H84" s="1689"/>
      <c r="I84" s="1689"/>
      <c r="J84" s="1689"/>
      <c r="K84" s="1689"/>
      <c r="L84" s="1689"/>
      <c r="M84" s="1689"/>
      <c r="N84" s="1689"/>
      <c r="O84" s="1689"/>
      <c r="P84" s="1689"/>
      <c r="Q84" s="1689"/>
      <c r="R84" s="1689"/>
      <c r="S84" s="1689"/>
      <c r="T84" s="1689"/>
      <c r="U84" s="1689"/>
      <c r="V84" s="1689"/>
      <c r="W84" s="1689"/>
      <c r="X84" s="1689"/>
      <c r="Y84" s="1689"/>
      <c r="Z84" s="1689"/>
    </row>
    <row r="85">
      <c r="A85" s="1689"/>
      <c r="B85" s="1689"/>
      <c r="C85" s="1689"/>
      <c r="D85" s="1689"/>
      <c r="E85" s="1689"/>
      <c r="F85" s="1689"/>
      <c r="G85" s="1689"/>
      <c r="H85" s="1689"/>
      <c r="I85" s="1689"/>
      <c r="J85" s="1689"/>
      <c r="K85" s="1689"/>
      <c r="L85" s="1689"/>
      <c r="M85" s="1689"/>
      <c r="N85" s="1689"/>
      <c r="O85" s="1689"/>
      <c r="P85" s="1689"/>
      <c r="Q85" s="1689"/>
      <c r="R85" s="1689"/>
      <c r="S85" s="1689"/>
      <c r="T85" s="1689"/>
      <c r="U85" s="1689"/>
      <c r="V85" s="1689"/>
      <c r="W85" s="1689"/>
      <c r="X85" s="1689"/>
      <c r="Y85" s="1689"/>
      <c r="Z85" s="1689"/>
    </row>
    <row r="86">
      <c r="A86" s="1689"/>
      <c r="B86" s="1689"/>
      <c r="C86" s="1689"/>
      <c r="D86" s="1689"/>
      <c r="E86" s="1689"/>
      <c r="F86" s="1689"/>
      <c r="G86" s="1689"/>
      <c r="H86" s="1689"/>
      <c r="I86" s="1689"/>
      <c r="J86" s="1689"/>
      <c r="K86" s="1689"/>
      <c r="L86" s="1689"/>
      <c r="M86" s="1689"/>
      <c r="N86" s="1689"/>
      <c r="O86" s="1689"/>
      <c r="P86" s="1689"/>
      <c r="Q86" s="1689"/>
      <c r="R86" s="1689"/>
      <c r="S86" s="1689"/>
      <c r="T86" s="1689"/>
      <c r="U86" s="1689"/>
      <c r="V86" s="1689"/>
      <c r="W86" s="1689"/>
      <c r="X86" s="1689"/>
      <c r="Y86" s="1689"/>
      <c r="Z86" s="1689"/>
    </row>
    <row r="87">
      <c r="A87" s="1689"/>
      <c r="B87" s="1689"/>
      <c r="C87" s="1689"/>
      <c r="D87" s="1689"/>
      <c r="E87" s="1689"/>
      <c r="F87" s="1689"/>
      <c r="G87" s="1689"/>
      <c r="H87" s="1689"/>
      <c r="I87" s="1689"/>
      <c r="J87" s="1689"/>
      <c r="K87" s="1689"/>
      <c r="L87" s="1689"/>
      <c r="M87" s="1689"/>
      <c r="N87" s="1689"/>
      <c r="O87" s="1689"/>
      <c r="P87" s="1689"/>
      <c r="Q87" s="1689"/>
      <c r="R87" s="1689"/>
      <c r="S87" s="1689"/>
      <c r="T87" s="1689"/>
      <c r="U87" s="1689"/>
      <c r="V87" s="1689"/>
      <c r="W87" s="1689"/>
      <c r="X87" s="1689"/>
      <c r="Y87" s="1689"/>
      <c r="Z87" s="1689"/>
    </row>
    <row r="88">
      <c r="A88" s="1689"/>
      <c r="B88" s="1689"/>
      <c r="C88" s="1689"/>
      <c r="D88" s="1689"/>
      <c r="E88" s="1689"/>
      <c r="F88" s="1689"/>
      <c r="G88" s="1689"/>
      <c r="H88" s="1689"/>
      <c r="I88" s="1689"/>
      <c r="J88" s="1689"/>
      <c r="K88" s="1689"/>
      <c r="L88" s="1689"/>
      <c r="M88" s="1689"/>
      <c r="N88" s="1689"/>
      <c r="O88" s="1689"/>
      <c r="P88" s="1689"/>
      <c r="Q88" s="1689"/>
      <c r="R88" s="1689"/>
      <c r="S88" s="1689"/>
      <c r="T88" s="1689"/>
      <c r="U88" s="1689"/>
      <c r="V88" s="1689"/>
      <c r="W88" s="1689"/>
      <c r="X88" s="1689"/>
      <c r="Y88" s="1689"/>
      <c r="Z88" s="1689"/>
    </row>
    <row r="89">
      <c r="A89" s="1689"/>
      <c r="B89" s="1689"/>
      <c r="C89" s="1689"/>
      <c r="D89" s="1689"/>
      <c r="E89" s="1689"/>
      <c r="F89" s="1689"/>
      <c r="G89" s="1689"/>
      <c r="H89" s="1689"/>
      <c r="I89" s="1689"/>
      <c r="J89" s="1689"/>
      <c r="K89" s="1689"/>
      <c r="L89" s="1689"/>
      <c r="M89" s="1689"/>
      <c r="N89" s="1689"/>
      <c r="O89" s="1689"/>
      <c r="P89" s="1689"/>
      <c r="Q89" s="1689"/>
      <c r="R89" s="1689"/>
      <c r="S89" s="1689"/>
      <c r="T89" s="1689"/>
      <c r="U89" s="1689"/>
      <c r="V89" s="1689"/>
      <c r="W89" s="1689"/>
      <c r="X89" s="1689"/>
      <c r="Y89" s="1689"/>
      <c r="Z89" s="1689"/>
    </row>
    <row r="90">
      <c r="A90" s="1689"/>
      <c r="B90" s="1689"/>
      <c r="C90" s="1689"/>
      <c r="D90" s="1689"/>
      <c r="E90" s="1689"/>
      <c r="F90" s="1689"/>
      <c r="G90" s="1689"/>
      <c r="H90" s="1689"/>
      <c r="I90" s="1689"/>
      <c r="J90" s="1689"/>
      <c r="K90" s="1689"/>
      <c r="L90" s="1689"/>
      <c r="M90" s="1689"/>
      <c r="N90" s="1689"/>
      <c r="O90" s="1689"/>
      <c r="P90" s="1689"/>
      <c r="Q90" s="1689"/>
      <c r="R90" s="1689"/>
      <c r="S90" s="1689"/>
      <c r="T90" s="1689"/>
      <c r="U90" s="1689"/>
      <c r="V90" s="1689"/>
      <c r="W90" s="1689"/>
      <c r="X90" s="1689"/>
      <c r="Y90" s="1689"/>
      <c r="Z90" s="1689"/>
    </row>
    <row r="91">
      <c r="A91" s="1689"/>
      <c r="B91" s="1689"/>
      <c r="C91" s="1689"/>
      <c r="D91" s="1689"/>
      <c r="E91" s="1689"/>
      <c r="F91" s="1689"/>
      <c r="G91" s="1689"/>
      <c r="H91" s="1689"/>
      <c r="I91" s="1689"/>
      <c r="J91" s="1689"/>
      <c r="K91" s="1689"/>
      <c r="L91" s="1689"/>
      <c r="M91" s="1689"/>
      <c r="N91" s="1689"/>
      <c r="O91" s="1689"/>
      <c r="P91" s="1689"/>
      <c r="Q91" s="1689"/>
      <c r="R91" s="1689"/>
      <c r="S91" s="1689"/>
      <c r="T91" s="1689"/>
      <c r="U91" s="1689"/>
      <c r="V91" s="1689"/>
      <c r="W91" s="1689"/>
      <c r="X91" s="1689"/>
      <c r="Y91" s="1689"/>
      <c r="Z91" s="1689"/>
    </row>
    <row r="92">
      <c r="A92" s="1689"/>
      <c r="B92" s="1689"/>
      <c r="C92" s="1689"/>
      <c r="D92" s="1689"/>
      <c r="E92" s="1689"/>
      <c r="F92" s="1689"/>
      <c r="G92" s="1689"/>
      <c r="H92" s="1689"/>
      <c r="I92" s="1689"/>
      <c r="J92" s="1689"/>
      <c r="K92" s="1689"/>
      <c r="L92" s="1689"/>
      <c r="M92" s="1689"/>
      <c r="N92" s="1689"/>
      <c r="O92" s="1689"/>
      <c r="P92" s="1689"/>
      <c r="Q92" s="1689"/>
      <c r="R92" s="1689"/>
      <c r="S92" s="1689"/>
      <c r="T92" s="1689"/>
      <c r="U92" s="1689"/>
      <c r="V92" s="1689"/>
      <c r="W92" s="1689"/>
      <c r="X92" s="1689"/>
      <c r="Y92" s="1689"/>
      <c r="Z92" s="1689"/>
    </row>
    <row r="93">
      <c r="A93" s="1689"/>
      <c r="B93" s="1689"/>
      <c r="C93" s="1689"/>
      <c r="D93" s="1689"/>
      <c r="E93" s="1689"/>
      <c r="F93" s="1689"/>
      <c r="G93" s="1689"/>
      <c r="H93" s="1689"/>
      <c r="I93" s="1689"/>
      <c r="J93" s="1689"/>
      <c r="K93" s="1689"/>
      <c r="L93" s="1689"/>
      <c r="M93" s="1689"/>
      <c r="N93" s="1689"/>
      <c r="O93" s="1689"/>
      <c r="P93" s="1689"/>
      <c r="Q93" s="1689"/>
      <c r="R93" s="1689"/>
      <c r="S93" s="1689"/>
      <c r="T93" s="1689"/>
      <c r="U93" s="1689"/>
      <c r="V93" s="1689"/>
      <c r="W93" s="1689"/>
      <c r="X93" s="1689"/>
      <c r="Y93" s="1689"/>
      <c r="Z93" s="1689"/>
    </row>
    <row r="94">
      <c r="A94" s="1689"/>
      <c r="B94" s="1689"/>
      <c r="C94" s="1689"/>
      <c r="D94" s="1689"/>
      <c r="E94" s="1689"/>
      <c r="F94" s="1689"/>
      <c r="G94" s="1689"/>
      <c r="H94" s="1689"/>
      <c r="I94" s="1689"/>
      <c r="J94" s="1689"/>
      <c r="K94" s="1689"/>
      <c r="L94" s="1689"/>
      <c r="M94" s="1689"/>
      <c r="N94" s="1689"/>
      <c r="O94" s="1689"/>
      <c r="P94" s="1689"/>
      <c r="Q94" s="1689"/>
      <c r="R94" s="1689"/>
      <c r="S94" s="1689"/>
      <c r="T94" s="1689"/>
      <c r="U94" s="1689"/>
      <c r="V94" s="1689"/>
      <c r="W94" s="1689"/>
      <c r="X94" s="1689"/>
      <c r="Y94" s="1689"/>
      <c r="Z94" s="1689"/>
    </row>
    <row r="95">
      <c r="A95" s="1689"/>
      <c r="B95" s="1689"/>
      <c r="C95" s="1689"/>
      <c r="D95" s="1689"/>
      <c r="E95" s="1689"/>
      <c r="F95" s="1689"/>
      <c r="G95" s="1689"/>
      <c r="H95" s="1689"/>
      <c r="I95" s="1689"/>
      <c r="J95" s="1689"/>
      <c r="K95" s="1689"/>
      <c r="L95" s="1689"/>
      <c r="M95" s="1689"/>
      <c r="N95" s="1689"/>
      <c r="O95" s="1689"/>
      <c r="P95" s="1689"/>
      <c r="Q95" s="1689"/>
      <c r="R95" s="1689"/>
      <c r="S95" s="1689"/>
      <c r="T95" s="1689"/>
      <c r="U95" s="1689"/>
      <c r="V95" s="1689"/>
      <c r="W95" s="1689"/>
      <c r="X95" s="1689"/>
      <c r="Y95" s="1689"/>
      <c r="Z95" s="1689"/>
    </row>
    <row r="96">
      <c r="A96" s="1689"/>
      <c r="B96" s="1689"/>
      <c r="C96" s="1689"/>
      <c r="D96" s="1689"/>
      <c r="E96" s="1689"/>
      <c r="F96" s="1689"/>
      <c r="G96" s="1689"/>
      <c r="H96" s="1689"/>
      <c r="I96" s="1689"/>
      <c r="J96" s="1689"/>
      <c r="K96" s="1689"/>
      <c r="L96" s="1689"/>
      <c r="M96" s="1689"/>
      <c r="N96" s="1689"/>
      <c r="O96" s="1689"/>
      <c r="P96" s="1689"/>
      <c r="Q96" s="1689"/>
      <c r="R96" s="1689"/>
      <c r="S96" s="1689"/>
      <c r="T96" s="1689"/>
      <c r="U96" s="1689"/>
      <c r="V96" s="1689"/>
      <c r="W96" s="1689"/>
      <c r="X96" s="1689"/>
      <c r="Y96" s="1689"/>
      <c r="Z96" s="1689"/>
    </row>
    <row r="97">
      <c r="A97" s="1689"/>
      <c r="B97" s="1689"/>
      <c r="C97" s="1689"/>
      <c r="D97" s="1689"/>
      <c r="E97" s="1689"/>
      <c r="F97" s="1689"/>
      <c r="G97" s="1689"/>
      <c r="H97" s="1689"/>
      <c r="I97" s="1689"/>
      <c r="J97" s="1689"/>
      <c r="K97" s="1689"/>
      <c r="L97" s="1689"/>
      <c r="M97" s="1689"/>
      <c r="N97" s="1689"/>
      <c r="O97" s="1689"/>
      <c r="P97" s="1689"/>
      <c r="Q97" s="1689"/>
      <c r="R97" s="1689"/>
      <c r="S97" s="1689"/>
      <c r="T97" s="1689"/>
      <c r="U97" s="1689"/>
      <c r="V97" s="1689"/>
      <c r="W97" s="1689"/>
      <c r="X97" s="1689"/>
      <c r="Y97" s="1689"/>
      <c r="Z97" s="1689"/>
    </row>
    <row r="98">
      <c r="A98" s="1689"/>
      <c r="B98" s="1689"/>
      <c r="C98" s="1689"/>
      <c r="D98" s="1689"/>
      <c r="E98" s="1689"/>
      <c r="F98" s="1689"/>
      <c r="G98" s="1689"/>
      <c r="H98" s="1689"/>
      <c r="I98" s="1689"/>
      <c r="J98" s="1689"/>
      <c r="K98" s="1689"/>
      <c r="L98" s="1689"/>
      <c r="M98" s="1689"/>
      <c r="N98" s="1689"/>
      <c r="O98" s="1689"/>
      <c r="P98" s="1689"/>
      <c r="Q98" s="1689"/>
      <c r="R98" s="1689"/>
      <c r="S98" s="1689"/>
      <c r="T98" s="1689"/>
      <c r="U98" s="1689"/>
      <c r="V98" s="1689"/>
      <c r="W98" s="1689"/>
      <c r="X98" s="1689"/>
      <c r="Y98" s="1689"/>
      <c r="Z98" s="1689"/>
    </row>
    <row r="99">
      <c r="A99" s="1689"/>
      <c r="B99" s="1689"/>
      <c r="C99" s="1689"/>
      <c r="D99" s="1689"/>
      <c r="E99" s="1689"/>
      <c r="F99" s="1689"/>
      <c r="G99" s="1689"/>
      <c r="H99" s="1689"/>
      <c r="I99" s="1689"/>
      <c r="J99" s="1689"/>
      <c r="K99" s="1689"/>
      <c r="L99" s="1689"/>
      <c r="M99" s="1689"/>
      <c r="N99" s="1689"/>
      <c r="O99" s="1689"/>
      <c r="P99" s="1689"/>
      <c r="Q99" s="1689"/>
      <c r="R99" s="1689"/>
      <c r="S99" s="1689"/>
      <c r="T99" s="1689"/>
      <c r="U99" s="1689"/>
      <c r="V99" s="1689"/>
      <c r="W99" s="1689"/>
      <c r="X99" s="1689"/>
      <c r="Y99" s="1689"/>
      <c r="Z99" s="1689"/>
    </row>
    <row r="100">
      <c r="A100" s="1689"/>
      <c r="B100" s="1689"/>
      <c r="C100" s="1689"/>
      <c r="D100" s="1689"/>
      <c r="E100" s="1689"/>
      <c r="F100" s="1689"/>
      <c r="G100" s="1689"/>
      <c r="H100" s="1689"/>
      <c r="I100" s="1689"/>
      <c r="J100" s="1689"/>
      <c r="K100" s="1689"/>
      <c r="L100" s="1689"/>
      <c r="M100" s="1689"/>
      <c r="N100" s="1689"/>
      <c r="O100" s="1689"/>
      <c r="P100" s="1689"/>
      <c r="Q100" s="1689"/>
      <c r="R100" s="1689"/>
      <c r="S100" s="1689"/>
      <c r="T100" s="1689"/>
      <c r="U100" s="1689"/>
      <c r="V100" s="1689"/>
      <c r="W100" s="1689"/>
      <c r="X100" s="1689"/>
      <c r="Y100" s="1689"/>
      <c r="Z100" s="1689"/>
    </row>
    <row r="101">
      <c r="A101" s="1689"/>
      <c r="B101" s="1689"/>
      <c r="C101" s="1689"/>
      <c r="D101" s="1689"/>
      <c r="E101" s="1689"/>
      <c r="F101" s="1689"/>
      <c r="G101" s="1689"/>
      <c r="H101" s="1689"/>
      <c r="I101" s="1689"/>
      <c r="J101" s="1689"/>
      <c r="K101" s="1689"/>
      <c r="L101" s="1689"/>
      <c r="M101" s="1689"/>
      <c r="N101" s="1689"/>
      <c r="O101" s="1689"/>
      <c r="P101" s="1689"/>
      <c r="Q101" s="1689"/>
      <c r="R101" s="1689"/>
      <c r="S101" s="1689"/>
      <c r="T101" s="1689"/>
      <c r="U101" s="1689"/>
      <c r="V101" s="1689"/>
      <c r="W101" s="1689"/>
      <c r="X101" s="1689"/>
      <c r="Y101" s="1689"/>
      <c r="Z101" s="1689"/>
    </row>
    <row r="102">
      <c r="A102" s="1689"/>
      <c r="B102" s="1689"/>
      <c r="C102" s="1689"/>
      <c r="D102" s="1689"/>
      <c r="E102" s="1689"/>
      <c r="F102" s="1689"/>
      <c r="G102" s="1689"/>
      <c r="H102" s="1689"/>
      <c r="I102" s="1689"/>
      <c r="J102" s="1689"/>
      <c r="K102" s="1689"/>
      <c r="L102" s="1689"/>
      <c r="M102" s="1689"/>
      <c r="N102" s="1689"/>
      <c r="O102" s="1689"/>
      <c r="P102" s="1689"/>
      <c r="Q102" s="1689"/>
      <c r="R102" s="1689"/>
      <c r="S102" s="1689"/>
      <c r="T102" s="1689"/>
      <c r="U102" s="1689"/>
      <c r="V102" s="1689"/>
      <c r="W102" s="1689"/>
      <c r="X102" s="1689"/>
      <c r="Y102" s="1689"/>
      <c r="Z102" s="1689"/>
    </row>
    <row r="103">
      <c r="A103" s="1689"/>
      <c r="B103" s="1689"/>
      <c r="C103" s="1689"/>
      <c r="D103" s="1689"/>
      <c r="E103" s="1689"/>
      <c r="F103" s="1689"/>
      <c r="G103" s="1689"/>
      <c r="H103" s="1689"/>
      <c r="I103" s="1689"/>
      <c r="J103" s="1689"/>
      <c r="K103" s="1689"/>
      <c r="L103" s="1689"/>
      <c r="M103" s="1689"/>
      <c r="N103" s="1689"/>
      <c r="O103" s="1689"/>
      <c r="P103" s="1689"/>
      <c r="Q103" s="1689"/>
      <c r="R103" s="1689"/>
      <c r="S103" s="1689"/>
      <c r="T103" s="1689"/>
      <c r="U103" s="1689"/>
      <c r="V103" s="1689"/>
      <c r="W103" s="1689"/>
      <c r="X103" s="1689"/>
      <c r="Y103" s="1689"/>
      <c r="Z103" s="1689"/>
    </row>
    <row r="104">
      <c r="A104" s="1689"/>
      <c r="B104" s="1689"/>
      <c r="C104" s="1689"/>
      <c r="D104" s="1689"/>
      <c r="E104" s="1689"/>
      <c r="F104" s="1689"/>
      <c r="G104" s="1689"/>
      <c r="H104" s="1689"/>
      <c r="I104" s="1689"/>
      <c r="J104" s="1689"/>
      <c r="K104" s="1689"/>
      <c r="L104" s="1689"/>
      <c r="M104" s="1689"/>
      <c r="N104" s="1689"/>
      <c r="O104" s="1689"/>
      <c r="P104" s="1689"/>
      <c r="Q104" s="1689"/>
      <c r="R104" s="1689"/>
      <c r="S104" s="1689"/>
      <c r="T104" s="1689"/>
      <c r="U104" s="1689"/>
      <c r="V104" s="1689"/>
      <c r="W104" s="1689"/>
      <c r="X104" s="1689"/>
      <c r="Y104" s="1689"/>
      <c r="Z104" s="1689"/>
    </row>
    <row r="105">
      <c r="A105" s="1689"/>
      <c r="B105" s="1689"/>
      <c r="C105" s="1689"/>
      <c r="D105" s="1689"/>
      <c r="E105" s="1689"/>
      <c r="F105" s="1689"/>
      <c r="G105" s="1689"/>
      <c r="H105" s="1689"/>
      <c r="I105" s="1689"/>
      <c r="J105" s="1689"/>
      <c r="K105" s="1689"/>
      <c r="L105" s="1689"/>
      <c r="M105" s="1689"/>
      <c r="N105" s="1689"/>
      <c r="O105" s="1689"/>
      <c r="P105" s="1689"/>
      <c r="Q105" s="1689"/>
      <c r="R105" s="1689"/>
      <c r="S105" s="1689"/>
      <c r="T105" s="1689"/>
      <c r="U105" s="1689"/>
      <c r="V105" s="1689"/>
      <c r="W105" s="1689"/>
      <c r="X105" s="1689"/>
      <c r="Y105" s="1689"/>
      <c r="Z105" s="1689"/>
    </row>
    <row r="106">
      <c r="A106" s="1689"/>
      <c r="B106" s="1689"/>
      <c r="C106" s="1689"/>
      <c r="D106" s="1689"/>
      <c r="E106" s="1689"/>
      <c r="F106" s="1689"/>
      <c r="G106" s="1689"/>
      <c r="H106" s="1689"/>
      <c r="I106" s="1689"/>
      <c r="J106" s="1689"/>
      <c r="K106" s="1689"/>
      <c r="L106" s="1689"/>
      <c r="M106" s="1689"/>
      <c r="N106" s="1689"/>
      <c r="O106" s="1689"/>
      <c r="P106" s="1689"/>
      <c r="Q106" s="1689"/>
      <c r="R106" s="1689"/>
      <c r="S106" s="1689"/>
      <c r="T106" s="1689"/>
      <c r="U106" s="1689"/>
      <c r="V106" s="1689"/>
      <c r="W106" s="1689"/>
      <c r="X106" s="1689"/>
      <c r="Y106" s="1689"/>
      <c r="Z106" s="1689"/>
    </row>
    <row r="107">
      <c r="A107" s="1689"/>
      <c r="B107" s="1689"/>
      <c r="C107" s="1689"/>
      <c r="D107" s="1689"/>
      <c r="E107" s="1689"/>
      <c r="F107" s="1689"/>
      <c r="G107" s="1689"/>
      <c r="H107" s="1689"/>
      <c r="I107" s="1689"/>
      <c r="J107" s="1689"/>
      <c r="K107" s="1689"/>
      <c r="L107" s="1689"/>
      <c r="M107" s="1689"/>
      <c r="N107" s="1689"/>
      <c r="O107" s="1689"/>
      <c r="P107" s="1689"/>
      <c r="Q107" s="1689"/>
      <c r="R107" s="1689"/>
      <c r="S107" s="1689"/>
      <c r="T107" s="1689"/>
      <c r="U107" s="1689"/>
      <c r="V107" s="1689"/>
      <c r="W107" s="1689"/>
      <c r="X107" s="1689"/>
      <c r="Y107" s="1689"/>
      <c r="Z107" s="1689"/>
    </row>
    <row r="108">
      <c r="A108" s="1689"/>
      <c r="B108" s="1689"/>
      <c r="C108" s="1689"/>
      <c r="D108" s="1689"/>
      <c r="E108" s="1689"/>
      <c r="F108" s="1689"/>
      <c r="G108" s="1689"/>
      <c r="H108" s="1689"/>
      <c r="I108" s="1689"/>
      <c r="J108" s="1689"/>
      <c r="K108" s="1689"/>
      <c r="L108" s="1689"/>
      <c r="M108" s="1689"/>
      <c r="N108" s="1689"/>
      <c r="O108" s="1689"/>
      <c r="P108" s="1689"/>
      <c r="Q108" s="1689"/>
      <c r="R108" s="1689"/>
      <c r="S108" s="1689"/>
      <c r="T108" s="1689"/>
      <c r="U108" s="1689"/>
      <c r="V108" s="1689"/>
      <c r="W108" s="1689"/>
      <c r="X108" s="1689"/>
      <c r="Y108" s="1689"/>
      <c r="Z108" s="1689"/>
    </row>
    <row r="109">
      <c r="A109" s="1689"/>
      <c r="B109" s="1689"/>
      <c r="C109" s="1689"/>
      <c r="D109" s="1689"/>
      <c r="E109" s="1689"/>
      <c r="F109" s="1689"/>
      <c r="G109" s="1689"/>
      <c r="H109" s="1689"/>
      <c r="I109" s="1689"/>
      <c r="J109" s="1689"/>
      <c r="K109" s="1689"/>
      <c r="L109" s="1689"/>
      <c r="M109" s="1689"/>
      <c r="N109" s="1689"/>
      <c r="O109" s="1689"/>
      <c r="P109" s="1689"/>
      <c r="Q109" s="1689"/>
      <c r="R109" s="1689"/>
      <c r="S109" s="1689"/>
      <c r="T109" s="1689"/>
      <c r="U109" s="1689"/>
      <c r="V109" s="1689"/>
      <c r="W109" s="1689"/>
      <c r="X109" s="1689"/>
      <c r="Y109" s="1689"/>
      <c r="Z109" s="1689"/>
    </row>
    <row r="110">
      <c r="A110" s="1689"/>
      <c r="B110" s="1689"/>
      <c r="C110" s="1689"/>
      <c r="D110" s="1689"/>
      <c r="E110" s="1689"/>
      <c r="F110" s="1689"/>
      <c r="G110" s="1689"/>
      <c r="H110" s="1689"/>
      <c r="I110" s="1689"/>
      <c r="J110" s="1689"/>
      <c r="K110" s="1689"/>
      <c r="L110" s="1689"/>
      <c r="M110" s="1689"/>
      <c r="N110" s="1689"/>
      <c r="O110" s="1689"/>
      <c r="P110" s="1689"/>
      <c r="Q110" s="1689"/>
      <c r="R110" s="1689"/>
      <c r="S110" s="1689"/>
      <c r="T110" s="1689"/>
      <c r="U110" s="1689"/>
      <c r="V110" s="1689"/>
      <c r="W110" s="1689"/>
      <c r="X110" s="1689"/>
      <c r="Y110" s="1689"/>
      <c r="Z110" s="1689"/>
    </row>
    <row r="111">
      <c r="A111" s="1689"/>
      <c r="B111" s="1689"/>
      <c r="C111" s="1689"/>
      <c r="D111" s="1689"/>
      <c r="E111" s="1689"/>
      <c r="F111" s="1689"/>
      <c r="G111" s="1689"/>
      <c r="H111" s="1689"/>
      <c r="I111" s="1689"/>
      <c r="J111" s="1689"/>
      <c r="K111" s="1689"/>
      <c r="L111" s="1689"/>
      <c r="M111" s="1689"/>
      <c r="N111" s="1689"/>
      <c r="O111" s="1689"/>
      <c r="P111" s="1689"/>
      <c r="Q111" s="1689"/>
      <c r="R111" s="1689"/>
      <c r="S111" s="1689"/>
      <c r="T111" s="1689"/>
      <c r="U111" s="1689"/>
      <c r="V111" s="1689"/>
      <c r="W111" s="1689"/>
      <c r="X111" s="1689"/>
      <c r="Y111" s="1689"/>
      <c r="Z111" s="1689"/>
    </row>
    <row r="112">
      <c r="A112" s="1689"/>
      <c r="B112" s="1689"/>
      <c r="C112" s="1689"/>
      <c r="D112" s="1689"/>
      <c r="E112" s="1689"/>
      <c r="F112" s="1689"/>
      <c r="G112" s="1689"/>
      <c r="H112" s="1689"/>
      <c r="I112" s="1689"/>
      <c r="J112" s="1689"/>
      <c r="K112" s="1689"/>
      <c r="L112" s="1689"/>
      <c r="M112" s="1689"/>
      <c r="N112" s="1689"/>
      <c r="O112" s="1689"/>
      <c r="P112" s="1689"/>
      <c r="Q112" s="1689"/>
      <c r="R112" s="1689"/>
      <c r="S112" s="1689"/>
      <c r="T112" s="1689"/>
      <c r="U112" s="1689"/>
      <c r="V112" s="1689"/>
      <c r="W112" s="1689"/>
      <c r="X112" s="1689"/>
      <c r="Y112" s="1689"/>
      <c r="Z112" s="1689"/>
    </row>
    <row r="113">
      <c r="A113" s="1689"/>
      <c r="B113" s="1689"/>
      <c r="C113" s="1689"/>
      <c r="D113" s="1689"/>
      <c r="E113" s="1689"/>
      <c r="F113" s="1689"/>
      <c r="G113" s="1689"/>
      <c r="H113" s="1689"/>
      <c r="I113" s="1689"/>
      <c r="J113" s="1689"/>
      <c r="K113" s="1689"/>
      <c r="L113" s="1689"/>
      <c r="M113" s="1689"/>
      <c r="N113" s="1689"/>
      <c r="O113" s="1689"/>
      <c r="P113" s="1689"/>
      <c r="Q113" s="1689"/>
      <c r="R113" s="1689"/>
      <c r="S113" s="1689"/>
      <c r="T113" s="1689"/>
      <c r="U113" s="1689"/>
      <c r="V113" s="1689"/>
      <c r="W113" s="1689"/>
      <c r="X113" s="1689"/>
      <c r="Y113" s="1689"/>
      <c r="Z113" s="1689"/>
    </row>
    <row r="114">
      <c r="A114" s="1689"/>
      <c r="B114" s="1689"/>
      <c r="C114" s="1689"/>
      <c r="D114" s="1689"/>
      <c r="E114" s="1689"/>
      <c r="F114" s="1689"/>
      <c r="G114" s="1689"/>
      <c r="H114" s="1689"/>
      <c r="I114" s="1689"/>
      <c r="J114" s="1689"/>
      <c r="K114" s="1689"/>
      <c r="L114" s="1689"/>
      <c r="M114" s="1689"/>
      <c r="N114" s="1689"/>
      <c r="O114" s="1689"/>
      <c r="P114" s="1689"/>
      <c r="Q114" s="1689"/>
      <c r="R114" s="1689"/>
      <c r="S114" s="1689"/>
      <c r="T114" s="1689"/>
      <c r="U114" s="1689"/>
      <c r="V114" s="1689"/>
      <c r="W114" s="1689"/>
      <c r="X114" s="1689"/>
      <c r="Y114" s="1689"/>
      <c r="Z114" s="1689"/>
    </row>
    <row r="115">
      <c r="A115" s="1689"/>
      <c r="B115" s="1689"/>
      <c r="C115" s="1689"/>
      <c r="D115" s="1689"/>
      <c r="E115" s="1689"/>
      <c r="F115" s="1689"/>
      <c r="G115" s="1689"/>
      <c r="H115" s="1689"/>
      <c r="I115" s="1689"/>
      <c r="J115" s="1689"/>
      <c r="K115" s="1689"/>
      <c r="L115" s="1689"/>
      <c r="M115" s="1689"/>
      <c r="N115" s="1689"/>
      <c r="O115" s="1689"/>
      <c r="P115" s="1689"/>
      <c r="Q115" s="1689"/>
      <c r="R115" s="1689"/>
      <c r="S115" s="1689"/>
      <c r="T115" s="1689"/>
      <c r="U115" s="1689"/>
      <c r="V115" s="1689"/>
      <c r="W115" s="1689"/>
      <c r="X115" s="1689"/>
      <c r="Y115" s="1689"/>
      <c r="Z115" s="1689"/>
    </row>
    <row r="116">
      <c r="A116" s="1689"/>
      <c r="B116" s="1689"/>
      <c r="C116" s="1689"/>
      <c r="D116" s="1689"/>
      <c r="E116" s="1689"/>
      <c r="F116" s="1689"/>
      <c r="G116" s="1689"/>
      <c r="H116" s="1689"/>
      <c r="I116" s="1689"/>
      <c r="J116" s="1689"/>
      <c r="K116" s="1689"/>
      <c r="L116" s="1689"/>
      <c r="M116" s="1689"/>
      <c r="N116" s="1689"/>
      <c r="O116" s="1689"/>
      <c r="P116" s="1689"/>
      <c r="Q116" s="1689"/>
      <c r="R116" s="1689"/>
      <c r="S116" s="1689"/>
      <c r="T116" s="1689"/>
      <c r="U116" s="1689"/>
      <c r="V116" s="1689"/>
      <c r="W116" s="1689"/>
      <c r="X116" s="1689"/>
      <c r="Y116" s="1689"/>
      <c r="Z116" s="1689"/>
    </row>
    <row r="117">
      <c r="A117" s="1689"/>
      <c r="B117" s="1689"/>
      <c r="C117" s="1689"/>
      <c r="D117" s="1689"/>
      <c r="E117" s="1689"/>
      <c r="F117" s="1689"/>
      <c r="G117" s="1689"/>
      <c r="H117" s="1689"/>
      <c r="I117" s="1689"/>
      <c r="J117" s="1689"/>
      <c r="K117" s="1689"/>
      <c r="L117" s="1689"/>
      <c r="M117" s="1689"/>
      <c r="N117" s="1689"/>
      <c r="O117" s="1689"/>
      <c r="P117" s="1689"/>
      <c r="Q117" s="1689"/>
      <c r="R117" s="1689"/>
      <c r="S117" s="1689"/>
      <c r="T117" s="1689"/>
      <c r="U117" s="1689"/>
      <c r="V117" s="1689"/>
      <c r="W117" s="1689"/>
      <c r="X117" s="1689"/>
      <c r="Y117" s="1689"/>
      <c r="Z117" s="1689"/>
    </row>
    <row r="118">
      <c r="A118" s="1689"/>
      <c r="B118" s="1689"/>
      <c r="C118" s="1689"/>
      <c r="D118" s="1689"/>
      <c r="E118" s="1689"/>
      <c r="F118" s="1689"/>
      <c r="G118" s="1689"/>
      <c r="H118" s="1689"/>
      <c r="I118" s="1689"/>
      <c r="J118" s="1689"/>
      <c r="K118" s="1689"/>
      <c r="L118" s="1689"/>
      <c r="M118" s="1689"/>
      <c r="N118" s="1689"/>
      <c r="O118" s="1689"/>
      <c r="P118" s="1689"/>
      <c r="Q118" s="1689"/>
      <c r="R118" s="1689"/>
      <c r="S118" s="1689"/>
      <c r="T118" s="1689"/>
      <c r="U118" s="1689"/>
      <c r="V118" s="1689"/>
      <c r="W118" s="1689"/>
      <c r="X118" s="1689"/>
      <c r="Y118" s="1689"/>
      <c r="Z118" s="1689"/>
    </row>
    <row r="119">
      <c r="A119" s="1689"/>
      <c r="B119" s="1689"/>
      <c r="C119" s="1689"/>
      <c r="D119" s="1689"/>
      <c r="E119" s="1689"/>
      <c r="F119" s="1689"/>
      <c r="G119" s="1689"/>
      <c r="H119" s="1689"/>
      <c r="I119" s="1689"/>
      <c r="J119" s="1689"/>
      <c r="K119" s="1689"/>
      <c r="L119" s="1689"/>
      <c r="M119" s="1689"/>
      <c r="N119" s="1689"/>
      <c r="O119" s="1689"/>
      <c r="P119" s="1689"/>
      <c r="Q119" s="1689"/>
      <c r="R119" s="1689"/>
      <c r="S119" s="1689"/>
      <c r="T119" s="1689"/>
      <c r="U119" s="1689"/>
      <c r="V119" s="1689"/>
      <c r="W119" s="1689"/>
      <c r="X119" s="1689"/>
      <c r="Y119" s="1689"/>
      <c r="Z119" s="1689"/>
    </row>
    <row r="120">
      <c r="A120" s="1689"/>
      <c r="B120" s="1689"/>
      <c r="C120" s="1689"/>
      <c r="D120" s="1689"/>
      <c r="E120" s="1689"/>
      <c r="F120" s="1689"/>
      <c r="G120" s="1689"/>
      <c r="H120" s="1689"/>
      <c r="I120" s="1689"/>
      <c r="J120" s="1689"/>
      <c r="K120" s="1689"/>
      <c r="L120" s="1689"/>
      <c r="M120" s="1689"/>
      <c r="N120" s="1689"/>
      <c r="O120" s="1689"/>
      <c r="P120" s="1689"/>
      <c r="Q120" s="1689"/>
      <c r="R120" s="1689"/>
      <c r="S120" s="1689"/>
      <c r="T120" s="1689"/>
      <c r="U120" s="1689"/>
      <c r="V120" s="1689"/>
      <c r="W120" s="1689"/>
      <c r="X120" s="1689"/>
      <c r="Y120" s="1689"/>
      <c r="Z120" s="1689"/>
    </row>
    <row r="121">
      <c r="A121" s="1689"/>
      <c r="B121" s="1689"/>
      <c r="C121" s="1689"/>
      <c r="D121" s="1689"/>
      <c r="E121" s="1689"/>
      <c r="F121" s="1689"/>
      <c r="G121" s="1689"/>
      <c r="H121" s="1689"/>
      <c r="I121" s="1689"/>
      <c r="J121" s="1689"/>
      <c r="K121" s="1689"/>
      <c r="L121" s="1689"/>
      <c r="M121" s="1689"/>
      <c r="N121" s="1689"/>
      <c r="O121" s="1689"/>
      <c r="P121" s="1689"/>
      <c r="Q121" s="1689"/>
      <c r="R121" s="1689"/>
      <c r="S121" s="1689"/>
      <c r="T121" s="1689"/>
      <c r="U121" s="1689"/>
      <c r="V121" s="1689"/>
      <c r="W121" s="1689"/>
      <c r="X121" s="1689"/>
      <c r="Y121" s="1689"/>
      <c r="Z121" s="1689"/>
    </row>
    <row r="122">
      <c r="A122" s="1689"/>
      <c r="B122" s="1689"/>
      <c r="C122" s="1689"/>
      <c r="D122" s="1689"/>
      <c r="E122" s="1689"/>
      <c r="F122" s="1689"/>
      <c r="G122" s="1689"/>
      <c r="H122" s="1689"/>
      <c r="I122" s="1689"/>
      <c r="J122" s="1689"/>
      <c r="K122" s="1689"/>
      <c r="L122" s="1689"/>
      <c r="M122" s="1689"/>
      <c r="N122" s="1689"/>
      <c r="O122" s="1689"/>
      <c r="P122" s="1689"/>
      <c r="Q122" s="1689"/>
      <c r="R122" s="1689"/>
      <c r="S122" s="1689"/>
      <c r="T122" s="1689"/>
      <c r="U122" s="1689"/>
      <c r="V122" s="1689"/>
      <c r="W122" s="1689"/>
      <c r="X122" s="1689"/>
      <c r="Y122" s="1689"/>
      <c r="Z122" s="1689"/>
    </row>
    <row r="123">
      <c r="A123" s="1689"/>
      <c r="B123" s="1689"/>
      <c r="C123" s="1689"/>
      <c r="D123" s="1689"/>
      <c r="E123" s="1689"/>
      <c r="F123" s="1689"/>
      <c r="G123" s="1689"/>
      <c r="H123" s="1689"/>
      <c r="I123" s="1689"/>
      <c r="J123" s="1689"/>
      <c r="K123" s="1689"/>
      <c r="L123" s="1689"/>
      <c r="M123" s="1689"/>
      <c r="N123" s="1689"/>
      <c r="O123" s="1689"/>
      <c r="P123" s="1689"/>
      <c r="Q123" s="1689"/>
      <c r="R123" s="1689"/>
      <c r="S123" s="1689"/>
      <c r="T123" s="1689"/>
      <c r="U123" s="1689"/>
      <c r="V123" s="1689"/>
      <c r="W123" s="1689"/>
      <c r="X123" s="1689"/>
      <c r="Y123" s="1689"/>
      <c r="Z123" s="1689"/>
    </row>
    <row r="124">
      <c r="A124" s="1689"/>
      <c r="B124" s="1689"/>
      <c r="C124" s="1689"/>
      <c r="D124" s="1689"/>
      <c r="E124" s="1689"/>
      <c r="F124" s="1689"/>
      <c r="G124" s="1689"/>
      <c r="H124" s="1689"/>
      <c r="I124" s="1689"/>
      <c r="J124" s="1689"/>
      <c r="K124" s="1689"/>
      <c r="L124" s="1689"/>
      <c r="M124" s="1689"/>
      <c r="N124" s="1689"/>
      <c r="O124" s="1689"/>
      <c r="P124" s="1689"/>
      <c r="Q124" s="1689"/>
      <c r="R124" s="1689"/>
      <c r="S124" s="1689"/>
      <c r="T124" s="1689"/>
      <c r="U124" s="1689"/>
      <c r="V124" s="1689"/>
      <c r="W124" s="1689"/>
      <c r="X124" s="1689"/>
      <c r="Y124" s="1689"/>
      <c r="Z124" s="1689"/>
    </row>
    <row r="125">
      <c r="A125" s="1689"/>
      <c r="B125" s="1689"/>
      <c r="C125" s="1689"/>
      <c r="D125" s="1689"/>
      <c r="E125" s="1689"/>
      <c r="F125" s="1689"/>
      <c r="G125" s="1689"/>
      <c r="H125" s="1689"/>
      <c r="I125" s="1689"/>
      <c r="J125" s="1689"/>
      <c r="K125" s="1689"/>
      <c r="L125" s="1689"/>
      <c r="M125" s="1689"/>
      <c r="N125" s="1689"/>
      <c r="O125" s="1689"/>
      <c r="P125" s="1689"/>
      <c r="Q125" s="1689"/>
      <c r="R125" s="1689"/>
      <c r="S125" s="1689"/>
      <c r="T125" s="1689"/>
      <c r="U125" s="1689"/>
      <c r="V125" s="1689"/>
      <c r="W125" s="1689"/>
      <c r="X125" s="1689"/>
      <c r="Y125" s="1689"/>
      <c r="Z125" s="1689"/>
    </row>
    <row r="126">
      <c r="A126" s="1689"/>
      <c r="B126" s="1689"/>
      <c r="C126" s="1689"/>
      <c r="D126" s="1689"/>
      <c r="E126" s="1689"/>
      <c r="F126" s="1689"/>
      <c r="G126" s="1689"/>
      <c r="H126" s="1689"/>
      <c r="I126" s="1689"/>
      <c r="J126" s="1689"/>
      <c r="K126" s="1689"/>
      <c r="L126" s="1689"/>
      <c r="M126" s="1689"/>
      <c r="N126" s="1689"/>
      <c r="O126" s="1689"/>
      <c r="P126" s="1689"/>
      <c r="Q126" s="1689"/>
      <c r="R126" s="1689"/>
      <c r="S126" s="1689"/>
      <c r="T126" s="1689"/>
      <c r="U126" s="1689"/>
      <c r="V126" s="1689"/>
      <c r="W126" s="1689"/>
      <c r="X126" s="1689"/>
      <c r="Y126" s="1689"/>
      <c r="Z126" s="1689"/>
    </row>
    <row r="127">
      <c r="A127" s="1689"/>
      <c r="B127" s="1689"/>
      <c r="C127" s="1689"/>
      <c r="D127" s="1689"/>
      <c r="E127" s="1689"/>
      <c r="F127" s="1689"/>
      <c r="G127" s="1689"/>
      <c r="H127" s="1689"/>
      <c r="I127" s="1689"/>
      <c r="J127" s="1689"/>
      <c r="K127" s="1689"/>
      <c r="L127" s="1689"/>
      <c r="M127" s="1689"/>
      <c r="N127" s="1689"/>
      <c r="O127" s="1689"/>
      <c r="P127" s="1689"/>
      <c r="Q127" s="1689"/>
      <c r="R127" s="1689"/>
      <c r="S127" s="1689"/>
      <c r="T127" s="1689"/>
      <c r="U127" s="1689"/>
      <c r="V127" s="1689"/>
      <c r="W127" s="1689"/>
      <c r="X127" s="1689"/>
      <c r="Y127" s="1689"/>
      <c r="Z127" s="1689"/>
    </row>
    <row r="128">
      <c r="A128" s="1689"/>
      <c r="B128" s="1689"/>
      <c r="C128" s="1689"/>
      <c r="D128" s="1689"/>
      <c r="E128" s="1689"/>
      <c r="F128" s="1689"/>
      <c r="G128" s="1689"/>
      <c r="H128" s="1689"/>
      <c r="I128" s="1689"/>
      <c r="J128" s="1689"/>
      <c r="K128" s="1689"/>
      <c r="L128" s="1689"/>
      <c r="M128" s="1689"/>
      <c r="N128" s="1689"/>
      <c r="O128" s="1689"/>
      <c r="P128" s="1689"/>
      <c r="Q128" s="1689"/>
      <c r="R128" s="1689"/>
      <c r="S128" s="1689"/>
      <c r="T128" s="1689"/>
      <c r="U128" s="1689"/>
      <c r="V128" s="1689"/>
      <c r="W128" s="1689"/>
      <c r="X128" s="1689"/>
      <c r="Y128" s="1689"/>
      <c r="Z128" s="1689"/>
    </row>
    <row r="129">
      <c r="A129" s="1689"/>
      <c r="B129" s="1689"/>
      <c r="C129" s="1689"/>
      <c r="D129" s="1689"/>
      <c r="E129" s="1689"/>
      <c r="F129" s="1689"/>
      <c r="G129" s="1689"/>
      <c r="H129" s="1689"/>
      <c r="I129" s="1689"/>
      <c r="J129" s="1689"/>
      <c r="K129" s="1689"/>
      <c r="L129" s="1689"/>
      <c r="M129" s="1689"/>
      <c r="N129" s="1689"/>
      <c r="O129" s="1689"/>
      <c r="P129" s="1689"/>
      <c r="Q129" s="1689"/>
      <c r="R129" s="1689"/>
      <c r="S129" s="1689"/>
      <c r="T129" s="1689"/>
      <c r="U129" s="1689"/>
      <c r="V129" s="1689"/>
      <c r="W129" s="1689"/>
      <c r="X129" s="1689"/>
      <c r="Y129" s="1689"/>
      <c r="Z129" s="1689"/>
    </row>
    <row r="130">
      <c r="A130" s="1689"/>
      <c r="B130" s="1689"/>
      <c r="C130" s="1689"/>
      <c r="D130" s="1689"/>
      <c r="E130" s="1689"/>
      <c r="F130" s="1689"/>
      <c r="G130" s="1689"/>
      <c r="H130" s="1689"/>
      <c r="I130" s="1689"/>
      <c r="J130" s="1689"/>
      <c r="K130" s="1689"/>
      <c r="L130" s="1689"/>
      <c r="M130" s="1689"/>
      <c r="N130" s="1689"/>
      <c r="O130" s="1689"/>
      <c r="P130" s="1689"/>
      <c r="Q130" s="1689"/>
      <c r="R130" s="1689"/>
      <c r="S130" s="1689"/>
      <c r="T130" s="1689"/>
      <c r="U130" s="1689"/>
      <c r="V130" s="1689"/>
      <c r="W130" s="1689"/>
      <c r="X130" s="1689"/>
      <c r="Y130" s="1689"/>
      <c r="Z130" s="1689"/>
    </row>
    <row r="131">
      <c r="A131" s="1689"/>
      <c r="B131" s="1689"/>
      <c r="C131" s="1689"/>
      <c r="D131" s="1689"/>
      <c r="E131" s="1689"/>
      <c r="F131" s="1689"/>
      <c r="G131" s="1689"/>
      <c r="H131" s="1689"/>
      <c r="I131" s="1689"/>
      <c r="J131" s="1689"/>
      <c r="K131" s="1689"/>
      <c r="L131" s="1689"/>
      <c r="M131" s="1689"/>
      <c r="N131" s="1689"/>
      <c r="O131" s="1689"/>
      <c r="P131" s="1689"/>
      <c r="Q131" s="1689"/>
      <c r="R131" s="1689"/>
      <c r="S131" s="1689"/>
      <c r="T131" s="1689"/>
      <c r="U131" s="1689"/>
      <c r="V131" s="1689"/>
      <c r="W131" s="1689"/>
      <c r="X131" s="1689"/>
      <c r="Y131" s="1689"/>
      <c r="Z131" s="1689"/>
    </row>
    <row r="132">
      <c r="A132" s="1689"/>
      <c r="B132" s="1689"/>
      <c r="C132" s="1689"/>
      <c r="D132" s="1689"/>
      <c r="E132" s="1689"/>
      <c r="F132" s="1689"/>
      <c r="G132" s="1689"/>
      <c r="H132" s="1689"/>
      <c r="I132" s="1689"/>
      <c r="J132" s="1689"/>
      <c r="K132" s="1689"/>
      <c r="L132" s="1689"/>
      <c r="M132" s="1689"/>
      <c r="N132" s="1689"/>
      <c r="O132" s="1689"/>
      <c r="P132" s="1689"/>
      <c r="Q132" s="1689"/>
      <c r="R132" s="1689"/>
      <c r="S132" s="1689"/>
      <c r="T132" s="1689"/>
      <c r="U132" s="1689"/>
      <c r="V132" s="1689"/>
      <c r="W132" s="1689"/>
      <c r="X132" s="1689"/>
      <c r="Y132" s="1689"/>
      <c r="Z132" s="1689"/>
    </row>
    <row r="133">
      <c r="A133" s="1689"/>
      <c r="B133" s="1689"/>
      <c r="C133" s="1689"/>
      <c r="D133" s="1689"/>
      <c r="E133" s="1689"/>
      <c r="F133" s="1689"/>
      <c r="G133" s="1689"/>
      <c r="H133" s="1689"/>
      <c r="I133" s="1689"/>
      <c r="J133" s="1689"/>
      <c r="K133" s="1689"/>
      <c r="L133" s="1689"/>
      <c r="M133" s="1689"/>
      <c r="N133" s="1689"/>
      <c r="O133" s="1689"/>
      <c r="P133" s="1689"/>
      <c r="Q133" s="1689"/>
      <c r="R133" s="1689"/>
      <c r="S133" s="1689"/>
      <c r="T133" s="1689"/>
      <c r="U133" s="1689"/>
      <c r="V133" s="1689"/>
      <c r="W133" s="1689"/>
      <c r="X133" s="1689"/>
      <c r="Y133" s="1689"/>
      <c r="Z133" s="1689"/>
    </row>
    <row r="134">
      <c r="A134" s="1689"/>
      <c r="B134" s="1689"/>
      <c r="C134" s="1689"/>
      <c r="D134" s="1689"/>
      <c r="E134" s="1689"/>
      <c r="F134" s="1689"/>
      <c r="G134" s="1689"/>
      <c r="H134" s="1689"/>
      <c r="I134" s="1689"/>
      <c r="J134" s="1689"/>
      <c r="K134" s="1689"/>
      <c r="L134" s="1689"/>
      <c r="M134" s="1689"/>
      <c r="N134" s="1689"/>
      <c r="O134" s="1689"/>
      <c r="P134" s="1689"/>
      <c r="Q134" s="1689"/>
      <c r="R134" s="1689"/>
      <c r="S134" s="1689"/>
      <c r="T134" s="1689"/>
      <c r="U134" s="1689"/>
      <c r="V134" s="1689"/>
      <c r="W134" s="1689"/>
      <c r="X134" s="1689"/>
      <c r="Y134" s="1689"/>
      <c r="Z134" s="1689"/>
    </row>
    <row r="135">
      <c r="A135" s="1689"/>
      <c r="B135" s="1689"/>
      <c r="C135" s="1689"/>
      <c r="D135" s="1689"/>
      <c r="E135" s="1689"/>
      <c r="F135" s="1689"/>
      <c r="G135" s="1689"/>
      <c r="H135" s="1689"/>
      <c r="I135" s="1689"/>
      <c r="J135" s="1689"/>
      <c r="K135" s="1689"/>
      <c r="L135" s="1689"/>
      <c r="M135" s="1689"/>
      <c r="N135" s="1689"/>
      <c r="O135" s="1689"/>
      <c r="P135" s="1689"/>
      <c r="Q135" s="1689"/>
      <c r="R135" s="1689"/>
      <c r="S135" s="1689"/>
      <c r="T135" s="1689"/>
      <c r="U135" s="1689"/>
      <c r="V135" s="1689"/>
      <c r="W135" s="1689"/>
      <c r="X135" s="1689"/>
      <c r="Y135" s="1689"/>
      <c r="Z135" s="1689"/>
    </row>
    <row r="136">
      <c r="A136" s="1689"/>
      <c r="B136" s="1689"/>
      <c r="C136" s="1689"/>
      <c r="D136" s="1689"/>
      <c r="E136" s="1689"/>
      <c r="F136" s="1689"/>
      <c r="G136" s="1689"/>
      <c r="H136" s="1689"/>
      <c r="I136" s="1689"/>
      <c r="J136" s="1689"/>
      <c r="K136" s="1689"/>
      <c r="L136" s="1689"/>
      <c r="M136" s="1689"/>
      <c r="N136" s="1689"/>
      <c r="O136" s="1689"/>
      <c r="P136" s="1689"/>
      <c r="Q136" s="1689"/>
      <c r="R136" s="1689"/>
      <c r="S136" s="1689"/>
      <c r="T136" s="1689"/>
      <c r="U136" s="1689"/>
      <c r="V136" s="1689"/>
      <c r="W136" s="1689"/>
      <c r="X136" s="1689"/>
      <c r="Y136" s="1689"/>
      <c r="Z136" s="1689"/>
    </row>
    <row r="137">
      <c r="A137" s="1689"/>
      <c r="B137" s="1689"/>
      <c r="C137" s="1689"/>
      <c r="D137" s="1689"/>
      <c r="E137" s="1689"/>
      <c r="F137" s="1689"/>
      <c r="G137" s="1689"/>
      <c r="H137" s="1689"/>
      <c r="I137" s="1689"/>
      <c r="J137" s="1689"/>
      <c r="K137" s="1689"/>
      <c r="L137" s="1689"/>
      <c r="M137" s="1689"/>
      <c r="N137" s="1689"/>
      <c r="O137" s="1689"/>
      <c r="P137" s="1689"/>
      <c r="Q137" s="1689"/>
      <c r="R137" s="1689"/>
      <c r="S137" s="1689"/>
      <c r="T137" s="1689"/>
      <c r="U137" s="1689"/>
      <c r="V137" s="1689"/>
      <c r="W137" s="1689"/>
      <c r="X137" s="1689"/>
      <c r="Y137" s="1689"/>
      <c r="Z137" s="1689"/>
    </row>
    <row r="138">
      <c r="A138" s="1689"/>
      <c r="B138" s="1689"/>
      <c r="C138" s="1689"/>
      <c r="D138" s="1689"/>
      <c r="E138" s="1689"/>
      <c r="F138" s="1689"/>
      <c r="G138" s="1689"/>
      <c r="H138" s="1689"/>
      <c r="I138" s="1689"/>
      <c r="J138" s="1689"/>
      <c r="K138" s="1689"/>
      <c r="L138" s="1689"/>
      <c r="M138" s="1689"/>
      <c r="N138" s="1689"/>
      <c r="O138" s="1689"/>
      <c r="P138" s="1689"/>
      <c r="Q138" s="1689"/>
      <c r="R138" s="1689"/>
      <c r="S138" s="1689"/>
      <c r="T138" s="1689"/>
      <c r="U138" s="1689"/>
      <c r="V138" s="1689"/>
      <c r="W138" s="1689"/>
      <c r="X138" s="1689"/>
      <c r="Y138" s="1689"/>
      <c r="Z138" s="1689"/>
    </row>
    <row r="139">
      <c r="A139" s="1689"/>
      <c r="B139" s="1689"/>
      <c r="C139" s="1689"/>
      <c r="D139" s="1689"/>
      <c r="E139" s="1689"/>
      <c r="F139" s="1689"/>
      <c r="G139" s="1689"/>
      <c r="H139" s="1689"/>
      <c r="I139" s="1689"/>
      <c r="J139" s="1689"/>
      <c r="K139" s="1689"/>
      <c r="L139" s="1689"/>
      <c r="M139" s="1689"/>
      <c r="N139" s="1689"/>
      <c r="O139" s="1689"/>
      <c r="P139" s="1689"/>
      <c r="Q139" s="1689"/>
      <c r="R139" s="1689"/>
      <c r="S139" s="1689"/>
      <c r="T139" s="1689"/>
      <c r="U139" s="1689"/>
      <c r="V139" s="1689"/>
      <c r="W139" s="1689"/>
      <c r="X139" s="1689"/>
      <c r="Y139" s="1689"/>
      <c r="Z139" s="1689"/>
    </row>
    <row r="140">
      <c r="A140" s="1689"/>
      <c r="B140" s="1689"/>
      <c r="C140" s="1689"/>
      <c r="D140" s="1689"/>
      <c r="E140" s="1689"/>
      <c r="F140" s="1689"/>
      <c r="G140" s="1689"/>
      <c r="H140" s="1689"/>
      <c r="I140" s="1689"/>
      <c r="J140" s="1689"/>
      <c r="K140" s="1689"/>
      <c r="L140" s="1689"/>
      <c r="M140" s="1689"/>
      <c r="N140" s="1689"/>
      <c r="O140" s="1689"/>
      <c r="P140" s="1689"/>
      <c r="Q140" s="1689"/>
      <c r="R140" s="1689"/>
      <c r="S140" s="1689"/>
      <c r="T140" s="1689"/>
      <c r="U140" s="1689"/>
      <c r="V140" s="1689"/>
      <c r="W140" s="1689"/>
      <c r="X140" s="1689"/>
      <c r="Y140" s="1689"/>
      <c r="Z140" s="1689"/>
    </row>
    <row r="141">
      <c r="A141" s="1689"/>
      <c r="B141" s="1689"/>
      <c r="C141" s="1689"/>
      <c r="D141" s="1689"/>
      <c r="E141" s="1689"/>
      <c r="F141" s="1689"/>
      <c r="G141" s="1689"/>
      <c r="H141" s="1689"/>
      <c r="I141" s="1689"/>
      <c r="J141" s="1689"/>
      <c r="K141" s="1689"/>
      <c r="L141" s="1689"/>
      <c r="M141" s="1689"/>
      <c r="N141" s="1689"/>
      <c r="O141" s="1689"/>
      <c r="P141" s="1689"/>
      <c r="Q141" s="1689"/>
      <c r="R141" s="1689"/>
      <c r="S141" s="1689"/>
      <c r="T141" s="1689"/>
      <c r="U141" s="1689"/>
      <c r="V141" s="1689"/>
      <c r="W141" s="1689"/>
      <c r="X141" s="1689"/>
      <c r="Y141" s="1689"/>
      <c r="Z141" s="1689"/>
    </row>
    <row r="142">
      <c r="A142" s="1689"/>
      <c r="B142" s="1689"/>
      <c r="C142" s="1689"/>
      <c r="D142" s="1689"/>
      <c r="E142" s="1689"/>
      <c r="F142" s="1689"/>
      <c r="G142" s="1689"/>
      <c r="H142" s="1689"/>
      <c r="I142" s="1689"/>
      <c r="J142" s="1689"/>
      <c r="K142" s="1689"/>
      <c r="L142" s="1689"/>
      <c r="M142" s="1689"/>
      <c r="N142" s="1689"/>
      <c r="O142" s="1689"/>
      <c r="P142" s="1689"/>
      <c r="Q142" s="1689"/>
      <c r="R142" s="1689"/>
      <c r="S142" s="1689"/>
      <c r="T142" s="1689"/>
      <c r="U142" s="1689"/>
      <c r="V142" s="1689"/>
      <c r="W142" s="1689"/>
      <c r="X142" s="1689"/>
      <c r="Y142" s="1689"/>
      <c r="Z142" s="1689"/>
    </row>
    <row r="143">
      <c r="A143" s="1689"/>
      <c r="B143" s="1689"/>
      <c r="C143" s="1689"/>
      <c r="D143" s="1689"/>
      <c r="E143" s="1689"/>
      <c r="F143" s="1689"/>
      <c r="G143" s="1689"/>
      <c r="H143" s="1689"/>
      <c r="I143" s="1689"/>
      <c r="J143" s="1689"/>
      <c r="K143" s="1689"/>
      <c r="L143" s="1689"/>
      <c r="M143" s="1689"/>
      <c r="N143" s="1689"/>
      <c r="O143" s="1689"/>
      <c r="P143" s="1689"/>
      <c r="Q143" s="1689"/>
      <c r="R143" s="1689"/>
      <c r="S143" s="1689"/>
      <c r="T143" s="1689"/>
      <c r="U143" s="1689"/>
      <c r="V143" s="1689"/>
      <c r="W143" s="1689"/>
      <c r="X143" s="1689"/>
      <c r="Y143" s="1689"/>
      <c r="Z143" s="1689"/>
    </row>
    <row r="144">
      <c r="A144" s="1689"/>
      <c r="B144" s="1689"/>
      <c r="C144" s="1689"/>
      <c r="D144" s="1689"/>
      <c r="E144" s="1689"/>
      <c r="F144" s="1689"/>
      <c r="G144" s="1689"/>
      <c r="H144" s="1689"/>
      <c r="I144" s="1689"/>
      <c r="J144" s="1689"/>
      <c r="K144" s="1689"/>
      <c r="L144" s="1689"/>
      <c r="M144" s="1689"/>
      <c r="N144" s="1689"/>
      <c r="O144" s="1689"/>
      <c r="P144" s="1689"/>
      <c r="Q144" s="1689"/>
      <c r="R144" s="1689"/>
      <c r="S144" s="1689"/>
      <c r="T144" s="1689"/>
      <c r="U144" s="1689"/>
      <c r="V144" s="1689"/>
      <c r="W144" s="1689"/>
      <c r="X144" s="1689"/>
      <c r="Y144" s="1689"/>
      <c r="Z144" s="1689"/>
    </row>
    <row r="145">
      <c r="A145" s="1689"/>
      <c r="B145" s="1689"/>
      <c r="C145" s="1689"/>
      <c r="D145" s="1689"/>
      <c r="E145" s="1689"/>
      <c r="F145" s="1689"/>
      <c r="G145" s="1689"/>
      <c r="H145" s="1689"/>
      <c r="I145" s="1689"/>
      <c r="J145" s="1689"/>
      <c r="K145" s="1689"/>
      <c r="L145" s="1689"/>
      <c r="M145" s="1689"/>
      <c r="N145" s="1689"/>
      <c r="O145" s="1689"/>
      <c r="P145" s="1689"/>
      <c r="Q145" s="1689"/>
      <c r="R145" s="1689"/>
      <c r="S145" s="1689"/>
      <c r="T145" s="1689"/>
      <c r="U145" s="1689"/>
      <c r="V145" s="1689"/>
      <c r="W145" s="1689"/>
      <c r="X145" s="1689"/>
      <c r="Y145" s="1689"/>
      <c r="Z145" s="1689"/>
    </row>
    <row r="146">
      <c r="A146" s="1689"/>
      <c r="B146" s="1689"/>
      <c r="C146" s="1689"/>
      <c r="D146" s="1689"/>
      <c r="E146" s="1689"/>
      <c r="F146" s="1689"/>
      <c r="G146" s="1689"/>
      <c r="H146" s="1689"/>
      <c r="I146" s="1689"/>
      <c r="J146" s="1689"/>
      <c r="K146" s="1689"/>
      <c r="L146" s="1689"/>
      <c r="M146" s="1689"/>
      <c r="N146" s="1689"/>
      <c r="O146" s="1689"/>
      <c r="P146" s="1689"/>
      <c r="Q146" s="1689"/>
      <c r="R146" s="1689"/>
      <c r="S146" s="1689"/>
      <c r="T146" s="1689"/>
      <c r="U146" s="1689"/>
      <c r="V146" s="1689"/>
      <c r="W146" s="1689"/>
      <c r="X146" s="1689"/>
      <c r="Y146" s="1689"/>
      <c r="Z146" s="1689"/>
    </row>
    <row r="147">
      <c r="A147" s="1689"/>
      <c r="B147" s="1689"/>
      <c r="C147" s="1689"/>
      <c r="D147" s="1689"/>
      <c r="E147" s="1689"/>
      <c r="F147" s="1689"/>
      <c r="G147" s="1689"/>
      <c r="H147" s="1689"/>
      <c r="I147" s="1689"/>
      <c r="J147" s="1689"/>
      <c r="K147" s="1689"/>
      <c r="L147" s="1689"/>
      <c r="M147" s="1689"/>
      <c r="N147" s="1689"/>
      <c r="O147" s="1689"/>
      <c r="P147" s="1689"/>
      <c r="Q147" s="1689"/>
      <c r="R147" s="1689"/>
      <c r="S147" s="1689"/>
      <c r="T147" s="1689"/>
      <c r="U147" s="1689"/>
      <c r="V147" s="1689"/>
      <c r="W147" s="1689"/>
      <c r="X147" s="1689"/>
      <c r="Y147" s="1689"/>
      <c r="Z147" s="1689"/>
    </row>
    <row r="148">
      <c r="A148" s="1689"/>
      <c r="B148" s="1689"/>
      <c r="C148" s="1689"/>
      <c r="D148" s="1689"/>
      <c r="E148" s="1689"/>
      <c r="F148" s="1689"/>
      <c r="G148" s="1689"/>
      <c r="H148" s="1689"/>
      <c r="I148" s="1689"/>
      <c r="J148" s="1689"/>
      <c r="K148" s="1689"/>
      <c r="L148" s="1689"/>
      <c r="M148" s="1689"/>
      <c r="N148" s="1689"/>
      <c r="O148" s="1689"/>
      <c r="P148" s="1689"/>
      <c r="Q148" s="1689"/>
      <c r="R148" s="1689"/>
      <c r="S148" s="1689"/>
      <c r="T148" s="1689"/>
      <c r="U148" s="1689"/>
      <c r="V148" s="1689"/>
      <c r="W148" s="1689"/>
      <c r="X148" s="1689"/>
      <c r="Y148" s="1689"/>
      <c r="Z148" s="1689"/>
    </row>
    <row r="149">
      <c r="A149" s="1689"/>
      <c r="B149" s="1689"/>
      <c r="C149" s="1689"/>
      <c r="D149" s="1689"/>
      <c r="E149" s="1689"/>
      <c r="F149" s="1689"/>
      <c r="G149" s="1689"/>
      <c r="H149" s="1689"/>
      <c r="I149" s="1689"/>
      <c r="J149" s="1689"/>
      <c r="K149" s="1689"/>
      <c r="L149" s="1689"/>
      <c r="M149" s="1689"/>
      <c r="N149" s="1689"/>
      <c r="O149" s="1689"/>
      <c r="P149" s="1689"/>
      <c r="Q149" s="1689"/>
      <c r="R149" s="1689"/>
      <c r="S149" s="1689"/>
      <c r="T149" s="1689"/>
      <c r="U149" s="1689"/>
      <c r="V149" s="1689"/>
      <c r="W149" s="1689"/>
      <c r="X149" s="1689"/>
      <c r="Y149" s="1689"/>
      <c r="Z149" s="1689"/>
    </row>
    <row r="150">
      <c r="A150" s="1689"/>
      <c r="B150" s="1689"/>
      <c r="C150" s="1689"/>
      <c r="D150" s="1689"/>
      <c r="E150" s="1689"/>
      <c r="F150" s="1689"/>
      <c r="G150" s="1689"/>
      <c r="H150" s="1689"/>
      <c r="I150" s="1689"/>
      <c r="J150" s="1689"/>
      <c r="K150" s="1689"/>
      <c r="L150" s="1689"/>
      <c r="M150" s="1689"/>
      <c r="N150" s="1689"/>
      <c r="O150" s="1689"/>
      <c r="P150" s="1689"/>
      <c r="Q150" s="1689"/>
      <c r="R150" s="1689"/>
      <c r="S150" s="1689"/>
      <c r="T150" s="1689"/>
      <c r="U150" s="1689"/>
      <c r="V150" s="1689"/>
      <c r="W150" s="1689"/>
      <c r="X150" s="1689"/>
      <c r="Y150" s="1689"/>
      <c r="Z150" s="1689"/>
    </row>
    <row r="151">
      <c r="A151" s="1689"/>
      <c r="B151" s="1689"/>
      <c r="C151" s="1689"/>
      <c r="D151" s="1689"/>
      <c r="E151" s="1689"/>
      <c r="F151" s="1689"/>
      <c r="G151" s="1689"/>
      <c r="H151" s="1689"/>
      <c r="I151" s="1689"/>
      <c r="J151" s="1689"/>
      <c r="K151" s="1689"/>
      <c r="L151" s="1689"/>
      <c r="M151" s="1689"/>
      <c r="N151" s="1689"/>
      <c r="O151" s="1689"/>
      <c r="P151" s="1689"/>
      <c r="Q151" s="1689"/>
      <c r="R151" s="1689"/>
      <c r="S151" s="1689"/>
      <c r="T151" s="1689"/>
      <c r="U151" s="1689"/>
      <c r="V151" s="1689"/>
      <c r="W151" s="1689"/>
      <c r="X151" s="1689"/>
      <c r="Y151" s="1689"/>
      <c r="Z151" s="1689"/>
    </row>
    <row r="152">
      <c r="A152" s="1689"/>
      <c r="B152" s="1689"/>
      <c r="C152" s="1689"/>
      <c r="D152" s="1689"/>
      <c r="E152" s="1689"/>
      <c r="F152" s="1689"/>
      <c r="G152" s="1689"/>
      <c r="H152" s="1689"/>
      <c r="I152" s="1689"/>
      <c r="J152" s="1689"/>
      <c r="K152" s="1689"/>
      <c r="L152" s="1689"/>
      <c r="M152" s="1689"/>
      <c r="N152" s="1689"/>
      <c r="O152" s="1689"/>
      <c r="P152" s="1689"/>
      <c r="Q152" s="1689"/>
      <c r="R152" s="1689"/>
      <c r="S152" s="1689"/>
      <c r="T152" s="1689"/>
      <c r="U152" s="1689"/>
      <c r="V152" s="1689"/>
      <c r="W152" s="1689"/>
      <c r="X152" s="1689"/>
      <c r="Y152" s="1689"/>
      <c r="Z152" s="1689"/>
    </row>
    <row r="153">
      <c r="A153" s="1689"/>
      <c r="B153" s="1689"/>
      <c r="C153" s="1689"/>
      <c r="D153" s="1689"/>
      <c r="E153" s="1689"/>
      <c r="F153" s="1689"/>
      <c r="G153" s="1689"/>
      <c r="H153" s="1689"/>
      <c r="I153" s="1689"/>
      <c r="J153" s="1689"/>
      <c r="K153" s="1689"/>
      <c r="L153" s="1689"/>
      <c r="M153" s="1689"/>
      <c r="N153" s="1689"/>
      <c r="O153" s="1689"/>
      <c r="P153" s="1689"/>
      <c r="Q153" s="1689"/>
      <c r="R153" s="1689"/>
      <c r="S153" s="1689"/>
      <c r="T153" s="1689"/>
      <c r="U153" s="1689"/>
      <c r="V153" s="1689"/>
      <c r="W153" s="1689"/>
      <c r="X153" s="1689"/>
      <c r="Y153" s="1689"/>
      <c r="Z153" s="1689"/>
    </row>
    <row r="154">
      <c r="A154" s="1689"/>
      <c r="B154" s="1689"/>
      <c r="C154" s="1689"/>
      <c r="D154" s="1689"/>
      <c r="E154" s="1689"/>
      <c r="F154" s="1689"/>
      <c r="G154" s="1689"/>
      <c r="H154" s="1689"/>
      <c r="I154" s="1689"/>
      <c r="J154" s="1689"/>
      <c r="K154" s="1689"/>
      <c r="L154" s="1689"/>
      <c r="M154" s="1689"/>
      <c r="N154" s="1689"/>
      <c r="O154" s="1689"/>
      <c r="P154" s="1689"/>
      <c r="Q154" s="1689"/>
      <c r="R154" s="1689"/>
      <c r="S154" s="1689"/>
      <c r="T154" s="1689"/>
      <c r="U154" s="1689"/>
      <c r="V154" s="1689"/>
      <c r="W154" s="1689"/>
      <c r="X154" s="1689"/>
      <c r="Y154" s="1689"/>
      <c r="Z154" s="1689"/>
    </row>
    <row r="155">
      <c r="A155" s="1689"/>
      <c r="B155" s="1689"/>
      <c r="C155" s="1689"/>
      <c r="D155" s="1689"/>
      <c r="E155" s="1689"/>
      <c r="F155" s="1689"/>
      <c r="G155" s="1689"/>
      <c r="H155" s="1689"/>
      <c r="I155" s="1689"/>
      <c r="J155" s="1689"/>
      <c r="K155" s="1689"/>
      <c r="L155" s="1689"/>
      <c r="M155" s="1689"/>
      <c r="N155" s="1689"/>
      <c r="O155" s="1689"/>
      <c r="P155" s="1689"/>
      <c r="Q155" s="1689"/>
      <c r="R155" s="1689"/>
      <c r="S155" s="1689"/>
      <c r="T155" s="1689"/>
      <c r="U155" s="1689"/>
      <c r="V155" s="1689"/>
      <c r="W155" s="1689"/>
      <c r="X155" s="1689"/>
      <c r="Y155" s="1689"/>
      <c r="Z155" s="1689"/>
    </row>
    <row r="156">
      <c r="A156" s="1689"/>
      <c r="B156" s="1689"/>
      <c r="C156" s="1689"/>
      <c r="D156" s="1689"/>
      <c r="E156" s="1689"/>
      <c r="F156" s="1689"/>
      <c r="G156" s="1689"/>
      <c r="H156" s="1689"/>
      <c r="I156" s="1689"/>
      <c r="J156" s="1689"/>
      <c r="K156" s="1689"/>
      <c r="L156" s="1689"/>
      <c r="M156" s="1689"/>
      <c r="N156" s="1689"/>
      <c r="O156" s="1689"/>
      <c r="P156" s="1689"/>
      <c r="Q156" s="1689"/>
      <c r="R156" s="1689"/>
      <c r="S156" s="1689"/>
      <c r="T156" s="1689"/>
      <c r="U156" s="1689"/>
      <c r="V156" s="1689"/>
      <c r="W156" s="1689"/>
      <c r="X156" s="1689"/>
      <c r="Y156" s="1689"/>
      <c r="Z156" s="1689"/>
    </row>
    <row r="157">
      <c r="A157" s="1689"/>
      <c r="B157" s="1689"/>
      <c r="C157" s="1689"/>
      <c r="D157" s="1689"/>
      <c r="E157" s="1689"/>
      <c r="F157" s="1689"/>
      <c r="G157" s="1689"/>
      <c r="H157" s="1689"/>
      <c r="I157" s="1689"/>
      <c r="J157" s="1689"/>
      <c r="K157" s="1689"/>
      <c r="L157" s="1689"/>
      <c r="M157" s="1689"/>
      <c r="N157" s="1689"/>
      <c r="O157" s="1689"/>
      <c r="P157" s="1689"/>
      <c r="Q157" s="1689"/>
      <c r="R157" s="1689"/>
      <c r="S157" s="1689"/>
      <c r="T157" s="1689"/>
      <c r="U157" s="1689"/>
      <c r="V157" s="1689"/>
      <c r="W157" s="1689"/>
      <c r="X157" s="1689"/>
      <c r="Y157" s="1689"/>
      <c r="Z157" s="1689"/>
    </row>
    <row r="158">
      <c r="A158" s="1689"/>
      <c r="B158" s="1689"/>
      <c r="C158" s="1689"/>
      <c r="D158" s="1689"/>
      <c r="E158" s="1689"/>
      <c r="F158" s="1689"/>
      <c r="G158" s="1689"/>
      <c r="H158" s="1689"/>
      <c r="I158" s="1689"/>
      <c r="J158" s="1689"/>
      <c r="K158" s="1689"/>
      <c r="L158" s="1689"/>
      <c r="M158" s="1689"/>
      <c r="N158" s="1689"/>
      <c r="O158" s="1689"/>
      <c r="P158" s="1689"/>
      <c r="Q158" s="1689"/>
      <c r="R158" s="1689"/>
      <c r="S158" s="1689"/>
      <c r="T158" s="1689"/>
      <c r="U158" s="1689"/>
      <c r="V158" s="1689"/>
      <c r="W158" s="1689"/>
      <c r="X158" s="1689"/>
      <c r="Y158" s="1689"/>
      <c r="Z158" s="1689"/>
    </row>
    <row r="159">
      <c r="A159" s="1689"/>
      <c r="B159" s="1689"/>
      <c r="C159" s="1689"/>
      <c r="D159" s="1689"/>
      <c r="E159" s="1689"/>
      <c r="F159" s="1689"/>
      <c r="G159" s="1689"/>
      <c r="H159" s="1689"/>
      <c r="I159" s="1689"/>
      <c r="J159" s="1689"/>
      <c r="K159" s="1689"/>
      <c r="L159" s="1689"/>
      <c r="M159" s="1689"/>
      <c r="N159" s="1689"/>
      <c r="O159" s="1689"/>
      <c r="P159" s="1689"/>
      <c r="Q159" s="1689"/>
      <c r="R159" s="1689"/>
      <c r="S159" s="1689"/>
      <c r="T159" s="1689"/>
      <c r="U159" s="1689"/>
      <c r="V159" s="1689"/>
      <c r="W159" s="1689"/>
      <c r="X159" s="1689"/>
      <c r="Y159" s="1689"/>
      <c r="Z159" s="1689"/>
    </row>
    <row r="160">
      <c r="A160" s="1689"/>
      <c r="B160" s="1689"/>
      <c r="C160" s="1689"/>
      <c r="D160" s="1689"/>
      <c r="E160" s="1689"/>
      <c r="F160" s="1689"/>
      <c r="G160" s="1689"/>
      <c r="H160" s="1689"/>
      <c r="I160" s="1689"/>
      <c r="J160" s="1689"/>
      <c r="K160" s="1689"/>
      <c r="L160" s="1689"/>
      <c r="M160" s="1689"/>
      <c r="N160" s="1689"/>
      <c r="O160" s="1689"/>
      <c r="P160" s="1689"/>
      <c r="Q160" s="1689"/>
      <c r="R160" s="1689"/>
      <c r="S160" s="1689"/>
      <c r="T160" s="1689"/>
      <c r="U160" s="1689"/>
      <c r="V160" s="1689"/>
      <c r="W160" s="1689"/>
      <c r="X160" s="1689"/>
      <c r="Y160" s="1689"/>
      <c r="Z160" s="1689"/>
    </row>
    <row r="161">
      <c r="A161" s="1689"/>
      <c r="B161" s="1689"/>
      <c r="C161" s="1689"/>
      <c r="D161" s="1689"/>
      <c r="E161" s="1689"/>
      <c r="F161" s="1689"/>
      <c r="G161" s="1689"/>
      <c r="H161" s="1689"/>
      <c r="I161" s="1689"/>
      <c r="J161" s="1689"/>
      <c r="K161" s="1689"/>
      <c r="L161" s="1689"/>
      <c r="M161" s="1689"/>
      <c r="N161" s="1689"/>
      <c r="O161" s="1689"/>
      <c r="P161" s="1689"/>
      <c r="Q161" s="1689"/>
      <c r="R161" s="1689"/>
      <c r="S161" s="1689"/>
      <c r="T161" s="1689"/>
      <c r="U161" s="1689"/>
      <c r="V161" s="1689"/>
      <c r="W161" s="1689"/>
      <c r="X161" s="1689"/>
      <c r="Y161" s="1689"/>
      <c r="Z161" s="1689"/>
    </row>
    <row r="162">
      <c r="A162" s="1689"/>
      <c r="B162" s="1689"/>
      <c r="C162" s="1689"/>
      <c r="D162" s="1689"/>
      <c r="E162" s="1689"/>
      <c r="F162" s="1689"/>
      <c r="G162" s="1689"/>
      <c r="H162" s="1689"/>
      <c r="I162" s="1689"/>
      <c r="J162" s="1689"/>
      <c r="K162" s="1689"/>
      <c r="L162" s="1689"/>
      <c r="M162" s="1689"/>
      <c r="N162" s="1689"/>
      <c r="O162" s="1689"/>
      <c r="P162" s="1689"/>
      <c r="Q162" s="1689"/>
      <c r="R162" s="1689"/>
      <c r="S162" s="1689"/>
      <c r="T162" s="1689"/>
      <c r="U162" s="1689"/>
      <c r="V162" s="1689"/>
      <c r="W162" s="1689"/>
      <c r="X162" s="1689"/>
      <c r="Y162" s="1689"/>
      <c r="Z162" s="1689"/>
    </row>
    <row r="163">
      <c r="A163" s="1689"/>
      <c r="B163" s="1689"/>
      <c r="C163" s="1689"/>
      <c r="D163" s="1689"/>
      <c r="E163" s="1689"/>
      <c r="F163" s="1689"/>
      <c r="G163" s="1689"/>
      <c r="H163" s="1689"/>
      <c r="I163" s="1689"/>
      <c r="J163" s="1689"/>
      <c r="K163" s="1689"/>
      <c r="L163" s="1689"/>
      <c r="M163" s="1689"/>
      <c r="N163" s="1689"/>
      <c r="O163" s="1689"/>
      <c r="P163" s="1689"/>
      <c r="Q163" s="1689"/>
      <c r="R163" s="1689"/>
      <c r="S163" s="1689"/>
      <c r="T163" s="1689"/>
      <c r="U163" s="1689"/>
      <c r="V163" s="1689"/>
      <c r="W163" s="1689"/>
      <c r="X163" s="1689"/>
      <c r="Y163" s="1689"/>
      <c r="Z163" s="1689"/>
    </row>
    <row r="164">
      <c r="A164" s="1689"/>
      <c r="B164" s="1689"/>
      <c r="C164" s="1689"/>
      <c r="D164" s="1689"/>
      <c r="E164" s="1689"/>
      <c r="F164" s="1689"/>
      <c r="G164" s="1689"/>
      <c r="H164" s="1689"/>
      <c r="I164" s="1689"/>
      <c r="J164" s="1689"/>
      <c r="K164" s="1689"/>
      <c r="L164" s="1689"/>
      <c r="M164" s="1689"/>
      <c r="N164" s="1689"/>
      <c r="O164" s="1689"/>
      <c r="P164" s="1689"/>
      <c r="Q164" s="1689"/>
      <c r="R164" s="1689"/>
      <c r="S164" s="1689"/>
      <c r="T164" s="1689"/>
      <c r="U164" s="1689"/>
      <c r="V164" s="1689"/>
      <c r="W164" s="1689"/>
      <c r="X164" s="1689"/>
      <c r="Y164" s="1689"/>
      <c r="Z164" s="1689"/>
    </row>
    <row r="165">
      <c r="A165" s="1689"/>
      <c r="B165" s="1689"/>
      <c r="C165" s="1689"/>
      <c r="D165" s="1689"/>
      <c r="E165" s="1689"/>
      <c r="F165" s="1689"/>
      <c r="G165" s="1689"/>
      <c r="H165" s="1689"/>
      <c r="I165" s="1689"/>
      <c r="J165" s="1689"/>
      <c r="K165" s="1689"/>
      <c r="L165" s="1689"/>
      <c r="M165" s="1689"/>
      <c r="N165" s="1689"/>
      <c r="O165" s="1689"/>
      <c r="P165" s="1689"/>
      <c r="Q165" s="1689"/>
      <c r="R165" s="1689"/>
      <c r="S165" s="1689"/>
      <c r="T165" s="1689"/>
      <c r="U165" s="1689"/>
      <c r="V165" s="1689"/>
      <c r="W165" s="1689"/>
      <c r="X165" s="1689"/>
      <c r="Y165" s="1689"/>
      <c r="Z165" s="1689"/>
    </row>
    <row r="166">
      <c r="A166" s="1689"/>
      <c r="B166" s="1689"/>
      <c r="C166" s="1689"/>
      <c r="D166" s="1689"/>
      <c r="E166" s="1689"/>
      <c r="F166" s="1689"/>
      <c r="G166" s="1689"/>
      <c r="H166" s="1689"/>
      <c r="I166" s="1689"/>
      <c r="J166" s="1689"/>
      <c r="K166" s="1689"/>
      <c r="L166" s="1689"/>
      <c r="M166" s="1689"/>
      <c r="N166" s="1689"/>
      <c r="O166" s="1689"/>
      <c r="P166" s="1689"/>
      <c r="Q166" s="1689"/>
      <c r="R166" s="1689"/>
      <c r="S166" s="1689"/>
      <c r="T166" s="1689"/>
      <c r="U166" s="1689"/>
      <c r="V166" s="1689"/>
      <c r="W166" s="1689"/>
      <c r="X166" s="1689"/>
      <c r="Y166" s="1689"/>
      <c r="Z166" s="1689"/>
    </row>
    <row r="167">
      <c r="A167" s="1689"/>
      <c r="B167" s="1689"/>
      <c r="C167" s="1689"/>
      <c r="D167" s="1689"/>
      <c r="E167" s="1689"/>
      <c r="F167" s="1689"/>
      <c r="G167" s="1689"/>
      <c r="H167" s="1689"/>
      <c r="I167" s="1689"/>
      <c r="J167" s="1689"/>
      <c r="K167" s="1689"/>
      <c r="L167" s="1689"/>
      <c r="M167" s="1689"/>
      <c r="N167" s="1689"/>
      <c r="O167" s="1689"/>
      <c r="P167" s="1689"/>
      <c r="Q167" s="1689"/>
      <c r="R167" s="1689"/>
      <c r="S167" s="1689"/>
      <c r="T167" s="1689"/>
      <c r="U167" s="1689"/>
      <c r="V167" s="1689"/>
      <c r="W167" s="1689"/>
      <c r="X167" s="1689"/>
      <c r="Y167" s="1689"/>
      <c r="Z167" s="1689"/>
    </row>
    <row r="168">
      <c r="A168" s="1689"/>
      <c r="B168" s="1689"/>
      <c r="C168" s="1689"/>
      <c r="D168" s="1689"/>
      <c r="E168" s="1689"/>
      <c r="F168" s="1689"/>
      <c r="G168" s="1689"/>
      <c r="H168" s="1689"/>
      <c r="I168" s="1689"/>
      <c r="J168" s="1689"/>
      <c r="K168" s="1689"/>
      <c r="L168" s="1689"/>
      <c r="M168" s="1689"/>
      <c r="N168" s="1689"/>
      <c r="O168" s="1689"/>
      <c r="P168" s="1689"/>
      <c r="Q168" s="1689"/>
      <c r="R168" s="1689"/>
      <c r="S168" s="1689"/>
      <c r="T168" s="1689"/>
      <c r="U168" s="1689"/>
      <c r="V168" s="1689"/>
      <c r="W168" s="1689"/>
      <c r="X168" s="1689"/>
      <c r="Y168" s="1689"/>
      <c r="Z168" s="1689"/>
    </row>
    <row r="169">
      <c r="A169" s="1689"/>
      <c r="B169" s="1689"/>
      <c r="C169" s="1689"/>
      <c r="D169" s="1689"/>
      <c r="E169" s="1689"/>
      <c r="F169" s="1689"/>
      <c r="G169" s="1689"/>
      <c r="H169" s="1689"/>
      <c r="I169" s="1689"/>
      <c r="J169" s="1689"/>
      <c r="K169" s="1689"/>
      <c r="L169" s="1689"/>
      <c r="M169" s="1689"/>
      <c r="N169" s="1689"/>
      <c r="O169" s="1689"/>
      <c r="P169" s="1689"/>
      <c r="Q169" s="1689"/>
      <c r="R169" s="1689"/>
      <c r="S169" s="1689"/>
      <c r="T169" s="1689"/>
      <c r="U169" s="1689"/>
      <c r="V169" s="1689"/>
      <c r="W169" s="1689"/>
      <c r="X169" s="1689"/>
      <c r="Y169" s="1689"/>
      <c r="Z169" s="1689"/>
    </row>
    <row r="170">
      <c r="A170" s="1689"/>
      <c r="B170" s="1689"/>
      <c r="C170" s="1689"/>
      <c r="D170" s="1689"/>
      <c r="E170" s="1689"/>
      <c r="F170" s="1689"/>
      <c r="G170" s="1689"/>
      <c r="H170" s="1689"/>
      <c r="I170" s="1689"/>
      <c r="J170" s="1689"/>
      <c r="K170" s="1689"/>
      <c r="L170" s="1689"/>
      <c r="M170" s="1689"/>
      <c r="N170" s="1689"/>
      <c r="O170" s="1689"/>
      <c r="P170" s="1689"/>
      <c r="Q170" s="1689"/>
      <c r="R170" s="1689"/>
      <c r="S170" s="1689"/>
      <c r="T170" s="1689"/>
      <c r="U170" s="1689"/>
      <c r="V170" s="1689"/>
      <c r="W170" s="1689"/>
      <c r="X170" s="1689"/>
      <c r="Y170" s="1689"/>
      <c r="Z170" s="1689"/>
    </row>
    <row r="171">
      <c r="A171" s="1689"/>
      <c r="B171" s="1689"/>
      <c r="C171" s="1689"/>
      <c r="D171" s="1689"/>
      <c r="E171" s="1689"/>
      <c r="F171" s="1689"/>
      <c r="G171" s="1689"/>
      <c r="H171" s="1689"/>
      <c r="I171" s="1689"/>
      <c r="J171" s="1689"/>
      <c r="K171" s="1689"/>
      <c r="L171" s="1689"/>
      <c r="M171" s="1689"/>
      <c r="N171" s="1689"/>
      <c r="O171" s="1689"/>
      <c r="P171" s="1689"/>
      <c r="Q171" s="1689"/>
      <c r="R171" s="1689"/>
      <c r="S171" s="1689"/>
      <c r="T171" s="1689"/>
      <c r="U171" s="1689"/>
      <c r="V171" s="1689"/>
      <c r="W171" s="1689"/>
      <c r="X171" s="1689"/>
      <c r="Y171" s="1689"/>
      <c r="Z171" s="1689"/>
    </row>
    <row r="172">
      <c r="A172" s="1689"/>
      <c r="B172" s="1689"/>
      <c r="C172" s="1689"/>
      <c r="D172" s="1689"/>
      <c r="E172" s="1689"/>
      <c r="F172" s="1689"/>
      <c r="G172" s="1689"/>
      <c r="H172" s="1689"/>
      <c r="I172" s="1689"/>
      <c r="J172" s="1689"/>
      <c r="K172" s="1689"/>
      <c r="L172" s="1689"/>
      <c r="M172" s="1689"/>
      <c r="N172" s="1689"/>
      <c r="O172" s="1689"/>
      <c r="P172" s="1689"/>
      <c r="Q172" s="1689"/>
      <c r="R172" s="1689"/>
      <c r="S172" s="1689"/>
      <c r="T172" s="1689"/>
      <c r="U172" s="1689"/>
      <c r="V172" s="1689"/>
      <c r="W172" s="1689"/>
      <c r="X172" s="1689"/>
      <c r="Y172" s="1689"/>
      <c r="Z172" s="1689"/>
    </row>
    <row r="173">
      <c r="A173" s="1689"/>
      <c r="B173" s="1689"/>
      <c r="C173" s="1689"/>
      <c r="D173" s="1689"/>
      <c r="E173" s="1689"/>
      <c r="F173" s="1689"/>
      <c r="G173" s="1689"/>
      <c r="H173" s="1689"/>
      <c r="I173" s="1689"/>
      <c r="J173" s="1689"/>
      <c r="K173" s="1689"/>
      <c r="L173" s="1689"/>
      <c r="M173" s="1689"/>
      <c r="N173" s="1689"/>
      <c r="O173" s="1689"/>
      <c r="P173" s="1689"/>
      <c r="Q173" s="1689"/>
      <c r="R173" s="1689"/>
      <c r="S173" s="1689"/>
      <c r="T173" s="1689"/>
      <c r="U173" s="1689"/>
      <c r="V173" s="1689"/>
      <c r="W173" s="1689"/>
      <c r="X173" s="1689"/>
      <c r="Y173" s="1689"/>
      <c r="Z173" s="1689"/>
    </row>
    <row r="174">
      <c r="A174" s="1689"/>
      <c r="B174" s="1689"/>
      <c r="C174" s="1689"/>
      <c r="D174" s="1689"/>
      <c r="E174" s="1689"/>
      <c r="F174" s="1689"/>
      <c r="G174" s="1689"/>
      <c r="H174" s="1689"/>
      <c r="I174" s="1689"/>
      <c r="J174" s="1689"/>
      <c r="K174" s="1689"/>
      <c r="L174" s="1689"/>
      <c r="M174" s="1689"/>
      <c r="N174" s="1689"/>
      <c r="O174" s="1689"/>
      <c r="P174" s="1689"/>
      <c r="Q174" s="1689"/>
      <c r="R174" s="1689"/>
      <c r="S174" s="1689"/>
      <c r="T174" s="1689"/>
      <c r="U174" s="1689"/>
      <c r="V174" s="1689"/>
      <c r="W174" s="1689"/>
      <c r="X174" s="1689"/>
      <c r="Y174" s="1689"/>
      <c r="Z174" s="1689"/>
    </row>
    <row r="175">
      <c r="A175" s="1689"/>
      <c r="B175" s="1689"/>
      <c r="C175" s="1689"/>
      <c r="D175" s="1689"/>
      <c r="E175" s="1689"/>
      <c r="F175" s="1689"/>
      <c r="G175" s="1689"/>
      <c r="H175" s="1689"/>
      <c r="I175" s="1689"/>
      <c r="J175" s="1689"/>
      <c r="K175" s="1689"/>
      <c r="L175" s="1689"/>
      <c r="M175" s="1689"/>
      <c r="N175" s="1689"/>
      <c r="O175" s="1689"/>
      <c r="P175" s="1689"/>
      <c r="Q175" s="1689"/>
      <c r="R175" s="1689"/>
      <c r="S175" s="1689"/>
      <c r="T175" s="1689"/>
      <c r="U175" s="1689"/>
      <c r="V175" s="1689"/>
      <c r="W175" s="1689"/>
      <c r="X175" s="1689"/>
      <c r="Y175" s="1689"/>
      <c r="Z175" s="1689"/>
    </row>
    <row r="176">
      <c r="A176" s="1689"/>
      <c r="B176" s="1689"/>
      <c r="C176" s="1689"/>
      <c r="D176" s="1689"/>
      <c r="E176" s="1689"/>
      <c r="F176" s="1689"/>
      <c r="G176" s="1689"/>
      <c r="H176" s="1689"/>
      <c r="I176" s="1689"/>
      <c r="J176" s="1689"/>
      <c r="K176" s="1689"/>
      <c r="L176" s="1689"/>
      <c r="M176" s="1689"/>
      <c r="N176" s="1689"/>
      <c r="O176" s="1689"/>
      <c r="P176" s="1689"/>
      <c r="Q176" s="1689"/>
      <c r="R176" s="1689"/>
      <c r="S176" s="1689"/>
      <c r="T176" s="1689"/>
      <c r="U176" s="1689"/>
      <c r="V176" s="1689"/>
      <c r="W176" s="1689"/>
      <c r="X176" s="1689"/>
      <c r="Y176" s="1689"/>
      <c r="Z176" s="1689"/>
    </row>
    <row r="177">
      <c r="A177" s="1689"/>
      <c r="B177" s="1689"/>
      <c r="C177" s="1689"/>
      <c r="D177" s="1689"/>
      <c r="E177" s="1689"/>
      <c r="F177" s="1689"/>
      <c r="G177" s="1689"/>
      <c r="H177" s="1689"/>
      <c r="I177" s="1689"/>
      <c r="J177" s="1689"/>
      <c r="K177" s="1689"/>
      <c r="L177" s="1689"/>
      <c r="M177" s="1689"/>
      <c r="N177" s="1689"/>
      <c r="O177" s="1689"/>
      <c r="P177" s="1689"/>
      <c r="Q177" s="1689"/>
      <c r="R177" s="1689"/>
      <c r="S177" s="1689"/>
      <c r="T177" s="1689"/>
      <c r="U177" s="1689"/>
      <c r="V177" s="1689"/>
      <c r="W177" s="1689"/>
      <c r="X177" s="1689"/>
      <c r="Y177" s="1689"/>
      <c r="Z177" s="1689"/>
    </row>
    <row r="178">
      <c r="A178" s="1689"/>
      <c r="B178" s="1689"/>
      <c r="C178" s="1689"/>
      <c r="D178" s="1689"/>
      <c r="E178" s="1689"/>
      <c r="F178" s="1689"/>
      <c r="G178" s="1689"/>
      <c r="H178" s="1689"/>
      <c r="I178" s="1689"/>
      <c r="J178" s="1689"/>
      <c r="K178" s="1689"/>
      <c r="L178" s="1689"/>
      <c r="M178" s="1689"/>
      <c r="N178" s="1689"/>
      <c r="O178" s="1689"/>
      <c r="P178" s="1689"/>
      <c r="Q178" s="1689"/>
      <c r="R178" s="1689"/>
      <c r="S178" s="1689"/>
      <c r="T178" s="1689"/>
      <c r="U178" s="1689"/>
      <c r="V178" s="1689"/>
      <c r="W178" s="1689"/>
      <c r="X178" s="1689"/>
      <c r="Y178" s="1689"/>
      <c r="Z178" s="1689"/>
    </row>
    <row r="179">
      <c r="A179" s="1689"/>
      <c r="B179" s="1689"/>
      <c r="C179" s="1689"/>
      <c r="D179" s="1689"/>
      <c r="E179" s="1689"/>
      <c r="F179" s="1689"/>
      <c r="G179" s="1689"/>
      <c r="H179" s="1689"/>
      <c r="I179" s="1689"/>
      <c r="J179" s="1689"/>
      <c r="K179" s="1689"/>
      <c r="L179" s="1689"/>
      <c r="M179" s="1689"/>
      <c r="N179" s="1689"/>
      <c r="O179" s="1689"/>
      <c r="P179" s="1689"/>
      <c r="Q179" s="1689"/>
      <c r="R179" s="1689"/>
      <c r="S179" s="1689"/>
      <c r="T179" s="1689"/>
      <c r="U179" s="1689"/>
      <c r="V179" s="1689"/>
      <c r="W179" s="1689"/>
      <c r="X179" s="1689"/>
      <c r="Y179" s="1689"/>
      <c r="Z179" s="1689"/>
    </row>
    <row r="180">
      <c r="A180" s="1689"/>
      <c r="B180" s="1689"/>
      <c r="C180" s="1689"/>
      <c r="D180" s="1689"/>
      <c r="E180" s="1689"/>
      <c r="F180" s="1689"/>
      <c r="G180" s="1689"/>
      <c r="H180" s="1689"/>
      <c r="I180" s="1689"/>
      <c r="J180" s="1689"/>
      <c r="K180" s="1689"/>
      <c r="L180" s="1689"/>
      <c r="M180" s="1689"/>
      <c r="N180" s="1689"/>
      <c r="O180" s="1689"/>
      <c r="P180" s="1689"/>
      <c r="Q180" s="1689"/>
      <c r="R180" s="1689"/>
      <c r="S180" s="1689"/>
      <c r="T180" s="1689"/>
      <c r="U180" s="1689"/>
      <c r="V180" s="1689"/>
      <c r="W180" s="1689"/>
      <c r="X180" s="1689"/>
      <c r="Y180" s="1689"/>
      <c r="Z180" s="1689"/>
    </row>
    <row r="181">
      <c r="A181" s="1689"/>
      <c r="B181" s="1689"/>
      <c r="C181" s="1689"/>
      <c r="D181" s="1689"/>
      <c r="E181" s="1689"/>
      <c r="F181" s="1689"/>
      <c r="G181" s="1689"/>
      <c r="H181" s="1689"/>
      <c r="I181" s="1689"/>
      <c r="J181" s="1689"/>
      <c r="K181" s="1689"/>
      <c r="L181" s="1689"/>
      <c r="M181" s="1689"/>
      <c r="N181" s="1689"/>
      <c r="O181" s="1689"/>
      <c r="P181" s="1689"/>
      <c r="Q181" s="1689"/>
      <c r="R181" s="1689"/>
      <c r="S181" s="1689"/>
      <c r="T181" s="1689"/>
      <c r="U181" s="1689"/>
      <c r="V181" s="1689"/>
      <c r="W181" s="1689"/>
      <c r="X181" s="1689"/>
      <c r="Y181" s="1689"/>
      <c r="Z181" s="1689"/>
    </row>
    <row r="182">
      <c r="A182" s="1689"/>
      <c r="B182" s="1689"/>
      <c r="C182" s="1689"/>
      <c r="D182" s="1689"/>
      <c r="E182" s="1689"/>
      <c r="F182" s="1689"/>
      <c r="G182" s="1689"/>
      <c r="H182" s="1689"/>
      <c r="I182" s="1689"/>
      <c r="J182" s="1689"/>
      <c r="K182" s="1689"/>
      <c r="L182" s="1689"/>
      <c r="M182" s="1689"/>
      <c r="N182" s="1689"/>
      <c r="O182" s="1689"/>
      <c r="P182" s="1689"/>
      <c r="Q182" s="1689"/>
      <c r="R182" s="1689"/>
      <c r="S182" s="1689"/>
      <c r="T182" s="1689"/>
      <c r="U182" s="1689"/>
      <c r="V182" s="1689"/>
      <c r="W182" s="1689"/>
      <c r="X182" s="1689"/>
      <c r="Y182" s="1689"/>
      <c r="Z182" s="1689"/>
    </row>
    <row r="183">
      <c r="A183" s="1689"/>
      <c r="B183" s="1689"/>
      <c r="C183" s="1689"/>
      <c r="D183" s="1689"/>
      <c r="E183" s="1689"/>
      <c r="F183" s="1689"/>
      <c r="G183" s="1689"/>
      <c r="H183" s="1689"/>
      <c r="I183" s="1689"/>
      <c r="J183" s="1689"/>
      <c r="K183" s="1689"/>
      <c r="L183" s="1689"/>
      <c r="M183" s="1689"/>
      <c r="N183" s="1689"/>
      <c r="O183" s="1689"/>
      <c r="P183" s="1689"/>
      <c r="Q183" s="1689"/>
      <c r="R183" s="1689"/>
      <c r="S183" s="1689"/>
      <c r="T183" s="1689"/>
      <c r="U183" s="1689"/>
      <c r="V183" s="1689"/>
      <c r="W183" s="1689"/>
      <c r="X183" s="1689"/>
      <c r="Y183" s="1689"/>
      <c r="Z183" s="1689"/>
    </row>
    <row r="184">
      <c r="A184" s="1689"/>
      <c r="B184" s="1689"/>
      <c r="C184" s="1689"/>
      <c r="D184" s="1689"/>
      <c r="E184" s="1689"/>
      <c r="F184" s="1689"/>
      <c r="G184" s="1689"/>
      <c r="H184" s="1689"/>
      <c r="I184" s="1689"/>
      <c r="J184" s="1689"/>
      <c r="K184" s="1689"/>
      <c r="L184" s="1689"/>
      <c r="M184" s="1689"/>
      <c r="N184" s="1689"/>
      <c r="O184" s="1689"/>
      <c r="P184" s="1689"/>
      <c r="Q184" s="1689"/>
      <c r="R184" s="1689"/>
      <c r="S184" s="1689"/>
      <c r="T184" s="1689"/>
      <c r="U184" s="1689"/>
      <c r="V184" s="1689"/>
      <c r="W184" s="1689"/>
      <c r="X184" s="1689"/>
      <c r="Y184" s="1689"/>
      <c r="Z184" s="1689"/>
    </row>
    <row r="185">
      <c r="A185" s="1689"/>
      <c r="B185" s="1689"/>
      <c r="C185" s="1689"/>
      <c r="D185" s="1689"/>
      <c r="E185" s="1689"/>
      <c r="F185" s="1689"/>
      <c r="G185" s="1689"/>
      <c r="H185" s="1689"/>
      <c r="I185" s="1689"/>
      <c r="J185" s="1689"/>
      <c r="K185" s="1689"/>
      <c r="L185" s="1689"/>
      <c r="M185" s="1689"/>
      <c r="N185" s="1689"/>
      <c r="O185" s="1689"/>
      <c r="P185" s="1689"/>
      <c r="Q185" s="1689"/>
      <c r="R185" s="1689"/>
      <c r="S185" s="1689"/>
      <c r="T185" s="1689"/>
      <c r="U185" s="1689"/>
      <c r="V185" s="1689"/>
      <c r="W185" s="1689"/>
      <c r="X185" s="1689"/>
      <c r="Y185" s="1689"/>
      <c r="Z185" s="1689"/>
    </row>
    <row r="186">
      <c r="A186" s="1689"/>
      <c r="B186" s="1689"/>
      <c r="C186" s="1689"/>
      <c r="D186" s="1689"/>
      <c r="E186" s="1689"/>
      <c r="F186" s="1689"/>
      <c r="G186" s="1689"/>
      <c r="H186" s="1689"/>
      <c r="I186" s="1689"/>
      <c r="J186" s="1689"/>
      <c r="K186" s="1689"/>
      <c r="L186" s="1689"/>
      <c r="M186" s="1689"/>
      <c r="N186" s="1689"/>
      <c r="O186" s="1689"/>
      <c r="P186" s="1689"/>
      <c r="Q186" s="1689"/>
      <c r="R186" s="1689"/>
      <c r="S186" s="1689"/>
      <c r="T186" s="1689"/>
      <c r="U186" s="1689"/>
      <c r="V186" s="1689"/>
      <c r="W186" s="1689"/>
      <c r="X186" s="1689"/>
      <c r="Y186" s="1689"/>
      <c r="Z186" s="1689"/>
    </row>
    <row r="187">
      <c r="A187" s="1689"/>
      <c r="B187" s="1689"/>
      <c r="C187" s="1689"/>
      <c r="D187" s="1689"/>
      <c r="E187" s="1689"/>
      <c r="F187" s="1689"/>
      <c r="G187" s="1689"/>
      <c r="H187" s="1689"/>
      <c r="I187" s="1689"/>
      <c r="J187" s="1689"/>
      <c r="K187" s="1689"/>
      <c r="L187" s="1689"/>
      <c r="M187" s="1689"/>
      <c r="N187" s="1689"/>
      <c r="O187" s="1689"/>
      <c r="P187" s="1689"/>
      <c r="Q187" s="1689"/>
      <c r="R187" s="1689"/>
      <c r="S187" s="1689"/>
      <c r="T187" s="1689"/>
      <c r="U187" s="1689"/>
      <c r="V187" s="1689"/>
      <c r="W187" s="1689"/>
      <c r="X187" s="1689"/>
      <c r="Y187" s="1689"/>
      <c r="Z187" s="1689"/>
    </row>
    <row r="188">
      <c r="A188" s="1689"/>
      <c r="B188" s="1689"/>
      <c r="C188" s="1689"/>
      <c r="D188" s="1689"/>
      <c r="E188" s="1689"/>
      <c r="F188" s="1689"/>
      <c r="G188" s="1689"/>
      <c r="H188" s="1689"/>
      <c r="I188" s="1689"/>
      <c r="J188" s="1689"/>
      <c r="K188" s="1689"/>
      <c r="L188" s="1689"/>
      <c r="M188" s="1689"/>
      <c r="N188" s="1689"/>
      <c r="O188" s="1689"/>
      <c r="P188" s="1689"/>
      <c r="Q188" s="1689"/>
      <c r="R188" s="1689"/>
      <c r="S188" s="1689"/>
      <c r="T188" s="1689"/>
      <c r="U188" s="1689"/>
      <c r="V188" s="1689"/>
      <c r="W188" s="1689"/>
      <c r="X188" s="1689"/>
      <c r="Y188" s="1689"/>
      <c r="Z188" s="1689"/>
    </row>
    <row r="189">
      <c r="A189" s="1689"/>
      <c r="B189" s="1689"/>
      <c r="C189" s="1689"/>
      <c r="D189" s="1689"/>
      <c r="E189" s="1689"/>
      <c r="F189" s="1689"/>
      <c r="G189" s="1689"/>
      <c r="H189" s="1689"/>
      <c r="I189" s="1689"/>
      <c r="J189" s="1689"/>
      <c r="K189" s="1689"/>
      <c r="L189" s="1689"/>
      <c r="M189" s="1689"/>
      <c r="N189" s="1689"/>
      <c r="O189" s="1689"/>
      <c r="P189" s="1689"/>
      <c r="Q189" s="1689"/>
      <c r="R189" s="1689"/>
      <c r="S189" s="1689"/>
      <c r="T189" s="1689"/>
      <c r="U189" s="1689"/>
      <c r="V189" s="1689"/>
      <c r="W189" s="1689"/>
      <c r="X189" s="1689"/>
      <c r="Y189" s="1689"/>
      <c r="Z189" s="1689"/>
    </row>
    <row r="190">
      <c r="A190" s="1689"/>
      <c r="B190" s="1689"/>
      <c r="C190" s="1689"/>
      <c r="D190" s="1689"/>
      <c r="E190" s="1689"/>
      <c r="F190" s="1689"/>
      <c r="G190" s="1689"/>
      <c r="H190" s="1689"/>
      <c r="I190" s="1689"/>
      <c r="J190" s="1689"/>
      <c r="K190" s="1689"/>
      <c r="L190" s="1689"/>
      <c r="M190" s="1689"/>
      <c r="N190" s="1689"/>
      <c r="O190" s="1689"/>
      <c r="P190" s="1689"/>
      <c r="Q190" s="1689"/>
      <c r="R190" s="1689"/>
      <c r="S190" s="1689"/>
      <c r="T190" s="1689"/>
      <c r="U190" s="1689"/>
      <c r="V190" s="1689"/>
      <c r="W190" s="1689"/>
      <c r="X190" s="1689"/>
      <c r="Y190" s="1689"/>
      <c r="Z190" s="1689"/>
    </row>
    <row r="191">
      <c r="A191" s="1689"/>
      <c r="B191" s="1689"/>
      <c r="C191" s="1689"/>
      <c r="D191" s="1689"/>
      <c r="E191" s="1689"/>
      <c r="F191" s="1689"/>
      <c r="G191" s="1689"/>
      <c r="H191" s="1689"/>
      <c r="I191" s="1689"/>
      <c r="J191" s="1689"/>
      <c r="K191" s="1689"/>
      <c r="L191" s="1689"/>
      <c r="M191" s="1689"/>
      <c r="N191" s="1689"/>
      <c r="O191" s="1689"/>
      <c r="P191" s="1689"/>
      <c r="Q191" s="1689"/>
      <c r="R191" s="1689"/>
      <c r="S191" s="1689"/>
      <c r="T191" s="1689"/>
      <c r="U191" s="1689"/>
      <c r="V191" s="1689"/>
      <c r="W191" s="1689"/>
      <c r="X191" s="1689"/>
      <c r="Y191" s="1689"/>
      <c r="Z191" s="1689"/>
    </row>
    <row r="192">
      <c r="A192" s="1689"/>
      <c r="B192" s="1689"/>
      <c r="C192" s="1689"/>
      <c r="D192" s="1689"/>
      <c r="E192" s="1689"/>
      <c r="F192" s="1689"/>
      <c r="G192" s="1689"/>
      <c r="H192" s="1689"/>
      <c r="I192" s="1689"/>
      <c r="J192" s="1689"/>
      <c r="K192" s="1689"/>
      <c r="L192" s="1689"/>
      <c r="M192" s="1689"/>
      <c r="N192" s="1689"/>
      <c r="O192" s="1689"/>
      <c r="P192" s="1689"/>
      <c r="Q192" s="1689"/>
      <c r="R192" s="1689"/>
      <c r="S192" s="1689"/>
      <c r="T192" s="1689"/>
      <c r="U192" s="1689"/>
      <c r="V192" s="1689"/>
      <c r="W192" s="1689"/>
      <c r="X192" s="1689"/>
      <c r="Y192" s="1689"/>
      <c r="Z192" s="1689"/>
    </row>
    <row r="193">
      <c r="A193" s="1689"/>
      <c r="B193" s="1689"/>
      <c r="C193" s="1689"/>
      <c r="D193" s="1689"/>
      <c r="E193" s="1689"/>
      <c r="F193" s="1689"/>
      <c r="G193" s="1689"/>
      <c r="H193" s="1689"/>
      <c r="I193" s="1689"/>
      <c r="J193" s="1689"/>
      <c r="K193" s="1689"/>
      <c r="L193" s="1689"/>
      <c r="M193" s="1689"/>
      <c r="N193" s="1689"/>
      <c r="O193" s="1689"/>
      <c r="P193" s="1689"/>
      <c r="Q193" s="1689"/>
      <c r="R193" s="1689"/>
      <c r="S193" s="1689"/>
      <c r="T193" s="1689"/>
      <c r="U193" s="1689"/>
      <c r="V193" s="1689"/>
      <c r="W193" s="1689"/>
      <c r="X193" s="1689"/>
      <c r="Y193" s="1689"/>
      <c r="Z193" s="1689"/>
    </row>
    <row r="194">
      <c r="A194" s="1689"/>
      <c r="B194" s="1689"/>
      <c r="C194" s="1689"/>
      <c r="D194" s="1689"/>
      <c r="E194" s="1689"/>
      <c r="F194" s="1689"/>
      <c r="G194" s="1689"/>
      <c r="H194" s="1689"/>
      <c r="I194" s="1689"/>
      <c r="J194" s="1689"/>
      <c r="K194" s="1689"/>
      <c r="L194" s="1689"/>
      <c r="M194" s="1689"/>
      <c r="N194" s="1689"/>
      <c r="O194" s="1689"/>
      <c r="P194" s="1689"/>
      <c r="Q194" s="1689"/>
      <c r="R194" s="1689"/>
      <c r="S194" s="1689"/>
      <c r="T194" s="1689"/>
      <c r="U194" s="1689"/>
      <c r="V194" s="1689"/>
      <c r="W194" s="1689"/>
      <c r="X194" s="1689"/>
      <c r="Y194" s="1689"/>
      <c r="Z194" s="1689"/>
    </row>
    <row r="195">
      <c r="A195" s="1689"/>
      <c r="B195" s="1689"/>
      <c r="C195" s="1689"/>
      <c r="D195" s="1689"/>
      <c r="E195" s="1689"/>
      <c r="F195" s="1689"/>
      <c r="G195" s="1689"/>
      <c r="H195" s="1689"/>
      <c r="I195" s="1689"/>
      <c r="J195" s="1689"/>
      <c r="K195" s="1689"/>
      <c r="L195" s="1689"/>
      <c r="M195" s="1689"/>
      <c r="N195" s="1689"/>
      <c r="O195" s="1689"/>
      <c r="P195" s="1689"/>
      <c r="Q195" s="1689"/>
      <c r="R195" s="1689"/>
      <c r="S195" s="1689"/>
      <c r="T195" s="1689"/>
      <c r="U195" s="1689"/>
      <c r="V195" s="1689"/>
      <c r="W195" s="1689"/>
      <c r="X195" s="1689"/>
      <c r="Y195" s="1689"/>
      <c r="Z195" s="1689"/>
    </row>
    <row r="196">
      <c r="A196" s="1689"/>
      <c r="B196" s="1689"/>
      <c r="C196" s="1689"/>
      <c r="D196" s="1689"/>
      <c r="E196" s="1689"/>
      <c r="F196" s="1689"/>
      <c r="G196" s="1689"/>
      <c r="H196" s="1689"/>
      <c r="I196" s="1689"/>
      <c r="J196" s="1689"/>
      <c r="K196" s="1689"/>
      <c r="L196" s="1689"/>
      <c r="M196" s="1689"/>
      <c r="N196" s="1689"/>
      <c r="O196" s="1689"/>
      <c r="P196" s="1689"/>
      <c r="Q196" s="1689"/>
      <c r="R196" s="1689"/>
      <c r="S196" s="1689"/>
      <c r="T196" s="1689"/>
      <c r="U196" s="1689"/>
      <c r="V196" s="1689"/>
      <c r="W196" s="1689"/>
      <c r="X196" s="1689"/>
      <c r="Y196" s="1689"/>
      <c r="Z196" s="1689"/>
    </row>
    <row r="197">
      <c r="A197" s="1689"/>
      <c r="B197" s="1689"/>
      <c r="C197" s="1689"/>
      <c r="D197" s="1689"/>
      <c r="E197" s="1689"/>
      <c r="F197" s="1689"/>
      <c r="G197" s="1689"/>
      <c r="H197" s="1689"/>
      <c r="I197" s="1689"/>
      <c r="J197" s="1689"/>
      <c r="K197" s="1689"/>
      <c r="L197" s="1689"/>
      <c r="M197" s="1689"/>
      <c r="N197" s="1689"/>
      <c r="O197" s="1689"/>
      <c r="P197" s="1689"/>
      <c r="Q197" s="1689"/>
      <c r="R197" s="1689"/>
      <c r="S197" s="1689"/>
      <c r="T197" s="1689"/>
      <c r="U197" s="1689"/>
      <c r="V197" s="1689"/>
      <c r="W197" s="1689"/>
      <c r="X197" s="1689"/>
      <c r="Y197" s="1689"/>
      <c r="Z197" s="1689"/>
    </row>
    <row r="198">
      <c r="A198" s="1689"/>
      <c r="B198" s="1689"/>
      <c r="C198" s="1689"/>
      <c r="D198" s="1689"/>
      <c r="E198" s="1689"/>
      <c r="F198" s="1689"/>
      <c r="G198" s="1689"/>
      <c r="H198" s="1689"/>
      <c r="I198" s="1689"/>
      <c r="J198" s="1689"/>
      <c r="K198" s="1689"/>
      <c r="L198" s="1689"/>
      <c r="M198" s="1689"/>
      <c r="N198" s="1689"/>
      <c r="O198" s="1689"/>
      <c r="P198" s="1689"/>
      <c r="Q198" s="1689"/>
      <c r="R198" s="1689"/>
      <c r="S198" s="1689"/>
      <c r="T198" s="1689"/>
      <c r="U198" s="1689"/>
      <c r="V198" s="1689"/>
      <c r="W198" s="1689"/>
      <c r="X198" s="1689"/>
      <c r="Y198" s="1689"/>
      <c r="Z198" s="1689"/>
    </row>
    <row r="199">
      <c r="A199" s="1689"/>
      <c r="B199" s="1689"/>
      <c r="C199" s="1689"/>
      <c r="D199" s="1689"/>
      <c r="E199" s="1689"/>
      <c r="F199" s="1689"/>
      <c r="G199" s="1689"/>
      <c r="H199" s="1689"/>
      <c r="I199" s="1689"/>
      <c r="J199" s="1689"/>
      <c r="K199" s="1689"/>
      <c r="L199" s="1689"/>
      <c r="M199" s="1689"/>
      <c r="N199" s="1689"/>
      <c r="O199" s="1689"/>
      <c r="P199" s="1689"/>
      <c r="Q199" s="1689"/>
      <c r="R199" s="1689"/>
      <c r="S199" s="1689"/>
      <c r="T199" s="1689"/>
      <c r="U199" s="1689"/>
      <c r="V199" s="1689"/>
      <c r="W199" s="1689"/>
      <c r="X199" s="1689"/>
      <c r="Y199" s="1689"/>
      <c r="Z199" s="1689"/>
    </row>
    <row r="200">
      <c r="A200" s="1689"/>
      <c r="B200" s="1689"/>
      <c r="C200" s="1689"/>
      <c r="D200" s="1689"/>
      <c r="E200" s="1689"/>
      <c r="F200" s="1689"/>
      <c r="G200" s="1689"/>
      <c r="H200" s="1689"/>
      <c r="I200" s="1689"/>
      <c r="J200" s="1689"/>
      <c r="K200" s="1689"/>
      <c r="L200" s="1689"/>
      <c r="M200" s="1689"/>
      <c r="N200" s="1689"/>
      <c r="O200" s="1689"/>
      <c r="P200" s="1689"/>
      <c r="Q200" s="1689"/>
      <c r="R200" s="1689"/>
      <c r="S200" s="1689"/>
      <c r="T200" s="1689"/>
      <c r="U200" s="1689"/>
      <c r="V200" s="1689"/>
      <c r="W200" s="1689"/>
      <c r="X200" s="1689"/>
      <c r="Y200" s="1689"/>
      <c r="Z200" s="1689"/>
    </row>
    <row r="201">
      <c r="A201" s="1689"/>
      <c r="B201" s="1689"/>
      <c r="C201" s="1689"/>
      <c r="D201" s="1689"/>
      <c r="E201" s="1689"/>
      <c r="F201" s="1689"/>
      <c r="G201" s="1689"/>
      <c r="H201" s="1689"/>
      <c r="I201" s="1689"/>
      <c r="J201" s="1689"/>
      <c r="K201" s="1689"/>
      <c r="L201" s="1689"/>
      <c r="M201" s="1689"/>
      <c r="N201" s="1689"/>
      <c r="O201" s="1689"/>
      <c r="P201" s="1689"/>
      <c r="Q201" s="1689"/>
      <c r="R201" s="1689"/>
      <c r="S201" s="1689"/>
      <c r="T201" s="1689"/>
      <c r="U201" s="1689"/>
      <c r="V201" s="1689"/>
      <c r="W201" s="1689"/>
      <c r="X201" s="1689"/>
      <c r="Y201" s="1689"/>
      <c r="Z201" s="1689"/>
    </row>
    <row r="202">
      <c r="A202" s="1689"/>
      <c r="B202" s="1689"/>
      <c r="C202" s="1689"/>
      <c r="D202" s="1689"/>
      <c r="E202" s="1689"/>
      <c r="F202" s="1689"/>
      <c r="G202" s="1689"/>
      <c r="H202" s="1689"/>
      <c r="I202" s="1689"/>
      <c r="J202" s="1689"/>
      <c r="K202" s="1689"/>
      <c r="L202" s="1689"/>
      <c r="M202" s="1689"/>
      <c r="N202" s="1689"/>
      <c r="O202" s="1689"/>
      <c r="P202" s="1689"/>
      <c r="Q202" s="1689"/>
      <c r="R202" s="1689"/>
      <c r="S202" s="1689"/>
      <c r="T202" s="1689"/>
      <c r="U202" s="1689"/>
      <c r="V202" s="1689"/>
      <c r="W202" s="1689"/>
      <c r="X202" s="1689"/>
      <c r="Y202" s="1689"/>
      <c r="Z202" s="1689"/>
    </row>
    <row r="203">
      <c r="A203" s="1689"/>
      <c r="B203" s="1689"/>
      <c r="C203" s="1689"/>
      <c r="D203" s="1689"/>
      <c r="E203" s="1689"/>
      <c r="F203" s="1689"/>
      <c r="G203" s="1689"/>
      <c r="H203" s="1689"/>
      <c r="I203" s="1689"/>
      <c r="J203" s="1689"/>
      <c r="K203" s="1689"/>
      <c r="L203" s="1689"/>
      <c r="M203" s="1689"/>
      <c r="N203" s="1689"/>
      <c r="O203" s="1689"/>
      <c r="P203" s="1689"/>
      <c r="Q203" s="1689"/>
      <c r="R203" s="1689"/>
      <c r="S203" s="1689"/>
      <c r="T203" s="1689"/>
      <c r="U203" s="1689"/>
      <c r="V203" s="1689"/>
      <c r="W203" s="1689"/>
      <c r="X203" s="1689"/>
      <c r="Y203" s="1689"/>
      <c r="Z203" s="1689"/>
    </row>
    <row r="204">
      <c r="A204" s="1689"/>
      <c r="B204" s="1689"/>
      <c r="C204" s="1689"/>
      <c r="D204" s="1689"/>
      <c r="E204" s="1689"/>
      <c r="F204" s="1689"/>
      <c r="G204" s="1689"/>
      <c r="H204" s="1689"/>
      <c r="I204" s="1689"/>
      <c r="J204" s="1689"/>
      <c r="K204" s="1689"/>
      <c r="L204" s="1689"/>
      <c r="M204" s="1689"/>
      <c r="N204" s="1689"/>
      <c r="O204" s="1689"/>
      <c r="P204" s="1689"/>
      <c r="Q204" s="1689"/>
      <c r="R204" s="1689"/>
      <c r="S204" s="1689"/>
      <c r="T204" s="1689"/>
      <c r="U204" s="1689"/>
      <c r="V204" s="1689"/>
      <c r="W204" s="1689"/>
      <c r="X204" s="1689"/>
      <c r="Y204" s="1689"/>
      <c r="Z204" s="1689"/>
    </row>
    <row r="205">
      <c r="A205" s="1689"/>
      <c r="B205" s="1689"/>
      <c r="C205" s="1689"/>
      <c r="D205" s="1689"/>
      <c r="E205" s="1689"/>
      <c r="F205" s="1689"/>
      <c r="G205" s="1689"/>
      <c r="H205" s="1689"/>
      <c r="I205" s="1689"/>
      <c r="J205" s="1689"/>
      <c r="K205" s="1689"/>
      <c r="L205" s="1689"/>
      <c r="M205" s="1689"/>
      <c r="N205" s="1689"/>
      <c r="O205" s="1689"/>
      <c r="P205" s="1689"/>
      <c r="Q205" s="1689"/>
      <c r="R205" s="1689"/>
      <c r="S205" s="1689"/>
      <c r="T205" s="1689"/>
      <c r="U205" s="1689"/>
      <c r="V205" s="1689"/>
      <c r="W205" s="1689"/>
      <c r="X205" s="1689"/>
      <c r="Y205" s="1689"/>
      <c r="Z205" s="1689"/>
    </row>
    <row r="206">
      <c r="A206" s="1689"/>
      <c r="B206" s="1689"/>
      <c r="C206" s="1689"/>
      <c r="D206" s="1689"/>
      <c r="E206" s="1689"/>
      <c r="F206" s="1689"/>
      <c r="G206" s="1689"/>
      <c r="H206" s="1689"/>
      <c r="I206" s="1689"/>
      <c r="J206" s="1689"/>
      <c r="K206" s="1689"/>
      <c r="L206" s="1689"/>
      <c r="M206" s="1689"/>
      <c r="N206" s="1689"/>
      <c r="O206" s="1689"/>
      <c r="P206" s="1689"/>
      <c r="Q206" s="1689"/>
      <c r="R206" s="1689"/>
      <c r="S206" s="1689"/>
      <c r="T206" s="1689"/>
      <c r="U206" s="1689"/>
      <c r="V206" s="1689"/>
      <c r="W206" s="1689"/>
      <c r="X206" s="1689"/>
      <c r="Y206" s="1689"/>
      <c r="Z206" s="1689"/>
    </row>
    <row r="207">
      <c r="A207" s="1689"/>
      <c r="B207" s="1689"/>
      <c r="C207" s="1689"/>
      <c r="D207" s="1689"/>
      <c r="E207" s="1689"/>
      <c r="F207" s="1689"/>
      <c r="G207" s="1689"/>
      <c r="H207" s="1689"/>
      <c r="I207" s="1689"/>
      <c r="J207" s="1689"/>
      <c r="K207" s="1689"/>
      <c r="L207" s="1689"/>
      <c r="M207" s="1689"/>
      <c r="N207" s="1689"/>
      <c r="O207" s="1689"/>
      <c r="P207" s="1689"/>
      <c r="Q207" s="1689"/>
      <c r="R207" s="1689"/>
      <c r="S207" s="1689"/>
      <c r="T207" s="1689"/>
      <c r="U207" s="1689"/>
      <c r="V207" s="1689"/>
      <c r="W207" s="1689"/>
      <c r="X207" s="1689"/>
      <c r="Y207" s="1689"/>
      <c r="Z207" s="1689"/>
    </row>
    <row r="208">
      <c r="A208" s="1689"/>
      <c r="B208" s="1689"/>
      <c r="C208" s="1689"/>
      <c r="D208" s="1689"/>
      <c r="E208" s="1689"/>
      <c r="F208" s="1689"/>
      <c r="G208" s="1689"/>
      <c r="H208" s="1689"/>
      <c r="I208" s="1689"/>
      <c r="J208" s="1689"/>
      <c r="K208" s="1689"/>
      <c r="L208" s="1689"/>
      <c r="M208" s="1689"/>
      <c r="N208" s="1689"/>
      <c r="O208" s="1689"/>
      <c r="P208" s="1689"/>
      <c r="Q208" s="1689"/>
      <c r="R208" s="1689"/>
      <c r="S208" s="1689"/>
      <c r="T208" s="1689"/>
      <c r="U208" s="1689"/>
      <c r="V208" s="1689"/>
      <c r="W208" s="1689"/>
      <c r="X208" s="1689"/>
      <c r="Y208" s="1689"/>
      <c r="Z208" s="1689"/>
    </row>
    <row r="209">
      <c r="A209" s="1689"/>
      <c r="B209" s="1689"/>
      <c r="C209" s="1689"/>
      <c r="D209" s="1689"/>
      <c r="E209" s="1689"/>
      <c r="F209" s="1689"/>
      <c r="G209" s="1689"/>
      <c r="H209" s="1689"/>
      <c r="I209" s="1689"/>
      <c r="J209" s="1689"/>
      <c r="K209" s="1689"/>
      <c r="L209" s="1689"/>
      <c r="M209" s="1689"/>
      <c r="N209" s="1689"/>
      <c r="O209" s="1689"/>
      <c r="P209" s="1689"/>
      <c r="Q209" s="1689"/>
      <c r="R209" s="1689"/>
      <c r="S209" s="1689"/>
      <c r="T209" s="1689"/>
      <c r="U209" s="1689"/>
      <c r="V209" s="1689"/>
      <c r="W209" s="1689"/>
      <c r="X209" s="1689"/>
      <c r="Y209" s="1689"/>
      <c r="Z209" s="1689"/>
    </row>
    <row r="210">
      <c r="A210" s="1689"/>
      <c r="B210" s="1689"/>
      <c r="C210" s="1689"/>
      <c r="D210" s="1689"/>
      <c r="E210" s="1689"/>
      <c r="F210" s="1689"/>
      <c r="G210" s="1689"/>
      <c r="H210" s="1689"/>
      <c r="I210" s="1689"/>
      <c r="J210" s="1689"/>
      <c r="K210" s="1689"/>
      <c r="L210" s="1689"/>
      <c r="M210" s="1689"/>
      <c r="N210" s="1689"/>
      <c r="O210" s="1689"/>
      <c r="P210" s="1689"/>
      <c r="Q210" s="1689"/>
      <c r="R210" s="1689"/>
      <c r="S210" s="1689"/>
      <c r="T210" s="1689"/>
      <c r="U210" s="1689"/>
      <c r="V210" s="1689"/>
      <c r="W210" s="1689"/>
      <c r="X210" s="1689"/>
      <c r="Y210" s="1689"/>
      <c r="Z210" s="1689"/>
    </row>
    <row r="211">
      <c r="A211" s="1689"/>
      <c r="B211" s="1689"/>
      <c r="C211" s="1689"/>
      <c r="D211" s="1689"/>
      <c r="E211" s="1689"/>
      <c r="F211" s="1689"/>
      <c r="G211" s="1689"/>
      <c r="H211" s="1689"/>
      <c r="I211" s="1689"/>
      <c r="J211" s="1689"/>
      <c r="K211" s="1689"/>
      <c r="L211" s="1689"/>
      <c r="M211" s="1689"/>
      <c r="N211" s="1689"/>
      <c r="O211" s="1689"/>
      <c r="P211" s="1689"/>
      <c r="Q211" s="1689"/>
      <c r="R211" s="1689"/>
      <c r="S211" s="1689"/>
      <c r="T211" s="1689"/>
      <c r="U211" s="1689"/>
      <c r="V211" s="1689"/>
      <c r="W211" s="1689"/>
      <c r="X211" s="1689"/>
      <c r="Y211" s="1689"/>
      <c r="Z211" s="1689"/>
    </row>
    <row r="212">
      <c r="A212" s="1689"/>
      <c r="B212" s="1689"/>
      <c r="C212" s="1689"/>
      <c r="D212" s="1689"/>
      <c r="E212" s="1689"/>
      <c r="F212" s="1689"/>
      <c r="G212" s="1689"/>
      <c r="H212" s="1689"/>
      <c r="I212" s="1689"/>
      <c r="J212" s="1689"/>
      <c r="K212" s="1689"/>
      <c r="L212" s="1689"/>
      <c r="M212" s="1689"/>
      <c r="N212" s="1689"/>
      <c r="O212" s="1689"/>
      <c r="P212" s="1689"/>
      <c r="Q212" s="1689"/>
      <c r="R212" s="1689"/>
      <c r="S212" s="1689"/>
      <c r="T212" s="1689"/>
      <c r="U212" s="1689"/>
      <c r="V212" s="1689"/>
      <c r="W212" s="1689"/>
      <c r="X212" s="1689"/>
      <c r="Y212" s="1689"/>
      <c r="Z212" s="1689"/>
    </row>
    <row r="213">
      <c r="A213" s="1689"/>
      <c r="B213" s="1689"/>
      <c r="C213" s="1689"/>
      <c r="D213" s="1689"/>
      <c r="E213" s="1689"/>
      <c r="F213" s="1689"/>
      <c r="G213" s="1689"/>
      <c r="H213" s="1689"/>
      <c r="I213" s="1689"/>
      <c r="J213" s="1689"/>
      <c r="K213" s="1689"/>
      <c r="L213" s="1689"/>
      <c r="M213" s="1689"/>
      <c r="N213" s="1689"/>
      <c r="O213" s="1689"/>
      <c r="P213" s="1689"/>
      <c r="Q213" s="1689"/>
      <c r="R213" s="1689"/>
      <c r="S213" s="1689"/>
      <c r="T213" s="1689"/>
      <c r="U213" s="1689"/>
      <c r="V213" s="1689"/>
      <c r="W213" s="1689"/>
      <c r="X213" s="1689"/>
      <c r="Y213" s="1689"/>
      <c r="Z213" s="1689"/>
    </row>
    <row r="214">
      <c r="A214" s="1689"/>
      <c r="B214" s="1689"/>
      <c r="C214" s="1689"/>
      <c r="D214" s="1689"/>
      <c r="E214" s="1689"/>
      <c r="F214" s="1689"/>
      <c r="G214" s="1689"/>
      <c r="H214" s="1689"/>
      <c r="I214" s="1689"/>
      <c r="J214" s="1689"/>
      <c r="K214" s="1689"/>
      <c r="L214" s="1689"/>
      <c r="M214" s="1689"/>
      <c r="N214" s="1689"/>
      <c r="O214" s="1689"/>
      <c r="P214" s="1689"/>
      <c r="Q214" s="1689"/>
      <c r="R214" s="1689"/>
      <c r="S214" s="1689"/>
      <c r="T214" s="1689"/>
      <c r="U214" s="1689"/>
      <c r="V214" s="1689"/>
      <c r="W214" s="1689"/>
      <c r="X214" s="1689"/>
      <c r="Y214" s="1689"/>
      <c r="Z214" s="1689"/>
    </row>
    <row r="215">
      <c r="A215" s="1689"/>
      <c r="B215" s="1689"/>
      <c r="C215" s="1689"/>
      <c r="D215" s="1689"/>
      <c r="E215" s="1689"/>
      <c r="F215" s="1689"/>
      <c r="G215" s="1689"/>
      <c r="H215" s="1689"/>
      <c r="I215" s="1689"/>
      <c r="J215" s="1689"/>
      <c r="K215" s="1689"/>
      <c r="L215" s="1689"/>
      <c r="M215" s="1689"/>
      <c r="N215" s="1689"/>
      <c r="O215" s="1689"/>
      <c r="P215" s="1689"/>
      <c r="Q215" s="1689"/>
      <c r="R215" s="1689"/>
      <c r="S215" s="1689"/>
      <c r="T215" s="1689"/>
      <c r="U215" s="1689"/>
      <c r="V215" s="1689"/>
      <c r="W215" s="1689"/>
      <c r="X215" s="1689"/>
      <c r="Y215" s="1689"/>
      <c r="Z215" s="1689"/>
    </row>
    <row r="216">
      <c r="A216" s="1689"/>
      <c r="B216" s="1689"/>
      <c r="C216" s="1689"/>
      <c r="D216" s="1689"/>
      <c r="E216" s="1689"/>
      <c r="F216" s="1689"/>
      <c r="G216" s="1689"/>
      <c r="H216" s="1689"/>
      <c r="I216" s="1689"/>
      <c r="J216" s="1689"/>
      <c r="K216" s="1689"/>
      <c r="L216" s="1689"/>
      <c r="M216" s="1689"/>
      <c r="N216" s="1689"/>
      <c r="O216" s="1689"/>
      <c r="P216" s="1689"/>
      <c r="Q216" s="1689"/>
      <c r="R216" s="1689"/>
      <c r="S216" s="1689"/>
      <c r="T216" s="1689"/>
      <c r="U216" s="1689"/>
      <c r="V216" s="1689"/>
      <c r="W216" s="1689"/>
      <c r="X216" s="1689"/>
      <c r="Y216" s="1689"/>
      <c r="Z216" s="1689"/>
    </row>
    <row r="217">
      <c r="A217" s="1689"/>
      <c r="B217" s="1689"/>
      <c r="C217" s="1689"/>
      <c r="D217" s="1689"/>
      <c r="E217" s="1689"/>
      <c r="F217" s="1689"/>
      <c r="G217" s="1689"/>
      <c r="H217" s="1689"/>
      <c r="I217" s="1689"/>
      <c r="J217" s="1689"/>
      <c r="K217" s="1689"/>
      <c r="L217" s="1689"/>
      <c r="M217" s="1689"/>
      <c r="N217" s="1689"/>
      <c r="O217" s="1689"/>
      <c r="P217" s="1689"/>
      <c r="Q217" s="1689"/>
      <c r="R217" s="1689"/>
      <c r="S217" s="1689"/>
      <c r="T217" s="1689"/>
      <c r="U217" s="1689"/>
      <c r="V217" s="1689"/>
      <c r="W217" s="1689"/>
      <c r="X217" s="1689"/>
      <c r="Y217" s="1689"/>
      <c r="Z217" s="1689"/>
    </row>
    <row r="218">
      <c r="A218" s="1689"/>
      <c r="B218" s="1689"/>
      <c r="C218" s="1689"/>
      <c r="D218" s="1689"/>
      <c r="E218" s="1689"/>
      <c r="F218" s="1689"/>
      <c r="G218" s="1689"/>
      <c r="H218" s="1689"/>
      <c r="I218" s="1689"/>
      <c r="J218" s="1689"/>
      <c r="K218" s="1689"/>
      <c r="L218" s="1689"/>
      <c r="M218" s="1689"/>
      <c r="N218" s="1689"/>
      <c r="O218" s="1689"/>
      <c r="P218" s="1689"/>
      <c r="Q218" s="1689"/>
      <c r="R218" s="1689"/>
      <c r="S218" s="1689"/>
      <c r="T218" s="1689"/>
      <c r="U218" s="1689"/>
      <c r="V218" s="1689"/>
      <c r="W218" s="1689"/>
      <c r="X218" s="1689"/>
      <c r="Y218" s="1689"/>
      <c r="Z218" s="1689"/>
    </row>
    <row r="219">
      <c r="A219" s="1689"/>
      <c r="B219" s="1689"/>
      <c r="C219" s="1689"/>
      <c r="D219" s="1689"/>
      <c r="E219" s="1689"/>
      <c r="F219" s="1689"/>
      <c r="G219" s="1689"/>
      <c r="H219" s="1689"/>
      <c r="I219" s="1689"/>
      <c r="J219" s="1689"/>
      <c r="K219" s="1689"/>
      <c r="L219" s="1689"/>
      <c r="M219" s="1689"/>
      <c r="N219" s="1689"/>
      <c r="O219" s="1689"/>
      <c r="P219" s="1689"/>
      <c r="Q219" s="1689"/>
      <c r="R219" s="1689"/>
      <c r="S219" s="1689"/>
      <c r="T219" s="1689"/>
      <c r="U219" s="1689"/>
      <c r="V219" s="1689"/>
      <c r="W219" s="1689"/>
      <c r="X219" s="1689"/>
      <c r="Y219" s="1689"/>
      <c r="Z219" s="1689"/>
    </row>
    <row r="220">
      <c r="A220" s="1689"/>
      <c r="B220" s="1689"/>
      <c r="C220" s="1689"/>
      <c r="D220" s="1689"/>
      <c r="E220" s="1689"/>
      <c r="F220" s="1689"/>
      <c r="G220" s="1689"/>
      <c r="H220" s="1689"/>
      <c r="I220" s="1689"/>
      <c r="J220" s="1689"/>
      <c r="K220" s="1689"/>
      <c r="L220" s="1689"/>
      <c r="M220" s="1689"/>
      <c r="N220" s="1689"/>
      <c r="O220" s="1689"/>
      <c r="P220" s="1689"/>
      <c r="Q220" s="1689"/>
      <c r="R220" s="1689"/>
      <c r="S220" s="1689"/>
      <c r="T220" s="1689"/>
      <c r="U220" s="1689"/>
      <c r="V220" s="1689"/>
      <c r="W220" s="1689"/>
      <c r="X220" s="1689"/>
      <c r="Y220" s="1689"/>
      <c r="Z220" s="1689"/>
    </row>
    <row r="221">
      <c r="A221" s="1689"/>
      <c r="B221" s="1689"/>
      <c r="C221" s="1689"/>
      <c r="D221" s="1689"/>
      <c r="E221" s="1689"/>
      <c r="F221" s="1689"/>
      <c r="G221" s="1689"/>
      <c r="H221" s="1689"/>
      <c r="I221" s="1689"/>
      <c r="J221" s="1689"/>
      <c r="K221" s="1689"/>
      <c r="L221" s="1689"/>
      <c r="M221" s="1689"/>
      <c r="N221" s="1689"/>
      <c r="O221" s="1689"/>
      <c r="P221" s="1689"/>
      <c r="Q221" s="1689"/>
      <c r="R221" s="1689"/>
      <c r="S221" s="1689"/>
      <c r="T221" s="1689"/>
      <c r="U221" s="1689"/>
      <c r="V221" s="1689"/>
      <c r="W221" s="1689"/>
      <c r="X221" s="1689"/>
      <c r="Y221" s="1689"/>
      <c r="Z221" s="1689"/>
    </row>
    <row r="222">
      <c r="A222" s="1689"/>
      <c r="B222" s="1689"/>
      <c r="C222" s="1689"/>
      <c r="D222" s="1689"/>
      <c r="E222" s="1689"/>
      <c r="F222" s="1689"/>
      <c r="G222" s="1689"/>
      <c r="H222" s="1689"/>
      <c r="I222" s="1689"/>
      <c r="J222" s="1689"/>
      <c r="K222" s="1689"/>
      <c r="L222" s="1689"/>
      <c r="M222" s="1689"/>
      <c r="N222" s="1689"/>
      <c r="O222" s="1689"/>
      <c r="P222" s="1689"/>
      <c r="Q222" s="1689"/>
      <c r="R222" s="1689"/>
      <c r="S222" s="1689"/>
      <c r="T222" s="1689"/>
      <c r="U222" s="1689"/>
      <c r="V222" s="1689"/>
      <c r="W222" s="1689"/>
      <c r="X222" s="1689"/>
      <c r="Y222" s="1689"/>
      <c r="Z222" s="1689"/>
    </row>
    <row r="223">
      <c r="A223" s="1689"/>
      <c r="B223" s="1689"/>
      <c r="C223" s="1689"/>
      <c r="D223" s="1689"/>
      <c r="E223" s="1689"/>
      <c r="F223" s="1689"/>
      <c r="G223" s="1689"/>
      <c r="H223" s="1689"/>
      <c r="I223" s="1689"/>
      <c r="J223" s="1689"/>
      <c r="K223" s="1689"/>
      <c r="L223" s="1689"/>
      <c r="M223" s="1689"/>
      <c r="N223" s="1689"/>
      <c r="O223" s="1689"/>
      <c r="P223" s="1689"/>
      <c r="Q223" s="1689"/>
      <c r="R223" s="1689"/>
      <c r="S223" s="1689"/>
      <c r="T223" s="1689"/>
      <c r="U223" s="1689"/>
      <c r="V223" s="1689"/>
      <c r="W223" s="1689"/>
      <c r="X223" s="1689"/>
      <c r="Y223" s="1689"/>
      <c r="Z223" s="1689"/>
    </row>
    <row r="224">
      <c r="A224" s="1689"/>
      <c r="B224" s="1689"/>
      <c r="C224" s="1689"/>
      <c r="D224" s="1689"/>
      <c r="E224" s="1689"/>
      <c r="F224" s="1689"/>
      <c r="G224" s="1689"/>
      <c r="H224" s="1689"/>
      <c r="I224" s="1689"/>
      <c r="J224" s="1689"/>
      <c r="K224" s="1689"/>
      <c r="L224" s="1689"/>
      <c r="M224" s="1689"/>
      <c r="N224" s="1689"/>
      <c r="O224" s="1689"/>
      <c r="P224" s="1689"/>
      <c r="Q224" s="1689"/>
      <c r="R224" s="1689"/>
      <c r="S224" s="1689"/>
      <c r="T224" s="1689"/>
      <c r="U224" s="1689"/>
      <c r="V224" s="1689"/>
      <c r="W224" s="1689"/>
      <c r="X224" s="1689"/>
      <c r="Y224" s="1689"/>
      <c r="Z224" s="1689"/>
    </row>
    <row r="225">
      <c r="A225" s="1689"/>
      <c r="B225" s="1689"/>
      <c r="C225" s="1689"/>
      <c r="D225" s="1689"/>
      <c r="E225" s="1689"/>
      <c r="F225" s="1689"/>
      <c r="G225" s="1689"/>
      <c r="H225" s="1689"/>
      <c r="I225" s="1689"/>
      <c r="J225" s="1689"/>
      <c r="K225" s="1689"/>
      <c r="L225" s="1689"/>
      <c r="M225" s="1689"/>
      <c r="N225" s="1689"/>
      <c r="O225" s="1689"/>
      <c r="P225" s="1689"/>
      <c r="Q225" s="1689"/>
      <c r="R225" s="1689"/>
      <c r="S225" s="1689"/>
      <c r="T225" s="1689"/>
      <c r="U225" s="1689"/>
      <c r="V225" s="1689"/>
      <c r="W225" s="1689"/>
      <c r="X225" s="1689"/>
      <c r="Y225" s="1689"/>
      <c r="Z225" s="1689"/>
    </row>
    <row r="226">
      <c r="A226" s="1689"/>
      <c r="B226" s="1689"/>
      <c r="C226" s="1689"/>
      <c r="D226" s="1689"/>
      <c r="E226" s="1689"/>
      <c r="F226" s="1689"/>
      <c r="G226" s="1689"/>
      <c r="H226" s="1689"/>
      <c r="I226" s="1689"/>
      <c r="J226" s="1689"/>
      <c r="K226" s="1689"/>
      <c r="L226" s="1689"/>
      <c r="M226" s="1689"/>
      <c r="N226" s="1689"/>
      <c r="O226" s="1689"/>
      <c r="P226" s="1689"/>
      <c r="Q226" s="1689"/>
      <c r="R226" s="1689"/>
      <c r="S226" s="1689"/>
      <c r="T226" s="1689"/>
      <c r="U226" s="1689"/>
      <c r="V226" s="1689"/>
      <c r="W226" s="1689"/>
      <c r="X226" s="1689"/>
      <c r="Y226" s="1689"/>
      <c r="Z226" s="1689"/>
    </row>
    <row r="227">
      <c r="A227" s="1689"/>
      <c r="B227" s="1689"/>
      <c r="C227" s="1689"/>
      <c r="D227" s="1689"/>
      <c r="E227" s="1689"/>
      <c r="F227" s="1689"/>
      <c r="G227" s="1689"/>
      <c r="H227" s="1689"/>
      <c r="I227" s="1689"/>
      <c r="J227" s="1689"/>
      <c r="K227" s="1689"/>
      <c r="L227" s="1689"/>
      <c r="M227" s="1689"/>
      <c r="N227" s="1689"/>
      <c r="O227" s="1689"/>
      <c r="P227" s="1689"/>
      <c r="Q227" s="1689"/>
      <c r="R227" s="1689"/>
      <c r="S227" s="1689"/>
      <c r="T227" s="1689"/>
      <c r="U227" s="1689"/>
      <c r="V227" s="1689"/>
      <c r="W227" s="1689"/>
      <c r="X227" s="1689"/>
      <c r="Y227" s="1689"/>
      <c r="Z227" s="1689"/>
    </row>
    <row r="228">
      <c r="A228" s="1689"/>
      <c r="B228" s="1689"/>
      <c r="C228" s="1689"/>
      <c r="D228" s="1689"/>
      <c r="E228" s="1689"/>
      <c r="F228" s="1689"/>
      <c r="G228" s="1689"/>
      <c r="H228" s="1689"/>
      <c r="I228" s="1689"/>
      <c r="J228" s="1689"/>
      <c r="K228" s="1689"/>
      <c r="L228" s="1689"/>
      <c r="M228" s="1689"/>
      <c r="N228" s="1689"/>
      <c r="O228" s="1689"/>
      <c r="P228" s="1689"/>
      <c r="Q228" s="1689"/>
      <c r="R228" s="1689"/>
      <c r="S228" s="1689"/>
      <c r="T228" s="1689"/>
      <c r="U228" s="1689"/>
      <c r="V228" s="1689"/>
      <c r="W228" s="1689"/>
      <c r="X228" s="1689"/>
      <c r="Y228" s="1689"/>
      <c r="Z228" s="1689"/>
    </row>
    <row r="229">
      <c r="A229" s="1689"/>
      <c r="B229" s="1689"/>
      <c r="C229" s="1689"/>
      <c r="D229" s="1689"/>
      <c r="E229" s="1689"/>
      <c r="F229" s="1689"/>
      <c r="G229" s="1689"/>
      <c r="H229" s="1689"/>
      <c r="I229" s="1689"/>
      <c r="J229" s="1689"/>
      <c r="K229" s="1689"/>
      <c r="L229" s="1689"/>
      <c r="M229" s="1689"/>
      <c r="N229" s="1689"/>
      <c r="O229" s="1689"/>
      <c r="P229" s="1689"/>
      <c r="Q229" s="1689"/>
      <c r="R229" s="1689"/>
      <c r="S229" s="1689"/>
      <c r="T229" s="1689"/>
      <c r="U229" s="1689"/>
      <c r="V229" s="1689"/>
      <c r="W229" s="1689"/>
      <c r="X229" s="1689"/>
      <c r="Y229" s="1689"/>
      <c r="Z229" s="1689"/>
    </row>
    <row r="230">
      <c r="A230" s="1689"/>
      <c r="B230" s="1689"/>
      <c r="C230" s="1689"/>
      <c r="D230" s="1689"/>
      <c r="E230" s="1689"/>
      <c r="F230" s="1689"/>
      <c r="G230" s="1689"/>
      <c r="H230" s="1689"/>
      <c r="I230" s="1689"/>
      <c r="J230" s="1689"/>
      <c r="K230" s="1689"/>
      <c r="L230" s="1689"/>
      <c r="M230" s="1689"/>
      <c r="N230" s="1689"/>
      <c r="O230" s="1689"/>
      <c r="P230" s="1689"/>
      <c r="Q230" s="1689"/>
      <c r="R230" s="1689"/>
      <c r="S230" s="1689"/>
      <c r="T230" s="1689"/>
      <c r="U230" s="1689"/>
      <c r="V230" s="1689"/>
      <c r="W230" s="1689"/>
      <c r="X230" s="1689"/>
      <c r="Y230" s="1689"/>
      <c r="Z230" s="1689"/>
    </row>
    <row r="231">
      <c r="A231" s="1689"/>
      <c r="B231" s="1689"/>
      <c r="C231" s="1689"/>
      <c r="D231" s="1689"/>
      <c r="E231" s="1689"/>
      <c r="F231" s="1689"/>
      <c r="G231" s="1689"/>
      <c r="H231" s="1689"/>
      <c r="I231" s="1689"/>
      <c r="J231" s="1689"/>
      <c r="K231" s="1689"/>
      <c r="L231" s="1689"/>
      <c r="M231" s="1689"/>
      <c r="N231" s="1689"/>
      <c r="O231" s="1689"/>
      <c r="P231" s="1689"/>
      <c r="Q231" s="1689"/>
      <c r="R231" s="1689"/>
      <c r="S231" s="1689"/>
      <c r="T231" s="1689"/>
      <c r="U231" s="1689"/>
      <c r="V231" s="1689"/>
      <c r="W231" s="1689"/>
      <c r="X231" s="1689"/>
      <c r="Y231" s="1689"/>
      <c r="Z231" s="1689"/>
    </row>
    <row r="232">
      <c r="A232" s="1689"/>
      <c r="B232" s="1689"/>
      <c r="C232" s="1689"/>
      <c r="D232" s="1689"/>
      <c r="E232" s="1689"/>
      <c r="F232" s="1689"/>
      <c r="G232" s="1689"/>
      <c r="H232" s="1689"/>
      <c r="I232" s="1689"/>
      <c r="J232" s="1689"/>
      <c r="K232" s="1689"/>
      <c r="L232" s="1689"/>
      <c r="M232" s="1689"/>
      <c r="N232" s="1689"/>
      <c r="O232" s="1689"/>
      <c r="P232" s="1689"/>
      <c r="Q232" s="1689"/>
      <c r="R232" s="1689"/>
      <c r="S232" s="1689"/>
      <c r="T232" s="1689"/>
      <c r="U232" s="1689"/>
      <c r="V232" s="1689"/>
      <c r="W232" s="1689"/>
      <c r="X232" s="1689"/>
      <c r="Y232" s="1689"/>
      <c r="Z232" s="1689"/>
    </row>
    <row r="233">
      <c r="A233" s="1689"/>
      <c r="B233" s="1689"/>
      <c r="C233" s="1689"/>
      <c r="D233" s="1689"/>
      <c r="E233" s="1689"/>
      <c r="F233" s="1689"/>
      <c r="G233" s="1689"/>
      <c r="H233" s="1689"/>
      <c r="I233" s="1689"/>
      <c r="J233" s="1689"/>
      <c r="K233" s="1689"/>
      <c r="L233" s="1689"/>
      <c r="M233" s="1689"/>
      <c r="N233" s="1689"/>
      <c r="O233" s="1689"/>
      <c r="P233" s="1689"/>
      <c r="Q233" s="1689"/>
      <c r="R233" s="1689"/>
      <c r="S233" s="1689"/>
      <c r="T233" s="1689"/>
      <c r="U233" s="1689"/>
      <c r="V233" s="1689"/>
      <c r="W233" s="1689"/>
      <c r="X233" s="1689"/>
      <c r="Y233" s="1689"/>
      <c r="Z233" s="1689"/>
    </row>
    <row r="234">
      <c r="A234" s="1689"/>
      <c r="B234" s="1689"/>
      <c r="C234" s="1689"/>
      <c r="D234" s="1689"/>
      <c r="E234" s="1689"/>
      <c r="F234" s="1689"/>
      <c r="G234" s="1689"/>
      <c r="H234" s="1689"/>
      <c r="I234" s="1689"/>
      <c r="J234" s="1689"/>
      <c r="K234" s="1689"/>
      <c r="L234" s="1689"/>
      <c r="M234" s="1689"/>
      <c r="N234" s="1689"/>
      <c r="O234" s="1689"/>
      <c r="P234" s="1689"/>
      <c r="Q234" s="1689"/>
      <c r="R234" s="1689"/>
      <c r="S234" s="1689"/>
      <c r="T234" s="1689"/>
      <c r="U234" s="1689"/>
      <c r="V234" s="1689"/>
      <c r="W234" s="1689"/>
      <c r="X234" s="1689"/>
      <c r="Y234" s="1689"/>
      <c r="Z234" s="1689"/>
    </row>
    <row r="235">
      <c r="A235" s="1689"/>
      <c r="B235" s="1689"/>
      <c r="C235" s="1689"/>
      <c r="D235" s="1689"/>
      <c r="E235" s="1689"/>
      <c r="F235" s="1689"/>
      <c r="G235" s="1689"/>
      <c r="H235" s="1689"/>
      <c r="I235" s="1689"/>
      <c r="J235" s="1689"/>
      <c r="K235" s="1689"/>
      <c r="L235" s="1689"/>
      <c r="M235" s="1689"/>
      <c r="N235" s="1689"/>
      <c r="O235" s="1689"/>
      <c r="P235" s="1689"/>
      <c r="Q235" s="1689"/>
      <c r="R235" s="1689"/>
      <c r="S235" s="1689"/>
      <c r="T235" s="1689"/>
      <c r="U235" s="1689"/>
      <c r="V235" s="1689"/>
      <c r="W235" s="1689"/>
      <c r="X235" s="1689"/>
      <c r="Y235" s="1689"/>
      <c r="Z235" s="1689"/>
    </row>
    <row r="236">
      <c r="A236" s="1689"/>
      <c r="B236" s="1689"/>
      <c r="C236" s="1689"/>
      <c r="D236" s="1689"/>
      <c r="E236" s="1689"/>
      <c r="F236" s="1689"/>
      <c r="G236" s="1689"/>
      <c r="H236" s="1689"/>
      <c r="I236" s="1689"/>
      <c r="J236" s="1689"/>
      <c r="K236" s="1689"/>
      <c r="L236" s="1689"/>
      <c r="M236" s="1689"/>
      <c r="N236" s="1689"/>
      <c r="O236" s="1689"/>
      <c r="P236" s="1689"/>
      <c r="Q236" s="1689"/>
      <c r="R236" s="1689"/>
      <c r="S236" s="1689"/>
      <c r="T236" s="1689"/>
      <c r="U236" s="1689"/>
      <c r="V236" s="1689"/>
      <c r="W236" s="1689"/>
      <c r="X236" s="1689"/>
      <c r="Y236" s="1689"/>
      <c r="Z236" s="1689"/>
    </row>
    <row r="237">
      <c r="A237" s="1689"/>
      <c r="B237" s="1689"/>
      <c r="C237" s="1689"/>
      <c r="D237" s="1689"/>
      <c r="E237" s="1689"/>
      <c r="F237" s="1689"/>
      <c r="G237" s="1689"/>
      <c r="H237" s="1689"/>
      <c r="I237" s="1689"/>
      <c r="J237" s="1689"/>
      <c r="K237" s="1689"/>
      <c r="L237" s="1689"/>
      <c r="M237" s="1689"/>
      <c r="N237" s="1689"/>
      <c r="O237" s="1689"/>
      <c r="P237" s="1689"/>
      <c r="Q237" s="1689"/>
      <c r="R237" s="1689"/>
      <c r="S237" s="1689"/>
      <c r="T237" s="1689"/>
      <c r="U237" s="1689"/>
      <c r="V237" s="1689"/>
      <c r="W237" s="1689"/>
      <c r="X237" s="1689"/>
      <c r="Y237" s="1689"/>
      <c r="Z237" s="1689"/>
    </row>
    <row r="238">
      <c r="A238" s="1689"/>
      <c r="B238" s="1689"/>
      <c r="C238" s="1689"/>
      <c r="D238" s="1689"/>
      <c r="E238" s="1689"/>
      <c r="F238" s="1689"/>
      <c r="G238" s="1689"/>
      <c r="H238" s="1689"/>
      <c r="I238" s="1689"/>
      <c r="J238" s="1689"/>
      <c r="K238" s="1689"/>
      <c r="L238" s="1689"/>
      <c r="M238" s="1689"/>
      <c r="N238" s="1689"/>
      <c r="O238" s="1689"/>
      <c r="P238" s="1689"/>
      <c r="Q238" s="1689"/>
      <c r="R238" s="1689"/>
      <c r="S238" s="1689"/>
      <c r="T238" s="1689"/>
      <c r="U238" s="1689"/>
      <c r="V238" s="1689"/>
      <c r="W238" s="1689"/>
      <c r="X238" s="1689"/>
      <c r="Y238" s="1689"/>
      <c r="Z238" s="1689"/>
    </row>
    <row r="239">
      <c r="A239" s="1689"/>
      <c r="B239" s="1689"/>
      <c r="C239" s="1689"/>
      <c r="D239" s="1689"/>
      <c r="E239" s="1689"/>
      <c r="F239" s="1689"/>
      <c r="G239" s="1689"/>
      <c r="H239" s="1689"/>
      <c r="I239" s="1689"/>
      <c r="J239" s="1689"/>
      <c r="K239" s="1689"/>
      <c r="L239" s="1689"/>
      <c r="M239" s="1689"/>
      <c r="N239" s="1689"/>
      <c r="O239" s="1689"/>
      <c r="P239" s="1689"/>
      <c r="Q239" s="1689"/>
      <c r="R239" s="1689"/>
      <c r="S239" s="1689"/>
      <c r="T239" s="1689"/>
      <c r="U239" s="1689"/>
      <c r="V239" s="1689"/>
      <c r="W239" s="1689"/>
      <c r="X239" s="1689"/>
      <c r="Y239" s="1689"/>
      <c r="Z239" s="1689"/>
    </row>
    <row r="240">
      <c r="A240" s="1689"/>
      <c r="B240" s="1689"/>
      <c r="C240" s="1689"/>
      <c r="D240" s="1689"/>
      <c r="E240" s="1689"/>
      <c r="F240" s="1689"/>
      <c r="G240" s="1689"/>
      <c r="H240" s="1689"/>
      <c r="I240" s="1689"/>
      <c r="J240" s="1689"/>
      <c r="K240" s="1689"/>
      <c r="L240" s="1689"/>
      <c r="M240" s="1689"/>
      <c r="N240" s="1689"/>
      <c r="O240" s="1689"/>
      <c r="P240" s="1689"/>
      <c r="Q240" s="1689"/>
      <c r="R240" s="1689"/>
      <c r="S240" s="1689"/>
      <c r="T240" s="1689"/>
      <c r="U240" s="1689"/>
      <c r="V240" s="1689"/>
      <c r="W240" s="1689"/>
      <c r="X240" s="1689"/>
      <c r="Y240" s="1689"/>
      <c r="Z240" s="1689"/>
    </row>
    <row r="241">
      <c r="A241" s="1689"/>
      <c r="B241" s="1689"/>
      <c r="C241" s="1689"/>
      <c r="D241" s="1689"/>
      <c r="E241" s="1689"/>
      <c r="F241" s="1689"/>
      <c r="G241" s="1689"/>
      <c r="H241" s="1689"/>
      <c r="I241" s="1689"/>
      <c r="J241" s="1689"/>
      <c r="K241" s="1689"/>
      <c r="L241" s="1689"/>
      <c r="M241" s="1689"/>
      <c r="N241" s="1689"/>
      <c r="O241" s="1689"/>
      <c r="P241" s="1689"/>
      <c r="Q241" s="1689"/>
      <c r="R241" s="1689"/>
      <c r="S241" s="1689"/>
      <c r="T241" s="1689"/>
      <c r="U241" s="1689"/>
      <c r="V241" s="1689"/>
      <c r="W241" s="1689"/>
      <c r="X241" s="1689"/>
      <c r="Y241" s="1689"/>
      <c r="Z241" s="1689"/>
    </row>
    <row r="242">
      <c r="A242" s="1689"/>
      <c r="B242" s="1689"/>
      <c r="C242" s="1689"/>
      <c r="D242" s="1689"/>
      <c r="E242" s="1689"/>
      <c r="F242" s="1689"/>
      <c r="G242" s="1689"/>
      <c r="H242" s="1689"/>
      <c r="I242" s="1689"/>
      <c r="J242" s="1689"/>
      <c r="K242" s="1689"/>
      <c r="L242" s="1689"/>
      <c r="M242" s="1689"/>
      <c r="N242" s="1689"/>
      <c r="O242" s="1689"/>
      <c r="P242" s="1689"/>
      <c r="Q242" s="1689"/>
      <c r="R242" s="1689"/>
      <c r="S242" s="1689"/>
      <c r="T242" s="1689"/>
      <c r="U242" s="1689"/>
      <c r="V242" s="1689"/>
      <c r="W242" s="1689"/>
      <c r="X242" s="1689"/>
      <c r="Y242" s="1689"/>
      <c r="Z242" s="1689"/>
    </row>
    <row r="243">
      <c r="A243" s="1689"/>
      <c r="B243" s="1689"/>
      <c r="C243" s="1689"/>
      <c r="D243" s="1689"/>
      <c r="E243" s="1689"/>
      <c r="F243" s="1689"/>
      <c r="G243" s="1689"/>
      <c r="H243" s="1689"/>
      <c r="I243" s="1689"/>
      <c r="J243" s="1689"/>
      <c r="K243" s="1689"/>
      <c r="L243" s="1689"/>
      <c r="M243" s="1689"/>
      <c r="N243" s="1689"/>
      <c r="O243" s="1689"/>
      <c r="P243" s="1689"/>
      <c r="Q243" s="1689"/>
      <c r="R243" s="1689"/>
      <c r="S243" s="1689"/>
      <c r="T243" s="1689"/>
      <c r="U243" s="1689"/>
      <c r="V243" s="1689"/>
      <c r="W243" s="1689"/>
      <c r="X243" s="1689"/>
      <c r="Y243" s="1689"/>
      <c r="Z243" s="1689"/>
    </row>
    <row r="244">
      <c r="A244" s="1689"/>
      <c r="B244" s="1689"/>
      <c r="C244" s="1689"/>
      <c r="D244" s="1689"/>
      <c r="E244" s="1689"/>
      <c r="F244" s="1689"/>
      <c r="G244" s="1689"/>
      <c r="H244" s="1689"/>
      <c r="I244" s="1689"/>
      <c r="J244" s="1689"/>
      <c r="K244" s="1689"/>
      <c r="L244" s="1689"/>
      <c r="M244" s="1689"/>
      <c r="N244" s="1689"/>
      <c r="O244" s="1689"/>
      <c r="P244" s="1689"/>
      <c r="Q244" s="1689"/>
      <c r="R244" s="1689"/>
      <c r="S244" s="1689"/>
      <c r="T244" s="1689"/>
      <c r="U244" s="1689"/>
      <c r="V244" s="1689"/>
      <c r="W244" s="1689"/>
      <c r="X244" s="1689"/>
      <c r="Y244" s="1689"/>
      <c r="Z244" s="1689"/>
    </row>
    <row r="245">
      <c r="A245" s="1689"/>
      <c r="B245" s="1689"/>
      <c r="C245" s="1689"/>
      <c r="D245" s="1689"/>
      <c r="E245" s="1689"/>
      <c r="F245" s="1689"/>
      <c r="G245" s="1689"/>
      <c r="H245" s="1689"/>
      <c r="I245" s="1689"/>
      <c r="J245" s="1689"/>
      <c r="K245" s="1689"/>
      <c r="L245" s="1689"/>
      <c r="M245" s="1689"/>
      <c r="N245" s="1689"/>
      <c r="O245" s="1689"/>
      <c r="P245" s="1689"/>
      <c r="Q245" s="1689"/>
      <c r="R245" s="1689"/>
      <c r="S245" s="1689"/>
      <c r="T245" s="1689"/>
      <c r="U245" s="1689"/>
      <c r="V245" s="1689"/>
      <c r="W245" s="1689"/>
      <c r="X245" s="1689"/>
      <c r="Y245" s="1689"/>
      <c r="Z245" s="1689"/>
    </row>
    <row r="246">
      <c r="A246" s="1689"/>
      <c r="B246" s="1689"/>
      <c r="C246" s="1689"/>
      <c r="D246" s="1689"/>
      <c r="E246" s="1689"/>
      <c r="F246" s="1689"/>
      <c r="G246" s="1689"/>
      <c r="H246" s="1689"/>
      <c r="I246" s="1689"/>
      <c r="J246" s="1689"/>
      <c r="K246" s="1689"/>
      <c r="L246" s="1689"/>
      <c r="M246" s="1689"/>
      <c r="N246" s="1689"/>
      <c r="O246" s="1689"/>
      <c r="P246" s="1689"/>
      <c r="Q246" s="1689"/>
      <c r="R246" s="1689"/>
      <c r="S246" s="1689"/>
      <c r="T246" s="1689"/>
      <c r="U246" s="1689"/>
      <c r="V246" s="1689"/>
      <c r="W246" s="1689"/>
      <c r="X246" s="1689"/>
      <c r="Y246" s="1689"/>
      <c r="Z246" s="1689"/>
    </row>
    <row r="247">
      <c r="A247" s="1689"/>
      <c r="B247" s="1689"/>
      <c r="C247" s="1689"/>
      <c r="D247" s="1689"/>
      <c r="E247" s="1689"/>
      <c r="F247" s="1689"/>
      <c r="G247" s="1689"/>
      <c r="H247" s="1689"/>
      <c r="I247" s="1689"/>
      <c r="J247" s="1689"/>
      <c r="K247" s="1689"/>
      <c r="L247" s="1689"/>
      <c r="M247" s="1689"/>
      <c r="N247" s="1689"/>
      <c r="O247" s="1689"/>
      <c r="P247" s="1689"/>
      <c r="Q247" s="1689"/>
      <c r="R247" s="1689"/>
      <c r="S247" s="1689"/>
      <c r="T247" s="1689"/>
      <c r="U247" s="1689"/>
      <c r="V247" s="1689"/>
      <c r="W247" s="1689"/>
      <c r="X247" s="1689"/>
      <c r="Y247" s="1689"/>
      <c r="Z247" s="1689"/>
    </row>
    <row r="248">
      <c r="A248" s="1689"/>
      <c r="B248" s="1689"/>
      <c r="C248" s="1689"/>
      <c r="D248" s="1689"/>
      <c r="E248" s="1689"/>
      <c r="F248" s="1689"/>
      <c r="G248" s="1689"/>
      <c r="H248" s="1689"/>
      <c r="I248" s="1689"/>
      <c r="J248" s="1689"/>
      <c r="K248" s="1689"/>
      <c r="L248" s="1689"/>
      <c r="M248" s="1689"/>
      <c r="N248" s="1689"/>
      <c r="O248" s="1689"/>
      <c r="P248" s="1689"/>
      <c r="Q248" s="1689"/>
      <c r="R248" s="1689"/>
      <c r="S248" s="1689"/>
      <c r="T248" s="1689"/>
      <c r="U248" s="1689"/>
      <c r="V248" s="1689"/>
      <c r="W248" s="1689"/>
      <c r="X248" s="1689"/>
      <c r="Y248" s="1689"/>
      <c r="Z248" s="1689"/>
    </row>
    <row r="249">
      <c r="A249" s="1689"/>
      <c r="B249" s="1689"/>
      <c r="C249" s="1689"/>
      <c r="D249" s="1689"/>
      <c r="E249" s="1689"/>
      <c r="F249" s="1689"/>
      <c r="G249" s="1689"/>
      <c r="H249" s="1689"/>
      <c r="I249" s="1689"/>
      <c r="J249" s="1689"/>
      <c r="K249" s="1689"/>
      <c r="L249" s="1689"/>
      <c r="M249" s="1689"/>
      <c r="N249" s="1689"/>
      <c r="O249" s="1689"/>
      <c r="P249" s="1689"/>
      <c r="Q249" s="1689"/>
      <c r="R249" s="1689"/>
      <c r="S249" s="1689"/>
      <c r="T249" s="1689"/>
      <c r="U249" s="1689"/>
      <c r="V249" s="1689"/>
      <c r="W249" s="1689"/>
      <c r="X249" s="1689"/>
      <c r="Y249" s="1689"/>
      <c r="Z249" s="1689"/>
    </row>
    <row r="250">
      <c r="A250" s="1689"/>
      <c r="B250" s="1689"/>
      <c r="C250" s="1689"/>
      <c r="D250" s="1689"/>
      <c r="E250" s="1689"/>
      <c r="F250" s="1689"/>
      <c r="G250" s="1689"/>
      <c r="H250" s="1689"/>
      <c r="I250" s="1689"/>
      <c r="J250" s="1689"/>
      <c r="K250" s="1689"/>
      <c r="L250" s="1689"/>
      <c r="M250" s="1689"/>
      <c r="N250" s="1689"/>
      <c r="O250" s="1689"/>
      <c r="P250" s="1689"/>
      <c r="Q250" s="1689"/>
      <c r="R250" s="1689"/>
      <c r="S250" s="1689"/>
      <c r="T250" s="1689"/>
      <c r="U250" s="1689"/>
      <c r="V250" s="1689"/>
      <c r="W250" s="1689"/>
      <c r="X250" s="1689"/>
      <c r="Y250" s="1689"/>
      <c r="Z250" s="1689"/>
    </row>
    <row r="251">
      <c r="A251" s="1689"/>
      <c r="B251" s="1689"/>
      <c r="C251" s="1689"/>
      <c r="D251" s="1689"/>
      <c r="E251" s="1689"/>
      <c r="F251" s="1689"/>
      <c r="G251" s="1689"/>
      <c r="H251" s="1689"/>
      <c r="I251" s="1689"/>
      <c r="J251" s="1689"/>
      <c r="K251" s="1689"/>
      <c r="L251" s="1689"/>
      <c r="M251" s="1689"/>
      <c r="N251" s="1689"/>
      <c r="O251" s="1689"/>
      <c r="P251" s="1689"/>
      <c r="Q251" s="1689"/>
      <c r="R251" s="1689"/>
      <c r="S251" s="1689"/>
      <c r="T251" s="1689"/>
      <c r="U251" s="1689"/>
      <c r="V251" s="1689"/>
      <c r="W251" s="1689"/>
      <c r="X251" s="1689"/>
      <c r="Y251" s="1689"/>
      <c r="Z251" s="1689"/>
    </row>
    <row r="252">
      <c r="A252" s="1689"/>
      <c r="B252" s="1689"/>
      <c r="C252" s="1689"/>
      <c r="D252" s="1689"/>
      <c r="E252" s="1689"/>
      <c r="F252" s="1689"/>
      <c r="G252" s="1689"/>
      <c r="H252" s="1689"/>
      <c r="I252" s="1689"/>
      <c r="J252" s="1689"/>
      <c r="K252" s="1689"/>
      <c r="L252" s="1689"/>
      <c r="M252" s="1689"/>
      <c r="N252" s="1689"/>
      <c r="O252" s="1689"/>
      <c r="P252" s="1689"/>
      <c r="Q252" s="1689"/>
      <c r="R252" s="1689"/>
      <c r="S252" s="1689"/>
      <c r="T252" s="1689"/>
      <c r="U252" s="1689"/>
      <c r="V252" s="1689"/>
      <c r="W252" s="1689"/>
      <c r="X252" s="1689"/>
      <c r="Y252" s="1689"/>
      <c r="Z252" s="1689"/>
    </row>
    <row r="253">
      <c r="A253" s="1689"/>
      <c r="B253" s="1689"/>
      <c r="C253" s="1689"/>
      <c r="D253" s="1689"/>
      <c r="E253" s="1689"/>
      <c r="F253" s="1689"/>
      <c r="G253" s="1689"/>
      <c r="H253" s="1689"/>
      <c r="I253" s="1689"/>
      <c r="J253" s="1689"/>
      <c r="K253" s="1689"/>
      <c r="L253" s="1689"/>
      <c r="M253" s="1689"/>
      <c r="N253" s="1689"/>
      <c r="O253" s="1689"/>
      <c r="P253" s="1689"/>
      <c r="Q253" s="1689"/>
      <c r="R253" s="1689"/>
      <c r="S253" s="1689"/>
      <c r="T253" s="1689"/>
      <c r="U253" s="1689"/>
      <c r="V253" s="1689"/>
      <c r="W253" s="1689"/>
      <c r="X253" s="1689"/>
      <c r="Y253" s="1689"/>
      <c r="Z253" s="1689"/>
    </row>
    <row r="254">
      <c r="A254" s="1689"/>
      <c r="B254" s="1689"/>
      <c r="C254" s="1689"/>
      <c r="D254" s="1689"/>
      <c r="E254" s="1689"/>
      <c r="F254" s="1689"/>
      <c r="G254" s="1689"/>
      <c r="H254" s="1689"/>
      <c r="I254" s="1689"/>
      <c r="J254" s="1689"/>
      <c r="K254" s="1689"/>
      <c r="L254" s="1689"/>
      <c r="M254" s="1689"/>
      <c r="N254" s="1689"/>
      <c r="O254" s="1689"/>
      <c r="P254" s="1689"/>
      <c r="Q254" s="1689"/>
      <c r="R254" s="1689"/>
      <c r="S254" s="1689"/>
      <c r="T254" s="1689"/>
      <c r="U254" s="1689"/>
      <c r="V254" s="1689"/>
      <c r="W254" s="1689"/>
      <c r="X254" s="1689"/>
      <c r="Y254" s="1689"/>
      <c r="Z254" s="1689"/>
    </row>
    <row r="255">
      <c r="A255" s="1689"/>
      <c r="B255" s="1689"/>
      <c r="C255" s="1689"/>
      <c r="D255" s="1689"/>
      <c r="E255" s="1689"/>
      <c r="F255" s="1689"/>
      <c r="G255" s="1689"/>
      <c r="H255" s="1689"/>
      <c r="I255" s="1689"/>
      <c r="J255" s="1689"/>
      <c r="K255" s="1689"/>
      <c r="L255" s="1689"/>
      <c r="M255" s="1689"/>
      <c r="N255" s="1689"/>
      <c r="O255" s="1689"/>
      <c r="P255" s="1689"/>
      <c r="Q255" s="1689"/>
      <c r="R255" s="1689"/>
      <c r="S255" s="1689"/>
      <c r="T255" s="1689"/>
      <c r="U255" s="1689"/>
      <c r="V255" s="1689"/>
      <c r="W255" s="1689"/>
      <c r="X255" s="1689"/>
      <c r="Y255" s="1689"/>
      <c r="Z255" s="1689"/>
    </row>
    <row r="256">
      <c r="A256" s="1689"/>
      <c r="B256" s="1689"/>
      <c r="C256" s="1689"/>
      <c r="D256" s="1689"/>
      <c r="E256" s="1689"/>
      <c r="F256" s="1689"/>
      <c r="G256" s="1689"/>
      <c r="H256" s="1689"/>
      <c r="I256" s="1689"/>
      <c r="J256" s="1689"/>
      <c r="K256" s="1689"/>
      <c r="L256" s="1689"/>
      <c r="M256" s="1689"/>
      <c r="N256" s="1689"/>
      <c r="O256" s="1689"/>
      <c r="P256" s="1689"/>
      <c r="Q256" s="1689"/>
      <c r="R256" s="1689"/>
      <c r="S256" s="1689"/>
      <c r="T256" s="1689"/>
      <c r="U256" s="1689"/>
      <c r="V256" s="1689"/>
      <c r="W256" s="1689"/>
      <c r="X256" s="1689"/>
      <c r="Y256" s="1689"/>
      <c r="Z256" s="1689"/>
    </row>
    <row r="257">
      <c r="A257" s="1689"/>
      <c r="B257" s="1689"/>
      <c r="C257" s="1689"/>
      <c r="D257" s="1689"/>
      <c r="E257" s="1689"/>
      <c r="F257" s="1689"/>
      <c r="G257" s="1689"/>
      <c r="H257" s="1689"/>
      <c r="I257" s="1689"/>
      <c r="J257" s="1689"/>
      <c r="K257" s="1689"/>
      <c r="L257" s="1689"/>
      <c r="M257" s="1689"/>
      <c r="N257" s="1689"/>
      <c r="O257" s="1689"/>
      <c r="P257" s="1689"/>
      <c r="Q257" s="1689"/>
      <c r="R257" s="1689"/>
      <c r="S257" s="1689"/>
      <c r="T257" s="1689"/>
      <c r="U257" s="1689"/>
      <c r="V257" s="1689"/>
      <c r="W257" s="1689"/>
      <c r="X257" s="1689"/>
      <c r="Y257" s="1689"/>
      <c r="Z257" s="1689"/>
    </row>
    <row r="258">
      <c r="A258" s="1689"/>
      <c r="B258" s="1689"/>
      <c r="C258" s="1689"/>
      <c r="D258" s="1689"/>
      <c r="E258" s="1689"/>
      <c r="F258" s="1689"/>
      <c r="G258" s="1689"/>
      <c r="H258" s="1689"/>
      <c r="I258" s="1689"/>
      <c r="J258" s="1689"/>
      <c r="K258" s="1689"/>
      <c r="L258" s="1689"/>
      <c r="M258" s="1689"/>
      <c r="N258" s="1689"/>
      <c r="O258" s="1689"/>
      <c r="P258" s="1689"/>
      <c r="Q258" s="1689"/>
      <c r="R258" s="1689"/>
      <c r="S258" s="1689"/>
      <c r="T258" s="1689"/>
      <c r="U258" s="1689"/>
      <c r="V258" s="1689"/>
      <c r="W258" s="1689"/>
      <c r="X258" s="1689"/>
      <c r="Y258" s="1689"/>
      <c r="Z258" s="1689"/>
    </row>
    <row r="259">
      <c r="A259" s="1689"/>
      <c r="B259" s="1689"/>
      <c r="C259" s="1689"/>
      <c r="D259" s="1689"/>
      <c r="E259" s="1689"/>
      <c r="F259" s="1689"/>
      <c r="G259" s="1689"/>
      <c r="H259" s="1689"/>
      <c r="I259" s="1689"/>
      <c r="J259" s="1689"/>
      <c r="K259" s="1689"/>
      <c r="L259" s="1689"/>
      <c r="M259" s="1689"/>
      <c r="N259" s="1689"/>
      <c r="O259" s="1689"/>
      <c r="P259" s="1689"/>
      <c r="Q259" s="1689"/>
      <c r="R259" s="1689"/>
      <c r="S259" s="1689"/>
      <c r="T259" s="1689"/>
      <c r="U259" s="1689"/>
      <c r="V259" s="1689"/>
      <c r="W259" s="1689"/>
      <c r="X259" s="1689"/>
      <c r="Y259" s="1689"/>
      <c r="Z259" s="1689"/>
    </row>
    <row r="260">
      <c r="A260" s="1689"/>
      <c r="B260" s="1689"/>
      <c r="C260" s="1689"/>
      <c r="D260" s="1689"/>
      <c r="E260" s="1689"/>
      <c r="F260" s="1689"/>
      <c r="G260" s="1689"/>
      <c r="H260" s="1689"/>
      <c r="I260" s="1689"/>
      <c r="J260" s="1689"/>
      <c r="K260" s="1689"/>
      <c r="L260" s="1689"/>
      <c r="M260" s="1689"/>
      <c r="N260" s="1689"/>
      <c r="O260" s="1689"/>
      <c r="P260" s="1689"/>
      <c r="Q260" s="1689"/>
      <c r="R260" s="1689"/>
      <c r="S260" s="1689"/>
      <c r="T260" s="1689"/>
      <c r="U260" s="1689"/>
      <c r="V260" s="1689"/>
      <c r="W260" s="1689"/>
      <c r="X260" s="1689"/>
      <c r="Y260" s="1689"/>
      <c r="Z260" s="1689"/>
    </row>
    <row r="261">
      <c r="A261" s="1689"/>
      <c r="B261" s="1689"/>
      <c r="C261" s="1689"/>
      <c r="D261" s="1689"/>
      <c r="E261" s="1689"/>
      <c r="F261" s="1689"/>
      <c r="G261" s="1689"/>
      <c r="H261" s="1689"/>
      <c r="I261" s="1689"/>
      <c r="J261" s="1689"/>
      <c r="K261" s="1689"/>
      <c r="L261" s="1689"/>
      <c r="M261" s="1689"/>
      <c r="N261" s="1689"/>
      <c r="O261" s="1689"/>
      <c r="P261" s="1689"/>
      <c r="Q261" s="1689"/>
      <c r="R261" s="1689"/>
      <c r="S261" s="1689"/>
      <c r="T261" s="1689"/>
      <c r="U261" s="1689"/>
      <c r="V261" s="1689"/>
      <c r="W261" s="1689"/>
      <c r="X261" s="1689"/>
      <c r="Y261" s="1689"/>
      <c r="Z261" s="1689"/>
    </row>
    <row r="262">
      <c r="A262" s="1689"/>
      <c r="B262" s="1689"/>
      <c r="C262" s="1689"/>
      <c r="D262" s="1689"/>
      <c r="E262" s="1689"/>
      <c r="F262" s="1689"/>
      <c r="G262" s="1689"/>
      <c r="H262" s="1689"/>
      <c r="I262" s="1689"/>
      <c r="J262" s="1689"/>
      <c r="K262" s="1689"/>
      <c r="L262" s="1689"/>
      <c r="M262" s="1689"/>
      <c r="N262" s="1689"/>
      <c r="O262" s="1689"/>
      <c r="P262" s="1689"/>
      <c r="Q262" s="1689"/>
      <c r="R262" s="1689"/>
      <c r="S262" s="1689"/>
      <c r="T262" s="1689"/>
      <c r="U262" s="1689"/>
      <c r="V262" s="1689"/>
      <c r="W262" s="1689"/>
      <c r="X262" s="1689"/>
      <c r="Y262" s="1689"/>
      <c r="Z262" s="1689"/>
    </row>
    <row r="263">
      <c r="A263" s="1689"/>
      <c r="B263" s="1689"/>
      <c r="C263" s="1689"/>
      <c r="D263" s="1689"/>
      <c r="E263" s="1689"/>
      <c r="F263" s="1689"/>
      <c r="G263" s="1689"/>
      <c r="H263" s="1689"/>
      <c r="I263" s="1689"/>
      <c r="J263" s="1689"/>
      <c r="K263" s="1689"/>
      <c r="L263" s="1689"/>
      <c r="M263" s="1689"/>
      <c r="N263" s="1689"/>
      <c r="O263" s="1689"/>
      <c r="P263" s="1689"/>
      <c r="Q263" s="1689"/>
      <c r="R263" s="1689"/>
      <c r="S263" s="1689"/>
      <c r="T263" s="1689"/>
      <c r="U263" s="1689"/>
      <c r="V263" s="1689"/>
      <c r="W263" s="1689"/>
      <c r="X263" s="1689"/>
      <c r="Y263" s="1689"/>
      <c r="Z263" s="1689"/>
    </row>
    <row r="264">
      <c r="A264" s="1689"/>
      <c r="B264" s="1689"/>
      <c r="C264" s="1689"/>
      <c r="D264" s="1689"/>
      <c r="E264" s="1689"/>
      <c r="F264" s="1689"/>
      <c r="G264" s="1689"/>
      <c r="H264" s="1689"/>
      <c r="I264" s="1689"/>
      <c r="J264" s="1689"/>
      <c r="K264" s="1689"/>
      <c r="L264" s="1689"/>
      <c r="M264" s="1689"/>
      <c r="N264" s="1689"/>
      <c r="O264" s="1689"/>
      <c r="P264" s="1689"/>
      <c r="Q264" s="1689"/>
      <c r="R264" s="1689"/>
      <c r="S264" s="1689"/>
      <c r="T264" s="1689"/>
      <c r="U264" s="1689"/>
      <c r="V264" s="1689"/>
      <c r="W264" s="1689"/>
      <c r="X264" s="1689"/>
      <c r="Y264" s="1689"/>
      <c r="Z264" s="1689"/>
    </row>
    <row r="265">
      <c r="A265" s="1689"/>
      <c r="B265" s="1689"/>
      <c r="C265" s="1689"/>
      <c r="D265" s="1689"/>
      <c r="E265" s="1689"/>
      <c r="F265" s="1689"/>
      <c r="G265" s="1689"/>
      <c r="H265" s="1689"/>
      <c r="I265" s="1689"/>
      <c r="J265" s="1689"/>
      <c r="K265" s="1689"/>
      <c r="L265" s="1689"/>
      <c r="M265" s="1689"/>
      <c r="N265" s="1689"/>
      <c r="O265" s="1689"/>
      <c r="P265" s="1689"/>
      <c r="Q265" s="1689"/>
      <c r="R265" s="1689"/>
      <c r="S265" s="1689"/>
      <c r="T265" s="1689"/>
      <c r="U265" s="1689"/>
      <c r="V265" s="1689"/>
      <c r="W265" s="1689"/>
      <c r="X265" s="1689"/>
      <c r="Y265" s="1689"/>
      <c r="Z265" s="1689"/>
    </row>
    <row r="266">
      <c r="A266" s="1689"/>
      <c r="B266" s="1689"/>
      <c r="C266" s="1689"/>
      <c r="D266" s="1689"/>
      <c r="E266" s="1689"/>
      <c r="F266" s="1689"/>
      <c r="G266" s="1689"/>
      <c r="H266" s="1689"/>
      <c r="I266" s="1689"/>
      <c r="J266" s="1689"/>
      <c r="K266" s="1689"/>
      <c r="L266" s="1689"/>
      <c r="M266" s="1689"/>
      <c r="N266" s="1689"/>
      <c r="O266" s="1689"/>
      <c r="P266" s="1689"/>
      <c r="Q266" s="1689"/>
      <c r="R266" s="1689"/>
      <c r="S266" s="1689"/>
      <c r="T266" s="1689"/>
      <c r="U266" s="1689"/>
      <c r="V266" s="1689"/>
      <c r="W266" s="1689"/>
      <c r="X266" s="1689"/>
      <c r="Y266" s="1689"/>
      <c r="Z266" s="1689"/>
    </row>
    <row r="267">
      <c r="A267" s="1689"/>
      <c r="B267" s="1689"/>
      <c r="C267" s="1689"/>
      <c r="D267" s="1689"/>
      <c r="E267" s="1689"/>
      <c r="F267" s="1689"/>
      <c r="G267" s="1689"/>
      <c r="H267" s="1689"/>
      <c r="I267" s="1689"/>
      <c r="J267" s="1689"/>
      <c r="K267" s="1689"/>
      <c r="L267" s="1689"/>
      <c r="M267" s="1689"/>
      <c r="N267" s="1689"/>
      <c r="O267" s="1689"/>
      <c r="P267" s="1689"/>
      <c r="Q267" s="1689"/>
      <c r="R267" s="1689"/>
      <c r="S267" s="1689"/>
      <c r="T267" s="1689"/>
      <c r="U267" s="1689"/>
      <c r="V267" s="1689"/>
      <c r="W267" s="1689"/>
      <c r="X267" s="1689"/>
      <c r="Y267" s="1689"/>
      <c r="Z267" s="1689"/>
    </row>
    <row r="268">
      <c r="A268" s="1689"/>
      <c r="B268" s="1689"/>
      <c r="C268" s="1689"/>
      <c r="D268" s="1689"/>
      <c r="E268" s="1689"/>
      <c r="F268" s="1689"/>
      <c r="G268" s="1689"/>
      <c r="H268" s="1689"/>
      <c r="I268" s="1689"/>
      <c r="J268" s="1689"/>
      <c r="K268" s="1689"/>
      <c r="L268" s="1689"/>
      <c r="M268" s="1689"/>
      <c r="N268" s="1689"/>
      <c r="O268" s="1689"/>
      <c r="P268" s="1689"/>
      <c r="Q268" s="1689"/>
      <c r="R268" s="1689"/>
      <c r="S268" s="1689"/>
      <c r="T268" s="1689"/>
      <c r="U268" s="1689"/>
      <c r="V268" s="1689"/>
      <c r="W268" s="1689"/>
      <c r="X268" s="1689"/>
      <c r="Y268" s="1689"/>
      <c r="Z268" s="1689"/>
    </row>
    <row r="269">
      <c r="A269" s="1689"/>
      <c r="B269" s="1689"/>
      <c r="C269" s="1689"/>
      <c r="D269" s="1689"/>
      <c r="E269" s="1689"/>
      <c r="F269" s="1689"/>
      <c r="G269" s="1689"/>
      <c r="H269" s="1689"/>
      <c r="I269" s="1689"/>
      <c r="J269" s="1689"/>
      <c r="K269" s="1689"/>
      <c r="L269" s="1689"/>
      <c r="M269" s="1689"/>
      <c r="N269" s="1689"/>
      <c r="O269" s="1689"/>
      <c r="P269" s="1689"/>
      <c r="Q269" s="1689"/>
      <c r="R269" s="1689"/>
      <c r="S269" s="1689"/>
      <c r="T269" s="1689"/>
      <c r="U269" s="1689"/>
      <c r="V269" s="1689"/>
      <c r="W269" s="1689"/>
      <c r="X269" s="1689"/>
      <c r="Y269" s="1689"/>
      <c r="Z269" s="1689"/>
    </row>
    <row r="270">
      <c r="A270" s="1689"/>
      <c r="B270" s="1689"/>
      <c r="C270" s="1689"/>
      <c r="D270" s="1689"/>
      <c r="E270" s="1689"/>
      <c r="F270" s="1689"/>
      <c r="G270" s="1689"/>
      <c r="H270" s="1689"/>
      <c r="I270" s="1689"/>
      <c r="J270" s="1689"/>
      <c r="K270" s="1689"/>
      <c r="L270" s="1689"/>
      <c r="M270" s="1689"/>
      <c r="N270" s="1689"/>
      <c r="O270" s="1689"/>
      <c r="P270" s="1689"/>
      <c r="Q270" s="1689"/>
      <c r="R270" s="1689"/>
      <c r="S270" s="1689"/>
      <c r="T270" s="1689"/>
      <c r="U270" s="1689"/>
      <c r="V270" s="1689"/>
      <c r="W270" s="1689"/>
      <c r="X270" s="1689"/>
      <c r="Y270" s="1689"/>
      <c r="Z270" s="1689"/>
    </row>
    <row r="271">
      <c r="A271" s="1689"/>
      <c r="B271" s="1689"/>
      <c r="C271" s="1689"/>
      <c r="D271" s="1689"/>
      <c r="E271" s="1689"/>
      <c r="F271" s="1689"/>
      <c r="G271" s="1689"/>
      <c r="H271" s="1689"/>
      <c r="I271" s="1689"/>
      <c r="J271" s="1689"/>
      <c r="K271" s="1689"/>
      <c r="L271" s="1689"/>
      <c r="M271" s="1689"/>
      <c r="N271" s="1689"/>
      <c r="O271" s="1689"/>
      <c r="P271" s="1689"/>
      <c r="Q271" s="1689"/>
      <c r="R271" s="1689"/>
      <c r="S271" s="1689"/>
      <c r="T271" s="1689"/>
      <c r="U271" s="1689"/>
      <c r="V271" s="1689"/>
      <c r="W271" s="1689"/>
      <c r="X271" s="1689"/>
      <c r="Y271" s="1689"/>
      <c r="Z271" s="1689"/>
    </row>
    <row r="272">
      <c r="A272" s="1689"/>
      <c r="B272" s="1689"/>
      <c r="C272" s="1689"/>
      <c r="D272" s="1689"/>
      <c r="E272" s="1689"/>
      <c r="F272" s="1689"/>
      <c r="G272" s="1689"/>
      <c r="H272" s="1689"/>
      <c r="I272" s="1689"/>
      <c r="J272" s="1689"/>
      <c r="K272" s="1689"/>
      <c r="L272" s="1689"/>
      <c r="M272" s="1689"/>
      <c r="N272" s="1689"/>
      <c r="O272" s="1689"/>
      <c r="P272" s="1689"/>
      <c r="Q272" s="1689"/>
      <c r="R272" s="1689"/>
      <c r="S272" s="1689"/>
      <c r="T272" s="1689"/>
      <c r="U272" s="1689"/>
      <c r="V272" s="1689"/>
      <c r="W272" s="1689"/>
      <c r="X272" s="1689"/>
      <c r="Y272" s="1689"/>
      <c r="Z272" s="1689"/>
    </row>
    <row r="273">
      <c r="A273" s="1689"/>
      <c r="B273" s="1689"/>
      <c r="C273" s="1689"/>
      <c r="D273" s="1689"/>
      <c r="E273" s="1689"/>
      <c r="F273" s="1689"/>
      <c r="G273" s="1689"/>
      <c r="H273" s="1689"/>
      <c r="I273" s="1689"/>
      <c r="J273" s="1689"/>
      <c r="K273" s="1689"/>
      <c r="L273" s="1689"/>
      <c r="M273" s="1689"/>
      <c r="N273" s="1689"/>
      <c r="O273" s="1689"/>
      <c r="P273" s="1689"/>
      <c r="Q273" s="1689"/>
      <c r="R273" s="1689"/>
      <c r="S273" s="1689"/>
      <c r="T273" s="1689"/>
      <c r="U273" s="1689"/>
      <c r="V273" s="1689"/>
      <c r="W273" s="1689"/>
      <c r="X273" s="1689"/>
      <c r="Y273" s="1689"/>
      <c r="Z273" s="1689"/>
    </row>
    <row r="274">
      <c r="A274" s="1689"/>
      <c r="B274" s="1689"/>
      <c r="C274" s="1689"/>
      <c r="D274" s="1689"/>
      <c r="E274" s="1689"/>
      <c r="F274" s="1689"/>
      <c r="G274" s="1689"/>
      <c r="H274" s="1689"/>
      <c r="I274" s="1689"/>
      <c r="J274" s="1689"/>
      <c r="K274" s="1689"/>
      <c r="L274" s="1689"/>
      <c r="M274" s="1689"/>
      <c r="N274" s="1689"/>
      <c r="O274" s="1689"/>
      <c r="P274" s="1689"/>
      <c r="Q274" s="1689"/>
      <c r="R274" s="1689"/>
      <c r="S274" s="1689"/>
      <c r="T274" s="1689"/>
      <c r="U274" s="1689"/>
      <c r="V274" s="1689"/>
      <c r="W274" s="1689"/>
      <c r="X274" s="1689"/>
      <c r="Y274" s="1689"/>
      <c r="Z274" s="1689"/>
    </row>
    <row r="275">
      <c r="A275" s="1689"/>
      <c r="B275" s="1689"/>
      <c r="C275" s="1689"/>
      <c r="D275" s="1689"/>
      <c r="E275" s="1689"/>
      <c r="F275" s="1689"/>
      <c r="G275" s="1689"/>
      <c r="H275" s="1689"/>
      <c r="I275" s="1689"/>
      <c r="J275" s="1689"/>
      <c r="K275" s="1689"/>
      <c r="L275" s="1689"/>
      <c r="M275" s="1689"/>
      <c r="N275" s="1689"/>
      <c r="O275" s="1689"/>
      <c r="P275" s="1689"/>
      <c r="Q275" s="1689"/>
      <c r="R275" s="1689"/>
      <c r="S275" s="1689"/>
      <c r="T275" s="1689"/>
      <c r="U275" s="1689"/>
      <c r="V275" s="1689"/>
      <c r="W275" s="1689"/>
      <c r="X275" s="1689"/>
      <c r="Y275" s="1689"/>
      <c r="Z275" s="1689"/>
    </row>
    <row r="276">
      <c r="A276" s="1689"/>
      <c r="B276" s="1689"/>
      <c r="C276" s="1689"/>
      <c r="D276" s="1689"/>
      <c r="E276" s="1689"/>
      <c r="F276" s="1689"/>
      <c r="G276" s="1689"/>
      <c r="H276" s="1689"/>
      <c r="I276" s="1689"/>
      <c r="J276" s="1689"/>
      <c r="K276" s="1689"/>
      <c r="L276" s="1689"/>
      <c r="M276" s="1689"/>
      <c r="N276" s="1689"/>
      <c r="O276" s="1689"/>
      <c r="P276" s="1689"/>
      <c r="Q276" s="1689"/>
      <c r="R276" s="1689"/>
      <c r="S276" s="1689"/>
      <c r="T276" s="1689"/>
      <c r="U276" s="1689"/>
      <c r="V276" s="1689"/>
      <c r="W276" s="1689"/>
      <c r="X276" s="1689"/>
      <c r="Y276" s="1689"/>
      <c r="Z276" s="1689"/>
    </row>
    <row r="277">
      <c r="A277" s="1689"/>
      <c r="B277" s="1689"/>
      <c r="C277" s="1689"/>
      <c r="D277" s="1689"/>
      <c r="E277" s="1689"/>
      <c r="F277" s="1689"/>
      <c r="G277" s="1689"/>
      <c r="H277" s="1689"/>
      <c r="I277" s="1689"/>
      <c r="J277" s="1689"/>
      <c r="K277" s="1689"/>
      <c r="L277" s="1689"/>
      <c r="M277" s="1689"/>
      <c r="N277" s="1689"/>
      <c r="O277" s="1689"/>
      <c r="P277" s="1689"/>
      <c r="Q277" s="1689"/>
      <c r="R277" s="1689"/>
      <c r="S277" s="1689"/>
      <c r="T277" s="1689"/>
      <c r="U277" s="1689"/>
      <c r="V277" s="1689"/>
      <c r="W277" s="1689"/>
      <c r="X277" s="1689"/>
      <c r="Y277" s="1689"/>
      <c r="Z277" s="1689"/>
    </row>
    <row r="278">
      <c r="A278" s="1689"/>
      <c r="B278" s="1689"/>
      <c r="C278" s="1689"/>
      <c r="D278" s="1689"/>
      <c r="E278" s="1689"/>
      <c r="F278" s="1689"/>
      <c r="G278" s="1689"/>
      <c r="H278" s="1689"/>
      <c r="I278" s="1689"/>
      <c r="J278" s="1689"/>
      <c r="K278" s="1689"/>
      <c r="L278" s="1689"/>
      <c r="M278" s="1689"/>
      <c r="N278" s="1689"/>
      <c r="O278" s="1689"/>
      <c r="P278" s="1689"/>
      <c r="Q278" s="1689"/>
      <c r="R278" s="1689"/>
      <c r="S278" s="1689"/>
      <c r="T278" s="1689"/>
      <c r="U278" s="1689"/>
      <c r="V278" s="1689"/>
      <c r="W278" s="1689"/>
      <c r="X278" s="1689"/>
      <c r="Y278" s="1689"/>
      <c r="Z278" s="1689"/>
    </row>
    <row r="279">
      <c r="A279" s="1689"/>
      <c r="B279" s="1689"/>
      <c r="C279" s="1689"/>
      <c r="D279" s="1689"/>
      <c r="E279" s="1689"/>
      <c r="F279" s="1689"/>
      <c r="G279" s="1689"/>
      <c r="H279" s="1689"/>
      <c r="I279" s="1689"/>
      <c r="J279" s="1689"/>
      <c r="K279" s="1689"/>
      <c r="L279" s="1689"/>
      <c r="M279" s="1689"/>
      <c r="N279" s="1689"/>
      <c r="O279" s="1689"/>
      <c r="P279" s="1689"/>
      <c r="Q279" s="1689"/>
      <c r="R279" s="1689"/>
      <c r="S279" s="1689"/>
      <c r="T279" s="1689"/>
      <c r="U279" s="1689"/>
      <c r="V279" s="1689"/>
      <c r="W279" s="1689"/>
      <c r="X279" s="1689"/>
      <c r="Y279" s="1689"/>
      <c r="Z279" s="1689"/>
    </row>
    <row r="280">
      <c r="A280" s="1689"/>
      <c r="B280" s="1689"/>
      <c r="C280" s="1689"/>
      <c r="D280" s="1689"/>
      <c r="E280" s="1689"/>
      <c r="F280" s="1689"/>
      <c r="G280" s="1689"/>
      <c r="H280" s="1689"/>
      <c r="I280" s="1689"/>
      <c r="J280" s="1689"/>
      <c r="K280" s="1689"/>
      <c r="L280" s="1689"/>
      <c r="M280" s="1689"/>
      <c r="N280" s="1689"/>
      <c r="O280" s="1689"/>
      <c r="P280" s="1689"/>
      <c r="Q280" s="1689"/>
      <c r="R280" s="1689"/>
      <c r="S280" s="1689"/>
      <c r="T280" s="1689"/>
      <c r="U280" s="1689"/>
      <c r="V280" s="1689"/>
      <c r="W280" s="1689"/>
      <c r="X280" s="1689"/>
      <c r="Y280" s="1689"/>
      <c r="Z280" s="1689"/>
    </row>
    <row r="281">
      <c r="A281" s="1689"/>
      <c r="B281" s="1689"/>
      <c r="C281" s="1689"/>
      <c r="D281" s="1689"/>
      <c r="E281" s="1689"/>
      <c r="F281" s="1689"/>
      <c r="G281" s="1689"/>
      <c r="H281" s="1689"/>
      <c r="I281" s="1689"/>
      <c r="J281" s="1689"/>
      <c r="K281" s="1689"/>
      <c r="L281" s="1689"/>
      <c r="M281" s="1689"/>
      <c r="N281" s="1689"/>
      <c r="O281" s="1689"/>
      <c r="P281" s="1689"/>
      <c r="Q281" s="1689"/>
      <c r="R281" s="1689"/>
      <c r="S281" s="1689"/>
      <c r="T281" s="1689"/>
      <c r="U281" s="1689"/>
      <c r="V281" s="1689"/>
      <c r="W281" s="1689"/>
      <c r="X281" s="1689"/>
      <c r="Y281" s="1689"/>
      <c r="Z281" s="1689"/>
    </row>
    <row r="282">
      <c r="A282" s="1689"/>
      <c r="B282" s="1689"/>
      <c r="C282" s="1689"/>
      <c r="D282" s="1689"/>
      <c r="E282" s="1689"/>
      <c r="F282" s="1689"/>
      <c r="G282" s="1689"/>
      <c r="H282" s="1689"/>
      <c r="I282" s="1689"/>
      <c r="J282" s="1689"/>
      <c r="K282" s="1689"/>
      <c r="L282" s="1689"/>
      <c r="M282" s="1689"/>
      <c r="N282" s="1689"/>
      <c r="O282" s="1689"/>
      <c r="P282" s="1689"/>
      <c r="Q282" s="1689"/>
      <c r="R282" s="1689"/>
      <c r="S282" s="1689"/>
      <c r="T282" s="1689"/>
      <c r="U282" s="1689"/>
      <c r="V282" s="1689"/>
      <c r="W282" s="1689"/>
      <c r="X282" s="1689"/>
      <c r="Y282" s="1689"/>
      <c r="Z282" s="1689"/>
    </row>
    <row r="283">
      <c r="A283" s="1689"/>
      <c r="B283" s="1689"/>
      <c r="C283" s="1689"/>
      <c r="D283" s="1689"/>
      <c r="E283" s="1689"/>
      <c r="F283" s="1689"/>
      <c r="G283" s="1689"/>
      <c r="H283" s="1689"/>
      <c r="I283" s="1689"/>
      <c r="J283" s="1689"/>
      <c r="K283" s="1689"/>
      <c r="L283" s="1689"/>
      <c r="M283" s="1689"/>
      <c r="N283" s="1689"/>
      <c r="O283" s="1689"/>
      <c r="P283" s="1689"/>
      <c r="Q283" s="1689"/>
      <c r="R283" s="1689"/>
      <c r="S283" s="1689"/>
      <c r="T283" s="1689"/>
      <c r="U283" s="1689"/>
      <c r="V283" s="1689"/>
      <c r="W283" s="1689"/>
      <c r="X283" s="1689"/>
      <c r="Y283" s="1689"/>
      <c r="Z283" s="1689"/>
    </row>
    <row r="284">
      <c r="A284" s="1689"/>
      <c r="B284" s="1689"/>
      <c r="C284" s="1689"/>
      <c r="D284" s="1689"/>
      <c r="E284" s="1689"/>
      <c r="F284" s="1689"/>
      <c r="G284" s="1689"/>
      <c r="H284" s="1689"/>
      <c r="I284" s="1689"/>
      <c r="J284" s="1689"/>
      <c r="K284" s="1689"/>
      <c r="L284" s="1689"/>
      <c r="M284" s="1689"/>
      <c r="N284" s="1689"/>
      <c r="O284" s="1689"/>
      <c r="P284" s="1689"/>
      <c r="Q284" s="1689"/>
      <c r="R284" s="1689"/>
      <c r="S284" s="1689"/>
      <c r="T284" s="1689"/>
      <c r="U284" s="1689"/>
      <c r="V284" s="1689"/>
      <c r="W284" s="1689"/>
      <c r="X284" s="1689"/>
      <c r="Y284" s="1689"/>
      <c r="Z284" s="1689"/>
    </row>
    <row r="285">
      <c r="A285" s="1689"/>
      <c r="B285" s="1689"/>
      <c r="C285" s="1689"/>
      <c r="D285" s="1689"/>
      <c r="E285" s="1689"/>
      <c r="F285" s="1689"/>
      <c r="G285" s="1689"/>
      <c r="H285" s="1689"/>
      <c r="I285" s="1689"/>
      <c r="J285" s="1689"/>
      <c r="K285" s="1689"/>
      <c r="L285" s="1689"/>
      <c r="M285" s="1689"/>
      <c r="N285" s="1689"/>
      <c r="O285" s="1689"/>
      <c r="P285" s="1689"/>
      <c r="Q285" s="1689"/>
      <c r="R285" s="1689"/>
      <c r="S285" s="1689"/>
      <c r="T285" s="1689"/>
      <c r="U285" s="1689"/>
      <c r="V285" s="1689"/>
      <c r="W285" s="1689"/>
      <c r="X285" s="1689"/>
      <c r="Y285" s="1689"/>
      <c r="Z285" s="1689"/>
    </row>
    <row r="286">
      <c r="A286" s="1689"/>
      <c r="B286" s="1689"/>
      <c r="C286" s="1689"/>
      <c r="D286" s="1689"/>
      <c r="E286" s="1689"/>
      <c r="F286" s="1689"/>
      <c r="G286" s="1689"/>
      <c r="H286" s="1689"/>
      <c r="I286" s="1689"/>
      <c r="J286" s="1689"/>
      <c r="K286" s="1689"/>
      <c r="L286" s="1689"/>
      <c r="M286" s="1689"/>
      <c r="N286" s="1689"/>
      <c r="O286" s="1689"/>
      <c r="P286" s="1689"/>
      <c r="Q286" s="1689"/>
      <c r="R286" s="1689"/>
      <c r="S286" s="1689"/>
      <c r="T286" s="1689"/>
      <c r="U286" s="1689"/>
      <c r="V286" s="1689"/>
      <c r="W286" s="1689"/>
      <c r="X286" s="1689"/>
      <c r="Y286" s="1689"/>
      <c r="Z286" s="1689"/>
    </row>
    <row r="287">
      <c r="A287" s="1689"/>
      <c r="B287" s="1689"/>
      <c r="C287" s="1689"/>
      <c r="D287" s="1689"/>
      <c r="E287" s="1689"/>
      <c r="F287" s="1689"/>
      <c r="G287" s="1689"/>
      <c r="H287" s="1689"/>
      <c r="I287" s="1689"/>
      <c r="J287" s="1689"/>
      <c r="K287" s="1689"/>
      <c r="L287" s="1689"/>
      <c r="M287" s="1689"/>
      <c r="N287" s="1689"/>
      <c r="O287" s="1689"/>
      <c r="P287" s="1689"/>
      <c r="Q287" s="1689"/>
      <c r="R287" s="1689"/>
      <c r="S287" s="1689"/>
      <c r="T287" s="1689"/>
      <c r="U287" s="1689"/>
      <c r="V287" s="1689"/>
      <c r="W287" s="1689"/>
      <c r="X287" s="1689"/>
      <c r="Y287" s="1689"/>
      <c r="Z287" s="1689"/>
    </row>
    <row r="288">
      <c r="A288" s="1689"/>
      <c r="B288" s="1689"/>
      <c r="C288" s="1689"/>
      <c r="D288" s="1689"/>
      <c r="E288" s="1689"/>
      <c r="F288" s="1689"/>
      <c r="G288" s="1689"/>
      <c r="H288" s="1689"/>
      <c r="I288" s="1689"/>
      <c r="J288" s="1689"/>
      <c r="K288" s="1689"/>
      <c r="L288" s="1689"/>
      <c r="M288" s="1689"/>
      <c r="N288" s="1689"/>
      <c r="O288" s="1689"/>
      <c r="P288" s="1689"/>
      <c r="Q288" s="1689"/>
      <c r="R288" s="1689"/>
      <c r="S288" s="1689"/>
      <c r="T288" s="1689"/>
      <c r="U288" s="1689"/>
      <c r="V288" s="1689"/>
      <c r="W288" s="1689"/>
      <c r="X288" s="1689"/>
      <c r="Y288" s="1689"/>
      <c r="Z288" s="1689"/>
    </row>
    <row r="289">
      <c r="A289" s="1689"/>
      <c r="B289" s="1689"/>
      <c r="C289" s="1689"/>
      <c r="D289" s="1689"/>
      <c r="E289" s="1689"/>
      <c r="F289" s="1689"/>
      <c r="G289" s="1689"/>
      <c r="H289" s="1689"/>
      <c r="I289" s="1689"/>
      <c r="J289" s="1689"/>
      <c r="K289" s="1689"/>
      <c r="L289" s="1689"/>
      <c r="M289" s="1689"/>
      <c r="N289" s="1689"/>
      <c r="O289" s="1689"/>
      <c r="P289" s="1689"/>
      <c r="Q289" s="1689"/>
      <c r="R289" s="1689"/>
      <c r="S289" s="1689"/>
      <c r="T289" s="1689"/>
      <c r="U289" s="1689"/>
      <c r="V289" s="1689"/>
      <c r="W289" s="1689"/>
      <c r="X289" s="1689"/>
      <c r="Y289" s="1689"/>
      <c r="Z289" s="1689"/>
    </row>
    <row r="290">
      <c r="A290" s="1689"/>
      <c r="B290" s="1689"/>
      <c r="C290" s="1689"/>
      <c r="D290" s="1689"/>
      <c r="E290" s="1689"/>
      <c r="F290" s="1689"/>
      <c r="G290" s="1689"/>
      <c r="H290" s="1689"/>
      <c r="I290" s="1689"/>
      <c r="J290" s="1689"/>
      <c r="K290" s="1689"/>
      <c r="L290" s="1689"/>
      <c r="M290" s="1689"/>
      <c r="N290" s="1689"/>
      <c r="O290" s="1689"/>
      <c r="P290" s="1689"/>
      <c r="Q290" s="1689"/>
      <c r="R290" s="1689"/>
      <c r="S290" s="1689"/>
      <c r="T290" s="1689"/>
      <c r="U290" s="1689"/>
      <c r="V290" s="1689"/>
      <c r="W290" s="1689"/>
      <c r="X290" s="1689"/>
      <c r="Y290" s="1689"/>
      <c r="Z290" s="1689"/>
    </row>
    <row r="291">
      <c r="A291" s="1689"/>
      <c r="B291" s="1689"/>
      <c r="C291" s="1689"/>
      <c r="D291" s="1689"/>
      <c r="E291" s="1689"/>
      <c r="F291" s="1689"/>
      <c r="G291" s="1689"/>
      <c r="H291" s="1689"/>
      <c r="I291" s="1689"/>
      <c r="J291" s="1689"/>
      <c r="K291" s="1689"/>
      <c r="L291" s="1689"/>
      <c r="M291" s="1689"/>
      <c r="N291" s="1689"/>
      <c r="O291" s="1689"/>
      <c r="P291" s="1689"/>
      <c r="Q291" s="1689"/>
      <c r="R291" s="1689"/>
      <c r="S291" s="1689"/>
      <c r="T291" s="1689"/>
      <c r="U291" s="1689"/>
      <c r="V291" s="1689"/>
      <c r="W291" s="1689"/>
      <c r="X291" s="1689"/>
      <c r="Y291" s="1689"/>
      <c r="Z291" s="1689"/>
    </row>
    <row r="292">
      <c r="A292" s="1689"/>
      <c r="B292" s="1689"/>
      <c r="C292" s="1689"/>
      <c r="D292" s="1689"/>
      <c r="E292" s="1689"/>
      <c r="F292" s="1689"/>
      <c r="G292" s="1689"/>
      <c r="H292" s="1689"/>
      <c r="I292" s="1689"/>
      <c r="J292" s="1689"/>
      <c r="K292" s="1689"/>
      <c r="L292" s="1689"/>
      <c r="M292" s="1689"/>
      <c r="N292" s="1689"/>
      <c r="O292" s="1689"/>
      <c r="P292" s="1689"/>
      <c r="Q292" s="1689"/>
      <c r="R292" s="1689"/>
      <c r="S292" s="1689"/>
      <c r="T292" s="1689"/>
      <c r="U292" s="1689"/>
      <c r="V292" s="1689"/>
      <c r="W292" s="1689"/>
      <c r="X292" s="1689"/>
      <c r="Y292" s="1689"/>
      <c r="Z292" s="1689"/>
    </row>
    <row r="293">
      <c r="A293" s="1689"/>
      <c r="B293" s="1689"/>
      <c r="C293" s="1689"/>
      <c r="D293" s="1689"/>
      <c r="E293" s="1689"/>
      <c r="F293" s="1689"/>
      <c r="G293" s="1689"/>
      <c r="H293" s="1689"/>
      <c r="I293" s="1689"/>
      <c r="J293" s="1689"/>
      <c r="K293" s="1689"/>
      <c r="L293" s="1689"/>
      <c r="M293" s="1689"/>
      <c r="N293" s="1689"/>
      <c r="O293" s="1689"/>
      <c r="P293" s="1689"/>
      <c r="Q293" s="1689"/>
      <c r="R293" s="1689"/>
      <c r="S293" s="1689"/>
      <c r="T293" s="1689"/>
      <c r="U293" s="1689"/>
      <c r="V293" s="1689"/>
      <c r="W293" s="1689"/>
      <c r="X293" s="1689"/>
      <c r="Y293" s="1689"/>
      <c r="Z293" s="1689"/>
    </row>
    <row r="294">
      <c r="A294" s="1689"/>
      <c r="B294" s="1689"/>
      <c r="C294" s="1689"/>
      <c r="D294" s="1689"/>
      <c r="E294" s="1689"/>
      <c r="F294" s="1689"/>
      <c r="G294" s="1689"/>
      <c r="H294" s="1689"/>
      <c r="I294" s="1689"/>
      <c r="J294" s="1689"/>
      <c r="K294" s="1689"/>
      <c r="L294" s="1689"/>
      <c r="M294" s="1689"/>
      <c r="N294" s="1689"/>
      <c r="O294" s="1689"/>
      <c r="P294" s="1689"/>
      <c r="Q294" s="1689"/>
      <c r="R294" s="1689"/>
      <c r="S294" s="1689"/>
      <c r="T294" s="1689"/>
      <c r="U294" s="1689"/>
      <c r="V294" s="1689"/>
      <c r="W294" s="1689"/>
      <c r="X294" s="1689"/>
      <c r="Y294" s="1689"/>
      <c r="Z294" s="1689"/>
    </row>
    <row r="295">
      <c r="A295" s="1689"/>
      <c r="B295" s="1689"/>
      <c r="C295" s="1689"/>
      <c r="D295" s="1689"/>
      <c r="E295" s="1689"/>
      <c r="F295" s="1689"/>
      <c r="G295" s="1689"/>
      <c r="H295" s="1689"/>
      <c r="I295" s="1689"/>
      <c r="J295" s="1689"/>
      <c r="K295" s="1689"/>
      <c r="L295" s="1689"/>
      <c r="M295" s="1689"/>
      <c r="N295" s="1689"/>
      <c r="O295" s="1689"/>
      <c r="P295" s="1689"/>
      <c r="Q295" s="1689"/>
      <c r="R295" s="1689"/>
      <c r="S295" s="1689"/>
      <c r="T295" s="1689"/>
      <c r="U295" s="1689"/>
      <c r="V295" s="1689"/>
      <c r="W295" s="1689"/>
      <c r="X295" s="1689"/>
      <c r="Y295" s="1689"/>
      <c r="Z295" s="1689"/>
    </row>
    <row r="296">
      <c r="A296" s="1689"/>
      <c r="B296" s="1689"/>
      <c r="C296" s="1689"/>
      <c r="D296" s="1689"/>
      <c r="E296" s="1689"/>
      <c r="F296" s="1689"/>
      <c r="G296" s="1689"/>
      <c r="H296" s="1689"/>
      <c r="I296" s="1689"/>
      <c r="J296" s="1689"/>
      <c r="K296" s="1689"/>
      <c r="L296" s="1689"/>
      <c r="M296" s="1689"/>
      <c r="N296" s="1689"/>
      <c r="O296" s="1689"/>
      <c r="P296" s="1689"/>
      <c r="Q296" s="1689"/>
      <c r="R296" s="1689"/>
      <c r="S296" s="1689"/>
      <c r="T296" s="1689"/>
      <c r="U296" s="1689"/>
      <c r="V296" s="1689"/>
      <c r="W296" s="1689"/>
      <c r="X296" s="1689"/>
      <c r="Y296" s="1689"/>
      <c r="Z296" s="1689"/>
    </row>
    <row r="297">
      <c r="A297" s="1689"/>
      <c r="B297" s="1689"/>
      <c r="C297" s="1689"/>
      <c r="D297" s="1689"/>
      <c r="E297" s="1689"/>
      <c r="F297" s="1689"/>
      <c r="G297" s="1689"/>
      <c r="H297" s="1689"/>
      <c r="I297" s="1689"/>
      <c r="J297" s="1689"/>
      <c r="K297" s="1689"/>
      <c r="L297" s="1689"/>
      <c r="M297" s="1689"/>
      <c r="N297" s="1689"/>
      <c r="O297" s="1689"/>
      <c r="P297" s="1689"/>
      <c r="Q297" s="1689"/>
      <c r="R297" s="1689"/>
      <c r="S297" s="1689"/>
      <c r="T297" s="1689"/>
      <c r="U297" s="1689"/>
      <c r="V297" s="1689"/>
      <c r="W297" s="1689"/>
      <c r="X297" s="1689"/>
      <c r="Y297" s="1689"/>
      <c r="Z297" s="1689"/>
    </row>
    <row r="298">
      <c r="A298" s="1689"/>
      <c r="B298" s="1689"/>
      <c r="C298" s="1689"/>
      <c r="D298" s="1689"/>
      <c r="E298" s="1689"/>
      <c r="F298" s="1689"/>
      <c r="G298" s="1689"/>
      <c r="H298" s="1689"/>
      <c r="I298" s="1689"/>
      <c r="J298" s="1689"/>
      <c r="K298" s="1689"/>
      <c r="L298" s="1689"/>
      <c r="M298" s="1689"/>
      <c r="N298" s="1689"/>
      <c r="O298" s="1689"/>
      <c r="P298" s="1689"/>
      <c r="Q298" s="1689"/>
      <c r="R298" s="1689"/>
      <c r="S298" s="1689"/>
      <c r="T298" s="1689"/>
      <c r="U298" s="1689"/>
      <c r="V298" s="1689"/>
      <c r="W298" s="1689"/>
      <c r="X298" s="1689"/>
      <c r="Y298" s="1689"/>
      <c r="Z298" s="1689"/>
    </row>
    <row r="299">
      <c r="A299" s="1689"/>
      <c r="B299" s="1689"/>
      <c r="C299" s="1689"/>
      <c r="D299" s="1689"/>
      <c r="E299" s="1689"/>
      <c r="F299" s="1689"/>
      <c r="G299" s="1689"/>
      <c r="H299" s="1689"/>
      <c r="I299" s="1689"/>
      <c r="J299" s="1689"/>
      <c r="K299" s="1689"/>
      <c r="L299" s="1689"/>
      <c r="M299" s="1689"/>
      <c r="N299" s="1689"/>
      <c r="O299" s="1689"/>
      <c r="P299" s="1689"/>
      <c r="Q299" s="1689"/>
      <c r="R299" s="1689"/>
      <c r="S299" s="1689"/>
      <c r="T299" s="1689"/>
      <c r="U299" s="1689"/>
      <c r="V299" s="1689"/>
      <c r="W299" s="1689"/>
      <c r="X299" s="1689"/>
      <c r="Y299" s="1689"/>
      <c r="Z299" s="1689"/>
    </row>
    <row r="300">
      <c r="A300" s="1689"/>
      <c r="B300" s="1689"/>
      <c r="C300" s="1689"/>
      <c r="D300" s="1689"/>
      <c r="E300" s="1689"/>
      <c r="F300" s="1689"/>
      <c r="G300" s="1689"/>
      <c r="H300" s="1689"/>
      <c r="I300" s="1689"/>
      <c r="J300" s="1689"/>
      <c r="K300" s="1689"/>
      <c r="L300" s="1689"/>
      <c r="M300" s="1689"/>
      <c r="N300" s="1689"/>
      <c r="O300" s="1689"/>
      <c r="P300" s="1689"/>
      <c r="Q300" s="1689"/>
      <c r="R300" s="1689"/>
      <c r="S300" s="1689"/>
      <c r="T300" s="1689"/>
      <c r="U300" s="1689"/>
      <c r="V300" s="1689"/>
      <c r="W300" s="1689"/>
      <c r="X300" s="1689"/>
      <c r="Y300" s="1689"/>
      <c r="Z300" s="1689"/>
    </row>
    <row r="301">
      <c r="A301" s="1689"/>
      <c r="B301" s="1689"/>
      <c r="C301" s="1689"/>
      <c r="D301" s="1689"/>
      <c r="E301" s="1689"/>
      <c r="F301" s="1689"/>
      <c r="G301" s="1689"/>
      <c r="H301" s="1689"/>
      <c r="I301" s="1689"/>
      <c r="J301" s="1689"/>
      <c r="K301" s="1689"/>
      <c r="L301" s="1689"/>
      <c r="M301" s="1689"/>
      <c r="N301" s="1689"/>
      <c r="O301" s="1689"/>
      <c r="P301" s="1689"/>
      <c r="Q301" s="1689"/>
      <c r="R301" s="1689"/>
      <c r="S301" s="1689"/>
      <c r="T301" s="1689"/>
      <c r="U301" s="1689"/>
      <c r="V301" s="1689"/>
      <c r="W301" s="1689"/>
      <c r="X301" s="1689"/>
      <c r="Y301" s="1689"/>
      <c r="Z301" s="1689"/>
    </row>
    <row r="302">
      <c r="A302" s="1689"/>
      <c r="B302" s="1689"/>
      <c r="C302" s="1689"/>
      <c r="D302" s="1689"/>
      <c r="E302" s="1689"/>
      <c r="F302" s="1689"/>
      <c r="G302" s="1689"/>
      <c r="H302" s="1689"/>
      <c r="I302" s="1689"/>
      <c r="J302" s="1689"/>
      <c r="K302" s="1689"/>
      <c r="L302" s="1689"/>
      <c r="M302" s="1689"/>
      <c r="N302" s="1689"/>
      <c r="O302" s="1689"/>
      <c r="P302" s="1689"/>
      <c r="Q302" s="1689"/>
      <c r="R302" s="1689"/>
      <c r="S302" s="1689"/>
      <c r="T302" s="1689"/>
      <c r="U302" s="1689"/>
      <c r="V302" s="1689"/>
      <c r="W302" s="1689"/>
      <c r="X302" s="1689"/>
      <c r="Y302" s="1689"/>
      <c r="Z302" s="1689"/>
    </row>
    <row r="303">
      <c r="A303" s="1689"/>
      <c r="B303" s="1689"/>
      <c r="C303" s="1689"/>
      <c r="D303" s="1689"/>
      <c r="E303" s="1689"/>
      <c r="F303" s="1689"/>
      <c r="G303" s="1689"/>
      <c r="H303" s="1689"/>
      <c r="I303" s="1689"/>
      <c r="J303" s="1689"/>
      <c r="K303" s="1689"/>
      <c r="L303" s="1689"/>
      <c r="M303" s="1689"/>
      <c r="N303" s="1689"/>
      <c r="O303" s="1689"/>
      <c r="P303" s="1689"/>
      <c r="Q303" s="1689"/>
      <c r="R303" s="1689"/>
      <c r="S303" s="1689"/>
      <c r="T303" s="1689"/>
      <c r="U303" s="1689"/>
      <c r="V303" s="1689"/>
      <c r="W303" s="1689"/>
      <c r="X303" s="1689"/>
      <c r="Y303" s="1689"/>
      <c r="Z303" s="1689"/>
    </row>
    <row r="304">
      <c r="A304" s="1689"/>
      <c r="B304" s="1689"/>
      <c r="C304" s="1689"/>
      <c r="D304" s="1689"/>
      <c r="E304" s="1689"/>
      <c r="F304" s="1689"/>
      <c r="G304" s="1689"/>
      <c r="H304" s="1689"/>
      <c r="I304" s="1689"/>
      <c r="J304" s="1689"/>
      <c r="K304" s="1689"/>
      <c r="L304" s="1689"/>
      <c r="M304" s="1689"/>
      <c r="N304" s="1689"/>
      <c r="O304" s="1689"/>
      <c r="P304" s="1689"/>
      <c r="Q304" s="1689"/>
      <c r="R304" s="1689"/>
      <c r="S304" s="1689"/>
      <c r="T304" s="1689"/>
      <c r="U304" s="1689"/>
      <c r="V304" s="1689"/>
      <c r="W304" s="1689"/>
      <c r="X304" s="1689"/>
      <c r="Y304" s="1689"/>
      <c r="Z304" s="1689"/>
    </row>
    <row r="305">
      <c r="A305" s="1689"/>
      <c r="B305" s="1689"/>
      <c r="C305" s="1689"/>
      <c r="D305" s="1689"/>
      <c r="E305" s="1689"/>
      <c r="F305" s="1689"/>
      <c r="G305" s="1689"/>
      <c r="H305" s="1689"/>
      <c r="I305" s="1689"/>
      <c r="J305" s="1689"/>
      <c r="K305" s="1689"/>
      <c r="L305" s="1689"/>
      <c r="M305" s="1689"/>
      <c r="N305" s="1689"/>
      <c r="O305" s="1689"/>
      <c r="P305" s="1689"/>
      <c r="Q305" s="1689"/>
      <c r="R305" s="1689"/>
      <c r="S305" s="1689"/>
      <c r="T305" s="1689"/>
      <c r="U305" s="1689"/>
      <c r="V305" s="1689"/>
      <c r="W305" s="1689"/>
      <c r="X305" s="1689"/>
      <c r="Y305" s="1689"/>
      <c r="Z305" s="1689"/>
    </row>
    <row r="306">
      <c r="A306" s="1689"/>
      <c r="B306" s="1689"/>
      <c r="C306" s="1689"/>
      <c r="D306" s="1689"/>
      <c r="E306" s="1689"/>
      <c r="F306" s="1689"/>
      <c r="G306" s="1689"/>
      <c r="H306" s="1689"/>
      <c r="I306" s="1689"/>
      <c r="J306" s="1689"/>
      <c r="K306" s="1689"/>
      <c r="L306" s="1689"/>
      <c r="M306" s="1689"/>
      <c r="N306" s="1689"/>
      <c r="O306" s="1689"/>
      <c r="P306" s="1689"/>
      <c r="Q306" s="1689"/>
      <c r="R306" s="1689"/>
      <c r="S306" s="1689"/>
      <c r="T306" s="1689"/>
      <c r="U306" s="1689"/>
      <c r="V306" s="1689"/>
      <c r="W306" s="1689"/>
      <c r="X306" s="1689"/>
      <c r="Y306" s="1689"/>
      <c r="Z306" s="1689"/>
    </row>
    <row r="307">
      <c r="A307" s="1689"/>
      <c r="B307" s="1689"/>
      <c r="C307" s="1689"/>
      <c r="D307" s="1689"/>
      <c r="E307" s="1689"/>
      <c r="F307" s="1689"/>
      <c r="G307" s="1689"/>
      <c r="H307" s="1689"/>
      <c r="I307" s="1689"/>
      <c r="J307" s="1689"/>
      <c r="K307" s="1689"/>
      <c r="L307" s="1689"/>
      <c r="M307" s="1689"/>
      <c r="N307" s="1689"/>
      <c r="O307" s="1689"/>
      <c r="P307" s="1689"/>
      <c r="Q307" s="1689"/>
      <c r="R307" s="1689"/>
      <c r="S307" s="1689"/>
      <c r="T307" s="1689"/>
      <c r="U307" s="1689"/>
      <c r="V307" s="1689"/>
      <c r="W307" s="1689"/>
      <c r="X307" s="1689"/>
      <c r="Y307" s="1689"/>
      <c r="Z307" s="1689"/>
    </row>
    <row r="308">
      <c r="A308" s="1689"/>
      <c r="B308" s="1689"/>
      <c r="C308" s="1689"/>
      <c r="D308" s="1689"/>
      <c r="E308" s="1689"/>
      <c r="F308" s="1689"/>
      <c r="G308" s="1689"/>
      <c r="H308" s="1689"/>
      <c r="I308" s="1689"/>
      <c r="J308" s="1689"/>
      <c r="K308" s="1689"/>
      <c r="L308" s="1689"/>
      <c r="M308" s="1689"/>
      <c r="N308" s="1689"/>
      <c r="O308" s="1689"/>
      <c r="P308" s="1689"/>
      <c r="Q308" s="1689"/>
      <c r="R308" s="1689"/>
      <c r="S308" s="1689"/>
      <c r="T308" s="1689"/>
      <c r="U308" s="1689"/>
      <c r="V308" s="1689"/>
      <c r="W308" s="1689"/>
      <c r="X308" s="1689"/>
      <c r="Y308" s="1689"/>
      <c r="Z308" s="1689"/>
    </row>
    <row r="309">
      <c r="A309" s="1689"/>
      <c r="B309" s="1689"/>
      <c r="C309" s="1689"/>
      <c r="D309" s="1689"/>
      <c r="E309" s="1689"/>
      <c r="F309" s="1689"/>
      <c r="G309" s="1689"/>
      <c r="H309" s="1689"/>
      <c r="I309" s="1689"/>
      <c r="J309" s="1689"/>
      <c r="K309" s="1689"/>
      <c r="L309" s="1689"/>
      <c r="M309" s="1689"/>
      <c r="N309" s="1689"/>
      <c r="O309" s="1689"/>
      <c r="P309" s="1689"/>
      <c r="Q309" s="1689"/>
      <c r="R309" s="1689"/>
      <c r="S309" s="1689"/>
      <c r="T309" s="1689"/>
      <c r="U309" s="1689"/>
      <c r="V309" s="1689"/>
      <c r="W309" s="1689"/>
      <c r="X309" s="1689"/>
      <c r="Y309" s="1689"/>
      <c r="Z309" s="1689"/>
    </row>
    <row r="310">
      <c r="A310" s="1689"/>
      <c r="B310" s="1689"/>
      <c r="C310" s="1689"/>
      <c r="D310" s="1689"/>
      <c r="E310" s="1689"/>
      <c r="F310" s="1689"/>
      <c r="G310" s="1689"/>
      <c r="H310" s="1689"/>
      <c r="I310" s="1689"/>
      <c r="J310" s="1689"/>
      <c r="K310" s="1689"/>
      <c r="L310" s="1689"/>
      <c r="M310" s="1689"/>
      <c r="N310" s="1689"/>
      <c r="O310" s="1689"/>
      <c r="P310" s="1689"/>
      <c r="Q310" s="1689"/>
      <c r="R310" s="1689"/>
      <c r="S310" s="1689"/>
      <c r="T310" s="1689"/>
      <c r="U310" s="1689"/>
      <c r="V310" s="1689"/>
      <c r="W310" s="1689"/>
      <c r="X310" s="1689"/>
      <c r="Y310" s="1689"/>
      <c r="Z310" s="1689"/>
    </row>
    <row r="311">
      <c r="A311" s="1689"/>
      <c r="B311" s="1689"/>
      <c r="C311" s="1689"/>
      <c r="D311" s="1689"/>
      <c r="E311" s="1689"/>
      <c r="F311" s="1689"/>
      <c r="G311" s="1689"/>
      <c r="H311" s="1689"/>
      <c r="I311" s="1689"/>
      <c r="J311" s="1689"/>
      <c r="K311" s="1689"/>
      <c r="L311" s="1689"/>
      <c r="M311" s="1689"/>
      <c r="N311" s="1689"/>
      <c r="O311" s="1689"/>
      <c r="P311" s="1689"/>
      <c r="Q311" s="1689"/>
      <c r="R311" s="1689"/>
      <c r="S311" s="1689"/>
      <c r="T311" s="1689"/>
      <c r="U311" s="1689"/>
      <c r="V311" s="1689"/>
      <c r="W311" s="1689"/>
      <c r="X311" s="1689"/>
      <c r="Y311" s="1689"/>
      <c r="Z311" s="1689"/>
    </row>
    <row r="312">
      <c r="A312" s="1689"/>
      <c r="B312" s="1689"/>
      <c r="C312" s="1689"/>
      <c r="D312" s="1689"/>
      <c r="E312" s="1689"/>
      <c r="F312" s="1689"/>
      <c r="G312" s="1689"/>
      <c r="H312" s="1689"/>
      <c r="I312" s="1689"/>
      <c r="J312" s="1689"/>
      <c r="K312" s="1689"/>
      <c r="L312" s="1689"/>
      <c r="M312" s="1689"/>
      <c r="N312" s="1689"/>
      <c r="O312" s="1689"/>
      <c r="P312" s="1689"/>
      <c r="Q312" s="1689"/>
      <c r="R312" s="1689"/>
      <c r="S312" s="1689"/>
      <c r="T312" s="1689"/>
      <c r="U312" s="1689"/>
      <c r="V312" s="1689"/>
      <c r="W312" s="1689"/>
      <c r="X312" s="1689"/>
      <c r="Y312" s="1689"/>
      <c r="Z312" s="1689"/>
    </row>
    <row r="313">
      <c r="A313" s="1689"/>
      <c r="B313" s="1689"/>
      <c r="C313" s="1689"/>
      <c r="D313" s="1689"/>
      <c r="E313" s="1689"/>
      <c r="F313" s="1689"/>
      <c r="G313" s="1689"/>
      <c r="H313" s="1689"/>
      <c r="I313" s="1689"/>
      <c r="J313" s="1689"/>
      <c r="K313" s="1689"/>
      <c r="L313" s="1689"/>
      <c r="M313" s="1689"/>
      <c r="N313" s="1689"/>
      <c r="O313" s="1689"/>
      <c r="P313" s="1689"/>
      <c r="Q313" s="1689"/>
      <c r="R313" s="1689"/>
      <c r="S313" s="1689"/>
      <c r="T313" s="1689"/>
      <c r="U313" s="1689"/>
      <c r="V313" s="1689"/>
      <c r="W313" s="1689"/>
      <c r="X313" s="1689"/>
      <c r="Y313" s="1689"/>
      <c r="Z313" s="1689"/>
    </row>
    <row r="314">
      <c r="A314" s="1689"/>
      <c r="B314" s="1689"/>
      <c r="C314" s="1689"/>
      <c r="D314" s="1689"/>
      <c r="E314" s="1689"/>
      <c r="F314" s="1689"/>
      <c r="G314" s="1689"/>
      <c r="H314" s="1689"/>
      <c r="I314" s="1689"/>
      <c r="J314" s="1689"/>
      <c r="K314" s="1689"/>
      <c r="L314" s="1689"/>
      <c r="M314" s="1689"/>
      <c r="N314" s="1689"/>
      <c r="O314" s="1689"/>
      <c r="P314" s="1689"/>
      <c r="Q314" s="1689"/>
      <c r="R314" s="1689"/>
      <c r="S314" s="1689"/>
      <c r="T314" s="1689"/>
      <c r="U314" s="1689"/>
      <c r="V314" s="1689"/>
      <c r="W314" s="1689"/>
      <c r="X314" s="1689"/>
      <c r="Y314" s="1689"/>
      <c r="Z314" s="1689"/>
    </row>
    <row r="315">
      <c r="A315" s="1689"/>
      <c r="B315" s="1689"/>
      <c r="C315" s="1689"/>
      <c r="D315" s="1689"/>
      <c r="E315" s="1689"/>
      <c r="F315" s="1689"/>
      <c r="G315" s="1689"/>
      <c r="H315" s="1689"/>
      <c r="I315" s="1689"/>
      <c r="J315" s="1689"/>
      <c r="K315" s="1689"/>
      <c r="L315" s="1689"/>
      <c r="M315" s="1689"/>
      <c r="N315" s="1689"/>
      <c r="O315" s="1689"/>
      <c r="P315" s="1689"/>
      <c r="Q315" s="1689"/>
      <c r="R315" s="1689"/>
      <c r="S315" s="1689"/>
      <c r="T315" s="1689"/>
      <c r="U315" s="1689"/>
      <c r="V315" s="1689"/>
      <c r="W315" s="1689"/>
      <c r="X315" s="1689"/>
      <c r="Y315" s="1689"/>
      <c r="Z315" s="1689"/>
    </row>
    <row r="316">
      <c r="A316" s="1689"/>
      <c r="B316" s="1689"/>
      <c r="C316" s="1689"/>
      <c r="D316" s="1689"/>
      <c r="E316" s="1689"/>
      <c r="F316" s="1689"/>
      <c r="G316" s="1689"/>
      <c r="H316" s="1689"/>
      <c r="I316" s="1689"/>
      <c r="J316" s="1689"/>
      <c r="K316" s="1689"/>
      <c r="L316" s="1689"/>
      <c r="M316" s="1689"/>
      <c r="N316" s="1689"/>
      <c r="O316" s="1689"/>
      <c r="P316" s="1689"/>
      <c r="Q316" s="1689"/>
      <c r="R316" s="1689"/>
      <c r="S316" s="1689"/>
      <c r="T316" s="1689"/>
      <c r="U316" s="1689"/>
      <c r="V316" s="1689"/>
      <c r="W316" s="1689"/>
      <c r="X316" s="1689"/>
      <c r="Y316" s="1689"/>
      <c r="Z316" s="1689"/>
    </row>
    <row r="317">
      <c r="A317" s="1689"/>
      <c r="B317" s="1689"/>
      <c r="C317" s="1689"/>
      <c r="D317" s="1689"/>
      <c r="E317" s="1689"/>
      <c r="F317" s="1689"/>
      <c r="G317" s="1689"/>
      <c r="H317" s="1689"/>
      <c r="I317" s="1689"/>
      <c r="J317" s="1689"/>
      <c r="K317" s="1689"/>
      <c r="L317" s="1689"/>
      <c r="M317" s="1689"/>
      <c r="N317" s="1689"/>
      <c r="O317" s="1689"/>
      <c r="P317" s="1689"/>
      <c r="Q317" s="1689"/>
      <c r="R317" s="1689"/>
      <c r="S317" s="1689"/>
      <c r="T317" s="1689"/>
      <c r="U317" s="1689"/>
      <c r="V317" s="1689"/>
      <c r="W317" s="1689"/>
      <c r="X317" s="1689"/>
      <c r="Y317" s="1689"/>
      <c r="Z317" s="1689"/>
    </row>
    <row r="318">
      <c r="A318" s="1689"/>
      <c r="B318" s="1689"/>
      <c r="C318" s="1689"/>
      <c r="D318" s="1689"/>
      <c r="E318" s="1689"/>
      <c r="F318" s="1689"/>
      <c r="G318" s="1689"/>
      <c r="H318" s="1689"/>
      <c r="I318" s="1689"/>
      <c r="J318" s="1689"/>
      <c r="K318" s="1689"/>
      <c r="L318" s="1689"/>
      <c r="M318" s="1689"/>
      <c r="N318" s="1689"/>
      <c r="O318" s="1689"/>
      <c r="P318" s="1689"/>
      <c r="Q318" s="1689"/>
      <c r="R318" s="1689"/>
      <c r="S318" s="1689"/>
      <c r="T318" s="1689"/>
      <c r="U318" s="1689"/>
      <c r="V318" s="1689"/>
      <c r="W318" s="1689"/>
      <c r="X318" s="1689"/>
      <c r="Y318" s="1689"/>
      <c r="Z318" s="1689"/>
    </row>
    <row r="319">
      <c r="A319" s="1689"/>
      <c r="B319" s="1689"/>
      <c r="C319" s="1689"/>
      <c r="D319" s="1689"/>
      <c r="E319" s="1689"/>
      <c r="F319" s="1689"/>
      <c r="G319" s="1689"/>
      <c r="H319" s="1689"/>
      <c r="I319" s="1689"/>
      <c r="J319" s="1689"/>
      <c r="K319" s="1689"/>
      <c r="L319" s="1689"/>
      <c r="M319" s="1689"/>
      <c r="N319" s="1689"/>
      <c r="O319" s="1689"/>
      <c r="P319" s="1689"/>
      <c r="Q319" s="1689"/>
      <c r="R319" s="1689"/>
      <c r="S319" s="1689"/>
      <c r="T319" s="1689"/>
      <c r="U319" s="1689"/>
      <c r="V319" s="1689"/>
      <c r="W319" s="1689"/>
      <c r="X319" s="1689"/>
      <c r="Y319" s="1689"/>
      <c r="Z319" s="1689"/>
    </row>
    <row r="320">
      <c r="A320" s="1689"/>
      <c r="B320" s="1689"/>
      <c r="C320" s="1689"/>
      <c r="D320" s="1689"/>
      <c r="E320" s="1689"/>
      <c r="F320" s="1689"/>
      <c r="G320" s="1689"/>
      <c r="H320" s="1689"/>
      <c r="I320" s="1689"/>
      <c r="J320" s="1689"/>
      <c r="K320" s="1689"/>
      <c r="L320" s="1689"/>
      <c r="M320" s="1689"/>
      <c r="N320" s="1689"/>
      <c r="O320" s="1689"/>
      <c r="P320" s="1689"/>
      <c r="Q320" s="1689"/>
      <c r="R320" s="1689"/>
      <c r="S320" s="1689"/>
      <c r="T320" s="1689"/>
      <c r="U320" s="1689"/>
      <c r="V320" s="1689"/>
      <c r="W320" s="1689"/>
      <c r="X320" s="1689"/>
      <c r="Y320" s="1689"/>
      <c r="Z320" s="1689"/>
    </row>
    <row r="321">
      <c r="A321" s="1689"/>
      <c r="B321" s="1689"/>
      <c r="C321" s="1689"/>
      <c r="D321" s="1689"/>
      <c r="E321" s="1689"/>
      <c r="F321" s="1689"/>
      <c r="G321" s="1689"/>
      <c r="H321" s="1689"/>
      <c r="I321" s="1689"/>
      <c r="J321" s="1689"/>
      <c r="K321" s="1689"/>
      <c r="L321" s="1689"/>
      <c r="M321" s="1689"/>
      <c r="N321" s="1689"/>
      <c r="O321" s="1689"/>
      <c r="P321" s="1689"/>
      <c r="Q321" s="1689"/>
      <c r="R321" s="1689"/>
      <c r="S321" s="1689"/>
      <c r="T321" s="1689"/>
      <c r="U321" s="1689"/>
      <c r="V321" s="1689"/>
      <c r="W321" s="1689"/>
      <c r="X321" s="1689"/>
      <c r="Y321" s="1689"/>
      <c r="Z321" s="1689"/>
    </row>
    <row r="322">
      <c r="A322" s="1689"/>
      <c r="B322" s="1689"/>
      <c r="C322" s="1689"/>
      <c r="D322" s="1689"/>
      <c r="E322" s="1689"/>
      <c r="F322" s="1689"/>
      <c r="G322" s="1689"/>
      <c r="H322" s="1689"/>
      <c r="I322" s="1689"/>
      <c r="J322" s="1689"/>
      <c r="K322" s="1689"/>
      <c r="L322" s="1689"/>
      <c r="M322" s="1689"/>
      <c r="N322" s="1689"/>
      <c r="O322" s="1689"/>
      <c r="P322" s="1689"/>
      <c r="Q322" s="1689"/>
      <c r="R322" s="1689"/>
      <c r="S322" s="1689"/>
      <c r="T322" s="1689"/>
      <c r="U322" s="1689"/>
      <c r="V322" s="1689"/>
      <c r="W322" s="1689"/>
      <c r="X322" s="1689"/>
      <c r="Y322" s="1689"/>
      <c r="Z322" s="1689"/>
    </row>
    <row r="323">
      <c r="A323" s="1689"/>
      <c r="B323" s="1689"/>
      <c r="C323" s="1689"/>
      <c r="D323" s="1689"/>
      <c r="E323" s="1689"/>
      <c r="F323" s="1689"/>
      <c r="G323" s="1689"/>
      <c r="H323" s="1689"/>
      <c r="I323" s="1689"/>
      <c r="J323" s="1689"/>
      <c r="K323" s="1689"/>
      <c r="L323" s="1689"/>
      <c r="M323" s="1689"/>
      <c r="N323" s="1689"/>
      <c r="O323" s="1689"/>
      <c r="P323" s="1689"/>
      <c r="Q323" s="1689"/>
      <c r="R323" s="1689"/>
      <c r="S323" s="1689"/>
      <c r="T323" s="1689"/>
      <c r="U323" s="1689"/>
      <c r="V323" s="1689"/>
      <c r="W323" s="1689"/>
      <c r="X323" s="1689"/>
      <c r="Y323" s="1689"/>
      <c r="Z323" s="1689"/>
    </row>
    <row r="324">
      <c r="A324" s="1689"/>
      <c r="B324" s="1689"/>
      <c r="C324" s="1689"/>
      <c r="D324" s="1689"/>
      <c r="E324" s="1689"/>
      <c r="F324" s="1689"/>
      <c r="G324" s="1689"/>
      <c r="H324" s="1689"/>
      <c r="I324" s="1689"/>
      <c r="J324" s="1689"/>
      <c r="K324" s="1689"/>
      <c r="L324" s="1689"/>
      <c r="M324" s="1689"/>
      <c r="N324" s="1689"/>
      <c r="O324" s="1689"/>
      <c r="P324" s="1689"/>
      <c r="Q324" s="1689"/>
      <c r="R324" s="1689"/>
      <c r="S324" s="1689"/>
      <c r="T324" s="1689"/>
      <c r="U324" s="1689"/>
      <c r="V324" s="1689"/>
      <c r="W324" s="1689"/>
      <c r="X324" s="1689"/>
      <c r="Y324" s="1689"/>
      <c r="Z324" s="1689"/>
    </row>
    <row r="325">
      <c r="A325" s="1689"/>
      <c r="B325" s="1689"/>
      <c r="C325" s="1689"/>
      <c r="D325" s="1689"/>
      <c r="E325" s="1689"/>
      <c r="F325" s="1689"/>
      <c r="G325" s="1689"/>
      <c r="H325" s="1689"/>
      <c r="I325" s="1689"/>
      <c r="J325" s="1689"/>
      <c r="K325" s="1689"/>
      <c r="L325" s="1689"/>
      <c r="M325" s="1689"/>
      <c r="N325" s="1689"/>
      <c r="O325" s="1689"/>
      <c r="P325" s="1689"/>
      <c r="Q325" s="1689"/>
      <c r="R325" s="1689"/>
      <c r="S325" s="1689"/>
      <c r="T325" s="1689"/>
      <c r="U325" s="1689"/>
      <c r="V325" s="1689"/>
      <c r="W325" s="1689"/>
      <c r="X325" s="1689"/>
      <c r="Y325" s="1689"/>
      <c r="Z325" s="1689"/>
    </row>
    <row r="326">
      <c r="A326" s="1689"/>
      <c r="B326" s="1689"/>
      <c r="C326" s="1689"/>
      <c r="D326" s="1689"/>
      <c r="E326" s="1689"/>
      <c r="F326" s="1689"/>
      <c r="G326" s="1689"/>
      <c r="H326" s="1689"/>
      <c r="I326" s="1689"/>
      <c r="J326" s="1689"/>
      <c r="K326" s="1689"/>
      <c r="L326" s="1689"/>
      <c r="M326" s="1689"/>
      <c r="N326" s="1689"/>
      <c r="O326" s="1689"/>
      <c r="P326" s="1689"/>
      <c r="Q326" s="1689"/>
      <c r="R326" s="1689"/>
      <c r="S326" s="1689"/>
      <c r="T326" s="1689"/>
      <c r="U326" s="1689"/>
      <c r="V326" s="1689"/>
      <c r="W326" s="1689"/>
      <c r="X326" s="1689"/>
      <c r="Y326" s="1689"/>
      <c r="Z326" s="1689"/>
    </row>
    <row r="327">
      <c r="A327" s="1689"/>
      <c r="B327" s="1689"/>
      <c r="C327" s="1689"/>
      <c r="D327" s="1689"/>
      <c r="E327" s="1689"/>
      <c r="F327" s="1689"/>
      <c r="G327" s="1689"/>
      <c r="H327" s="1689"/>
      <c r="I327" s="1689"/>
      <c r="J327" s="1689"/>
      <c r="K327" s="1689"/>
      <c r="L327" s="1689"/>
      <c r="M327" s="1689"/>
      <c r="N327" s="1689"/>
      <c r="O327" s="1689"/>
      <c r="P327" s="1689"/>
      <c r="Q327" s="1689"/>
      <c r="R327" s="1689"/>
      <c r="S327" s="1689"/>
      <c r="T327" s="1689"/>
      <c r="U327" s="1689"/>
      <c r="V327" s="1689"/>
      <c r="W327" s="1689"/>
      <c r="X327" s="1689"/>
      <c r="Y327" s="1689"/>
      <c r="Z327" s="1689"/>
    </row>
    <row r="328">
      <c r="A328" s="1689"/>
      <c r="B328" s="1689"/>
      <c r="C328" s="1689"/>
      <c r="D328" s="1689"/>
      <c r="E328" s="1689"/>
      <c r="F328" s="1689"/>
      <c r="G328" s="1689"/>
      <c r="H328" s="1689"/>
      <c r="I328" s="1689"/>
      <c r="J328" s="1689"/>
      <c r="K328" s="1689"/>
      <c r="L328" s="1689"/>
      <c r="M328" s="1689"/>
      <c r="N328" s="1689"/>
      <c r="O328" s="1689"/>
      <c r="P328" s="1689"/>
      <c r="Q328" s="1689"/>
      <c r="R328" s="1689"/>
      <c r="S328" s="1689"/>
      <c r="T328" s="1689"/>
      <c r="U328" s="1689"/>
      <c r="V328" s="1689"/>
      <c r="W328" s="1689"/>
      <c r="X328" s="1689"/>
      <c r="Y328" s="1689"/>
      <c r="Z328" s="1689"/>
    </row>
    <row r="329">
      <c r="A329" s="1689"/>
      <c r="B329" s="1689"/>
      <c r="C329" s="1689"/>
      <c r="D329" s="1689"/>
      <c r="E329" s="1689"/>
      <c r="F329" s="1689"/>
      <c r="G329" s="1689"/>
      <c r="H329" s="1689"/>
      <c r="I329" s="1689"/>
      <c r="J329" s="1689"/>
      <c r="K329" s="1689"/>
      <c r="L329" s="1689"/>
      <c r="M329" s="1689"/>
      <c r="N329" s="1689"/>
      <c r="O329" s="1689"/>
      <c r="P329" s="1689"/>
      <c r="Q329" s="1689"/>
      <c r="R329" s="1689"/>
      <c r="S329" s="1689"/>
      <c r="T329" s="1689"/>
      <c r="U329" s="1689"/>
      <c r="V329" s="1689"/>
      <c r="W329" s="1689"/>
      <c r="X329" s="1689"/>
      <c r="Y329" s="1689"/>
      <c r="Z329" s="1689"/>
    </row>
    <row r="330">
      <c r="A330" s="1689"/>
      <c r="B330" s="1689"/>
      <c r="C330" s="1689"/>
      <c r="D330" s="1689"/>
      <c r="E330" s="1689"/>
      <c r="F330" s="1689"/>
      <c r="G330" s="1689"/>
      <c r="H330" s="1689"/>
      <c r="I330" s="1689"/>
      <c r="J330" s="1689"/>
      <c r="K330" s="1689"/>
      <c r="L330" s="1689"/>
      <c r="M330" s="1689"/>
      <c r="N330" s="1689"/>
      <c r="O330" s="1689"/>
      <c r="P330" s="1689"/>
      <c r="Q330" s="1689"/>
      <c r="R330" s="1689"/>
      <c r="S330" s="1689"/>
      <c r="T330" s="1689"/>
      <c r="U330" s="1689"/>
      <c r="V330" s="1689"/>
      <c r="W330" s="1689"/>
      <c r="X330" s="1689"/>
      <c r="Y330" s="1689"/>
      <c r="Z330" s="1689"/>
    </row>
    <row r="331">
      <c r="A331" s="1689"/>
      <c r="B331" s="1689"/>
      <c r="C331" s="1689"/>
      <c r="D331" s="1689"/>
      <c r="E331" s="1689"/>
      <c r="F331" s="1689"/>
      <c r="G331" s="1689"/>
      <c r="H331" s="1689"/>
      <c r="I331" s="1689"/>
      <c r="J331" s="1689"/>
      <c r="K331" s="1689"/>
      <c r="L331" s="1689"/>
      <c r="M331" s="1689"/>
      <c r="N331" s="1689"/>
      <c r="O331" s="1689"/>
      <c r="P331" s="1689"/>
      <c r="Q331" s="1689"/>
      <c r="R331" s="1689"/>
      <c r="S331" s="1689"/>
      <c r="T331" s="1689"/>
      <c r="U331" s="1689"/>
      <c r="V331" s="1689"/>
      <c r="W331" s="1689"/>
      <c r="X331" s="1689"/>
      <c r="Y331" s="1689"/>
      <c r="Z331" s="1689"/>
    </row>
    <row r="332">
      <c r="A332" s="1689"/>
      <c r="B332" s="1689"/>
      <c r="C332" s="1689"/>
      <c r="D332" s="1689"/>
      <c r="E332" s="1689"/>
      <c r="F332" s="1689"/>
      <c r="G332" s="1689"/>
      <c r="H332" s="1689"/>
      <c r="I332" s="1689"/>
      <c r="J332" s="1689"/>
      <c r="K332" s="1689"/>
      <c r="L332" s="1689"/>
      <c r="M332" s="1689"/>
      <c r="N332" s="1689"/>
      <c r="O332" s="1689"/>
      <c r="P332" s="1689"/>
      <c r="Q332" s="1689"/>
      <c r="R332" s="1689"/>
      <c r="S332" s="1689"/>
      <c r="T332" s="1689"/>
      <c r="U332" s="1689"/>
      <c r="V332" s="1689"/>
      <c r="W332" s="1689"/>
      <c r="X332" s="1689"/>
      <c r="Y332" s="1689"/>
      <c r="Z332" s="1689"/>
    </row>
    <row r="333">
      <c r="A333" s="1689"/>
      <c r="B333" s="1689"/>
      <c r="C333" s="1689"/>
      <c r="D333" s="1689"/>
      <c r="E333" s="1689"/>
      <c r="F333" s="1689"/>
      <c r="G333" s="1689"/>
      <c r="H333" s="1689"/>
      <c r="I333" s="1689"/>
      <c r="J333" s="1689"/>
      <c r="K333" s="1689"/>
      <c r="L333" s="1689"/>
      <c r="M333" s="1689"/>
      <c r="N333" s="1689"/>
      <c r="O333" s="1689"/>
      <c r="P333" s="1689"/>
      <c r="Q333" s="1689"/>
      <c r="R333" s="1689"/>
      <c r="S333" s="1689"/>
      <c r="T333" s="1689"/>
      <c r="U333" s="1689"/>
      <c r="V333" s="1689"/>
      <c r="W333" s="1689"/>
      <c r="X333" s="1689"/>
      <c r="Y333" s="1689"/>
      <c r="Z333" s="1689"/>
    </row>
    <row r="334">
      <c r="A334" s="1689"/>
      <c r="B334" s="1689"/>
      <c r="C334" s="1689"/>
      <c r="D334" s="1689"/>
      <c r="E334" s="1689"/>
      <c r="F334" s="1689"/>
      <c r="G334" s="1689"/>
      <c r="H334" s="1689"/>
      <c r="I334" s="1689"/>
      <c r="J334" s="1689"/>
      <c r="K334" s="1689"/>
      <c r="L334" s="1689"/>
      <c r="M334" s="1689"/>
      <c r="N334" s="1689"/>
      <c r="O334" s="1689"/>
      <c r="P334" s="1689"/>
      <c r="Q334" s="1689"/>
      <c r="R334" s="1689"/>
      <c r="S334" s="1689"/>
      <c r="T334" s="1689"/>
      <c r="U334" s="1689"/>
      <c r="V334" s="1689"/>
      <c r="W334" s="1689"/>
      <c r="X334" s="1689"/>
      <c r="Y334" s="1689"/>
      <c r="Z334" s="1689"/>
    </row>
    <row r="335">
      <c r="A335" s="1689"/>
      <c r="B335" s="1689"/>
      <c r="C335" s="1689"/>
      <c r="D335" s="1689"/>
      <c r="E335" s="1689"/>
      <c r="F335" s="1689"/>
      <c r="G335" s="1689"/>
      <c r="H335" s="1689"/>
      <c r="I335" s="1689"/>
      <c r="J335" s="1689"/>
      <c r="K335" s="1689"/>
      <c r="L335" s="1689"/>
      <c r="M335" s="1689"/>
      <c r="N335" s="1689"/>
      <c r="O335" s="1689"/>
      <c r="P335" s="1689"/>
      <c r="Q335" s="1689"/>
      <c r="R335" s="1689"/>
      <c r="S335" s="1689"/>
      <c r="T335" s="1689"/>
      <c r="U335" s="1689"/>
      <c r="V335" s="1689"/>
      <c r="W335" s="1689"/>
      <c r="X335" s="1689"/>
      <c r="Y335" s="1689"/>
      <c r="Z335" s="1689"/>
    </row>
    <row r="336">
      <c r="A336" s="1689"/>
      <c r="B336" s="1689"/>
      <c r="C336" s="1689"/>
      <c r="D336" s="1689"/>
      <c r="E336" s="1689"/>
      <c r="F336" s="1689"/>
      <c r="G336" s="1689"/>
      <c r="H336" s="1689"/>
      <c r="I336" s="1689"/>
      <c r="J336" s="1689"/>
      <c r="K336" s="1689"/>
      <c r="L336" s="1689"/>
      <c r="M336" s="1689"/>
      <c r="N336" s="1689"/>
      <c r="O336" s="1689"/>
      <c r="P336" s="1689"/>
      <c r="Q336" s="1689"/>
      <c r="R336" s="1689"/>
      <c r="S336" s="1689"/>
      <c r="T336" s="1689"/>
      <c r="U336" s="1689"/>
      <c r="V336" s="1689"/>
      <c r="W336" s="1689"/>
      <c r="X336" s="1689"/>
      <c r="Y336" s="1689"/>
      <c r="Z336" s="1689"/>
    </row>
    <row r="337">
      <c r="A337" s="1689"/>
      <c r="B337" s="1689"/>
      <c r="C337" s="1689"/>
      <c r="D337" s="1689"/>
      <c r="E337" s="1689"/>
      <c r="F337" s="1689"/>
      <c r="G337" s="1689"/>
      <c r="H337" s="1689"/>
      <c r="I337" s="1689"/>
      <c r="J337" s="1689"/>
      <c r="K337" s="1689"/>
      <c r="L337" s="1689"/>
      <c r="M337" s="1689"/>
      <c r="N337" s="1689"/>
      <c r="O337" s="1689"/>
      <c r="P337" s="1689"/>
      <c r="Q337" s="1689"/>
      <c r="R337" s="1689"/>
      <c r="S337" s="1689"/>
      <c r="T337" s="1689"/>
      <c r="U337" s="1689"/>
      <c r="V337" s="1689"/>
      <c r="W337" s="1689"/>
      <c r="X337" s="1689"/>
      <c r="Y337" s="1689"/>
      <c r="Z337" s="1689"/>
    </row>
    <row r="338">
      <c r="A338" s="1689"/>
      <c r="B338" s="1689"/>
      <c r="C338" s="1689"/>
      <c r="D338" s="1689"/>
      <c r="E338" s="1689"/>
      <c r="F338" s="1689"/>
      <c r="G338" s="1689"/>
      <c r="H338" s="1689"/>
      <c r="I338" s="1689"/>
      <c r="J338" s="1689"/>
      <c r="K338" s="1689"/>
      <c r="L338" s="1689"/>
      <c r="M338" s="1689"/>
      <c r="N338" s="1689"/>
      <c r="O338" s="1689"/>
      <c r="P338" s="1689"/>
      <c r="Q338" s="1689"/>
      <c r="R338" s="1689"/>
      <c r="S338" s="1689"/>
      <c r="T338" s="1689"/>
      <c r="U338" s="1689"/>
      <c r="V338" s="1689"/>
      <c r="W338" s="1689"/>
      <c r="X338" s="1689"/>
      <c r="Y338" s="1689"/>
      <c r="Z338" s="1689"/>
    </row>
    <row r="339">
      <c r="A339" s="1689"/>
      <c r="B339" s="1689"/>
      <c r="C339" s="1689"/>
      <c r="D339" s="1689"/>
      <c r="E339" s="1689"/>
      <c r="F339" s="1689"/>
      <c r="G339" s="1689"/>
      <c r="H339" s="1689"/>
      <c r="I339" s="1689"/>
      <c r="J339" s="1689"/>
      <c r="K339" s="1689"/>
      <c r="L339" s="1689"/>
      <c r="M339" s="1689"/>
      <c r="N339" s="1689"/>
      <c r="O339" s="1689"/>
      <c r="P339" s="1689"/>
      <c r="Q339" s="1689"/>
      <c r="R339" s="1689"/>
      <c r="S339" s="1689"/>
      <c r="T339" s="1689"/>
      <c r="U339" s="1689"/>
      <c r="V339" s="1689"/>
      <c r="W339" s="1689"/>
      <c r="X339" s="1689"/>
      <c r="Y339" s="1689"/>
      <c r="Z339" s="1689"/>
    </row>
    <row r="340">
      <c r="A340" s="1689"/>
      <c r="B340" s="1689"/>
      <c r="C340" s="1689"/>
      <c r="D340" s="1689"/>
      <c r="E340" s="1689"/>
      <c r="F340" s="1689"/>
      <c r="G340" s="1689"/>
      <c r="H340" s="1689"/>
      <c r="I340" s="1689"/>
      <c r="J340" s="1689"/>
      <c r="K340" s="1689"/>
      <c r="L340" s="1689"/>
      <c r="M340" s="1689"/>
      <c r="N340" s="1689"/>
      <c r="O340" s="1689"/>
      <c r="P340" s="1689"/>
      <c r="Q340" s="1689"/>
      <c r="R340" s="1689"/>
      <c r="S340" s="1689"/>
      <c r="T340" s="1689"/>
      <c r="U340" s="1689"/>
      <c r="V340" s="1689"/>
      <c r="W340" s="1689"/>
      <c r="X340" s="1689"/>
      <c r="Y340" s="1689"/>
      <c r="Z340" s="1689"/>
    </row>
    <row r="341">
      <c r="A341" s="1689"/>
      <c r="B341" s="1689"/>
      <c r="C341" s="1689"/>
      <c r="D341" s="1689"/>
      <c r="E341" s="1689"/>
      <c r="F341" s="1689"/>
      <c r="G341" s="1689"/>
      <c r="H341" s="1689"/>
      <c r="I341" s="1689"/>
      <c r="J341" s="1689"/>
      <c r="K341" s="1689"/>
      <c r="L341" s="1689"/>
      <c r="M341" s="1689"/>
      <c r="N341" s="1689"/>
      <c r="O341" s="1689"/>
      <c r="P341" s="1689"/>
      <c r="Q341" s="1689"/>
      <c r="R341" s="1689"/>
      <c r="S341" s="1689"/>
      <c r="T341" s="1689"/>
      <c r="U341" s="1689"/>
      <c r="V341" s="1689"/>
      <c r="W341" s="1689"/>
      <c r="X341" s="1689"/>
      <c r="Y341" s="1689"/>
      <c r="Z341" s="1689"/>
    </row>
    <row r="342">
      <c r="A342" s="1689"/>
      <c r="B342" s="1689"/>
      <c r="C342" s="1689"/>
      <c r="D342" s="1689"/>
      <c r="E342" s="1689"/>
      <c r="F342" s="1689"/>
      <c r="G342" s="1689"/>
      <c r="H342" s="1689"/>
      <c r="I342" s="1689"/>
      <c r="J342" s="1689"/>
      <c r="K342" s="1689"/>
      <c r="L342" s="1689"/>
      <c r="M342" s="1689"/>
      <c r="N342" s="1689"/>
      <c r="O342" s="1689"/>
      <c r="P342" s="1689"/>
      <c r="Q342" s="1689"/>
      <c r="R342" s="1689"/>
      <c r="S342" s="1689"/>
      <c r="T342" s="1689"/>
      <c r="U342" s="1689"/>
      <c r="V342" s="1689"/>
      <c r="W342" s="1689"/>
      <c r="X342" s="1689"/>
      <c r="Y342" s="1689"/>
      <c r="Z342" s="1689"/>
    </row>
    <row r="343">
      <c r="A343" s="1689"/>
      <c r="B343" s="1689"/>
      <c r="C343" s="1689"/>
      <c r="D343" s="1689"/>
      <c r="E343" s="1689"/>
      <c r="F343" s="1689"/>
      <c r="G343" s="1689"/>
      <c r="H343" s="1689"/>
      <c r="I343" s="1689"/>
      <c r="J343" s="1689"/>
      <c r="K343" s="1689"/>
      <c r="L343" s="1689"/>
      <c r="M343" s="1689"/>
      <c r="N343" s="1689"/>
      <c r="O343" s="1689"/>
      <c r="P343" s="1689"/>
      <c r="Q343" s="1689"/>
      <c r="R343" s="1689"/>
      <c r="S343" s="1689"/>
      <c r="T343" s="1689"/>
      <c r="U343" s="1689"/>
      <c r="V343" s="1689"/>
      <c r="W343" s="1689"/>
      <c r="X343" s="1689"/>
      <c r="Y343" s="1689"/>
      <c r="Z343" s="1689"/>
    </row>
    <row r="344">
      <c r="A344" s="1689"/>
      <c r="B344" s="1689"/>
      <c r="C344" s="1689"/>
      <c r="D344" s="1689"/>
      <c r="E344" s="1689"/>
      <c r="F344" s="1689"/>
      <c r="G344" s="1689"/>
      <c r="H344" s="1689"/>
      <c r="I344" s="1689"/>
      <c r="J344" s="1689"/>
      <c r="K344" s="1689"/>
      <c r="L344" s="1689"/>
      <c r="M344" s="1689"/>
      <c r="N344" s="1689"/>
      <c r="O344" s="1689"/>
      <c r="P344" s="1689"/>
      <c r="Q344" s="1689"/>
      <c r="R344" s="1689"/>
      <c r="S344" s="1689"/>
      <c r="T344" s="1689"/>
      <c r="U344" s="1689"/>
      <c r="V344" s="1689"/>
      <c r="W344" s="1689"/>
      <c r="X344" s="1689"/>
      <c r="Y344" s="1689"/>
      <c r="Z344" s="1689"/>
    </row>
    <row r="345">
      <c r="A345" s="1689"/>
      <c r="B345" s="1689"/>
      <c r="C345" s="1689"/>
      <c r="D345" s="1689"/>
      <c r="E345" s="1689"/>
      <c r="F345" s="1689"/>
      <c r="G345" s="1689"/>
      <c r="H345" s="1689"/>
      <c r="I345" s="1689"/>
      <c r="J345" s="1689"/>
      <c r="K345" s="1689"/>
      <c r="L345" s="1689"/>
      <c r="M345" s="1689"/>
      <c r="N345" s="1689"/>
      <c r="O345" s="1689"/>
      <c r="P345" s="1689"/>
      <c r="Q345" s="1689"/>
      <c r="R345" s="1689"/>
      <c r="S345" s="1689"/>
      <c r="T345" s="1689"/>
      <c r="U345" s="1689"/>
      <c r="V345" s="1689"/>
      <c r="W345" s="1689"/>
      <c r="X345" s="1689"/>
      <c r="Y345" s="1689"/>
      <c r="Z345" s="1689"/>
    </row>
    <row r="346">
      <c r="A346" s="1689"/>
      <c r="B346" s="1689"/>
      <c r="C346" s="1689"/>
      <c r="D346" s="1689"/>
      <c r="E346" s="1689"/>
      <c r="F346" s="1689"/>
      <c r="G346" s="1689"/>
      <c r="H346" s="1689"/>
      <c r="I346" s="1689"/>
      <c r="J346" s="1689"/>
      <c r="K346" s="1689"/>
      <c r="L346" s="1689"/>
      <c r="M346" s="1689"/>
      <c r="N346" s="1689"/>
      <c r="O346" s="1689"/>
      <c r="P346" s="1689"/>
      <c r="Q346" s="1689"/>
      <c r="R346" s="1689"/>
      <c r="S346" s="1689"/>
      <c r="T346" s="1689"/>
      <c r="U346" s="1689"/>
      <c r="V346" s="1689"/>
      <c r="W346" s="1689"/>
      <c r="X346" s="1689"/>
      <c r="Y346" s="1689"/>
      <c r="Z346" s="1689"/>
    </row>
    <row r="347">
      <c r="A347" s="1689"/>
      <c r="B347" s="1689"/>
      <c r="C347" s="1689"/>
      <c r="D347" s="1689"/>
      <c r="E347" s="1689"/>
      <c r="F347" s="1689"/>
      <c r="G347" s="1689"/>
      <c r="H347" s="1689"/>
      <c r="I347" s="1689"/>
      <c r="J347" s="1689"/>
      <c r="K347" s="1689"/>
      <c r="L347" s="1689"/>
      <c r="M347" s="1689"/>
      <c r="N347" s="1689"/>
      <c r="O347" s="1689"/>
      <c r="P347" s="1689"/>
      <c r="Q347" s="1689"/>
      <c r="R347" s="1689"/>
      <c r="S347" s="1689"/>
      <c r="T347" s="1689"/>
      <c r="U347" s="1689"/>
      <c r="V347" s="1689"/>
      <c r="W347" s="1689"/>
      <c r="X347" s="1689"/>
      <c r="Y347" s="1689"/>
      <c r="Z347" s="1689"/>
    </row>
    <row r="348">
      <c r="A348" s="1689"/>
      <c r="B348" s="1689"/>
      <c r="C348" s="1689"/>
      <c r="D348" s="1689"/>
      <c r="E348" s="1689"/>
      <c r="F348" s="1689"/>
      <c r="G348" s="1689"/>
      <c r="H348" s="1689"/>
      <c r="I348" s="1689"/>
      <c r="J348" s="1689"/>
      <c r="K348" s="1689"/>
      <c r="L348" s="1689"/>
      <c r="M348" s="1689"/>
      <c r="N348" s="1689"/>
      <c r="O348" s="1689"/>
      <c r="P348" s="1689"/>
      <c r="Q348" s="1689"/>
      <c r="R348" s="1689"/>
      <c r="S348" s="1689"/>
      <c r="T348" s="1689"/>
      <c r="U348" s="1689"/>
      <c r="V348" s="1689"/>
      <c r="W348" s="1689"/>
      <c r="X348" s="1689"/>
      <c r="Y348" s="1689"/>
      <c r="Z348" s="1689"/>
    </row>
    <row r="349">
      <c r="A349" s="1689"/>
      <c r="B349" s="1689"/>
      <c r="C349" s="1689"/>
      <c r="D349" s="1689"/>
      <c r="E349" s="1689"/>
      <c r="F349" s="1689"/>
      <c r="G349" s="1689"/>
      <c r="H349" s="1689"/>
      <c r="I349" s="1689"/>
      <c r="J349" s="1689"/>
      <c r="K349" s="1689"/>
      <c r="L349" s="1689"/>
      <c r="M349" s="1689"/>
      <c r="N349" s="1689"/>
      <c r="O349" s="1689"/>
      <c r="P349" s="1689"/>
      <c r="Q349" s="1689"/>
      <c r="R349" s="1689"/>
      <c r="S349" s="1689"/>
      <c r="T349" s="1689"/>
      <c r="U349" s="1689"/>
      <c r="V349" s="1689"/>
      <c r="W349" s="1689"/>
      <c r="X349" s="1689"/>
      <c r="Y349" s="1689"/>
      <c r="Z349" s="1689"/>
    </row>
    <row r="350">
      <c r="A350" s="1689"/>
      <c r="B350" s="1689"/>
      <c r="C350" s="1689"/>
      <c r="D350" s="1689"/>
      <c r="E350" s="1689"/>
      <c r="F350" s="1689"/>
      <c r="G350" s="1689"/>
      <c r="H350" s="1689"/>
      <c r="I350" s="1689"/>
      <c r="J350" s="1689"/>
      <c r="K350" s="1689"/>
      <c r="L350" s="1689"/>
      <c r="M350" s="1689"/>
      <c r="N350" s="1689"/>
      <c r="O350" s="1689"/>
      <c r="P350" s="1689"/>
      <c r="Q350" s="1689"/>
      <c r="R350" s="1689"/>
      <c r="S350" s="1689"/>
      <c r="T350" s="1689"/>
      <c r="U350" s="1689"/>
      <c r="V350" s="1689"/>
      <c r="W350" s="1689"/>
      <c r="X350" s="1689"/>
      <c r="Y350" s="1689"/>
      <c r="Z350" s="1689"/>
    </row>
    <row r="351">
      <c r="A351" s="1689"/>
      <c r="B351" s="1689"/>
      <c r="C351" s="1689"/>
      <c r="D351" s="1689"/>
      <c r="E351" s="1689"/>
      <c r="F351" s="1689"/>
      <c r="G351" s="1689"/>
      <c r="H351" s="1689"/>
      <c r="I351" s="1689"/>
      <c r="J351" s="1689"/>
      <c r="K351" s="1689"/>
      <c r="L351" s="1689"/>
      <c r="M351" s="1689"/>
      <c r="N351" s="1689"/>
      <c r="O351" s="1689"/>
      <c r="P351" s="1689"/>
      <c r="Q351" s="1689"/>
      <c r="R351" s="1689"/>
      <c r="S351" s="1689"/>
      <c r="T351" s="1689"/>
      <c r="U351" s="1689"/>
      <c r="V351" s="1689"/>
      <c r="W351" s="1689"/>
      <c r="X351" s="1689"/>
      <c r="Y351" s="1689"/>
      <c r="Z351" s="1689"/>
    </row>
    <row r="352">
      <c r="A352" s="1689"/>
      <c r="B352" s="1689"/>
      <c r="C352" s="1689"/>
      <c r="D352" s="1689"/>
      <c r="E352" s="1689"/>
      <c r="F352" s="1689"/>
      <c r="G352" s="1689"/>
      <c r="H352" s="1689"/>
      <c r="I352" s="1689"/>
      <c r="J352" s="1689"/>
      <c r="K352" s="1689"/>
      <c r="L352" s="1689"/>
      <c r="M352" s="1689"/>
      <c r="N352" s="1689"/>
      <c r="O352" s="1689"/>
      <c r="P352" s="1689"/>
      <c r="Q352" s="1689"/>
      <c r="R352" s="1689"/>
      <c r="S352" s="1689"/>
      <c r="T352" s="1689"/>
      <c r="U352" s="1689"/>
      <c r="V352" s="1689"/>
      <c r="W352" s="1689"/>
      <c r="X352" s="1689"/>
      <c r="Y352" s="1689"/>
      <c r="Z352" s="1689"/>
    </row>
    <row r="353">
      <c r="A353" s="1689"/>
      <c r="B353" s="1689"/>
      <c r="C353" s="1689"/>
      <c r="D353" s="1689"/>
      <c r="E353" s="1689"/>
      <c r="F353" s="1689"/>
      <c r="G353" s="1689"/>
      <c r="H353" s="1689"/>
      <c r="I353" s="1689"/>
      <c r="J353" s="1689"/>
      <c r="K353" s="1689"/>
      <c r="L353" s="1689"/>
      <c r="M353" s="1689"/>
      <c r="N353" s="1689"/>
      <c r="O353" s="1689"/>
      <c r="P353" s="1689"/>
      <c r="Q353" s="1689"/>
      <c r="R353" s="1689"/>
      <c r="S353" s="1689"/>
      <c r="T353" s="1689"/>
      <c r="U353" s="1689"/>
      <c r="V353" s="1689"/>
      <c r="W353" s="1689"/>
      <c r="X353" s="1689"/>
      <c r="Y353" s="1689"/>
      <c r="Z353" s="1689"/>
    </row>
    <row r="354">
      <c r="A354" s="1689"/>
      <c r="B354" s="1689"/>
      <c r="C354" s="1689"/>
      <c r="D354" s="1689"/>
      <c r="E354" s="1689"/>
      <c r="F354" s="1689"/>
      <c r="G354" s="1689"/>
      <c r="H354" s="1689"/>
      <c r="I354" s="1689"/>
      <c r="J354" s="1689"/>
      <c r="K354" s="1689"/>
      <c r="L354" s="1689"/>
      <c r="M354" s="1689"/>
      <c r="N354" s="1689"/>
      <c r="O354" s="1689"/>
      <c r="P354" s="1689"/>
      <c r="Q354" s="1689"/>
      <c r="R354" s="1689"/>
      <c r="S354" s="1689"/>
      <c r="T354" s="1689"/>
      <c r="U354" s="1689"/>
      <c r="V354" s="1689"/>
      <c r="W354" s="1689"/>
      <c r="X354" s="1689"/>
      <c r="Y354" s="1689"/>
      <c r="Z354" s="1689"/>
    </row>
    <row r="355">
      <c r="A355" s="1689"/>
      <c r="B355" s="1689"/>
      <c r="C355" s="1689"/>
      <c r="D355" s="1689"/>
      <c r="E355" s="1689"/>
      <c r="F355" s="1689"/>
      <c r="G355" s="1689"/>
      <c r="H355" s="1689"/>
      <c r="I355" s="1689"/>
      <c r="J355" s="1689"/>
      <c r="K355" s="1689"/>
      <c r="L355" s="1689"/>
      <c r="M355" s="1689"/>
      <c r="N355" s="1689"/>
      <c r="O355" s="1689"/>
      <c r="P355" s="1689"/>
      <c r="Q355" s="1689"/>
      <c r="R355" s="1689"/>
      <c r="S355" s="1689"/>
      <c r="T355" s="1689"/>
      <c r="U355" s="1689"/>
      <c r="V355" s="1689"/>
      <c r="W355" s="1689"/>
      <c r="X355" s="1689"/>
      <c r="Y355" s="1689"/>
      <c r="Z355" s="1689"/>
    </row>
    <row r="356">
      <c r="A356" s="1689"/>
      <c r="B356" s="1689"/>
      <c r="C356" s="1689"/>
      <c r="D356" s="1689"/>
      <c r="E356" s="1689"/>
      <c r="F356" s="1689"/>
      <c r="G356" s="1689"/>
      <c r="H356" s="1689"/>
      <c r="I356" s="1689"/>
      <c r="J356" s="1689"/>
      <c r="K356" s="1689"/>
      <c r="L356" s="1689"/>
      <c r="M356" s="1689"/>
      <c r="N356" s="1689"/>
      <c r="O356" s="1689"/>
      <c r="P356" s="1689"/>
      <c r="Q356" s="1689"/>
      <c r="R356" s="1689"/>
      <c r="S356" s="1689"/>
      <c r="T356" s="1689"/>
      <c r="U356" s="1689"/>
      <c r="V356" s="1689"/>
      <c r="W356" s="1689"/>
      <c r="X356" s="1689"/>
      <c r="Y356" s="1689"/>
      <c r="Z356" s="1689"/>
    </row>
    <row r="357">
      <c r="A357" s="1689"/>
      <c r="B357" s="1689"/>
      <c r="C357" s="1689"/>
      <c r="D357" s="1689"/>
      <c r="E357" s="1689"/>
      <c r="F357" s="1689"/>
      <c r="G357" s="1689"/>
      <c r="H357" s="1689"/>
      <c r="I357" s="1689"/>
      <c r="J357" s="1689"/>
      <c r="K357" s="1689"/>
      <c r="L357" s="1689"/>
      <c r="M357" s="1689"/>
      <c r="N357" s="1689"/>
      <c r="O357" s="1689"/>
      <c r="P357" s="1689"/>
      <c r="Q357" s="1689"/>
      <c r="R357" s="1689"/>
      <c r="S357" s="1689"/>
      <c r="T357" s="1689"/>
      <c r="U357" s="1689"/>
      <c r="V357" s="1689"/>
      <c r="W357" s="1689"/>
      <c r="X357" s="1689"/>
      <c r="Y357" s="1689"/>
      <c r="Z357" s="1689"/>
    </row>
    <row r="358">
      <c r="A358" s="1689"/>
      <c r="B358" s="1689"/>
      <c r="C358" s="1689"/>
      <c r="D358" s="1689"/>
      <c r="E358" s="1689"/>
      <c r="F358" s="1689"/>
      <c r="G358" s="1689"/>
      <c r="H358" s="1689"/>
      <c r="I358" s="1689"/>
      <c r="J358" s="1689"/>
      <c r="K358" s="1689"/>
      <c r="L358" s="1689"/>
      <c r="M358" s="1689"/>
      <c r="N358" s="1689"/>
      <c r="O358" s="1689"/>
      <c r="P358" s="1689"/>
      <c r="Q358" s="1689"/>
      <c r="R358" s="1689"/>
      <c r="S358" s="1689"/>
      <c r="T358" s="1689"/>
      <c r="U358" s="1689"/>
      <c r="V358" s="1689"/>
      <c r="W358" s="1689"/>
      <c r="X358" s="1689"/>
      <c r="Y358" s="1689"/>
      <c r="Z358" s="1689"/>
    </row>
    <row r="359">
      <c r="A359" s="1689"/>
      <c r="B359" s="1689"/>
      <c r="C359" s="1689"/>
      <c r="D359" s="1689"/>
      <c r="E359" s="1689"/>
      <c r="F359" s="1689"/>
      <c r="G359" s="1689"/>
      <c r="H359" s="1689"/>
      <c r="I359" s="1689"/>
      <c r="J359" s="1689"/>
      <c r="K359" s="1689"/>
      <c r="L359" s="1689"/>
      <c r="M359" s="1689"/>
      <c r="N359" s="1689"/>
      <c r="O359" s="1689"/>
      <c r="P359" s="1689"/>
      <c r="Q359" s="1689"/>
      <c r="R359" s="1689"/>
      <c r="S359" s="1689"/>
      <c r="T359" s="1689"/>
      <c r="U359" s="1689"/>
      <c r="V359" s="1689"/>
      <c r="W359" s="1689"/>
      <c r="X359" s="1689"/>
      <c r="Y359" s="1689"/>
      <c r="Z359" s="1689"/>
    </row>
    <row r="360">
      <c r="A360" s="1689"/>
      <c r="B360" s="1689"/>
      <c r="C360" s="1689"/>
      <c r="D360" s="1689"/>
      <c r="E360" s="1689"/>
      <c r="F360" s="1689"/>
      <c r="G360" s="1689"/>
      <c r="H360" s="1689"/>
      <c r="I360" s="1689"/>
      <c r="J360" s="1689"/>
      <c r="K360" s="1689"/>
      <c r="L360" s="1689"/>
      <c r="M360" s="1689"/>
      <c r="N360" s="1689"/>
      <c r="O360" s="1689"/>
      <c r="P360" s="1689"/>
      <c r="Q360" s="1689"/>
      <c r="R360" s="1689"/>
      <c r="S360" s="1689"/>
      <c r="T360" s="1689"/>
      <c r="U360" s="1689"/>
      <c r="V360" s="1689"/>
      <c r="W360" s="1689"/>
      <c r="X360" s="1689"/>
      <c r="Y360" s="1689"/>
      <c r="Z360" s="1689"/>
    </row>
    <row r="361">
      <c r="A361" s="1689"/>
      <c r="B361" s="1689"/>
      <c r="C361" s="1689"/>
      <c r="D361" s="1689"/>
      <c r="E361" s="1689"/>
      <c r="F361" s="1689"/>
      <c r="G361" s="1689"/>
      <c r="H361" s="1689"/>
      <c r="I361" s="1689"/>
      <c r="J361" s="1689"/>
      <c r="K361" s="1689"/>
      <c r="L361" s="1689"/>
      <c r="M361" s="1689"/>
      <c r="N361" s="1689"/>
      <c r="O361" s="1689"/>
      <c r="P361" s="1689"/>
      <c r="Q361" s="1689"/>
      <c r="R361" s="1689"/>
      <c r="S361" s="1689"/>
      <c r="T361" s="1689"/>
      <c r="U361" s="1689"/>
      <c r="V361" s="1689"/>
      <c r="W361" s="1689"/>
      <c r="X361" s="1689"/>
      <c r="Y361" s="1689"/>
      <c r="Z361" s="1689"/>
    </row>
    <row r="362">
      <c r="A362" s="1689"/>
      <c r="B362" s="1689"/>
      <c r="C362" s="1689"/>
      <c r="D362" s="1689"/>
      <c r="E362" s="1689"/>
      <c r="F362" s="1689"/>
      <c r="G362" s="1689"/>
      <c r="H362" s="1689"/>
      <c r="I362" s="1689"/>
      <c r="J362" s="1689"/>
      <c r="K362" s="1689"/>
      <c r="L362" s="1689"/>
      <c r="M362" s="1689"/>
      <c r="N362" s="1689"/>
      <c r="O362" s="1689"/>
      <c r="P362" s="1689"/>
      <c r="Q362" s="1689"/>
      <c r="R362" s="1689"/>
      <c r="S362" s="1689"/>
      <c r="T362" s="1689"/>
      <c r="U362" s="1689"/>
      <c r="V362" s="1689"/>
      <c r="W362" s="1689"/>
      <c r="X362" s="1689"/>
      <c r="Y362" s="1689"/>
      <c r="Z362" s="1689"/>
    </row>
    <row r="363">
      <c r="A363" s="1689"/>
      <c r="B363" s="1689"/>
      <c r="C363" s="1689"/>
      <c r="D363" s="1689"/>
      <c r="E363" s="1689"/>
      <c r="F363" s="1689"/>
      <c r="G363" s="1689"/>
      <c r="H363" s="1689"/>
      <c r="I363" s="1689"/>
      <c r="J363" s="1689"/>
      <c r="K363" s="1689"/>
      <c r="L363" s="1689"/>
      <c r="M363" s="1689"/>
      <c r="N363" s="1689"/>
      <c r="O363" s="1689"/>
      <c r="P363" s="1689"/>
      <c r="Q363" s="1689"/>
      <c r="R363" s="1689"/>
      <c r="S363" s="1689"/>
      <c r="T363" s="1689"/>
      <c r="U363" s="1689"/>
      <c r="V363" s="1689"/>
      <c r="W363" s="1689"/>
      <c r="X363" s="1689"/>
      <c r="Y363" s="1689"/>
      <c r="Z363" s="1689"/>
    </row>
    <row r="364">
      <c r="A364" s="1689"/>
      <c r="B364" s="1689"/>
      <c r="C364" s="1689"/>
      <c r="D364" s="1689"/>
      <c r="E364" s="1689"/>
      <c r="F364" s="1689"/>
      <c r="G364" s="1689"/>
      <c r="H364" s="1689"/>
      <c r="I364" s="1689"/>
      <c r="J364" s="1689"/>
      <c r="K364" s="1689"/>
      <c r="L364" s="1689"/>
      <c r="M364" s="1689"/>
      <c r="N364" s="1689"/>
      <c r="O364" s="1689"/>
      <c r="P364" s="1689"/>
      <c r="Q364" s="1689"/>
      <c r="R364" s="1689"/>
      <c r="S364" s="1689"/>
      <c r="T364" s="1689"/>
      <c r="U364" s="1689"/>
      <c r="V364" s="1689"/>
      <c r="W364" s="1689"/>
      <c r="X364" s="1689"/>
      <c r="Y364" s="1689"/>
      <c r="Z364" s="1689"/>
    </row>
    <row r="365">
      <c r="A365" s="1689"/>
      <c r="B365" s="1689"/>
      <c r="C365" s="1689"/>
      <c r="D365" s="1689"/>
      <c r="E365" s="1689"/>
      <c r="F365" s="1689"/>
      <c r="G365" s="1689"/>
      <c r="H365" s="1689"/>
      <c r="I365" s="1689"/>
      <c r="J365" s="1689"/>
      <c r="K365" s="1689"/>
      <c r="L365" s="1689"/>
      <c r="M365" s="1689"/>
      <c r="N365" s="1689"/>
      <c r="O365" s="1689"/>
      <c r="P365" s="1689"/>
      <c r="Q365" s="1689"/>
      <c r="R365" s="1689"/>
      <c r="S365" s="1689"/>
      <c r="T365" s="1689"/>
      <c r="U365" s="1689"/>
      <c r="V365" s="1689"/>
      <c r="W365" s="1689"/>
      <c r="X365" s="1689"/>
      <c r="Y365" s="1689"/>
      <c r="Z365" s="1689"/>
    </row>
    <row r="366">
      <c r="A366" s="1689"/>
      <c r="B366" s="1689"/>
      <c r="C366" s="1689"/>
      <c r="D366" s="1689"/>
      <c r="E366" s="1689"/>
      <c r="F366" s="1689"/>
      <c r="G366" s="1689"/>
      <c r="H366" s="1689"/>
      <c r="I366" s="1689"/>
      <c r="J366" s="1689"/>
      <c r="K366" s="1689"/>
      <c r="L366" s="1689"/>
      <c r="M366" s="1689"/>
      <c r="N366" s="1689"/>
      <c r="O366" s="1689"/>
      <c r="P366" s="1689"/>
      <c r="Q366" s="1689"/>
      <c r="R366" s="1689"/>
      <c r="S366" s="1689"/>
      <c r="T366" s="1689"/>
      <c r="U366" s="1689"/>
      <c r="V366" s="1689"/>
      <c r="W366" s="1689"/>
      <c r="X366" s="1689"/>
      <c r="Y366" s="1689"/>
      <c r="Z366" s="1689"/>
    </row>
    <row r="367">
      <c r="A367" s="1689"/>
      <c r="B367" s="1689"/>
      <c r="C367" s="1689"/>
      <c r="D367" s="1689"/>
      <c r="E367" s="1689"/>
      <c r="F367" s="1689"/>
      <c r="G367" s="1689"/>
      <c r="H367" s="1689"/>
      <c r="I367" s="1689"/>
      <c r="J367" s="1689"/>
      <c r="K367" s="1689"/>
      <c r="L367" s="1689"/>
      <c r="M367" s="1689"/>
      <c r="N367" s="1689"/>
      <c r="O367" s="1689"/>
      <c r="P367" s="1689"/>
      <c r="Q367" s="1689"/>
      <c r="R367" s="1689"/>
      <c r="S367" s="1689"/>
      <c r="T367" s="1689"/>
      <c r="U367" s="1689"/>
      <c r="V367" s="1689"/>
      <c r="W367" s="1689"/>
      <c r="X367" s="1689"/>
      <c r="Y367" s="1689"/>
      <c r="Z367" s="1689"/>
    </row>
    <row r="368">
      <c r="A368" s="1689"/>
      <c r="B368" s="1689"/>
      <c r="C368" s="1689"/>
      <c r="D368" s="1689"/>
      <c r="E368" s="1689"/>
      <c r="F368" s="1689"/>
      <c r="G368" s="1689"/>
      <c r="H368" s="1689"/>
      <c r="I368" s="1689"/>
      <c r="J368" s="1689"/>
      <c r="K368" s="1689"/>
      <c r="L368" s="1689"/>
      <c r="M368" s="1689"/>
      <c r="N368" s="1689"/>
      <c r="O368" s="1689"/>
      <c r="P368" s="1689"/>
      <c r="Q368" s="1689"/>
      <c r="R368" s="1689"/>
      <c r="S368" s="1689"/>
      <c r="T368" s="1689"/>
      <c r="U368" s="1689"/>
      <c r="V368" s="1689"/>
      <c r="W368" s="1689"/>
      <c r="X368" s="1689"/>
      <c r="Y368" s="1689"/>
      <c r="Z368" s="1689"/>
    </row>
    <row r="369">
      <c r="A369" s="1689"/>
      <c r="B369" s="1689"/>
      <c r="C369" s="1689"/>
      <c r="D369" s="1689"/>
      <c r="E369" s="1689"/>
      <c r="F369" s="1689"/>
      <c r="G369" s="1689"/>
      <c r="H369" s="1689"/>
      <c r="I369" s="1689"/>
      <c r="J369" s="1689"/>
      <c r="K369" s="1689"/>
      <c r="L369" s="1689"/>
      <c r="M369" s="1689"/>
      <c r="N369" s="1689"/>
      <c r="O369" s="1689"/>
      <c r="P369" s="1689"/>
      <c r="Q369" s="1689"/>
      <c r="R369" s="1689"/>
      <c r="S369" s="1689"/>
      <c r="T369" s="1689"/>
      <c r="U369" s="1689"/>
      <c r="V369" s="1689"/>
      <c r="W369" s="1689"/>
      <c r="X369" s="1689"/>
      <c r="Y369" s="1689"/>
      <c r="Z369" s="1689"/>
    </row>
    <row r="370">
      <c r="A370" s="1689"/>
      <c r="B370" s="1689"/>
      <c r="C370" s="1689"/>
      <c r="D370" s="1689"/>
      <c r="E370" s="1689"/>
      <c r="F370" s="1689"/>
      <c r="G370" s="1689"/>
      <c r="H370" s="1689"/>
      <c r="I370" s="1689"/>
      <c r="J370" s="1689"/>
      <c r="K370" s="1689"/>
      <c r="L370" s="1689"/>
      <c r="M370" s="1689"/>
      <c r="N370" s="1689"/>
      <c r="O370" s="1689"/>
      <c r="P370" s="1689"/>
      <c r="Q370" s="1689"/>
      <c r="R370" s="1689"/>
      <c r="S370" s="1689"/>
      <c r="T370" s="1689"/>
      <c r="U370" s="1689"/>
      <c r="V370" s="1689"/>
      <c r="W370" s="1689"/>
      <c r="X370" s="1689"/>
      <c r="Y370" s="1689"/>
      <c r="Z370" s="1689"/>
    </row>
    <row r="371">
      <c r="A371" s="1689"/>
      <c r="B371" s="1689"/>
      <c r="C371" s="1689"/>
      <c r="D371" s="1689"/>
      <c r="E371" s="1689"/>
      <c r="F371" s="1689"/>
      <c r="G371" s="1689"/>
      <c r="H371" s="1689"/>
      <c r="I371" s="1689"/>
      <c r="J371" s="1689"/>
      <c r="K371" s="1689"/>
      <c r="L371" s="1689"/>
      <c r="M371" s="1689"/>
      <c r="N371" s="1689"/>
      <c r="O371" s="1689"/>
      <c r="P371" s="1689"/>
      <c r="Q371" s="1689"/>
      <c r="R371" s="1689"/>
      <c r="S371" s="1689"/>
      <c r="T371" s="1689"/>
      <c r="U371" s="1689"/>
      <c r="V371" s="1689"/>
      <c r="W371" s="1689"/>
      <c r="X371" s="1689"/>
      <c r="Y371" s="1689"/>
      <c r="Z371" s="1689"/>
    </row>
    <row r="372">
      <c r="A372" s="1689"/>
      <c r="B372" s="1689"/>
      <c r="C372" s="1689"/>
      <c r="D372" s="1689"/>
      <c r="E372" s="1689"/>
      <c r="F372" s="1689"/>
      <c r="G372" s="1689"/>
      <c r="H372" s="1689"/>
      <c r="I372" s="1689"/>
      <c r="J372" s="1689"/>
      <c r="K372" s="1689"/>
      <c r="L372" s="1689"/>
      <c r="M372" s="1689"/>
      <c r="N372" s="1689"/>
      <c r="O372" s="1689"/>
      <c r="P372" s="1689"/>
      <c r="Q372" s="1689"/>
      <c r="R372" s="1689"/>
      <c r="S372" s="1689"/>
      <c r="T372" s="1689"/>
      <c r="U372" s="1689"/>
      <c r="V372" s="1689"/>
      <c r="W372" s="1689"/>
      <c r="X372" s="1689"/>
      <c r="Y372" s="1689"/>
      <c r="Z372" s="1689"/>
    </row>
    <row r="373">
      <c r="A373" s="1689"/>
      <c r="B373" s="1689"/>
      <c r="C373" s="1689"/>
      <c r="D373" s="1689"/>
      <c r="E373" s="1689"/>
      <c r="F373" s="1689"/>
      <c r="G373" s="1689"/>
      <c r="H373" s="1689"/>
      <c r="I373" s="1689"/>
      <c r="J373" s="1689"/>
      <c r="K373" s="1689"/>
      <c r="L373" s="1689"/>
      <c r="M373" s="1689"/>
      <c r="N373" s="1689"/>
      <c r="O373" s="1689"/>
      <c r="P373" s="1689"/>
      <c r="Q373" s="1689"/>
      <c r="R373" s="1689"/>
      <c r="S373" s="1689"/>
      <c r="T373" s="1689"/>
      <c r="U373" s="1689"/>
      <c r="V373" s="1689"/>
      <c r="W373" s="1689"/>
      <c r="X373" s="1689"/>
      <c r="Y373" s="1689"/>
      <c r="Z373" s="1689"/>
    </row>
    <row r="374">
      <c r="A374" s="1689"/>
      <c r="B374" s="1689"/>
      <c r="C374" s="1689"/>
      <c r="D374" s="1689"/>
      <c r="E374" s="1689"/>
      <c r="F374" s="1689"/>
      <c r="G374" s="1689"/>
      <c r="H374" s="1689"/>
      <c r="I374" s="1689"/>
      <c r="J374" s="1689"/>
      <c r="K374" s="1689"/>
      <c r="L374" s="1689"/>
      <c r="M374" s="1689"/>
      <c r="N374" s="1689"/>
      <c r="O374" s="1689"/>
      <c r="P374" s="1689"/>
      <c r="Q374" s="1689"/>
      <c r="R374" s="1689"/>
      <c r="S374" s="1689"/>
      <c r="T374" s="1689"/>
      <c r="U374" s="1689"/>
      <c r="V374" s="1689"/>
      <c r="W374" s="1689"/>
      <c r="X374" s="1689"/>
      <c r="Y374" s="1689"/>
      <c r="Z374" s="1689"/>
    </row>
    <row r="375">
      <c r="A375" s="1689"/>
      <c r="B375" s="1689"/>
      <c r="C375" s="1689"/>
      <c r="D375" s="1689"/>
      <c r="E375" s="1689"/>
      <c r="F375" s="1689"/>
      <c r="G375" s="1689"/>
      <c r="H375" s="1689"/>
      <c r="I375" s="1689"/>
      <c r="J375" s="1689"/>
      <c r="K375" s="1689"/>
      <c r="L375" s="1689"/>
      <c r="M375" s="1689"/>
      <c r="N375" s="1689"/>
      <c r="O375" s="1689"/>
      <c r="P375" s="1689"/>
      <c r="Q375" s="1689"/>
      <c r="R375" s="1689"/>
      <c r="S375" s="1689"/>
      <c r="T375" s="1689"/>
      <c r="U375" s="1689"/>
      <c r="V375" s="1689"/>
      <c r="W375" s="1689"/>
      <c r="X375" s="1689"/>
      <c r="Y375" s="1689"/>
      <c r="Z375" s="1689"/>
    </row>
    <row r="376">
      <c r="A376" s="1689"/>
      <c r="B376" s="1689"/>
      <c r="C376" s="1689"/>
      <c r="D376" s="1689"/>
      <c r="E376" s="1689"/>
      <c r="F376" s="1689"/>
      <c r="G376" s="1689"/>
      <c r="H376" s="1689"/>
      <c r="I376" s="1689"/>
      <c r="J376" s="1689"/>
      <c r="K376" s="1689"/>
      <c r="L376" s="1689"/>
      <c r="M376" s="1689"/>
      <c r="N376" s="1689"/>
      <c r="O376" s="1689"/>
      <c r="P376" s="1689"/>
      <c r="Q376" s="1689"/>
      <c r="R376" s="1689"/>
      <c r="S376" s="1689"/>
      <c r="T376" s="1689"/>
      <c r="U376" s="1689"/>
      <c r="V376" s="1689"/>
      <c r="W376" s="1689"/>
      <c r="X376" s="1689"/>
      <c r="Y376" s="1689"/>
      <c r="Z376" s="1689"/>
    </row>
    <row r="377">
      <c r="A377" s="1689"/>
      <c r="B377" s="1689"/>
      <c r="C377" s="1689"/>
      <c r="D377" s="1689"/>
      <c r="E377" s="1689"/>
      <c r="F377" s="1689"/>
      <c r="G377" s="1689"/>
      <c r="H377" s="1689"/>
      <c r="I377" s="1689"/>
      <c r="J377" s="1689"/>
      <c r="K377" s="1689"/>
      <c r="L377" s="1689"/>
      <c r="M377" s="1689"/>
      <c r="N377" s="1689"/>
      <c r="O377" s="1689"/>
      <c r="P377" s="1689"/>
      <c r="Q377" s="1689"/>
      <c r="R377" s="1689"/>
      <c r="S377" s="1689"/>
      <c r="T377" s="1689"/>
      <c r="U377" s="1689"/>
      <c r="V377" s="1689"/>
      <c r="W377" s="1689"/>
      <c r="X377" s="1689"/>
      <c r="Y377" s="1689"/>
      <c r="Z377" s="1689"/>
    </row>
    <row r="378">
      <c r="A378" s="1689"/>
      <c r="B378" s="1689"/>
      <c r="C378" s="1689"/>
      <c r="D378" s="1689"/>
      <c r="E378" s="1689"/>
      <c r="F378" s="1689"/>
      <c r="G378" s="1689"/>
      <c r="H378" s="1689"/>
      <c r="I378" s="1689"/>
      <c r="J378" s="1689"/>
      <c r="K378" s="1689"/>
      <c r="L378" s="1689"/>
      <c r="M378" s="1689"/>
      <c r="N378" s="1689"/>
      <c r="O378" s="1689"/>
      <c r="P378" s="1689"/>
      <c r="Q378" s="1689"/>
      <c r="R378" s="1689"/>
      <c r="S378" s="1689"/>
      <c r="T378" s="1689"/>
      <c r="U378" s="1689"/>
      <c r="V378" s="1689"/>
      <c r="W378" s="1689"/>
      <c r="X378" s="1689"/>
      <c r="Y378" s="1689"/>
      <c r="Z378" s="1689"/>
    </row>
    <row r="379">
      <c r="A379" s="1689"/>
      <c r="B379" s="1689"/>
      <c r="C379" s="1689"/>
      <c r="D379" s="1689"/>
      <c r="E379" s="1689"/>
      <c r="F379" s="1689"/>
      <c r="G379" s="1689"/>
      <c r="H379" s="1689"/>
      <c r="I379" s="1689"/>
      <c r="J379" s="1689"/>
      <c r="K379" s="1689"/>
      <c r="L379" s="1689"/>
      <c r="M379" s="1689"/>
      <c r="N379" s="1689"/>
      <c r="O379" s="1689"/>
      <c r="P379" s="1689"/>
      <c r="Q379" s="1689"/>
      <c r="R379" s="1689"/>
      <c r="S379" s="1689"/>
      <c r="T379" s="1689"/>
      <c r="U379" s="1689"/>
      <c r="V379" s="1689"/>
      <c r="W379" s="1689"/>
      <c r="X379" s="1689"/>
      <c r="Y379" s="1689"/>
      <c r="Z379" s="1689"/>
    </row>
    <row r="380">
      <c r="A380" s="1689"/>
      <c r="B380" s="1689"/>
      <c r="C380" s="1689"/>
      <c r="D380" s="1689"/>
      <c r="E380" s="1689"/>
      <c r="F380" s="1689"/>
      <c r="G380" s="1689"/>
      <c r="H380" s="1689"/>
      <c r="I380" s="1689"/>
      <c r="J380" s="1689"/>
      <c r="K380" s="1689"/>
      <c r="L380" s="1689"/>
      <c r="M380" s="1689"/>
      <c r="N380" s="1689"/>
      <c r="O380" s="1689"/>
      <c r="P380" s="1689"/>
      <c r="Q380" s="1689"/>
      <c r="R380" s="1689"/>
      <c r="S380" s="1689"/>
      <c r="T380" s="1689"/>
      <c r="U380" s="1689"/>
      <c r="V380" s="1689"/>
      <c r="W380" s="1689"/>
      <c r="X380" s="1689"/>
      <c r="Y380" s="1689"/>
      <c r="Z380" s="1689"/>
    </row>
    <row r="381">
      <c r="A381" s="1689"/>
      <c r="B381" s="1689"/>
      <c r="C381" s="1689"/>
      <c r="D381" s="1689"/>
      <c r="E381" s="1689"/>
      <c r="F381" s="1689"/>
      <c r="G381" s="1689"/>
      <c r="H381" s="1689"/>
      <c r="I381" s="1689"/>
      <c r="J381" s="1689"/>
      <c r="K381" s="1689"/>
      <c r="L381" s="1689"/>
      <c r="M381" s="1689"/>
      <c r="N381" s="1689"/>
      <c r="O381" s="1689"/>
      <c r="P381" s="1689"/>
      <c r="Q381" s="1689"/>
      <c r="R381" s="1689"/>
      <c r="S381" s="1689"/>
      <c r="T381" s="1689"/>
      <c r="U381" s="1689"/>
      <c r="V381" s="1689"/>
      <c r="W381" s="1689"/>
      <c r="X381" s="1689"/>
      <c r="Y381" s="1689"/>
      <c r="Z381" s="1689"/>
    </row>
    <row r="382">
      <c r="A382" s="1689"/>
      <c r="B382" s="1689"/>
      <c r="C382" s="1689"/>
      <c r="D382" s="1689"/>
      <c r="E382" s="1689"/>
      <c r="F382" s="1689"/>
      <c r="G382" s="1689"/>
      <c r="H382" s="1689"/>
      <c r="I382" s="1689"/>
      <c r="J382" s="1689"/>
      <c r="K382" s="1689"/>
      <c r="L382" s="1689"/>
      <c r="M382" s="1689"/>
      <c r="N382" s="1689"/>
      <c r="O382" s="1689"/>
      <c r="P382" s="1689"/>
      <c r="Q382" s="1689"/>
      <c r="R382" s="1689"/>
      <c r="S382" s="1689"/>
      <c r="T382" s="1689"/>
      <c r="U382" s="1689"/>
      <c r="V382" s="1689"/>
      <c r="W382" s="1689"/>
      <c r="X382" s="1689"/>
      <c r="Y382" s="1689"/>
      <c r="Z382" s="1689"/>
    </row>
    <row r="383">
      <c r="A383" s="1689"/>
      <c r="B383" s="1689"/>
      <c r="C383" s="1689"/>
      <c r="D383" s="1689"/>
      <c r="E383" s="1689"/>
      <c r="F383" s="1689"/>
      <c r="G383" s="1689"/>
      <c r="H383" s="1689"/>
      <c r="I383" s="1689"/>
      <c r="J383" s="1689"/>
      <c r="K383" s="1689"/>
      <c r="L383" s="1689"/>
      <c r="M383" s="1689"/>
      <c r="N383" s="1689"/>
      <c r="O383" s="1689"/>
      <c r="P383" s="1689"/>
      <c r="Q383" s="1689"/>
      <c r="R383" s="1689"/>
      <c r="S383" s="1689"/>
      <c r="T383" s="1689"/>
      <c r="U383" s="1689"/>
      <c r="V383" s="1689"/>
      <c r="W383" s="1689"/>
      <c r="X383" s="1689"/>
      <c r="Y383" s="1689"/>
      <c r="Z383" s="1689"/>
    </row>
    <row r="384">
      <c r="A384" s="1689"/>
      <c r="B384" s="1689"/>
      <c r="C384" s="1689"/>
      <c r="D384" s="1689"/>
      <c r="E384" s="1689"/>
      <c r="F384" s="1689"/>
      <c r="G384" s="1689"/>
      <c r="H384" s="1689"/>
      <c r="I384" s="1689"/>
      <c r="J384" s="1689"/>
      <c r="K384" s="1689"/>
      <c r="L384" s="1689"/>
      <c r="M384" s="1689"/>
      <c r="N384" s="1689"/>
      <c r="O384" s="1689"/>
      <c r="P384" s="1689"/>
      <c r="Q384" s="1689"/>
      <c r="R384" s="1689"/>
      <c r="S384" s="1689"/>
      <c r="T384" s="1689"/>
      <c r="U384" s="1689"/>
      <c r="V384" s="1689"/>
      <c r="W384" s="1689"/>
      <c r="X384" s="1689"/>
      <c r="Y384" s="1689"/>
      <c r="Z384" s="1689"/>
    </row>
    <row r="385">
      <c r="A385" s="1689"/>
      <c r="B385" s="1689"/>
      <c r="C385" s="1689"/>
      <c r="D385" s="1689"/>
      <c r="E385" s="1689"/>
      <c r="F385" s="1689"/>
      <c r="G385" s="1689"/>
      <c r="H385" s="1689"/>
      <c r="I385" s="1689"/>
      <c r="J385" s="1689"/>
      <c r="K385" s="1689"/>
      <c r="L385" s="1689"/>
      <c r="M385" s="1689"/>
      <c r="N385" s="1689"/>
      <c r="O385" s="1689"/>
      <c r="P385" s="1689"/>
      <c r="Q385" s="1689"/>
      <c r="R385" s="1689"/>
      <c r="S385" s="1689"/>
      <c r="T385" s="1689"/>
      <c r="U385" s="1689"/>
      <c r="V385" s="1689"/>
      <c r="W385" s="1689"/>
      <c r="X385" s="1689"/>
      <c r="Y385" s="1689"/>
      <c r="Z385" s="1689"/>
    </row>
    <row r="386">
      <c r="A386" s="1689"/>
      <c r="B386" s="1689"/>
      <c r="C386" s="1689"/>
      <c r="D386" s="1689"/>
      <c r="E386" s="1689"/>
      <c r="F386" s="1689"/>
      <c r="G386" s="1689"/>
      <c r="H386" s="1689"/>
      <c r="I386" s="1689"/>
      <c r="J386" s="1689"/>
      <c r="K386" s="1689"/>
      <c r="L386" s="1689"/>
      <c r="M386" s="1689"/>
      <c r="N386" s="1689"/>
      <c r="O386" s="1689"/>
      <c r="P386" s="1689"/>
      <c r="Q386" s="1689"/>
      <c r="R386" s="1689"/>
      <c r="S386" s="1689"/>
      <c r="T386" s="1689"/>
      <c r="U386" s="1689"/>
      <c r="V386" s="1689"/>
      <c r="W386" s="1689"/>
      <c r="X386" s="1689"/>
      <c r="Y386" s="1689"/>
      <c r="Z386" s="1689"/>
    </row>
    <row r="387">
      <c r="A387" s="1689"/>
      <c r="B387" s="1689"/>
      <c r="C387" s="1689"/>
      <c r="D387" s="1689"/>
      <c r="E387" s="1689"/>
      <c r="F387" s="1689"/>
      <c r="G387" s="1689"/>
      <c r="H387" s="1689"/>
      <c r="I387" s="1689"/>
      <c r="J387" s="1689"/>
      <c r="K387" s="1689"/>
      <c r="L387" s="1689"/>
      <c r="M387" s="1689"/>
      <c r="N387" s="1689"/>
      <c r="O387" s="1689"/>
      <c r="P387" s="1689"/>
      <c r="Q387" s="1689"/>
      <c r="R387" s="1689"/>
      <c r="S387" s="1689"/>
      <c r="T387" s="1689"/>
      <c r="U387" s="1689"/>
      <c r="V387" s="1689"/>
      <c r="W387" s="1689"/>
      <c r="X387" s="1689"/>
      <c r="Y387" s="1689"/>
      <c r="Z387" s="1689"/>
    </row>
    <row r="388">
      <c r="A388" s="1689"/>
      <c r="B388" s="1689"/>
      <c r="C388" s="1689"/>
      <c r="D388" s="1689"/>
      <c r="E388" s="1689"/>
      <c r="F388" s="1689"/>
      <c r="G388" s="1689"/>
      <c r="H388" s="1689"/>
      <c r="I388" s="1689"/>
      <c r="J388" s="1689"/>
      <c r="K388" s="1689"/>
      <c r="L388" s="1689"/>
      <c r="M388" s="1689"/>
      <c r="N388" s="1689"/>
      <c r="O388" s="1689"/>
      <c r="P388" s="1689"/>
      <c r="Q388" s="1689"/>
      <c r="R388" s="1689"/>
      <c r="S388" s="1689"/>
      <c r="T388" s="1689"/>
      <c r="U388" s="1689"/>
      <c r="V388" s="1689"/>
      <c r="W388" s="1689"/>
      <c r="X388" s="1689"/>
      <c r="Y388" s="1689"/>
      <c r="Z388" s="1689"/>
    </row>
    <row r="389">
      <c r="A389" s="1689"/>
      <c r="B389" s="1689"/>
      <c r="C389" s="1689"/>
      <c r="D389" s="1689"/>
      <c r="E389" s="1689"/>
      <c r="F389" s="1689"/>
      <c r="G389" s="1689"/>
      <c r="H389" s="1689"/>
      <c r="I389" s="1689"/>
      <c r="J389" s="1689"/>
      <c r="K389" s="1689"/>
      <c r="L389" s="1689"/>
      <c r="M389" s="1689"/>
      <c r="N389" s="1689"/>
      <c r="O389" s="1689"/>
      <c r="P389" s="1689"/>
      <c r="Q389" s="1689"/>
      <c r="R389" s="1689"/>
      <c r="S389" s="1689"/>
      <c r="T389" s="1689"/>
      <c r="U389" s="1689"/>
      <c r="V389" s="1689"/>
      <c r="W389" s="1689"/>
      <c r="X389" s="1689"/>
      <c r="Y389" s="1689"/>
      <c r="Z389" s="1689"/>
    </row>
    <row r="390">
      <c r="A390" s="1689"/>
      <c r="B390" s="1689"/>
      <c r="C390" s="1689"/>
      <c r="D390" s="1689"/>
      <c r="E390" s="1689"/>
      <c r="F390" s="1689"/>
      <c r="G390" s="1689"/>
      <c r="H390" s="1689"/>
      <c r="I390" s="1689"/>
      <c r="J390" s="1689"/>
      <c r="K390" s="1689"/>
      <c r="L390" s="1689"/>
      <c r="M390" s="1689"/>
      <c r="N390" s="1689"/>
      <c r="O390" s="1689"/>
      <c r="P390" s="1689"/>
      <c r="Q390" s="1689"/>
      <c r="R390" s="1689"/>
      <c r="S390" s="1689"/>
      <c r="T390" s="1689"/>
      <c r="U390" s="1689"/>
      <c r="V390" s="1689"/>
      <c r="W390" s="1689"/>
      <c r="X390" s="1689"/>
      <c r="Y390" s="1689"/>
      <c r="Z390" s="1689"/>
    </row>
    <row r="391">
      <c r="A391" s="1689"/>
      <c r="B391" s="1689"/>
      <c r="C391" s="1689"/>
      <c r="D391" s="1689"/>
      <c r="E391" s="1689"/>
      <c r="F391" s="1689"/>
      <c r="G391" s="1689"/>
      <c r="H391" s="1689"/>
      <c r="I391" s="1689"/>
      <c r="J391" s="1689"/>
      <c r="K391" s="1689"/>
      <c r="L391" s="1689"/>
      <c r="M391" s="1689"/>
      <c r="N391" s="1689"/>
      <c r="O391" s="1689"/>
      <c r="P391" s="1689"/>
      <c r="Q391" s="1689"/>
      <c r="R391" s="1689"/>
      <c r="S391" s="1689"/>
      <c r="T391" s="1689"/>
      <c r="U391" s="1689"/>
      <c r="V391" s="1689"/>
      <c r="W391" s="1689"/>
      <c r="X391" s="1689"/>
      <c r="Y391" s="1689"/>
      <c r="Z391" s="1689"/>
    </row>
    <row r="392">
      <c r="A392" s="1689"/>
      <c r="B392" s="1689"/>
      <c r="C392" s="1689"/>
      <c r="D392" s="1689"/>
      <c r="E392" s="1689"/>
      <c r="F392" s="1689"/>
      <c r="G392" s="1689"/>
      <c r="H392" s="1689"/>
      <c r="I392" s="1689"/>
      <c r="J392" s="1689"/>
      <c r="K392" s="1689"/>
      <c r="L392" s="1689"/>
      <c r="M392" s="1689"/>
      <c r="N392" s="1689"/>
      <c r="O392" s="1689"/>
      <c r="P392" s="1689"/>
      <c r="Q392" s="1689"/>
      <c r="R392" s="1689"/>
      <c r="S392" s="1689"/>
      <c r="T392" s="1689"/>
      <c r="U392" s="1689"/>
      <c r="V392" s="1689"/>
      <c r="W392" s="1689"/>
      <c r="X392" s="1689"/>
      <c r="Y392" s="1689"/>
      <c r="Z392" s="1689"/>
    </row>
    <row r="393">
      <c r="A393" s="1689"/>
      <c r="B393" s="1689"/>
      <c r="C393" s="1689"/>
      <c r="D393" s="1689"/>
      <c r="E393" s="1689"/>
      <c r="F393" s="1689"/>
      <c r="G393" s="1689"/>
      <c r="H393" s="1689"/>
      <c r="I393" s="1689"/>
      <c r="J393" s="1689"/>
      <c r="K393" s="1689"/>
      <c r="L393" s="1689"/>
      <c r="M393" s="1689"/>
      <c r="N393" s="1689"/>
      <c r="O393" s="1689"/>
      <c r="P393" s="1689"/>
      <c r="Q393" s="1689"/>
      <c r="R393" s="1689"/>
      <c r="S393" s="1689"/>
      <c r="T393" s="1689"/>
      <c r="U393" s="1689"/>
      <c r="V393" s="1689"/>
      <c r="W393" s="1689"/>
      <c r="X393" s="1689"/>
      <c r="Y393" s="1689"/>
      <c r="Z393" s="1689"/>
    </row>
    <row r="394">
      <c r="A394" s="1689"/>
      <c r="B394" s="1689"/>
      <c r="C394" s="1689"/>
      <c r="D394" s="1689"/>
      <c r="E394" s="1689"/>
      <c r="F394" s="1689"/>
      <c r="G394" s="1689"/>
      <c r="H394" s="1689"/>
      <c r="I394" s="1689"/>
      <c r="J394" s="1689"/>
      <c r="K394" s="1689"/>
      <c r="L394" s="1689"/>
      <c r="M394" s="1689"/>
      <c r="N394" s="1689"/>
      <c r="O394" s="1689"/>
      <c r="P394" s="1689"/>
      <c r="Q394" s="1689"/>
      <c r="R394" s="1689"/>
      <c r="S394" s="1689"/>
      <c r="T394" s="1689"/>
      <c r="U394" s="1689"/>
      <c r="V394" s="1689"/>
      <c r="W394" s="1689"/>
      <c r="X394" s="1689"/>
      <c r="Y394" s="1689"/>
      <c r="Z394" s="1689"/>
    </row>
    <row r="395">
      <c r="A395" s="1689"/>
      <c r="B395" s="1689"/>
      <c r="C395" s="1689"/>
      <c r="D395" s="1689"/>
      <c r="E395" s="1689"/>
      <c r="F395" s="1689"/>
      <c r="G395" s="1689"/>
      <c r="H395" s="1689"/>
      <c r="I395" s="1689"/>
      <c r="J395" s="1689"/>
      <c r="K395" s="1689"/>
      <c r="L395" s="1689"/>
      <c r="M395" s="1689"/>
      <c r="N395" s="1689"/>
      <c r="O395" s="1689"/>
      <c r="P395" s="1689"/>
      <c r="Q395" s="1689"/>
      <c r="R395" s="1689"/>
      <c r="S395" s="1689"/>
      <c r="T395" s="1689"/>
      <c r="U395" s="1689"/>
      <c r="V395" s="1689"/>
      <c r="W395" s="1689"/>
      <c r="X395" s="1689"/>
      <c r="Y395" s="1689"/>
      <c r="Z395" s="1689"/>
    </row>
    <row r="396">
      <c r="A396" s="1689"/>
      <c r="B396" s="1689"/>
      <c r="C396" s="1689"/>
      <c r="D396" s="1689"/>
      <c r="E396" s="1689"/>
      <c r="F396" s="1689"/>
      <c r="G396" s="1689"/>
      <c r="H396" s="1689"/>
      <c r="I396" s="1689"/>
      <c r="J396" s="1689"/>
      <c r="K396" s="1689"/>
      <c r="L396" s="1689"/>
      <c r="M396" s="1689"/>
      <c r="N396" s="1689"/>
      <c r="O396" s="1689"/>
      <c r="P396" s="1689"/>
      <c r="Q396" s="1689"/>
      <c r="R396" s="1689"/>
      <c r="S396" s="1689"/>
      <c r="T396" s="1689"/>
      <c r="U396" s="1689"/>
      <c r="V396" s="1689"/>
      <c r="W396" s="1689"/>
      <c r="X396" s="1689"/>
      <c r="Y396" s="1689"/>
      <c r="Z396" s="1689"/>
    </row>
    <row r="397">
      <c r="A397" s="1689"/>
      <c r="B397" s="1689"/>
      <c r="C397" s="1689"/>
      <c r="D397" s="1689"/>
      <c r="E397" s="1689"/>
      <c r="F397" s="1689"/>
      <c r="G397" s="1689"/>
      <c r="H397" s="1689"/>
      <c r="I397" s="1689"/>
      <c r="J397" s="1689"/>
      <c r="K397" s="1689"/>
      <c r="L397" s="1689"/>
      <c r="M397" s="1689"/>
      <c r="N397" s="1689"/>
      <c r="O397" s="1689"/>
      <c r="P397" s="1689"/>
      <c r="Q397" s="1689"/>
      <c r="R397" s="1689"/>
      <c r="S397" s="1689"/>
      <c r="T397" s="1689"/>
      <c r="U397" s="1689"/>
      <c r="V397" s="1689"/>
      <c r="W397" s="1689"/>
      <c r="X397" s="1689"/>
      <c r="Y397" s="1689"/>
      <c r="Z397" s="1689"/>
    </row>
    <row r="398">
      <c r="A398" s="1689"/>
      <c r="B398" s="1689"/>
      <c r="C398" s="1689"/>
      <c r="D398" s="1689"/>
      <c r="E398" s="1689"/>
      <c r="F398" s="1689"/>
      <c r="G398" s="1689"/>
      <c r="H398" s="1689"/>
      <c r="I398" s="1689"/>
      <c r="J398" s="1689"/>
      <c r="K398" s="1689"/>
      <c r="L398" s="1689"/>
      <c r="M398" s="1689"/>
      <c r="N398" s="1689"/>
      <c r="O398" s="1689"/>
      <c r="P398" s="1689"/>
      <c r="Q398" s="1689"/>
      <c r="R398" s="1689"/>
      <c r="S398" s="1689"/>
      <c r="T398" s="1689"/>
      <c r="U398" s="1689"/>
      <c r="V398" s="1689"/>
      <c r="W398" s="1689"/>
      <c r="X398" s="1689"/>
      <c r="Y398" s="1689"/>
      <c r="Z398" s="1689"/>
    </row>
    <row r="399">
      <c r="A399" s="1689"/>
      <c r="B399" s="1689"/>
      <c r="C399" s="1689"/>
      <c r="D399" s="1689"/>
      <c r="E399" s="1689"/>
      <c r="F399" s="1689"/>
      <c r="G399" s="1689"/>
      <c r="H399" s="1689"/>
      <c r="I399" s="1689"/>
      <c r="J399" s="1689"/>
      <c r="K399" s="1689"/>
      <c r="L399" s="1689"/>
      <c r="M399" s="1689"/>
      <c r="N399" s="1689"/>
      <c r="O399" s="1689"/>
      <c r="P399" s="1689"/>
      <c r="Q399" s="1689"/>
      <c r="R399" s="1689"/>
      <c r="S399" s="1689"/>
      <c r="T399" s="1689"/>
      <c r="U399" s="1689"/>
      <c r="V399" s="1689"/>
      <c r="W399" s="1689"/>
      <c r="X399" s="1689"/>
      <c r="Y399" s="1689"/>
      <c r="Z399" s="1689"/>
    </row>
    <row r="400">
      <c r="A400" s="1689"/>
      <c r="B400" s="1689"/>
      <c r="C400" s="1689"/>
      <c r="D400" s="1689"/>
      <c r="E400" s="1689"/>
      <c r="F400" s="1689"/>
      <c r="G400" s="1689"/>
      <c r="H400" s="1689"/>
      <c r="I400" s="1689"/>
      <c r="J400" s="1689"/>
      <c r="K400" s="1689"/>
      <c r="L400" s="1689"/>
      <c r="M400" s="1689"/>
      <c r="N400" s="1689"/>
      <c r="O400" s="1689"/>
      <c r="P400" s="1689"/>
      <c r="Q400" s="1689"/>
      <c r="R400" s="1689"/>
      <c r="S400" s="1689"/>
      <c r="T400" s="1689"/>
      <c r="U400" s="1689"/>
      <c r="V400" s="1689"/>
      <c r="W400" s="1689"/>
      <c r="X400" s="1689"/>
      <c r="Y400" s="1689"/>
      <c r="Z400" s="1689"/>
    </row>
    <row r="401">
      <c r="A401" s="1689"/>
      <c r="B401" s="1689"/>
      <c r="C401" s="1689"/>
      <c r="D401" s="1689"/>
      <c r="E401" s="1689"/>
      <c r="F401" s="1689"/>
      <c r="G401" s="1689"/>
      <c r="H401" s="1689"/>
      <c r="I401" s="1689"/>
      <c r="J401" s="1689"/>
      <c r="K401" s="1689"/>
      <c r="L401" s="1689"/>
      <c r="M401" s="1689"/>
      <c r="N401" s="1689"/>
      <c r="O401" s="1689"/>
      <c r="P401" s="1689"/>
      <c r="Q401" s="1689"/>
      <c r="R401" s="1689"/>
      <c r="S401" s="1689"/>
      <c r="T401" s="1689"/>
      <c r="U401" s="1689"/>
      <c r="V401" s="1689"/>
      <c r="W401" s="1689"/>
      <c r="X401" s="1689"/>
      <c r="Y401" s="1689"/>
      <c r="Z401" s="1689"/>
    </row>
    <row r="402">
      <c r="A402" s="1689"/>
      <c r="B402" s="1689"/>
      <c r="C402" s="1689"/>
      <c r="D402" s="1689"/>
      <c r="E402" s="1689"/>
      <c r="F402" s="1689"/>
      <c r="G402" s="1689"/>
      <c r="H402" s="1689"/>
      <c r="I402" s="1689"/>
      <c r="J402" s="1689"/>
      <c r="K402" s="1689"/>
      <c r="L402" s="1689"/>
      <c r="M402" s="1689"/>
      <c r="N402" s="1689"/>
      <c r="O402" s="1689"/>
      <c r="P402" s="1689"/>
      <c r="Q402" s="1689"/>
      <c r="R402" s="1689"/>
      <c r="S402" s="1689"/>
      <c r="T402" s="1689"/>
      <c r="U402" s="1689"/>
      <c r="V402" s="1689"/>
      <c r="W402" s="1689"/>
      <c r="X402" s="1689"/>
      <c r="Y402" s="1689"/>
      <c r="Z402" s="1689"/>
    </row>
    <row r="403">
      <c r="A403" s="1689"/>
      <c r="B403" s="1689"/>
      <c r="C403" s="1689"/>
      <c r="D403" s="1689"/>
      <c r="E403" s="1689"/>
      <c r="F403" s="1689"/>
      <c r="G403" s="1689"/>
      <c r="H403" s="1689"/>
      <c r="I403" s="1689"/>
      <c r="J403" s="1689"/>
      <c r="K403" s="1689"/>
      <c r="L403" s="1689"/>
      <c r="M403" s="1689"/>
      <c r="N403" s="1689"/>
      <c r="O403" s="1689"/>
      <c r="P403" s="1689"/>
      <c r="Q403" s="1689"/>
      <c r="R403" s="1689"/>
      <c r="S403" s="1689"/>
      <c r="T403" s="1689"/>
      <c r="U403" s="1689"/>
      <c r="V403" s="1689"/>
      <c r="W403" s="1689"/>
      <c r="X403" s="1689"/>
      <c r="Y403" s="1689"/>
      <c r="Z403" s="1689"/>
    </row>
    <row r="404">
      <c r="A404" s="1689"/>
      <c r="B404" s="1689"/>
      <c r="C404" s="1689"/>
      <c r="D404" s="1689"/>
      <c r="E404" s="1689"/>
      <c r="F404" s="1689"/>
      <c r="G404" s="1689"/>
      <c r="H404" s="1689"/>
      <c r="I404" s="1689"/>
      <c r="J404" s="1689"/>
      <c r="K404" s="1689"/>
      <c r="L404" s="1689"/>
      <c r="M404" s="1689"/>
      <c r="N404" s="1689"/>
      <c r="O404" s="1689"/>
      <c r="P404" s="1689"/>
      <c r="Q404" s="1689"/>
      <c r="R404" s="1689"/>
      <c r="S404" s="1689"/>
      <c r="T404" s="1689"/>
      <c r="U404" s="1689"/>
      <c r="V404" s="1689"/>
      <c r="W404" s="1689"/>
      <c r="X404" s="1689"/>
      <c r="Y404" s="1689"/>
      <c r="Z404" s="1689"/>
    </row>
    <row r="405">
      <c r="A405" s="1689"/>
      <c r="B405" s="1689"/>
      <c r="C405" s="1689"/>
      <c r="D405" s="1689"/>
      <c r="E405" s="1689"/>
      <c r="F405" s="1689"/>
      <c r="G405" s="1689"/>
      <c r="H405" s="1689"/>
      <c r="I405" s="1689"/>
      <c r="J405" s="1689"/>
      <c r="K405" s="1689"/>
      <c r="L405" s="1689"/>
      <c r="M405" s="1689"/>
      <c r="N405" s="1689"/>
      <c r="O405" s="1689"/>
      <c r="P405" s="1689"/>
      <c r="Q405" s="1689"/>
      <c r="R405" s="1689"/>
      <c r="S405" s="1689"/>
      <c r="T405" s="1689"/>
      <c r="U405" s="1689"/>
      <c r="V405" s="1689"/>
      <c r="W405" s="1689"/>
      <c r="X405" s="1689"/>
      <c r="Y405" s="1689"/>
      <c r="Z405" s="1689"/>
    </row>
    <row r="406">
      <c r="A406" s="1689"/>
      <c r="B406" s="1689"/>
      <c r="C406" s="1689"/>
      <c r="D406" s="1689"/>
      <c r="E406" s="1689"/>
      <c r="F406" s="1689"/>
      <c r="G406" s="1689"/>
      <c r="H406" s="1689"/>
      <c r="I406" s="1689"/>
      <c r="J406" s="1689"/>
      <c r="K406" s="1689"/>
      <c r="L406" s="1689"/>
      <c r="M406" s="1689"/>
      <c r="N406" s="1689"/>
      <c r="O406" s="1689"/>
      <c r="P406" s="1689"/>
      <c r="Q406" s="1689"/>
      <c r="R406" s="1689"/>
      <c r="S406" s="1689"/>
      <c r="T406" s="1689"/>
      <c r="U406" s="1689"/>
      <c r="V406" s="1689"/>
      <c r="W406" s="1689"/>
      <c r="X406" s="1689"/>
      <c r="Y406" s="1689"/>
      <c r="Z406" s="1689"/>
    </row>
    <row r="407">
      <c r="A407" s="1689"/>
      <c r="B407" s="1689"/>
      <c r="C407" s="1689"/>
      <c r="D407" s="1689"/>
      <c r="E407" s="1689"/>
      <c r="F407" s="1689"/>
      <c r="G407" s="1689"/>
      <c r="H407" s="1689"/>
      <c r="I407" s="1689"/>
      <c r="J407" s="1689"/>
      <c r="K407" s="1689"/>
      <c r="L407" s="1689"/>
      <c r="M407" s="1689"/>
      <c r="N407" s="1689"/>
      <c r="O407" s="1689"/>
      <c r="P407" s="1689"/>
      <c r="Q407" s="1689"/>
      <c r="R407" s="1689"/>
      <c r="S407" s="1689"/>
      <c r="T407" s="1689"/>
      <c r="U407" s="1689"/>
      <c r="V407" s="1689"/>
      <c r="W407" s="1689"/>
      <c r="X407" s="1689"/>
      <c r="Y407" s="1689"/>
      <c r="Z407" s="1689"/>
    </row>
    <row r="408">
      <c r="A408" s="1689"/>
      <c r="B408" s="1689"/>
      <c r="C408" s="1689"/>
      <c r="D408" s="1689"/>
      <c r="E408" s="1689"/>
      <c r="F408" s="1689"/>
      <c r="G408" s="1689"/>
      <c r="H408" s="1689"/>
      <c r="I408" s="1689"/>
      <c r="J408" s="1689"/>
      <c r="K408" s="1689"/>
      <c r="L408" s="1689"/>
      <c r="M408" s="1689"/>
      <c r="N408" s="1689"/>
      <c r="O408" s="1689"/>
      <c r="P408" s="1689"/>
      <c r="Q408" s="1689"/>
      <c r="R408" s="1689"/>
      <c r="S408" s="1689"/>
      <c r="T408" s="1689"/>
      <c r="U408" s="1689"/>
      <c r="V408" s="1689"/>
      <c r="W408" s="1689"/>
      <c r="X408" s="1689"/>
      <c r="Y408" s="1689"/>
      <c r="Z408" s="1689"/>
    </row>
    <row r="409">
      <c r="A409" s="1689"/>
      <c r="B409" s="1689"/>
      <c r="C409" s="1689"/>
      <c r="D409" s="1689"/>
      <c r="E409" s="1689"/>
      <c r="F409" s="1689"/>
      <c r="G409" s="1689"/>
      <c r="H409" s="1689"/>
      <c r="I409" s="1689"/>
      <c r="J409" s="1689"/>
      <c r="K409" s="1689"/>
      <c r="L409" s="1689"/>
      <c r="M409" s="1689"/>
      <c r="N409" s="1689"/>
      <c r="O409" s="1689"/>
      <c r="P409" s="1689"/>
      <c r="Q409" s="1689"/>
      <c r="R409" s="1689"/>
      <c r="S409" s="1689"/>
      <c r="T409" s="1689"/>
      <c r="U409" s="1689"/>
      <c r="V409" s="1689"/>
      <c r="W409" s="1689"/>
      <c r="X409" s="1689"/>
      <c r="Y409" s="1689"/>
      <c r="Z409" s="1689"/>
    </row>
    <row r="410">
      <c r="A410" s="1689"/>
      <c r="B410" s="1689"/>
      <c r="C410" s="1689"/>
      <c r="D410" s="1689"/>
      <c r="E410" s="1689"/>
      <c r="F410" s="1689"/>
      <c r="G410" s="1689"/>
      <c r="H410" s="1689"/>
      <c r="I410" s="1689"/>
      <c r="J410" s="1689"/>
      <c r="K410" s="1689"/>
      <c r="L410" s="1689"/>
      <c r="M410" s="1689"/>
      <c r="N410" s="1689"/>
      <c r="O410" s="1689"/>
      <c r="P410" s="1689"/>
      <c r="Q410" s="1689"/>
      <c r="R410" s="1689"/>
      <c r="S410" s="1689"/>
      <c r="T410" s="1689"/>
      <c r="U410" s="1689"/>
      <c r="V410" s="1689"/>
      <c r="W410" s="1689"/>
      <c r="X410" s="1689"/>
      <c r="Y410" s="1689"/>
      <c r="Z410" s="1689"/>
    </row>
    <row r="411">
      <c r="A411" s="1689"/>
      <c r="B411" s="1689"/>
      <c r="C411" s="1689"/>
      <c r="D411" s="1689"/>
      <c r="E411" s="1689"/>
      <c r="F411" s="1689"/>
      <c r="G411" s="1689"/>
      <c r="H411" s="1689"/>
      <c r="I411" s="1689"/>
      <c r="J411" s="1689"/>
      <c r="K411" s="1689"/>
      <c r="L411" s="1689"/>
      <c r="M411" s="1689"/>
      <c r="N411" s="1689"/>
      <c r="O411" s="1689"/>
      <c r="P411" s="1689"/>
      <c r="Q411" s="1689"/>
      <c r="R411" s="1689"/>
      <c r="S411" s="1689"/>
      <c r="T411" s="1689"/>
      <c r="U411" s="1689"/>
      <c r="V411" s="1689"/>
      <c r="W411" s="1689"/>
      <c r="X411" s="1689"/>
      <c r="Y411" s="1689"/>
      <c r="Z411" s="1689"/>
    </row>
    <row r="412">
      <c r="A412" s="1689"/>
      <c r="B412" s="1689"/>
      <c r="C412" s="1689"/>
      <c r="D412" s="1689"/>
      <c r="E412" s="1689"/>
      <c r="F412" s="1689"/>
      <c r="G412" s="1689"/>
      <c r="H412" s="1689"/>
      <c r="I412" s="1689"/>
      <c r="J412" s="1689"/>
      <c r="K412" s="1689"/>
      <c r="L412" s="1689"/>
      <c r="M412" s="1689"/>
      <c r="N412" s="1689"/>
      <c r="O412" s="1689"/>
      <c r="P412" s="1689"/>
      <c r="Q412" s="1689"/>
      <c r="R412" s="1689"/>
      <c r="S412" s="1689"/>
      <c r="T412" s="1689"/>
      <c r="U412" s="1689"/>
      <c r="V412" s="1689"/>
      <c r="W412" s="1689"/>
      <c r="X412" s="1689"/>
      <c r="Y412" s="1689"/>
      <c r="Z412" s="1689"/>
    </row>
    <row r="413">
      <c r="A413" s="1689"/>
      <c r="B413" s="1689"/>
      <c r="C413" s="1689"/>
      <c r="D413" s="1689"/>
      <c r="E413" s="1689"/>
      <c r="F413" s="1689"/>
      <c r="G413" s="1689"/>
      <c r="H413" s="1689"/>
      <c r="I413" s="1689"/>
      <c r="J413" s="1689"/>
      <c r="K413" s="1689"/>
      <c r="L413" s="1689"/>
      <c r="M413" s="1689"/>
      <c r="N413" s="1689"/>
      <c r="O413" s="1689"/>
      <c r="P413" s="1689"/>
      <c r="Q413" s="1689"/>
      <c r="R413" s="1689"/>
      <c r="S413" s="1689"/>
      <c r="T413" s="1689"/>
      <c r="U413" s="1689"/>
      <c r="V413" s="1689"/>
      <c r="W413" s="1689"/>
      <c r="X413" s="1689"/>
      <c r="Y413" s="1689"/>
      <c r="Z413" s="1689"/>
    </row>
    <row r="414">
      <c r="A414" s="1689"/>
      <c r="B414" s="1689"/>
      <c r="C414" s="1689"/>
      <c r="D414" s="1689"/>
      <c r="E414" s="1689"/>
      <c r="F414" s="1689"/>
      <c r="G414" s="1689"/>
      <c r="H414" s="1689"/>
      <c r="I414" s="1689"/>
      <c r="J414" s="1689"/>
      <c r="K414" s="1689"/>
      <c r="L414" s="1689"/>
      <c r="M414" s="1689"/>
      <c r="N414" s="1689"/>
      <c r="O414" s="1689"/>
      <c r="P414" s="1689"/>
      <c r="Q414" s="1689"/>
      <c r="R414" s="1689"/>
      <c r="S414" s="1689"/>
      <c r="T414" s="1689"/>
      <c r="U414" s="1689"/>
      <c r="V414" s="1689"/>
      <c r="W414" s="1689"/>
      <c r="X414" s="1689"/>
      <c r="Y414" s="1689"/>
      <c r="Z414" s="1689"/>
    </row>
    <row r="415">
      <c r="A415" s="1689"/>
      <c r="B415" s="1689"/>
      <c r="C415" s="1689"/>
      <c r="D415" s="1689"/>
      <c r="E415" s="1689"/>
      <c r="F415" s="1689"/>
      <c r="G415" s="1689"/>
      <c r="H415" s="1689"/>
      <c r="I415" s="1689"/>
      <c r="J415" s="1689"/>
      <c r="K415" s="1689"/>
      <c r="L415" s="1689"/>
      <c r="M415" s="1689"/>
      <c r="N415" s="1689"/>
      <c r="O415" s="1689"/>
      <c r="P415" s="1689"/>
      <c r="Q415" s="1689"/>
      <c r="R415" s="1689"/>
      <c r="S415" s="1689"/>
      <c r="T415" s="1689"/>
      <c r="U415" s="1689"/>
      <c r="V415" s="1689"/>
      <c r="W415" s="1689"/>
      <c r="X415" s="1689"/>
      <c r="Y415" s="1689"/>
      <c r="Z415" s="1689"/>
    </row>
    <row r="416">
      <c r="A416" s="1689"/>
      <c r="B416" s="1689"/>
      <c r="C416" s="1689"/>
      <c r="D416" s="1689"/>
      <c r="E416" s="1689"/>
      <c r="F416" s="1689"/>
      <c r="G416" s="1689"/>
      <c r="H416" s="1689"/>
      <c r="I416" s="1689"/>
      <c r="J416" s="1689"/>
      <c r="K416" s="1689"/>
      <c r="L416" s="1689"/>
      <c r="M416" s="1689"/>
      <c r="N416" s="1689"/>
      <c r="O416" s="1689"/>
      <c r="P416" s="1689"/>
      <c r="Q416" s="1689"/>
      <c r="R416" s="1689"/>
      <c r="S416" s="1689"/>
      <c r="T416" s="1689"/>
      <c r="U416" s="1689"/>
      <c r="V416" s="1689"/>
      <c r="W416" s="1689"/>
      <c r="X416" s="1689"/>
      <c r="Y416" s="1689"/>
      <c r="Z416" s="1689"/>
    </row>
    <row r="417">
      <c r="A417" s="1689"/>
      <c r="B417" s="1689"/>
      <c r="C417" s="1689"/>
      <c r="D417" s="1689"/>
      <c r="E417" s="1689"/>
      <c r="F417" s="1689"/>
      <c r="G417" s="1689"/>
      <c r="H417" s="1689"/>
      <c r="I417" s="1689"/>
      <c r="J417" s="1689"/>
      <c r="K417" s="1689"/>
      <c r="L417" s="1689"/>
      <c r="M417" s="1689"/>
      <c r="N417" s="1689"/>
      <c r="O417" s="1689"/>
      <c r="P417" s="1689"/>
      <c r="Q417" s="1689"/>
      <c r="R417" s="1689"/>
      <c r="S417" s="1689"/>
      <c r="T417" s="1689"/>
      <c r="U417" s="1689"/>
      <c r="V417" s="1689"/>
      <c r="W417" s="1689"/>
      <c r="X417" s="1689"/>
      <c r="Y417" s="1689"/>
      <c r="Z417" s="1689"/>
    </row>
    <row r="418">
      <c r="A418" s="1689"/>
      <c r="B418" s="1689"/>
      <c r="C418" s="1689"/>
      <c r="D418" s="1689"/>
      <c r="E418" s="1689"/>
      <c r="F418" s="1689"/>
      <c r="G418" s="1689"/>
      <c r="H418" s="1689"/>
      <c r="I418" s="1689"/>
      <c r="J418" s="1689"/>
      <c r="K418" s="1689"/>
      <c r="L418" s="1689"/>
      <c r="M418" s="1689"/>
      <c r="N418" s="1689"/>
      <c r="O418" s="1689"/>
      <c r="P418" s="1689"/>
      <c r="Q418" s="1689"/>
      <c r="R418" s="1689"/>
      <c r="S418" s="1689"/>
      <c r="T418" s="1689"/>
      <c r="U418" s="1689"/>
      <c r="V418" s="1689"/>
      <c r="W418" s="1689"/>
      <c r="X418" s="1689"/>
      <c r="Y418" s="1689"/>
      <c r="Z418" s="1689"/>
    </row>
    <row r="419">
      <c r="A419" s="1689"/>
      <c r="B419" s="1689"/>
      <c r="C419" s="1689"/>
      <c r="D419" s="1689"/>
      <c r="E419" s="1689"/>
      <c r="F419" s="1689"/>
      <c r="G419" s="1689"/>
      <c r="H419" s="1689"/>
      <c r="I419" s="1689"/>
      <c r="J419" s="1689"/>
      <c r="K419" s="1689"/>
      <c r="L419" s="1689"/>
      <c r="M419" s="1689"/>
      <c r="N419" s="1689"/>
      <c r="O419" s="1689"/>
      <c r="P419" s="1689"/>
      <c r="Q419" s="1689"/>
      <c r="R419" s="1689"/>
      <c r="S419" s="1689"/>
      <c r="T419" s="1689"/>
      <c r="U419" s="1689"/>
      <c r="V419" s="1689"/>
      <c r="W419" s="1689"/>
      <c r="X419" s="1689"/>
      <c r="Y419" s="1689"/>
      <c r="Z419" s="1689"/>
    </row>
    <row r="420">
      <c r="A420" s="1689"/>
      <c r="B420" s="1689"/>
      <c r="C420" s="1689"/>
      <c r="D420" s="1689"/>
      <c r="E420" s="1689"/>
      <c r="F420" s="1689"/>
      <c r="G420" s="1689"/>
      <c r="H420" s="1689"/>
      <c r="I420" s="1689"/>
      <c r="J420" s="1689"/>
      <c r="K420" s="1689"/>
      <c r="L420" s="1689"/>
      <c r="M420" s="1689"/>
      <c r="N420" s="1689"/>
      <c r="O420" s="1689"/>
      <c r="P420" s="1689"/>
      <c r="Q420" s="1689"/>
      <c r="R420" s="1689"/>
      <c r="S420" s="1689"/>
      <c r="T420" s="1689"/>
      <c r="U420" s="1689"/>
      <c r="V420" s="1689"/>
      <c r="W420" s="1689"/>
      <c r="X420" s="1689"/>
      <c r="Y420" s="1689"/>
      <c r="Z420" s="1689"/>
    </row>
    <row r="421">
      <c r="A421" s="1689"/>
      <c r="B421" s="1689"/>
      <c r="C421" s="1689"/>
      <c r="D421" s="1689"/>
      <c r="E421" s="1689"/>
      <c r="F421" s="1689"/>
      <c r="G421" s="1689"/>
      <c r="H421" s="1689"/>
      <c r="I421" s="1689"/>
      <c r="J421" s="1689"/>
      <c r="K421" s="1689"/>
      <c r="L421" s="1689"/>
      <c r="M421" s="1689"/>
      <c r="N421" s="1689"/>
      <c r="O421" s="1689"/>
      <c r="P421" s="1689"/>
      <c r="Q421" s="1689"/>
      <c r="R421" s="1689"/>
      <c r="S421" s="1689"/>
      <c r="T421" s="1689"/>
      <c r="U421" s="1689"/>
      <c r="V421" s="1689"/>
      <c r="W421" s="1689"/>
      <c r="X421" s="1689"/>
      <c r="Y421" s="1689"/>
      <c r="Z421" s="1689"/>
    </row>
    <row r="422">
      <c r="A422" s="1689"/>
      <c r="B422" s="1689"/>
      <c r="C422" s="1689"/>
      <c r="D422" s="1689"/>
      <c r="E422" s="1689"/>
      <c r="F422" s="1689"/>
      <c r="G422" s="1689"/>
      <c r="H422" s="1689"/>
      <c r="I422" s="1689"/>
      <c r="J422" s="1689"/>
      <c r="K422" s="1689"/>
      <c r="L422" s="1689"/>
      <c r="M422" s="1689"/>
      <c r="N422" s="1689"/>
      <c r="O422" s="1689"/>
      <c r="P422" s="1689"/>
      <c r="Q422" s="1689"/>
      <c r="R422" s="1689"/>
      <c r="S422" s="1689"/>
      <c r="T422" s="1689"/>
      <c r="U422" s="1689"/>
      <c r="V422" s="1689"/>
      <c r="W422" s="1689"/>
      <c r="X422" s="1689"/>
      <c r="Y422" s="1689"/>
      <c r="Z422" s="1689"/>
    </row>
    <row r="423">
      <c r="A423" s="1689"/>
      <c r="B423" s="1689"/>
      <c r="C423" s="1689"/>
      <c r="D423" s="1689"/>
      <c r="E423" s="1689"/>
      <c r="F423" s="1689"/>
      <c r="G423" s="1689"/>
      <c r="H423" s="1689"/>
      <c r="I423" s="1689"/>
      <c r="J423" s="1689"/>
      <c r="K423" s="1689"/>
      <c r="L423" s="1689"/>
      <c r="M423" s="1689"/>
      <c r="N423" s="1689"/>
      <c r="O423" s="1689"/>
      <c r="P423" s="1689"/>
      <c r="Q423" s="1689"/>
      <c r="R423" s="1689"/>
      <c r="S423" s="1689"/>
      <c r="T423" s="1689"/>
      <c r="U423" s="1689"/>
      <c r="V423" s="1689"/>
      <c r="W423" s="1689"/>
      <c r="X423" s="1689"/>
      <c r="Y423" s="1689"/>
      <c r="Z423" s="1689"/>
    </row>
    <row r="424">
      <c r="A424" s="1689"/>
      <c r="B424" s="1689"/>
      <c r="C424" s="1689"/>
      <c r="D424" s="1689"/>
      <c r="E424" s="1689"/>
      <c r="F424" s="1689"/>
      <c r="G424" s="1689"/>
      <c r="H424" s="1689"/>
      <c r="I424" s="1689"/>
      <c r="J424" s="1689"/>
      <c r="K424" s="1689"/>
      <c r="L424" s="1689"/>
      <c r="M424" s="1689"/>
      <c r="N424" s="1689"/>
      <c r="O424" s="1689"/>
      <c r="P424" s="1689"/>
      <c r="Q424" s="1689"/>
      <c r="R424" s="1689"/>
      <c r="S424" s="1689"/>
      <c r="T424" s="1689"/>
      <c r="U424" s="1689"/>
      <c r="V424" s="1689"/>
      <c r="W424" s="1689"/>
      <c r="X424" s="1689"/>
      <c r="Y424" s="1689"/>
      <c r="Z424" s="1689"/>
    </row>
    <row r="425">
      <c r="A425" s="1689"/>
      <c r="B425" s="1689"/>
      <c r="C425" s="1689"/>
      <c r="D425" s="1689"/>
      <c r="E425" s="1689"/>
      <c r="F425" s="1689"/>
      <c r="G425" s="1689"/>
      <c r="H425" s="1689"/>
      <c r="I425" s="1689"/>
      <c r="J425" s="1689"/>
      <c r="K425" s="1689"/>
      <c r="L425" s="1689"/>
      <c r="M425" s="1689"/>
      <c r="N425" s="1689"/>
      <c r="O425" s="1689"/>
      <c r="P425" s="1689"/>
      <c r="Q425" s="1689"/>
      <c r="R425" s="1689"/>
      <c r="S425" s="1689"/>
      <c r="T425" s="1689"/>
      <c r="U425" s="1689"/>
      <c r="V425" s="1689"/>
      <c r="W425" s="1689"/>
      <c r="X425" s="1689"/>
      <c r="Y425" s="1689"/>
      <c r="Z425" s="1689"/>
    </row>
    <row r="426">
      <c r="A426" s="1689"/>
      <c r="B426" s="1689"/>
      <c r="C426" s="1689"/>
      <c r="D426" s="1689"/>
      <c r="E426" s="1689"/>
      <c r="F426" s="1689"/>
      <c r="G426" s="1689"/>
      <c r="H426" s="1689"/>
      <c r="I426" s="1689"/>
      <c r="J426" s="1689"/>
      <c r="K426" s="1689"/>
      <c r="L426" s="1689"/>
      <c r="M426" s="1689"/>
      <c r="N426" s="1689"/>
      <c r="O426" s="1689"/>
      <c r="P426" s="1689"/>
      <c r="Q426" s="1689"/>
      <c r="R426" s="1689"/>
      <c r="S426" s="1689"/>
      <c r="T426" s="1689"/>
      <c r="U426" s="1689"/>
      <c r="V426" s="1689"/>
      <c r="W426" s="1689"/>
      <c r="X426" s="1689"/>
      <c r="Y426" s="1689"/>
      <c r="Z426" s="1689"/>
    </row>
    <row r="427">
      <c r="A427" s="1689"/>
      <c r="B427" s="1689"/>
      <c r="C427" s="1689"/>
      <c r="D427" s="1689"/>
      <c r="E427" s="1689"/>
      <c r="F427" s="1689"/>
      <c r="G427" s="1689"/>
      <c r="H427" s="1689"/>
      <c r="I427" s="1689"/>
      <c r="J427" s="1689"/>
      <c r="K427" s="1689"/>
      <c r="L427" s="1689"/>
      <c r="M427" s="1689"/>
      <c r="N427" s="1689"/>
      <c r="O427" s="1689"/>
      <c r="P427" s="1689"/>
      <c r="Q427" s="1689"/>
      <c r="R427" s="1689"/>
      <c r="S427" s="1689"/>
      <c r="T427" s="1689"/>
      <c r="U427" s="1689"/>
      <c r="V427" s="1689"/>
      <c r="W427" s="1689"/>
      <c r="X427" s="1689"/>
      <c r="Y427" s="1689"/>
      <c r="Z427" s="1689"/>
    </row>
    <row r="428">
      <c r="A428" s="1689"/>
      <c r="B428" s="1689"/>
      <c r="C428" s="1689"/>
      <c r="D428" s="1689"/>
      <c r="E428" s="1689"/>
      <c r="F428" s="1689"/>
      <c r="G428" s="1689"/>
      <c r="H428" s="1689"/>
      <c r="I428" s="1689"/>
      <c r="J428" s="1689"/>
      <c r="K428" s="1689"/>
      <c r="L428" s="1689"/>
      <c r="M428" s="1689"/>
      <c r="N428" s="1689"/>
      <c r="O428" s="1689"/>
      <c r="P428" s="1689"/>
      <c r="Q428" s="1689"/>
      <c r="R428" s="1689"/>
      <c r="S428" s="1689"/>
      <c r="T428" s="1689"/>
      <c r="U428" s="1689"/>
      <c r="V428" s="1689"/>
      <c r="W428" s="1689"/>
      <c r="X428" s="1689"/>
      <c r="Y428" s="1689"/>
      <c r="Z428" s="1689"/>
    </row>
    <row r="429">
      <c r="A429" s="1689"/>
      <c r="B429" s="1689"/>
      <c r="C429" s="1689"/>
      <c r="D429" s="1689"/>
      <c r="E429" s="1689"/>
      <c r="F429" s="1689"/>
      <c r="G429" s="1689"/>
      <c r="H429" s="1689"/>
      <c r="I429" s="1689"/>
      <c r="J429" s="1689"/>
      <c r="K429" s="1689"/>
      <c r="L429" s="1689"/>
      <c r="M429" s="1689"/>
      <c r="N429" s="1689"/>
      <c r="O429" s="1689"/>
      <c r="P429" s="1689"/>
      <c r="Q429" s="1689"/>
      <c r="R429" s="1689"/>
      <c r="S429" s="1689"/>
      <c r="T429" s="1689"/>
      <c r="U429" s="1689"/>
      <c r="V429" s="1689"/>
      <c r="W429" s="1689"/>
      <c r="X429" s="1689"/>
      <c r="Y429" s="1689"/>
      <c r="Z429" s="1689"/>
    </row>
    <row r="430">
      <c r="A430" s="1689"/>
      <c r="B430" s="1689"/>
      <c r="C430" s="1689"/>
      <c r="D430" s="1689"/>
      <c r="E430" s="1689"/>
      <c r="F430" s="1689"/>
      <c r="G430" s="1689"/>
      <c r="H430" s="1689"/>
      <c r="I430" s="1689"/>
      <c r="J430" s="1689"/>
      <c r="K430" s="1689"/>
      <c r="L430" s="1689"/>
      <c r="M430" s="1689"/>
      <c r="N430" s="1689"/>
      <c r="O430" s="1689"/>
      <c r="P430" s="1689"/>
      <c r="Q430" s="1689"/>
      <c r="R430" s="1689"/>
      <c r="S430" s="1689"/>
      <c r="T430" s="1689"/>
      <c r="U430" s="1689"/>
      <c r="V430" s="1689"/>
      <c r="W430" s="1689"/>
      <c r="X430" s="1689"/>
      <c r="Y430" s="1689"/>
      <c r="Z430" s="1689"/>
    </row>
    <row r="431">
      <c r="A431" s="1689"/>
      <c r="B431" s="1689"/>
      <c r="C431" s="1689"/>
      <c r="D431" s="1689"/>
      <c r="E431" s="1689"/>
      <c r="F431" s="1689"/>
      <c r="G431" s="1689"/>
      <c r="H431" s="1689"/>
      <c r="I431" s="1689"/>
      <c r="J431" s="1689"/>
      <c r="K431" s="1689"/>
      <c r="L431" s="1689"/>
      <c r="M431" s="1689"/>
      <c r="N431" s="1689"/>
      <c r="O431" s="1689"/>
      <c r="P431" s="1689"/>
      <c r="Q431" s="1689"/>
      <c r="R431" s="1689"/>
      <c r="S431" s="1689"/>
      <c r="T431" s="1689"/>
      <c r="U431" s="1689"/>
      <c r="V431" s="1689"/>
      <c r="W431" s="1689"/>
      <c r="X431" s="1689"/>
      <c r="Y431" s="1689"/>
      <c r="Z431" s="1689"/>
    </row>
    <row r="432">
      <c r="A432" s="1689"/>
      <c r="B432" s="1689"/>
      <c r="C432" s="1689"/>
      <c r="D432" s="1689"/>
      <c r="E432" s="1689"/>
      <c r="F432" s="1689"/>
      <c r="G432" s="1689"/>
      <c r="H432" s="1689"/>
      <c r="I432" s="1689"/>
      <c r="J432" s="1689"/>
      <c r="K432" s="1689"/>
      <c r="L432" s="1689"/>
      <c r="M432" s="1689"/>
      <c r="N432" s="1689"/>
      <c r="O432" s="1689"/>
      <c r="P432" s="1689"/>
      <c r="Q432" s="1689"/>
      <c r="R432" s="1689"/>
      <c r="S432" s="1689"/>
      <c r="T432" s="1689"/>
      <c r="U432" s="1689"/>
      <c r="V432" s="1689"/>
      <c r="W432" s="1689"/>
      <c r="X432" s="1689"/>
      <c r="Y432" s="1689"/>
      <c r="Z432" s="1689"/>
    </row>
    <row r="433">
      <c r="A433" s="1689"/>
      <c r="B433" s="1689"/>
      <c r="C433" s="1689"/>
      <c r="D433" s="1689"/>
      <c r="E433" s="1689"/>
      <c r="F433" s="1689"/>
      <c r="G433" s="1689"/>
      <c r="H433" s="1689"/>
      <c r="I433" s="1689"/>
      <c r="J433" s="1689"/>
      <c r="K433" s="1689"/>
      <c r="L433" s="1689"/>
      <c r="M433" s="1689"/>
      <c r="N433" s="1689"/>
      <c r="O433" s="1689"/>
      <c r="P433" s="1689"/>
      <c r="Q433" s="1689"/>
      <c r="R433" s="1689"/>
      <c r="S433" s="1689"/>
      <c r="T433" s="1689"/>
      <c r="U433" s="1689"/>
      <c r="V433" s="1689"/>
      <c r="W433" s="1689"/>
      <c r="X433" s="1689"/>
      <c r="Y433" s="1689"/>
      <c r="Z433" s="1689"/>
    </row>
    <row r="434">
      <c r="A434" s="1689"/>
      <c r="B434" s="1689"/>
      <c r="C434" s="1689"/>
      <c r="D434" s="1689"/>
      <c r="E434" s="1689"/>
      <c r="F434" s="1689"/>
      <c r="G434" s="1689"/>
      <c r="H434" s="1689"/>
      <c r="I434" s="1689"/>
      <c r="J434" s="1689"/>
      <c r="K434" s="1689"/>
      <c r="L434" s="1689"/>
      <c r="M434" s="1689"/>
      <c r="N434" s="1689"/>
      <c r="O434" s="1689"/>
      <c r="P434" s="1689"/>
      <c r="Q434" s="1689"/>
      <c r="R434" s="1689"/>
      <c r="S434" s="1689"/>
      <c r="T434" s="1689"/>
      <c r="U434" s="1689"/>
      <c r="V434" s="1689"/>
      <c r="W434" s="1689"/>
      <c r="X434" s="1689"/>
      <c r="Y434" s="1689"/>
      <c r="Z434" s="1689"/>
    </row>
    <row r="435">
      <c r="A435" s="1689"/>
      <c r="B435" s="1689"/>
      <c r="C435" s="1689"/>
      <c r="D435" s="1689"/>
      <c r="E435" s="1689"/>
      <c r="F435" s="1689"/>
      <c r="G435" s="1689"/>
      <c r="H435" s="1689"/>
      <c r="I435" s="1689"/>
      <c r="J435" s="1689"/>
      <c r="K435" s="1689"/>
      <c r="L435" s="1689"/>
      <c r="M435" s="1689"/>
      <c r="N435" s="1689"/>
      <c r="O435" s="1689"/>
      <c r="P435" s="1689"/>
      <c r="Q435" s="1689"/>
      <c r="R435" s="1689"/>
      <c r="S435" s="1689"/>
      <c r="T435" s="1689"/>
      <c r="U435" s="1689"/>
      <c r="V435" s="1689"/>
      <c r="W435" s="1689"/>
      <c r="X435" s="1689"/>
      <c r="Y435" s="1689"/>
      <c r="Z435" s="1689"/>
    </row>
    <row r="436">
      <c r="A436" s="1689"/>
      <c r="B436" s="1689"/>
      <c r="C436" s="1689"/>
      <c r="D436" s="1689"/>
      <c r="E436" s="1689"/>
      <c r="F436" s="1689"/>
      <c r="G436" s="1689"/>
      <c r="H436" s="1689"/>
      <c r="I436" s="1689"/>
      <c r="J436" s="1689"/>
      <c r="K436" s="1689"/>
      <c r="L436" s="1689"/>
      <c r="M436" s="1689"/>
      <c r="N436" s="1689"/>
      <c r="O436" s="1689"/>
      <c r="P436" s="1689"/>
      <c r="Q436" s="1689"/>
      <c r="R436" s="1689"/>
      <c r="S436" s="1689"/>
      <c r="T436" s="1689"/>
      <c r="U436" s="1689"/>
      <c r="V436" s="1689"/>
      <c r="W436" s="1689"/>
      <c r="X436" s="1689"/>
      <c r="Y436" s="1689"/>
      <c r="Z436" s="1689"/>
    </row>
    <row r="437">
      <c r="A437" s="1689"/>
      <c r="B437" s="1689"/>
      <c r="C437" s="1689"/>
      <c r="D437" s="1689"/>
      <c r="E437" s="1689"/>
      <c r="F437" s="1689"/>
      <c r="G437" s="1689"/>
      <c r="H437" s="1689"/>
      <c r="I437" s="1689"/>
      <c r="J437" s="1689"/>
      <c r="K437" s="1689"/>
      <c r="L437" s="1689"/>
      <c r="M437" s="1689"/>
      <c r="N437" s="1689"/>
      <c r="O437" s="1689"/>
      <c r="P437" s="1689"/>
      <c r="Q437" s="1689"/>
      <c r="R437" s="1689"/>
      <c r="S437" s="1689"/>
      <c r="T437" s="1689"/>
      <c r="U437" s="1689"/>
      <c r="V437" s="1689"/>
      <c r="W437" s="1689"/>
      <c r="X437" s="1689"/>
      <c r="Y437" s="1689"/>
      <c r="Z437" s="1689"/>
    </row>
    <row r="438">
      <c r="A438" s="1689"/>
      <c r="B438" s="1689"/>
      <c r="C438" s="1689"/>
      <c r="D438" s="1689"/>
      <c r="E438" s="1689"/>
      <c r="F438" s="1689"/>
      <c r="G438" s="1689"/>
      <c r="H438" s="1689"/>
      <c r="I438" s="1689"/>
      <c r="J438" s="1689"/>
      <c r="K438" s="1689"/>
      <c r="L438" s="1689"/>
      <c r="M438" s="1689"/>
      <c r="N438" s="1689"/>
      <c r="O438" s="1689"/>
      <c r="P438" s="1689"/>
      <c r="Q438" s="1689"/>
      <c r="R438" s="1689"/>
      <c r="S438" s="1689"/>
      <c r="T438" s="1689"/>
      <c r="U438" s="1689"/>
      <c r="V438" s="1689"/>
      <c r="W438" s="1689"/>
      <c r="X438" s="1689"/>
      <c r="Y438" s="1689"/>
      <c r="Z438" s="1689"/>
    </row>
    <row r="439">
      <c r="A439" s="1689"/>
      <c r="B439" s="1689"/>
      <c r="C439" s="1689"/>
      <c r="D439" s="1689"/>
      <c r="E439" s="1689"/>
      <c r="F439" s="1689"/>
      <c r="G439" s="1689"/>
      <c r="H439" s="1689"/>
      <c r="I439" s="1689"/>
      <c r="J439" s="1689"/>
      <c r="K439" s="1689"/>
      <c r="L439" s="1689"/>
      <c r="M439" s="1689"/>
      <c r="N439" s="1689"/>
      <c r="O439" s="1689"/>
      <c r="P439" s="1689"/>
      <c r="Q439" s="1689"/>
      <c r="R439" s="1689"/>
      <c r="S439" s="1689"/>
      <c r="T439" s="1689"/>
      <c r="U439" s="1689"/>
      <c r="V439" s="1689"/>
      <c r="W439" s="1689"/>
      <c r="X439" s="1689"/>
      <c r="Y439" s="1689"/>
      <c r="Z439" s="1689"/>
    </row>
    <row r="440">
      <c r="A440" s="1689"/>
      <c r="B440" s="1689"/>
      <c r="C440" s="1689"/>
      <c r="D440" s="1689"/>
      <c r="E440" s="1689"/>
      <c r="F440" s="1689"/>
      <c r="G440" s="1689"/>
      <c r="H440" s="1689"/>
      <c r="I440" s="1689"/>
      <c r="J440" s="1689"/>
      <c r="K440" s="1689"/>
      <c r="L440" s="1689"/>
      <c r="M440" s="1689"/>
      <c r="N440" s="1689"/>
      <c r="O440" s="1689"/>
      <c r="P440" s="1689"/>
      <c r="Q440" s="1689"/>
      <c r="R440" s="1689"/>
      <c r="S440" s="1689"/>
      <c r="T440" s="1689"/>
      <c r="U440" s="1689"/>
      <c r="V440" s="1689"/>
      <c r="W440" s="1689"/>
      <c r="X440" s="1689"/>
      <c r="Y440" s="1689"/>
      <c r="Z440" s="1689"/>
    </row>
    <row r="441">
      <c r="A441" s="1689"/>
      <c r="B441" s="1689"/>
      <c r="C441" s="1689"/>
      <c r="D441" s="1689"/>
      <c r="E441" s="1689"/>
      <c r="F441" s="1689"/>
      <c r="G441" s="1689"/>
      <c r="H441" s="1689"/>
      <c r="I441" s="1689"/>
      <c r="J441" s="1689"/>
      <c r="K441" s="1689"/>
      <c r="L441" s="1689"/>
      <c r="M441" s="1689"/>
      <c r="N441" s="1689"/>
      <c r="O441" s="1689"/>
      <c r="P441" s="1689"/>
      <c r="Q441" s="1689"/>
      <c r="R441" s="1689"/>
      <c r="S441" s="1689"/>
      <c r="T441" s="1689"/>
      <c r="U441" s="1689"/>
      <c r="V441" s="1689"/>
      <c r="W441" s="1689"/>
      <c r="X441" s="1689"/>
      <c r="Y441" s="1689"/>
      <c r="Z441" s="1689"/>
    </row>
    <row r="442">
      <c r="A442" s="1689"/>
      <c r="B442" s="1689"/>
      <c r="C442" s="1689"/>
      <c r="D442" s="1689"/>
      <c r="E442" s="1689"/>
      <c r="F442" s="1689"/>
      <c r="G442" s="1689"/>
      <c r="H442" s="1689"/>
      <c r="I442" s="1689"/>
      <c r="J442" s="1689"/>
      <c r="K442" s="1689"/>
      <c r="L442" s="1689"/>
      <c r="M442" s="1689"/>
      <c r="N442" s="1689"/>
      <c r="O442" s="1689"/>
      <c r="P442" s="1689"/>
      <c r="Q442" s="1689"/>
      <c r="R442" s="1689"/>
      <c r="S442" s="1689"/>
      <c r="T442" s="1689"/>
      <c r="U442" s="1689"/>
      <c r="V442" s="1689"/>
      <c r="W442" s="1689"/>
      <c r="X442" s="1689"/>
      <c r="Y442" s="1689"/>
      <c r="Z442" s="1689"/>
    </row>
    <row r="443">
      <c r="A443" s="1689"/>
      <c r="B443" s="1689"/>
      <c r="C443" s="1689"/>
      <c r="D443" s="1689"/>
      <c r="E443" s="1689"/>
      <c r="F443" s="1689"/>
      <c r="G443" s="1689"/>
      <c r="H443" s="1689"/>
      <c r="I443" s="1689"/>
      <c r="J443" s="1689"/>
      <c r="K443" s="1689"/>
      <c r="L443" s="1689"/>
      <c r="M443" s="1689"/>
      <c r="N443" s="1689"/>
      <c r="O443" s="1689"/>
      <c r="P443" s="1689"/>
      <c r="Q443" s="1689"/>
      <c r="R443" s="1689"/>
      <c r="S443" s="1689"/>
      <c r="T443" s="1689"/>
      <c r="U443" s="1689"/>
      <c r="V443" s="1689"/>
      <c r="W443" s="1689"/>
      <c r="X443" s="1689"/>
      <c r="Y443" s="1689"/>
      <c r="Z443" s="1689"/>
    </row>
    <row r="444">
      <c r="A444" s="1689"/>
      <c r="B444" s="1689"/>
      <c r="C444" s="1689"/>
      <c r="D444" s="1689"/>
      <c r="E444" s="1689"/>
      <c r="F444" s="1689"/>
      <c r="G444" s="1689"/>
      <c r="H444" s="1689"/>
      <c r="I444" s="1689"/>
      <c r="J444" s="1689"/>
      <c r="K444" s="1689"/>
      <c r="L444" s="1689"/>
      <c r="M444" s="1689"/>
      <c r="N444" s="1689"/>
      <c r="O444" s="1689"/>
      <c r="P444" s="1689"/>
      <c r="Q444" s="1689"/>
      <c r="R444" s="1689"/>
      <c r="S444" s="1689"/>
      <c r="T444" s="1689"/>
      <c r="U444" s="1689"/>
      <c r="V444" s="1689"/>
      <c r="W444" s="1689"/>
      <c r="X444" s="1689"/>
      <c r="Y444" s="1689"/>
      <c r="Z444" s="1689"/>
    </row>
    <row r="445">
      <c r="A445" s="1689"/>
      <c r="B445" s="1689"/>
      <c r="C445" s="1689"/>
      <c r="D445" s="1689"/>
      <c r="E445" s="1689"/>
      <c r="F445" s="1689"/>
      <c r="G445" s="1689"/>
      <c r="H445" s="1689"/>
      <c r="I445" s="1689"/>
      <c r="J445" s="1689"/>
      <c r="K445" s="1689"/>
      <c r="L445" s="1689"/>
      <c r="M445" s="1689"/>
      <c r="N445" s="1689"/>
      <c r="O445" s="1689"/>
      <c r="P445" s="1689"/>
      <c r="Q445" s="1689"/>
      <c r="R445" s="1689"/>
      <c r="S445" s="1689"/>
      <c r="T445" s="1689"/>
      <c r="U445" s="1689"/>
      <c r="V445" s="1689"/>
      <c r="W445" s="1689"/>
      <c r="X445" s="1689"/>
      <c r="Y445" s="1689"/>
      <c r="Z445" s="1689"/>
    </row>
    <row r="446">
      <c r="A446" s="1689"/>
      <c r="B446" s="1689"/>
      <c r="C446" s="1689"/>
      <c r="D446" s="1689"/>
      <c r="E446" s="1689"/>
      <c r="F446" s="1689"/>
      <c r="G446" s="1689"/>
      <c r="H446" s="1689"/>
      <c r="I446" s="1689"/>
      <c r="J446" s="1689"/>
      <c r="K446" s="1689"/>
      <c r="L446" s="1689"/>
      <c r="M446" s="1689"/>
      <c r="N446" s="1689"/>
      <c r="O446" s="1689"/>
      <c r="P446" s="1689"/>
      <c r="Q446" s="1689"/>
      <c r="R446" s="1689"/>
      <c r="S446" s="1689"/>
      <c r="T446" s="1689"/>
      <c r="U446" s="1689"/>
      <c r="V446" s="1689"/>
      <c r="W446" s="1689"/>
      <c r="X446" s="1689"/>
      <c r="Y446" s="1689"/>
      <c r="Z446" s="1689"/>
    </row>
    <row r="447">
      <c r="A447" s="1689"/>
      <c r="B447" s="1689"/>
      <c r="C447" s="1689"/>
      <c r="D447" s="1689"/>
      <c r="E447" s="1689"/>
      <c r="F447" s="1689"/>
      <c r="G447" s="1689"/>
      <c r="H447" s="1689"/>
      <c r="I447" s="1689"/>
      <c r="J447" s="1689"/>
      <c r="K447" s="1689"/>
      <c r="L447" s="1689"/>
      <c r="M447" s="1689"/>
      <c r="N447" s="1689"/>
      <c r="O447" s="1689"/>
      <c r="P447" s="1689"/>
      <c r="Q447" s="1689"/>
      <c r="R447" s="1689"/>
      <c r="S447" s="1689"/>
      <c r="T447" s="1689"/>
      <c r="U447" s="1689"/>
      <c r="V447" s="1689"/>
      <c r="W447" s="1689"/>
      <c r="X447" s="1689"/>
      <c r="Y447" s="1689"/>
      <c r="Z447" s="1689"/>
    </row>
    <row r="448">
      <c r="A448" s="1689"/>
      <c r="B448" s="1689"/>
      <c r="C448" s="1689"/>
      <c r="D448" s="1689"/>
      <c r="E448" s="1689"/>
      <c r="F448" s="1689"/>
      <c r="G448" s="1689"/>
      <c r="H448" s="1689"/>
      <c r="I448" s="1689"/>
      <c r="J448" s="1689"/>
      <c r="K448" s="1689"/>
      <c r="L448" s="1689"/>
      <c r="M448" s="1689"/>
      <c r="N448" s="1689"/>
      <c r="O448" s="1689"/>
      <c r="P448" s="1689"/>
      <c r="Q448" s="1689"/>
      <c r="R448" s="1689"/>
      <c r="S448" s="1689"/>
      <c r="T448" s="1689"/>
      <c r="U448" s="1689"/>
      <c r="V448" s="1689"/>
      <c r="W448" s="1689"/>
      <c r="X448" s="1689"/>
      <c r="Y448" s="1689"/>
      <c r="Z448" s="1689"/>
    </row>
    <row r="449">
      <c r="A449" s="1689"/>
      <c r="B449" s="1689"/>
      <c r="C449" s="1689"/>
      <c r="D449" s="1689"/>
      <c r="E449" s="1689"/>
      <c r="F449" s="1689"/>
      <c r="G449" s="1689"/>
      <c r="H449" s="1689"/>
      <c r="I449" s="1689"/>
      <c r="J449" s="1689"/>
      <c r="K449" s="1689"/>
      <c r="L449" s="1689"/>
      <c r="M449" s="1689"/>
      <c r="N449" s="1689"/>
      <c r="O449" s="1689"/>
      <c r="P449" s="1689"/>
      <c r="Q449" s="1689"/>
      <c r="R449" s="1689"/>
      <c r="S449" s="1689"/>
      <c r="T449" s="1689"/>
      <c r="U449" s="1689"/>
      <c r="V449" s="1689"/>
      <c r="W449" s="1689"/>
      <c r="X449" s="1689"/>
      <c r="Y449" s="1689"/>
      <c r="Z449" s="1689"/>
    </row>
    <row r="450">
      <c r="A450" s="1689"/>
      <c r="B450" s="1689"/>
      <c r="C450" s="1689"/>
      <c r="D450" s="1689"/>
      <c r="E450" s="1689"/>
      <c r="F450" s="1689"/>
      <c r="G450" s="1689"/>
      <c r="H450" s="1689"/>
      <c r="I450" s="1689"/>
      <c r="J450" s="1689"/>
      <c r="K450" s="1689"/>
      <c r="L450" s="1689"/>
      <c r="M450" s="1689"/>
      <c r="N450" s="1689"/>
      <c r="O450" s="1689"/>
      <c r="P450" s="1689"/>
      <c r="Q450" s="1689"/>
      <c r="R450" s="1689"/>
      <c r="S450" s="1689"/>
      <c r="T450" s="1689"/>
      <c r="U450" s="1689"/>
      <c r="V450" s="1689"/>
      <c r="W450" s="1689"/>
      <c r="X450" s="1689"/>
      <c r="Y450" s="1689"/>
      <c r="Z450" s="1689"/>
    </row>
    <row r="451">
      <c r="A451" s="1689"/>
      <c r="B451" s="1689"/>
      <c r="C451" s="1689"/>
      <c r="D451" s="1689"/>
      <c r="E451" s="1689"/>
      <c r="F451" s="1689"/>
      <c r="G451" s="1689"/>
      <c r="H451" s="1689"/>
      <c r="I451" s="1689"/>
      <c r="J451" s="1689"/>
      <c r="K451" s="1689"/>
      <c r="L451" s="1689"/>
      <c r="M451" s="1689"/>
      <c r="N451" s="1689"/>
      <c r="O451" s="1689"/>
      <c r="P451" s="1689"/>
      <c r="Q451" s="1689"/>
      <c r="R451" s="1689"/>
      <c r="S451" s="1689"/>
      <c r="T451" s="1689"/>
      <c r="U451" s="1689"/>
      <c r="V451" s="1689"/>
      <c r="W451" s="1689"/>
      <c r="X451" s="1689"/>
      <c r="Y451" s="1689"/>
      <c r="Z451" s="1689"/>
    </row>
    <row r="452">
      <c r="A452" s="1689"/>
      <c r="B452" s="1689"/>
      <c r="C452" s="1689"/>
      <c r="D452" s="1689"/>
      <c r="E452" s="1689"/>
      <c r="F452" s="1689"/>
      <c r="G452" s="1689"/>
      <c r="H452" s="1689"/>
      <c r="I452" s="1689"/>
      <c r="J452" s="1689"/>
      <c r="K452" s="1689"/>
      <c r="L452" s="1689"/>
      <c r="M452" s="1689"/>
      <c r="N452" s="1689"/>
      <c r="O452" s="1689"/>
      <c r="P452" s="1689"/>
      <c r="Q452" s="1689"/>
      <c r="R452" s="1689"/>
      <c r="S452" s="1689"/>
      <c r="T452" s="1689"/>
      <c r="U452" s="1689"/>
      <c r="V452" s="1689"/>
      <c r="W452" s="1689"/>
      <c r="X452" s="1689"/>
      <c r="Y452" s="1689"/>
      <c r="Z452" s="1689"/>
    </row>
    <row r="453">
      <c r="A453" s="1689"/>
      <c r="B453" s="1689"/>
      <c r="C453" s="1689"/>
      <c r="D453" s="1689"/>
      <c r="E453" s="1689"/>
      <c r="F453" s="1689"/>
      <c r="G453" s="1689"/>
      <c r="H453" s="1689"/>
      <c r="I453" s="1689"/>
      <c r="J453" s="1689"/>
      <c r="K453" s="1689"/>
      <c r="L453" s="1689"/>
      <c r="M453" s="1689"/>
      <c r="N453" s="1689"/>
      <c r="O453" s="1689"/>
      <c r="P453" s="1689"/>
      <c r="Q453" s="1689"/>
      <c r="R453" s="1689"/>
      <c r="S453" s="1689"/>
      <c r="T453" s="1689"/>
      <c r="U453" s="1689"/>
      <c r="V453" s="1689"/>
      <c r="W453" s="1689"/>
      <c r="X453" s="1689"/>
      <c r="Y453" s="1689"/>
      <c r="Z453" s="1689"/>
    </row>
    <row r="454">
      <c r="A454" s="1689"/>
      <c r="B454" s="1689"/>
      <c r="C454" s="1689"/>
      <c r="D454" s="1689"/>
      <c r="E454" s="1689"/>
      <c r="F454" s="1689"/>
      <c r="G454" s="1689"/>
      <c r="H454" s="1689"/>
      <c r="I454" s="1689"/>
      <c r="J454" s="1689"/>
      <c r="K454" s="1689"/>
      <c r="L454" s="1689"/>
      <c r="M454" s="1689"/>
      <c r="N454" s="1689"/>
      <c r="O454" s="1689"/>
      <c r="P454" s="1689"/>
      <c r="Q454" s="1689"/>
      <c r="R454" s="1689"/>
      <c r="S454" s="1689"/>
      <c r="T454" s="1689"/>
      <c r="U454" s="1689"/>
      <c r="V454" s="1689"/>
      <c r="W454" s="1689"/>
      <c r="X454" s="1689"/>
      <c r="Y454" s="1689"/>
      <c r="Z454" s="1689"/>
    </row>
    <row r="455">
      <c r="A455" s="1689"/>
      <c r="B455" s="1689"/>
      <c r="C455" s="1689"/>
      <c r="D455" s="1689"/>
      <c r="E455" s="1689"/>
      <c r="F455" s="1689"/>
      <c r="G455" s="1689"/>
      <c r="H455" s="1689"/>
      <c r="I455" s="1689"/>
      <c r="J455" s="1689"/>
      <c r="K455" s="1689"/>
      <c r="L455" s="1689"/>
      <c r="M455" s="1689"/>
      <c r="N455" s="1689"/>
      <c r="O455" s="1689"/>
      <c r="P455" s="1689"/>
      <c r="Q455" s="1689"/>
      <c r="R455" s="1689"/>
      <c r="S455" s="1689"/>
      <c r="T455" s="1689"/>
      <c r="U455" s="1689"/>
      <c r="V455" s="1689"/>
      <c r="W455" s="1689"/>
      <c r="X455" s="1689"/>
      <c r="Y455" s="1689"/>
      <c r="Z455" s="1689"/>
    </row>
    <row r="456">
      <c r="A456" s="1689"/>
      <c r="B456" s="1689"/>
      <c r="C456" s="1689"/>
      <c r="D456" s="1689"/>
      <c r="E456" s="1689"/>
      <c r="F456" s="1689"/>
      <c r="G456" s="1689"/>
      <c r="H456" s="1689"/>
      <c r="I456" s="1689"/>
      <c r="J456" s="1689"/>
      <c r="K456" s="1689"/>
      <c r="L456" s="1689"/>
      <c r="M456" s="1689"/>
      <c r="N456" s="1689"/>
      <c r="O456" s="1689"/>
      <c r="P456" s="1689"/>
      <c r="Q456" s="1689"/>
      <c r="R456" s="1689"/>
      <c r="S456" s="1689"/>
      <c r="T456" s="1689"/>
      <c r="U456" s="1689"/>
      <c r="V456" s="1689"/>
      <c r="W456" s="1689"/>
      <c r="X456" s="1689"/>
      <c r="Y456" s="1689"/>
      <c r="Z456" s="1689"/>
    </row>
    <row r="457">
      <c r="A457" s="1689"/>
      <c r="B457" s="1689"/>
      <c r="C457" s="1689"/>
      <c r="D457" s="1689"/>
      <c r="E457" s="1689"/>
      <c r="F457" s="1689"/>
      <c r="G457" s="1689"/>
      <c r="H457" s="1689"/>
      <c r="I457" s="1689"/>
      <c r="J457" s="1689"/>
      <c r="K457" s="1689"/>
      <c r="L457" s="1689"/>
      <c r="M457" s="1689"/>
      <c r="N457" s="1689"/>
      <c r="O457" s="1689"/>
      <c r="P457" s="1689"/>
      <c r="Q457" s="1689"/>
      <c r="R457" s="1689"/>
      <c r="S457" s="1689"/>
      <c r="T457" s="1689"/>
      <c r="U457" s="1689"/>
      <c r="V457" s="1689"/>
      <c r="W457" s="1689"/>
      <c r="X457" s="1689"/>
      <c r="Y457" s="1689"/>
      <c r="Z457" s="1689"/>
    </row>
    <row r="458">
      <c r="A458" s="1689"/>
      <c r="B458" s="1689"/>
      <c r="C458" s="1689"/>
      <c r="D458" s="1689"/>
      <c r="E458" s="1689"/>
      <c r="F458" s="1689"/>
      <c r="G458" s="1689"/>
      <c r="H458" s="1689"/>
      <c r="I458" s="1689"/>
      <c r="J458" s="1689"/>
      <c r="K458" s="1689"/>
      <c r="L458" s="1689"/>
      <c r="M458" s="1689"/>
      <c r="N458" s="1689"/>
      <c r="O458" s="1689"/>
      <c r="P458" s="1689"/>
      <c r="Q458" s="1689"/>
      <c r="R458" s="1689"/>
      <c r="S458" s="1689"/>
      <c r="T458" s="1689"/>
      <c r="U458" s="1689"/>
      <c r="V458" s="1689"/>
      <c r="W458" s="1689"/>
      <c r="X458" s="1689"/>
      <c r="Y458" s="1689"/>
      <c r="Z458" s="1689"/>
    </row>
    <row r="459">
      <c r="A459" s="1689"/>
      <c r="B459" s="1689"/>
      <c r="C459" s="1689"/>
      <c r="D459" s="1689"/>
      <c r="E459" s="1689"/>
      <c r="F459" s="1689"/>
      <c r="G459" s="1689"/>
      <c r="H459" s="1689"/>
      <c r="I459" s="1689"/>
      <c r="J459" s="1689"/>
      <c r="K459" s="1689"/>
      <c r="L459" s="1689"/>
      <c r="M459" s="1689"/>
      <c r="N459" s="1689"/>
      <c r="O459" s="1689"/>
      <c r="P459" s="1689"/>
      <c r="Q459" s="1689"/>
      <c r="R459" s="1689"/>
      <c r="S459" s="1689"/>
      <c r="T459" s="1689"/>
      <c r="U459" s="1689"/>
      <c r="V459" s="1689"/>
      <c r="W459" s="1689"/>
      <c r="X459" s="1689"/>
      <c r="Y459" s="1689"/>
      <c r="Z459" s="1689"/>
    </row>
    <row r="460">
      <c r="A460" s="1689"/>
      <c r="B460" s="1689"/>
      <c r="C460" s="1689"/>
      <c r="D460" s="1689"/>
      <c r="E460" s="1689"/>
      <c r="F460" s="1689"/>
      <c r="G460" s="1689"/>
      <c r="H460" s="1689"/>
      <c r="I460" s="1689"/>
      <c r="J460" s="1689"/>
      <c r="K460" s="1689"/>
      <c r="L460" s="1689"/>
      <c r="M460" s="1689"/>
      <c r="N460" s="1689"/>
      <c r="O460" s="1689"/>
      <c r="P460" s="1689"/>
      <c r="Q460" s="1689"/>
      <c r="R460" s="1689"/>
      <c r="S460" s="1689"/>
      <c r="T460" s="1689"/>
      <c r="U460" s="1689"/>
      <c r="V460" s="1689"/>
      <c r="W460" s="1689"/>
      <c r="X460" s="1689"/>
      <c r="Y460" s="1689"/>
      <c r="Z460" s="1689"/>
    </row>
    <row r="461">
      <c r="A461" s="1689"/>
      <c r="B461" s="1689"/>
      <c r="C461" s="1689"/>
      <c r="D461" s="1689"/>
      <c r="E461" s="1689"/>
      <c r="F461" s="1689"/>
      <c r="G461" s="1689"/>
      <c r="H461" s="1689"/>
      <c r="I461" s="1689"/>
      <c r="J461" s="1689"/>
      <c r="K461" s="1689"/>
      <c r="L461" s="1689"/>
      <c r="M461" s="1689"/>
      <c r="N461" s="1689"/>
      <c r="O461" s="1689"/>
      <c r="P461" s="1689"/>
      <c r="Q461" s="1689"/>
      <c r="R461" s="1689"/>
      <c r="S461" s="1689"/>
      <c r="T461" s="1689"/>
      <c r="U461" s="1689"/>
      <c r="V461" s="1689"/>
      <c r="W461" s="1689"/>
      <c r="X461" s="1689"/>
      <c r="Y461" s="1689"/>
      <c r="Z461" s="1689"/>
    </row>
    <row r="462">
      <c r="A462" s="1689"/>
      <c r="B462" s="1689"/>
      <c r="C462" s="1689"/>
      <c r="D462" s="1689"/>
      <c r="E462" s="1689"/>
      <c r="F462" s="1689"/>
      <c r="G462" s="1689"/>
      <c r="H462" s="1689"/>
      <c r="I462" s="1689"/>
      <c r="J462" s="1689"/>
      <c r="K462" s="1689"/>
      <c r="L462" s="1689"/>
      <c r="M462" s="1689"/>
      <c r="N462" s="1689"/>
      <c r="O462" s="1689"/>
      <c r="P462" s="1689"/>
      <c r="Q462" s="1689"/>
      <c r="R462" s="1689"/>
      <c r="S462" s="1689"/>
      <c r="T462" s="1689"/>
      <c r="U462" s="1689"/>
      <c r="V462" s="1689"/>
      <c r="W462" s="1689"/>
      <c r="X462" s="1689"/>
      <c r="Y462" s="1689"/>
      <c r="Z462" s="1689"/>
    </row>
    <row r="463">
      <c r="A463" s="1689"/>
      <c r="B463" s="1689"/>
      <c r="C463" s="1689"/>
      <c r="D463" s="1689"/>
      <c r="E463" s="1689"/>
      <c r="F463" s="1689"/>
      <c r="G463" s="1689"/>
      <c r="H463" s="1689"/>
      <c r="I463" s="1689"/>
      <c r="J463" s="1689"/>
      <c r="K463" s="1689"/>
      <c r="L463" s="1689"/>
      <c r="M463" s="1689"/>
      <c r="N463" s="1689"/>
      <c r="O463" s="1689"/>
      <c r="P463" s="1689"/>
      <c r="Q463" s="1689"/>
      <c r="R463" s="1689"/>
      <c r="S463" s="1689"/>
      <c r="T463" s="1689"/>
      <c r="U463" s="1689"/>
      <c r="V463" s="1689"/>
      <c r="W463" s="1689"/>
      <c r="X463" s="1689"/>
      <c r="Y463" s="1689"/>
      <c r="Z463" s="1689"/>
    </row>
    <row r="464">
      <c r="A464" s="1689"/>
      <c r="B464" s="1689"/>
      <c r="C464" s="1689"/>
      <c r="D464" s="1689"/>
      <c r="E464" s="1689"/>
      <c r="F464" s="1689"/>
      <c r="G464" s="1689"/>
      <c r="H464" s="1689"/>
      <c r="I464" s="1689"/>
      <c r="J464" s="1689"/>
      <c r="K464" s="1689"/>
      <c r="L464" s="1689"/>
      <c r="M464" s="1689"/>
      <c r="N464" s="1689"/>
      <c r="O464" s="1689"/>
      <c r="P464" s="1689"/>
      <c r="Q464" s="1689"/>
      <c r="R464" s="1689"/>
      <c r="S464" s="1689"/>
      <c r="T464" s="1689"/>
      <c r="U464" s="1689"/>
      <c r="V464" s="1689"/>
      <c r="W464" s="1689"/>
      <c r="X464" s="1689"/>
      <c r="Y464" s="1689"/>
      <c r="Z464" s="1689"/>
    </row>
    <row r="465">
      <c r="A465" s="1689"/>
      <c r="B465" s="1689"/>
      <c r="C465" s="1689"/>
      <c r="D465" s="1689"/>
      <c r="E465" s="1689"/>
      <c r="F465" s="1689"/>
      <c r="G465" s="1689"/>
      <c r="H465" s="1689"/>
      <c r="I465" s="1689"/>
      <c r="J465" s="1689"/>
      <c r="K465" s="1689"/>
      <c r="L465" s="1689"/>
      <c r="M465" s="1689"/>
      <c r="N465" s="1689"/>
      <c r="O465" s="1689"/>
      <c r="P465" s="1689"/>
      <c r="Q465" s="1689"/>
      <c r="R465" s="1689"/>
      <c r="S465" s="1689"/>
      <c r="T465" s="1689"/>
      <c r="U465" s="1689"/>
      <c r="V465" s="1689"/>
      <c r="W465" s="1689"/>
      <c r="X465" s="1689"/>
      <c r="Y465" s="1689"/>
      <c r="Z465" s="1689"/>
    </row>
    <row r="466">
      <c r="A466" s="1689"/>
      <c r="B466" s="1689"/>
      <c r="C466" s="1689"/>
      <c r="D466" s="1689"/>
      <c r="E466" s="1689"/>
      <c r="F466" s="1689"/>
      <c r="G466" s="1689"/>
      <c r="H466" s="1689"/>
      <c r="I466" s="1689"/>
      <c r="J466" s="1689"/>
      <c r="K466" s="1689"/>
      <c r="L466" s="1689"/>
      <c r="M466" s="1689"/>
      <c r="N466" s="1689"/>
      <c r="O466" s="1689"/>
      <c r="P466" s="1689"/>
      <c r="Q466" s="1689"/>
      <c r="R466" s="1689"/>
      <c r="S466" s="1689"/>
      <c r="T466" s="1689"/>
      <c r="U466" s="1689"/>
      <c r="V466" s="1689"/>
      <c r="W466" s="1689"/>
      <c r="X466" s="1689"/>
      <c r="Y466" s="1689"/>
      <c r="Z466" s="1689"/>
    </row>
    <row r="467">
      <c r="A467" s="1689"/>
      <c r="B467" s="1689"/>
      <c r="C467" s="1689"/>
      <c r="D467" s="1689"/>
      <c r="E467" s="1689"/>
      <c r="F467" s="1689"/>
      <c r="G467" s="1689"/>
      <c r="H467" s="1689"/>
      <c r="I467" s="1689"/>
      <c r="J467" s="1689"/>
      <c r="K467" s="1689"/>
      <c r="L467" s="1689"/>
      <c r="M467" s="1689"/>
      <c r="N467" s="1689"/>
      <c r="O467" s="1689"/>
      <c r="P467" s="1689"/>
      <c r="Q467" s="1689"/>
      <c r="R467" s="1689"/>
      <c r="S467" s="1689"/>
      <c r="T467" s="1689"/>
      <c r="U467" s="1689"/>
      <c r="V467" s="1689"/>
      <c r="W467" s="1689"/>
      <c r="X467" s="1689"/>
      <c r="Y467" s="1689"/>
      <c r="Z467" s="1689"/>
    </row>
    <row r="468">
      <c r="A468" s="1689"/>
      <c r="B468" s="1689"/>
      <c r="C468" s="1689"/>
      <c r="D468" s="1689"/>
      <c r="E468" s="1689"/>
      <c r="F468" s="1689"/>
      <c r="G468" s="1689"/>
      <c r="H468" s="1689"/>
      <c r="I468" s="1689"/>
      <c r="J468" s="1689"/>
      <c r="K468" s="1689"/>
      <c r="L468" s="1689"/>
      <c r="M468" s="1689"/>
      <c r="N468" s="1689"/>
      <c r="O468" s="1689"/>
      <c r="P468" s="1689"/>
      <c r="Q468" s="1689"/>
      <c r="R468" s="1689"/>
      <c r="S468" s="1689"/>
      <c r="T468" s="1689"/>
      <c r="U468" s="1689"/>
      <c r="V468" s="1689"/>
      <c r="W468" s="1689"/>
      <c r="X468" s="1689"/>
      <c r="Y468" s="1689"/>
      <c r="Z468" s="1689"/>
    </row>
    <row r="469">
      <c r="A469" s="1689"/>
      <c r="B469" s="1689"/>
      <c r="C469" s="1689"/>
      <c r="D469" s="1689"/>
      <c r="E469" s="1689"/>
      <c r="F469" s="1689"/>
      <c r="G469" s="1689"/>
      <c r="H469" s="1689"/>
      <c r="I469" s="1689"/>
      <c r="J469" s="1689"/>
      <c r="K469" s="1689"/>
      <c r="L469" s="1689"/>
      <c r="M469" s="1689"/>
      <c r="N469" s="1689"/>
      <c r="O469" s="1689"/>
      <c r="P469" s="1689"/>
      <c r="Q469" s="1689"/>
      <c r="R469" s="1689"/>
      <c r="S469" s="1689"/>
      <c r="T469" s="1689"/>
      <c r="U469" s="1689"/>
      <c r="V469" s="1689"/>
      <c r="W469" s="1689"/>
      <c r="X469" s="1689"/>
      <c r="Y469" s="1689"/>
      <c r="Z469" s="1689"/>
    </row>
    <row r="470">
      <c r="A470" s="1689"/>
      <c r="B470" s="1689"/>
      <c r="C470" s="1689"/>
      <c r="D470" s="1689"/>
      <c r="E470" s="1689"/>
      <c r="F470" s="1689"/>
      <c r="G470" s="1689"/>
      <c r="H470" s="1689"/>
      <c r="I470" s="1689"/>
      <c r="J470" s="1689"/>
      <c r="K470" s="1689"/>
      <c r="L470" s="1689"/>
      <c r="M470" s="1689"/>
      <c r="N470" s="1689"/>
      <c r="O470" s="1689"/>
      <c r="P470" s="1689"/>
      <c r="Q470" s="1689"/>
      <c r="R470" s="1689"/>
      <c r="S470" s="1689"/>
      <c r="T470" s="1689"/>
      <c r="U470" s="1689"/>
      <c r="V470" s="1689"/>
      <c r="W470" s="1689"/>
      <c r="X470" s="1689"/>
      <c r="Y470" s="1689"/>
      <c r="Z470" s="1689"/>
    </row>
    <row r="471">
      <c r="A471" s="1689"/>
      <c r="B471" s="1689"/>
      <c r="C471" s="1689"/>
      <c r="D471" s="1689"/>
      <c r="E471" s="1689"/>
      <c r="F471" s="1689"/>
      <c r="G471" s="1689"/>
      <c r="H471" s="1689"/>
      <c r="I471" s="1689"/>
      <c r="J471" s="1689"/>
      <c r="K471" s="1689"/>
      <c r="L471" s="1689"/>
      <c r="M471" s="1689"/>
      <c r="N471" s="1689"/>
      <c r="O471" s="1689"/>
      <c r="P471" s="1689"/>
      <c r="Q471" s="1689"/>
      <c r="R471" s="1689"/>
      <c r="S471" s="1689"/>
      <c r="T471" s="1689"/>
      <c r="U471" s="1689"/>
      <c r="V471" s="1689"/>
      <c r="W471" s="1689"/>
      <c r="X471" s="1689"/>
      <c r="Y471" s="1689"/>
      <c r="Z471" s="1689"/>
    </row>
    <row r="472">
      <c r="A472" s="1689"/>
      <c r="B472" s="1689"/>
      <c r="C472" s="1689"/>
      <c r="D472" s="1689"/>
      <c r="E472" s="1689"/>
      <c r="F472" s="1689"/>
      <c r="G472" s="1689"/>
      <c r="H472" s="1689"/>
      <c r="I472" s="1689"/>
      <c r="J472" s="1689"/>
      <c r="K472" s="1689"/>
      <c r="L472" s="1689"/>
      <c r="M472" s="1689"/>
      <c r="N472" s="1689"/>
      <c r="O472" s="1689"/>
      <c r="P472" s="1689"/>
      <c r="Q472" s="1689"/>
      <c r="R472" s="1689"/>
      <c r="S472" s="1689"/>
      <c r="T472" s="1689"/>
      <c r="U472" s="1689"/>
      <c r="V472" s="1689"/>
      <c r="W472" s="1689"/>
      <c r="X472" s="1689"/>
      <c r="Y472" s="1689"/>
      <c r="Z472" s="1689"/>
    </row>
    <row r="473">
      <c r="A473" s="1689"/>
      <c r="B473" s="1689"/>
      <c r="C473" s="1689"/>
      <c r="D473" s="1689"/>
      <c r="E473" s="1689"/>
      <c r="F473" s="1689"/>
      <c r="G473" s="1689"/>
      <c r="H473" s="1689"/>
      <c r="I473" s="1689"/>
      <c r="J473" s="1689"/>
      <c r="K473" s="1689"/>
      <c r="L473" s="1689"/>
      <c r="M473" s="1689"/>
      <c r="N473" s="1689"/>
      <c r="O473" s="1689"/>
      <c r="P473" s="1689"/>
      <c r="Q473" s="1689"/>
      <c r="R473" s="1689"/>
      <c r="S473" s="1689"/>
      <c r="T473" s="1689"/>
      <c r="U473" s="1689"/>
      <c r="V473" s="1689"/>
      <c r="W473" s="1689"/>
      <c r="X473" s="1689"/>
      <c r="Y473" s="1689"/>
      <c r="Z473" s="1689"/>
    </row>
    <row r="474">
      <c r="A474" s="1689"/>
      <c r="B474" s="1689"/>
      <c r="C474" s="1689"/>
      <c r="D474" s="1689"/>
      <c r="E474" s="1689"/>
      <c r="F474" s="1689"/>
      <c r="G474" s="1689"/>
      <c r="H474" s="1689"/>
      <c r="I474" s="1689"/>
      <c r="J474" s="1689"/>
      <c r="K474" s="1689"/>
      <c r="L474" s="1689"/>
      <c r="M474" s="1689"/>
      <c r="N474" s="1689"/>
      <c r="O474" s="1689"/>
      <c r="P474" s="1689"/>
      <c r="Q474" s="1689"/>
      <c r="R474" s="1689"/>
      <c r="S474" s="1689"/>
      <c r="T474" s="1689"/>
      <c r="U474" s="1689"/>
      <c r="V474" s="1689"/>
      <c r="W474" s="1689"/>
      <c r="X474" s="1689"/>
      <c r="Y474" s="1689"/>
      <c r="Z474" s="1689"/>
    </row>
    <row r="475">
      <c r="A475" s="1689"/>
      <c r="B475" s="1689"/>
      <c r="C475" s="1689"/>
      <c r="D475" s="1689"/>
      <c r="E475" s="1689"/>
      <c r="F475" s="1689"/>
      <c r="G475" s="1689"/>
      <c r="H475" s="1689"/>
      <c r="I475" s="1689"/>
      <c r="J475" s="1689"/>
      <c r="K475" s="1689"/>
      <c r="L475" s="1689"/>
      <c r="M475" s="1689"/>
      <c r="N475" s="1689"/>
      <c r="O475" s="1689"/>
      <c r="P475" s="1689"/>
      <c r="Q475" s="1689"/>
      <c r="R475" s="1689"/>
      <c r="S475" s="1689"/>
      <c r="T475" s="1689"/>
      <c r="U475" s="1689"/>
      <c r="V475" s="1689"/>
      <c r="W475" s="1689"/>
      <c r="X475" s="1689"/>
      <c r="Y475" s="1689"/>
      <c r="Z475" s="1689"/>
    </row>
    <row r="476">
      <c r="A476" s="1689"/>
      <c r="B476" s="1689"/>
      <c r="C476" s="1689"/>
      <c r="D476" s="1689"/>
      <c r="E476" s="1689"/>
      <c r="F476" s="1689"/>
      <c r="G476" s="1689"/>
      <c r="H476" s="1689"/>
      <c r="I476" s="1689"/>
      <c r="J476" s="1689"/>
      <c r="K476" s="1689"/>
      <c r="L476" s="1689"/>
      <c r="M476" s="1689"/>
      <c r="N476" s="1689"/>
      <c r="O476" s="1689"/>
      <c r="P476" s="1689"/>
      <c r="Q476" s="1689"/>
      <c r="R476" s="1689"/>
      <c r="S476" s="1689"/>
      <c r="T476" s="1689"/>
      <c r="U476" s="1689"/>
      <c r="V476" s="1689"/>
      <c r="W476" s="1689"/>
      <c r="X476" s="1689"/>
      <c r="Y476" s="1689"/>
      <c r="Z476" s="1689"/>
    </row>
    <row r="477">
      <c r="A477" s="1689"/>
      <c r="B477" s="1689"/>
      <c r="C477" s="1689"/>
      <c r="D477" s="1689"/>
      <c r="E477" s="1689"/>
      <c r="F477" s="1689"/>
      <c r="G477" s="1689"/>
      <c r="H477" s="1689"/>
      <c r="I477" s="1689"/>
      <c r="J477" s="1689"/>
      <c r="K477" s="1689"/>
      <c r="L477" s="1689"/>
      <c r="M477" s="1689"/>
      <c r="N477" s="1689"/>
      <c r="O477" s="1689"/>
      <c r="P477" s="1689"/>
      <c r="Q477" s="1689"/>
      <c r="R477" s="1689"/>
      <c r="S477" s="1689"/>
      <c r="T477" s="1689"/>
      <c r="U477" s="1689"/>
      <c r="V477" s="1689"/>
      <c r="W477" s="1689"/>
      <c r="X477" s="1689"/>
      <c r="Y477" s="1689"/>
      <c r="Z477" s="1689"/>
    </row>
    <row r="478">
      <c r="A478" s="1689"/>
      <c r="B478" s="1689"/>
      <c r="C478" s="1689"/>
      <c r="D478" s="1689"/>
      <c r="E478" s="1689"/>
      <c r="F478" s="1689"/>
      <c r="G478" s="1689"/>
      <c r="H478" s="1689"/>
      <c r="I478" s="1689"/>
      <c r="J478" s="1689"/>
      <c r="K478" s="1689"/>
      <c r="L478" s="1689"/>
      <c r="M478" s="1689"/>
      <c r="N478" s="1689"/>
      <c r="O478" s="1689"/>
      <c r="P478" s="1689"/>
      <c r="Q478" s="1689"/>
      <c r="R478" s="1689"/>
      <c r="S478" s="1689"/>
      <c r="T478" s="1689"/>
      <c r="U478" s="1689"/>
      <c r="V478" s="1689"/>
      <c r="W478" s="1689"/>
      <c r="X478" s="1689"/>
      <c r="Y478" s="1689"/>
      <c r="Z478" s="1689"/>
    </row>
    <row r="479">
      <c r="A479" s="1689"/>
      <c r="B479" s="1689"/>
      <c r="C479" s="1689"/>
      <c r="D479" s="1689"/>
      <c r="E479" s="1689"/>
      <c r="F479" s="1689"/>
      <c r="G479" s="1689"/>
      <c r="H479" s="1689"/>
      <c r="I479" s="1689"/>
      <c r="J479" s="1689"/>
      <c r="K479" s="1689"/>
      <c r="L479" s="1689"/>
      <c r="M479" s="1689"/>
      <c r="N479" s="1689"/>
      <c r="O479" s="1689"/>
      <c r="P479" s="1689"/>
      <c r="Q479" s="1689"/>
      <c r="R479" s="1689"/>
      <c r="S479" s="1689"/>
      <c r="T479" s="1689"/>
      <c r="U479" s="1689"/>
      <c r="V479" s="1689"/>
      <c r="W479" s="1689"/>
      <c r="X479" s="1689"/>
      <c r="Y479" s="1689"/>
      <c r="Z479" s="1689"/>
    </row>
    <row r="480">
      <c r="A480" s="1689"/>
      <c r="B480" s="1689"/>
      <c r="C480" s="1689"/>
      <c r="D480" s="1689"/>
      <c r="E480" s="1689"/>
      <c r="F480" s="1689"/>
      <c r="G480" s="1689"/>
      <c r="H480" s="1689"/>
      <c r="I480" s="1689"/>
      <c r="J480" s="1689"/>
      <c r="K480" s="1689"/>
      <c r="L480" s="1689"/>
      <c r="M480" s="1689"/>
      <c r="N480" s="1689"/>
      <c r="O480" s="1689"/>
      <c r="P480" s="1689"/>
      <c r="Q480" s="1689"/>
      <c r="R480" s="1689"/>
      <c r="S480" s="1689"/>
      <c r="T480" s="1689"/>
      <c r="U480" s="1689"/>
      <c r="V480" s="1689"/>
      <c r="W480" s="1689"/>
      <c r="X480" s="1689"/>
      <c r="Y480" s="1689"/>
      <c r="Z480" s="1689"/>
    </row>
    <row r="481">
      <c r="A481" s="1689"/>
      <c r="B481" s="1689"/>
      <c r="C481" s="1689"/>
      <c r="D481" s="1689"/>
      <c r="E481" s="1689"/>
      <c r="F481" s="1689"/>
      <c r="G481" s="1689"/>
      <c r="H481" s="1689"/>
      <c r="I481" s="1689"/>
      <c r="J481" s="1689"/>
      <c r="K481" s="1689"/>
      <c r="L481" s="1689"/>
      <c r="M481" s="1689"/>
      <c r="N481" s="1689"/>
      <c r="O481" s="1689"/>
      <c r="P481" s="1689"/>
      <c r="Q481" s="1689"/>
      <c r="R481" s="1689"/>
      <c r="S481" s="1689"/>
      <c r="T481" s="1689"/>
      <c r="U481" s="1689"/>
      <c r="V481" s="1689"/>
      <c r="W481" s="1689"/>
      <c r="X481" s="1689"/>
      <c r="Y481" s="1689"/>
      <c r="Z481" s="1689"/>
    </row>
    <row r="482">
      <c r="A482" s="1689"/>
      <c r="B482" s="1689"/>
      <c r="C482" s="1689"/>
      <c r="D482" s="1689"/>
      <c r="E482" s="1689"/>
      <c r="F482" s="1689"/>
      <c r="G482" s="1689"/>
      <c r="H482" s="1689"/>
      <c r="I482" s="1689"/>
      <c r="J482" s="1689"/>
      <c r="K482" s="1689"/>
      <c r="L482" s="1689"/>
      <c r="M482" s="1689"/>
      <c r="N482" s="1689"/>
      <c r="O482" s="1689"/>
      <c r="P482" s="1689"/>
      <c r="Q482" s="1689"/>
      <c r="R482" s="1689"/>
      <c r="S482" s="1689"/>
      <c r="T482" s="1689"/>
      <c r="U482" s="1689"/>
      <c r="V482" s="1689"/>
      <c r="W482" s="1689"/>
      <c r="X482" s="1689"/>
      <c r="Y482" s="1689"/>
      <c r="Z482" s="1689"/>
    </row>
    <row r="483">
      <c r="A483" s="1689"/>
      <c r="B483" s="1689"/>
      <c r="C483" s="1689"/>
      <c r="D483" s="1689"/>
      <c r="E483" s="1689"/>
      <c r="F483" s="1689"/>
      <c r="G483" s="1689"/>
      <c r="H483" s="1689"/>
      <c r="I483" s="1689"/>
      <c r="J483" s="1689"/>
      <c r="K483" s="1689"/>
      <c r="L483" s="1689"/>
      <c r="M483" s="1689"/>
      <c r="N483" s="1689"/>
      <c r="O483" s="1689"/>
      <c r="P483" s="1689"/>
      <c r="Q483" s="1689"/>
      <c r="R483" s="1689"/>
      <c r="S483" s="1689"/>
      <c r="T483" s="1689"/>
      <c r="U483" s="1689"/>
      <c r="V483" s="1689"/>
      <c r="W483" s="1689"/>
      <c r="X483" s="1689"/>
      <c r="Y483" s="1689"/>
      <c r="Z483" s="1689"/>
    </row>
    <row r="484">
      <c r="A484" s="1689"/>
      <c r="B484" s="1689"/>
      <c r="C484" s="1689"/>
      <c r="D484" s="1689"/>
      <c r="E484" s="1689"/>
      <c r="F484" s="1689"/>
      <c r="G484" s="1689"/>
      <c r="H484" s="1689"/>
      <c r="I484" s="1689"/>
      <c r="J484" s="1689"/>
      <c r="K484" s="1689"/>
      <c r="L484" s="1689"/>
      <c r="M484" s="1689"/>
      <c r="N484" s="1689"/>
      <c r="O484" s="1689"/>
      <c r="P484" s="1689"/>
      <c r="Q484" s="1689"/>
      <c r="R484" s="1689"/>
      <c r="S484" s="1689"/>
      <c r="T484" s="1689"/>
      <c r="U484" s="1689"/>
      <c r="V484" s="1689"/>
      <c r="W484" s="1689"/>
      <c r="X484" s="1689"/>
      <c r="Y484" s="1689"/>
      <c r="Z484" s="1689"/>
    </row>
    <row r="485">
      <c r="A485" s="1689"/>
      <c r="B485" s="1689"/>
      <c r="C485" s="1689"/>
      <c r="D485" s="1689"/>
      <c r="E485" s="1689"/>
      <c r="F485" s="1689"/>
      <c r="G485" s="1689"/>
      <c r="H485" s="1689"/>
      <c r="I485" s="1689"/>
      <c r="J485" s="1689"/>
      <c r="K485" s="1689"/>
      <c r="L485" s="1689"/>
      <c r="M485" s="1689"/>
      <c r="N485" s="1689"/>
      <c r="O485" s="1689"/>
      <c r="P485" s="1689"/>
      <c r="Q485" s="1689"/>
      <c r="R485" s="1689"/>
      <c r="S485" s="1689"/>
      <c r="T485" s="1689"/>
      <c r="U485" s="1689"/>
      <c r="V485" s="1689"/>
      <c r="W485" s="1689"/>
      <c r="X485" s="1689"/>
      <c r="Y485" s="1689"/>
      <c r="Z485" s="1689"/>
    </row>
    <row r="486">
      <c r="A486" s="1689"/>
      <c r="B486" s="1689"/>
      <c r="C486" s="1689"/>
      <c r="D486" s="1689"/>
      <c r="E486" s="1689"/>
      <c r="F486" s="1689"/>
      <c r="G486" s="1689"/>
      <c r="H486" s="1689"/>
      <c r="I486" s="1689"/>
      <c r="J486" s="1689"/>
      <c r="K486" s="1689"/>
      <c r="L486" s="1689"/>
      <c r="M486" s="1689"/>
      <c r="N486" s="1689"/>
      <c r="O486" s="1689"/>
      <c r="P486" s="1689"/>
      <c r="Q486" s="1689"/>
      <c r="R486" s="1689"/>
      <c r="S486" s="1689"/>
      <c r="T486" s="1689"/>
      <c r="U486" s="1689"/>
      <c r="V486" s="1689"/>
      <c r="W486" s="1689"/>
      <c r="X486" s="1689"/>
      <c r="Y486" s="1689"/>
      <c r="Z486" s="1689"/>
    </row>
    <row r="487">
      <c r="A487" s="1689"/>
      <c r="B487" s="1689"/>
      <c r="C487" s="1689"/>
      <c r="D487" s="1689"/>
      <c r="E487" s="1689"/>
      <c r="F487" s="1689"/>
      <c r="G487" s="1689"/>
      <c r="H487" s="1689"/>
      <c r="I487" s="1689"/>
      <c r="J487" s="1689"/>
      <c r="K487" s="1689"/>
      <c r="L487" s="1689"/>
      <c r="M487" s="1689"/>
      <c r="N487" s="1689"/>
      <c r="O487" s="1689"/>
      <c r="P487" s="1689"/>
      <c r="Q487" s="1689"/>
      <c r="R487" s="1689"/>
      <c r="S487" s="1689"/>
      <c r="T487" s="1689"/>
      <c r="U487" s="1689"/>
      <c r="V487" s="1689"/>
      <c r="W487" s="1689"/>
      <c r="X487" s="1689"/>
      <c r="Y487" s="1689"/>
      <c r="Z487" s="1689"/>
    </row>
    <row r="488">
      <c r="A488" s="1689"/>
      <c r="B488" s="1689"/>
      <c r="C488" s="1689"/>
      <c r="D488" s="1689"/>
      <c r="E488" s="1689"/>
      <c r="F488" s="1689"/>
      <c r="G488" s="1689"/>
      <c r="H488" s="1689"/>
      <c r="I488" s="1689"/>
      <c r="J488" s="1689"/>
      <c r="K488" s="1689"/>
      <c r="L488" s="1689"/>
      <c r="M488" s="1689"/>
      <c r="N488" s="1689"/>
      <c r="O488" s="1689"/>
      <c r="P488" s="1689"/>
      <c r="Q488" s="1689"/>
      <c r="R488" s="1689"/>
      <c r="S488" s="1689"/>
      <c r="T488" s="1689"/>
      <c r="U488" s="1689"/>
      <c r="V488" s="1689"/>
      <c r="W488" s="1689"/>
      <c r="X488" s="1689"/>
      <c r="Y488" s="1689"/>
      <c r="Z488" s="1689"/>
    </row>
    <row r="489">
      <c r="A489" s="1689"/>
      <c r="B489" s="1689"/>
      <c r="C489" s="1689"/>
      <c r="D489" s="1689"/>
      <c r="E489" s="1689"/>
      <c r="F489" s="1689"/>
      <c r="G489" s="1689"/>
      <c r="H489" s="1689"/>
      <c r="I489" s="1689"/>
      <c r="J489" s="1689"/>
      <c r="K489" s="1689"/>
      <c r="L489" s="1689"/>
      <c r="M489" s="1689"/>
      <c r="N489" s="1689"/>
      <c r="O489" s="1689"/>
      <c r="P489" s="1689"/>
      <c r="Q489" s="1689"/>
      <c r="R489" s="1689"/>
      <c r="S489" s="1689"/>
      <c r="T489" s="1689"/>
      <c r="U489" s="1689"/>
      <c r="V489" s="1689"/>
      <c r="W489" s="1689"/>
      <c r="X489" s="1689"/>
      <c r="Y489" s="1689"/>
      <c r="Z489" s="1689"/>
    </row>
    <row r="490">
      <c r="A490" s="1689"/>
      <c r="B490" s="1689"/>
      <c r="C490" s="1689"/>
      <c r="D490" s="1689"/>
      <c r="E490" s="1689"/>
      <c r="F490" s="1689"/>
      <c r="G490" s="1689"/>
      <c r="H490" s="1689"/>
      <c r="I490" s="1689"/>
      <c r="J490" s="1689"/>
      <c r="K490" s="1689"/>
      <c r="L490" s="1689"/>
      <c r="M490" s="1689"/>
      <c r="N490" s="1689"/>
      <c r="O490" s="1689"/>
      <c r="P490" s="1689"/>
      <c r="Q490" s="1689"/>
      <c r="R490" s="1689"/>
      <c r="S490" s="1689"/>
      <c r="T490" s="1689"/>
      <c r="U490" s="1689"/>
      <c r="V490" s="1689"/>
      <c r="W490" s="1689"/>
      <c r="X490" s="1689"/>
      <c r="Y490" s="1689"/>
      <c r="Z490" s="1689"/>
    </row>
    <row r="491">
      <c r="A491" s="1689"/>
      <c r="B491" s="1689"/>
      <c r="C491" s="1689"/>
      <c r="D491" s="1689"/>
      <c r="E491" s="1689"/>
      <c r="F491" s="1689"/>
      <c r="G491" s="1689"/>
      <c r="H491" s="1689"/>
      <c r="I491" s="1689"/>
      <c r="J491" s="1689"/>
      <c r="K491" s="1689"/>
      <c r="L491" s="1689"/>
      <c r="M491" s="1689"/>
      <c r="N491" s="1689"/>
      <c r="O491" s="1689"/>
      <c r="P491" s="1689"/>
      <c r="Q491" s="1689"/>
      <c r="R491" s="1689"/>
      <c r="S491" s="1689"/>
      <c r="T491" s="1689"/>
      <c r="U491" s="1689"/>
      <c r="V491" s="1689"/>
      <c r="W491" s="1689"/>
      <c r="X491" s="1689"/>
      <c r="Y491" s="1689"/>
      <c r="Z491" s="1689"/>
    </row>
    <row r="492">
      <c r="A492" s="1689"/>
      <c r="B492" s="1689"/>
      <c r="C492" s="1689"/>
      <c r="D492" s="1689"/>
      <c r="E492" s="1689"/>
      <c r="F492" s="1689"/>
      <c r="G492" s="1689"/>
      <c r="H492" s="1689"/>
      <c r="I492" s="1689"/>
      <c r="J492" s="1689"/>
      <c r="K492" s="1689"/>
      <c r="L492" s="1689"/>
      <c r="M492" s="1689"/>
      <c r="N492" s="1689"/>
      <c r="O492" s="1689"/>
      <c r="P492" s="1689"/>
      <c r="Q492" s="1689"/>
      <c r="R492" s="1689"/>
      <c r="S492" s="1689"/>
      <c r="T492" s="1689"/>
      <c r="U492" s="1689"/>
      <c r="V492" s="1689"/>
      <c r="W492" s="1689"/>
      <c r="X492" s="1689"/>
      <c r="Y492" s="1689"/>
      <c r="Z492" s="1689"/>
    </row>
    <row r="493">
      <c r="A493" s="1689"/>
      <c r="B493" s="1689"/>
      <c r="C493" s="1689"/>
      <c r="D493" s="1689"/>
      <c r="E493" s="1689"/>
      <c r="F493" s="1689"/>
      <c r="G493" s="1689"/>
      <c r="H493" s="1689"/>
      <c r="I493" s="1689"/>
      <c r="J493" s="1689"/>
      <c r="K493" s="1689"/>
      <c r="L493" s="1689"/>
      <c r="M493" s="1689"/>
      <c r="N493" s="1689"/>
      <c r="O493" s="1689"/>
      <c r="P493" s="1689"/>
      <c r="Q493" s="1689"/>
      <c r="R493" s="1689"/>
      <c r="S493" s="1689"/>
      <c r="T493" s="1689"/>
      <c r="U493" s="1689"/>
      <c r="V493" s="1689"/>
      <c r="W493" s="1689"/>
      <c r="X493" s="1689"/>
      <c r="Y493" s="1689"/>
      <c r="Z493" s="1689"/>
    </row>
    <row r="494">
      <c r="A494" s="1689"/>
      <c r="B494" s="1689"/>
      <c r="C494" s="1689"/>
      <c r="D494" s="1689"/>
      <c r="E494" s="1689"/>
      <c r="F494" s="1689"/>
      <c r="G494" s="1689"/>
      <c r="H494" s="1689"/>
      <c r="I494" s="1689"/>
      <c r="J494" s="1689"/>
      <c r="K494" s="1689"/>
      <c r="L494" s="1689"/>
      <c r="M494" s="1689"/>
      <c r="N494" s="1689"/>
      <c r="O494" s="1689"/>
      <c r="P494" s="1689"/>
      <c r="Q494" s="1689"/>
      <c r="R494" s="1689"/>
      <c r="S494" s="1689"/>
      <c r="T494" s="1689"/>
      <c r="U494" s="1689"/>
      <c r="V494" s="1689"/>
      <c r="W494" s="1689"/>
      <c r="X494" s="1689"/>
      <c r="Y494" s="1689"/>
      <c r="Z494" s="1689"/>
    </row>
    <row r="495">
      <c r="A495" s="1689"/>
      <c r="B495" s="1689"/>
      <c r="C495" s="1689"/>
      <c r="D495" s="1689"/>
      <c r="E495" s="1689"/>
      <c r="F495" s="1689"/>
      <c r="G495" s="1689"/>
      <c r="H495" s="1689"/>
      <c r="I495" s="1689"/>
      <c r="J495" s="1689"/>
      <c r="K495" s="1689"/>
      <c r="L495" s="1689"/>
      <c r="M495" s="1689"/>
      <c r="N495" s="1689"/>
      <c r="O495" s="1689"/>
      <c r="P495" s="1689"/>
      <c r="Q495" s="1689"/>
      <c r="R495" s="1689"/>
      <c r="S495" s="1689"/>
      <c r="T495" s="1689"/>
      <c r="U495" s="1689"/>
      <c r="V495" s="1689"/>
      <c r="W495" s="1689"/>
      <c r="X495" s="1689"/>
      <c r="Y495" s="1689"/>
      <c r="Z495" s="1689"/>
    </row>
    <row r="496">
      <c r="A496" s="1689"/>
      <c r="B496" s="1689"/>
      <c r="C496" s="1689"/>
      <c r="D496" s="1689"/>
      <c r="E496" s="1689"/>
      <c r="F496" s="1689"/>
      <c r="G496" s="1689"/>
      <c r="H496" s="1689"/>
      <c r="I496" s="1689"/>
      <c r="J496" s="1689"/>
      <c r="K496" s="1689"/>
      <c r="L496" s="1689"/>
      <c r="M496" s="1689"/>
      <c r="N496" s="1689"/>
      <c r="O496" s="1689"/>
      <c r="P496" s="1689"/>
      <c r="Q496" s="1689"/>
      <c r="R496" s="1689"/>
      <c r="S496" s="1689"/>
      <c r="T496" s="1689"/>
      <c r="U496" s="1689"/>
      <c r="V496" s="1689"/>
      <c r="W496" s="1689"/>
      <c r="X496" s="1689"/>
      <c r="Y496" s="1689"/>
      <c r="Z496" s="1689"/>
    </row>
    <row r="497">
      <c r="A497" s="1689"/>
      <c r="B497" s="1689"/>
      <c r="C497" s="1689"/>
      <c r="D497" s="1689"/>
      <c r="E497" s="1689"/>
      <c r="F497" s="1689"/>
      <c r="G497" s="1689"/>
      <c r="H497" s="1689"/>
      <c r="I497" s="1689"/>
      <c r="J497" s="1689"/>
      <c r="K497" s="1689"/>
      <c r="L497" s="1689"/>
      <c r="M497" s="1689"/>
      <c r="N497" s="1689"/>
      <c r="O497" s="1689"/>
      <c r="P497" s="1689"/>
      <c r="Q497" s="1689"/>
      <c r="R497" s="1689"/>
      <c r="S497" s="1689"/>
      <c r="T497" s="1689"/>
      <c r="U497" s="1689"/>
      <c r="V497" s="1689"/>
      <c r="W497" s="1689"/>
      <c r="X497" s="1689"/>
      <c r="Y497" s="1689"/>
      <c r="Z497" s="1689"/>
    </row>
    <row r="498">
      <c r="A498" s="1689"/>
      <c r="B498" s="1689"/>
      <c r="C498" s="1689"/>
      <c r="D498" s="1689"/>
      <c r="E498" s="1689"/>
      <c r="F498" s="1689"/>
      <c r="G498" s="1689"/>
      <c r="H498" s="1689"/>
      <c r="I498" s="1689"/>
      <c r="J498" s="1689"/>
      <c r="K498" s="1689"/>
      <c r="L498" s="1689"/>
      <c r="M498" s="1689"/>
      <c r="N498" s="1689"/>
      <c r="O498" s="1689"/>
      <c r="P498" s="1689"/>
      <c r="Q498" s="1689"/>
      <c r="R498" s="1689"/>
      <c r="S498" s="1689"/>
      <c r="T498" s="1689"/>
      <c r="U498" s="1689"/>
      <c r="V498" s="1689"/>
      <c r="W498" s="1689"/>
      <c r="X498" s="1689"/>
      <c r="Y498" s="1689"/>
      <c r="Z498" s="1689"/>
    </row>
    <row r="499">
      <c r="A499" s="1689"/>
      <c r="B499" s="1689"/>
      <c r="C499" s="1689"/>
      <c r="D499" s="1689"/>
      <c r="E499" s="1689"/>
      <c r="F499" s="1689"/>
      <c r="G499" s="1689"/>
      <c r="H499" s="1689"/>
      <c r="I499" s="1689"/>
      <c r="J499" s="1689"/>
      <c r="K499" s="1689"/>
      <c r="L499" s="1689"/>
      <c r="M499" s="1689"/>
      <c r="N499" s="1689"/>
      <c r="O499" s="1689"/>
      <c r="P499" s="1689"/>
      <c r="Q499" s="1689"/>
      <c r="R499" s="1689"/>
      <c r="S499" s="1689"/>
      <c r="T499" s="1689"/>
      <c r="U499" s="1689"/>
      <c r="V499" s="1689"/>
      <c r="W499" s="1689"/>
      <c r="X499" s="1689"/>
      <c r="Y499" s="1689"/>
      <c r="Z499" s="1689"/>
    </row>
    <row r="500">
      <c r="A500" s="1689"/>
      <c r="B500" s="1689"/>
      <c r="C500" s="1689"/>
      <c r="D500" s="1689"/>
      <c r="E500" s="1689"/>
      <c r="F500" s="1689"/>
      <c r="G500" s="1689"/>
      <c r="H500" s="1689"/>
      <c r="I500" s="1689"/>
      <c r="J500" s="1689"/>
      <c r="K500" s="1689"/>
      <c r="L500" s="1689"/>
      <c r="M500" s="1689"/>
      <c r="N500" s="1689"/>
      <c r="O500" s="1689"/>
      <c r="P500" s="1689"/>
      <c r="Q500" s="1689"/>
      <c r="R500" s="1689"/>
      <c r="S500" s="1689"/>
      <c r="T500" s="1689"/>
      <c r="U500" s="1689"/>
      <c r="V500" s="1689"/>
      <c r="W500" s="1689"/>
      <c r="X500" s="1689"/>
      <c r="Y500" s="1689"/>
      <c r="Z500" s="1689"/>
    </row>
    <row r="501">
      <c r="A501" s="1689"/>
      <c r="B501" s="1689"/>
      <c r="C501" s="1689"/>
      <c r="D501" s="1689"/>
      <c r="E501" s="1689"/>
      <c r="F501" s="1689"/>
      <c r="G501" s="1689"/>
      <c r="H501" s="1689"/>
      <c r="I501" s="1689"/>
      <c r="J501" s="1689"/>
      <c r="K501" s="1689"/>
      <c r="L501" s="1689"/>
      <c r="M501" s="1689"/>
      <c r="N501" s="1689"/>
      <c r="O501" s="1689"/>
      <c r="P501" s="1689"/>
      <c r="Q501" s="1689"/>
      <c r="R501" s="1689"/>
      <c r="S501" s="1689"/>
      <c r="T501" s="1689"/>
      <c r="U501" s="1689"/>
      <c r="V501" s="1689"/>
      <c r="W501" s="1689"/>
      <c r="X501" s="1689"/>
      <c r="Y501" s="1689"/>
      <c r="Z501" s="1689"/>
    </row>
    <row r="502">
      <c r="A502" s="1689"/>
      <c r="B502" s="1689"/>
      <c r="C502" s="1689"/>
      <c r="D502" s="1689"/>
      <c r="E502" s="1689"/>
      <c r="F502" s="1689"/>
      <c r="G502" s="1689"/>
      <c r="H502" s="1689"/>
      <c r="I502" s="1689"/>
      <c r="J502" s="1689"/>
      <c r="K502" s="1689"/>
      <c r="L502" s="1689"/>
      <c r="M502" s="1689"/>
      <c r="N502" s="1689"/>
      <c r="O502" s="1689"/>
      <c r="P502" s="1689"/>
      <c r="Q502" s="1689"/>
      <c r="R502" s="1689"/>
      <c r="S502" s="1689"/>
      <c r="T502" s="1689"/>
      <c r="U502" s="1689"/>
      <c r="V502" s="1689"/>
      <c r="W502" s="1689"/>
      <c r="X502" s="1689"/>
      <c r="Y502" s="1689"/>
      <c r="Z502" s="1689"/>
    </row>
    <row r="503">
      <c r="A503" s="1689"/>
      <c r="B503" s="1689"/>
      <c r="C503" s="1689"/>
      <c r="D503" s="1689"/>
      <c r="E503" s="1689"/>
      <c r="F503" s="1689"/>
      <c r="G503" s="1689"/>
      <c r="H503" s="1689"/>
      <c r="I503" s="1689"/>
      <c r="J503" s="1689"/>
      <c r="K503" s="1689"/>
      <c r="L503" s="1689"/>
      <c r="M503" s="1689"/>
      <c r="N503" s="1689"/>
      <c r="O503" s="1689"/>
      <c r="P503" s="1689"/>
      <c r="Q503" s="1689"/>
      <c r="R503" s="1689"/>
      <c r="S503" s="1689"/>
      <c r="T503" s="1689"/>
      <c r="U503" s="1689"/>
      <c r="V503" s="1689"/>
      <c r="W503" s="1689"/>
      <c r="X503" s="1689"/>
      <c r="Y503" s="1689"/>
      <c r="Z503" s="1689"/>
    </row>
    <row r="504">
      <c r="A504" s="1689"/>
      <c r="B504" s="1689"/>
      <c r="C504" s="1689"/>
      <c r="D504" s="1689"/>
      <c r="E504" s="1689"/>
      <c r="F504" s="1689"/>
      <c r="G504" s="1689"/>
      <c r="H504" s="1689"/>
      <c r="I504" s="1689"/>
      <c r="J504" s="1689"/>
      <c r="K504" s="1689"/>
      <c r="L504" s="1689"/>
      <c r="M504" s="1689"/>
      <c r="N504" s="1689"/>
      <c r="O504" s="1689"/>
      <c r="P504" s="1689"/>
      <c r="Q504" s="1689"/>
      <c r="R504" s="1689"/>
      <c r="S504" s="1689"/>
      <c r="T504" s="1689"/>
      <c r="U504" s="1689"/>
      <c r="V504" s="1689"/>
      <c r="W504" s="1689"/>
      <c r="X504" s="1689"/>
      <c r="Y504" s="1689"/>
      <c r="Z504" s="1689"/>
    </row>
    <row r="505">
      <c r="A505" s="1689"/>
      <c r="B505" s="1689"/>
      <c r="C505" s="1689"/>
      <c r="D505" s="1689"/>
      <c r="E505" s="1689"/>
      <c r="F505" s="1689"/>
      <c r="G505" s="1689"/>
      <c r="H505" s="1689"/>
      <c r="I505" s="1689"/>
      <c r="J505" s="1689"/>
      <c r="K505" s="1689"/>
      <c r="L505" s="1689"/>
      <c r="M505" s="1689"/>
      <c r="N505" s="1689"/>
      <c r="O505" s="1689"/>
      <c r="P505" s="1689"/>
      <c r="Q505" s="1689"/>
      <c r="R505" s="1689"/>
      <c r="S505" s="1689"/>
      <c r="T505" s="1689"/>
      <c r="U505" s="1689"/>
      <c r="V505" s="1689"/>
      <c r="W505" s="1689"/>
      <c r="X505" s="1689"/>
      <c r="Y505" s="1689"/>
      <c r="Z505" s="1689"/>
    </row>
    <row r="506">
      <c r="A506" s="1689"/>
      <c r="B506" s="1689"/>
      <c r="C506" s="1689"/>
      <c r="D506" s="1689"/>
      <c r="E506" s="1689"/>
      <c r="F506" s="1689"/>
      <c r="G506" s="1689"/>
      <c r="H506" s="1689"/>
      <c r="I506" s="1689"/>
      <c r="J506" s="1689"/>
      <c r="K506" s="1689"/>
      <c r="L506" s="1689"/>
      <c r="M506" s="1689"/>
      <c r="N506" s="1689"/>
      <c r="O506" s="1689"/>
      <c r="P506" s="1689"/>
      <c r="Q506" s="1689"/>
      <c r="R506" s="1689"/>
      <c r="S506" s="1689"/>
      <c r="T506" s="1689"/>
      <c r="U506" s="1689"/>
      <c r="V506" s="1689"/>
      <c r="W506" s="1689"/>
      <c r="X506" s="1689"/>
      <c r="Y506" s="1689"/>
      <c r="Z506" s="1689"/>
    </row>
    <row r="507">
      <c r="A507" s="1689"/>
      <c r="B507" s="1689"/>
      <c r="C507" s="1689"/>
      <c r="D507" s="1689"/>
      <c r="E507" s="1689"/>
      <c r="F507" s="1689"/>
      <c r="G507" s="1689"/>
      <c r="H507" s="1689"/>
      <c r="I507" s="1689"/>
      <c r="J507" s="1689"/>
      <c r="K507" s="1689"/>
      <c r="L507" s="1689"/>
      <c r="M507" s="1689"/>
      <c r="N507" s="1689"/>
      <c r="O507" s="1689"/>
      <c r="P507" s="1689"/>
      <c r="Q507" s="1689"/>
      <c r="R507" s="1689"/>
      <c r="S507" s="1689"/>
      <c r="T507" s="1689"/>
      <c r="U507" s="1689"/>
      <c r="V507" s="1689"/>
      <c r="W507" s="1689"/>
      <c r="X507" s="1689"/>
      <c r="Y507" s="1689"/>
      <c r="Z507" s="1689"/>
    </row>
    <row r="508">
      <c r="A508" s="1689"/>
      <c r="B508" s="1689"/>
      <c r="C508" s="1689"/>
      <c r="D508" s="1689"/>
      <c r="E508" s="1689"/>
      <c r="F508" s="1689"/>
      <c r="G508" s="1689"/>
      <c r="H508" s="1689"/>
      <c r="I508" s="1689"/>
      <c r="J508" s="1689"/>
      <c r="K508" s="1689"/>
      <c r="L508" s="1689"/>
      <c r="M508" s="1689"/>
      <c r="N508" s="1689"/>
      <c r="O508" s="1689"/>
      <c r="P508" s="1689"/>
      <c r="Q508" s="1689"/>
      <c r="R508" s="1689"/>
      <c r="S508" s="1689"/>
      <c r="T508" s="1689"/>
      <c r="U508" s="1689"/>
      <c r="V508" s="1689"/>
      <c r="W508" s="1689"/>
      <c r="X508" s="1689"/>
      <c r="Y508" s="1689"/>
      <c r="Z508" s="1689"/>
    </row>
    <row r="509">
      <c r="A509" s="1689"/>
      <c r="B509" s="1689"/>
      <c r="C509" s="1689"/>
      <c r="D509" s="1689"/>
      <c r="E509" s="1689"/>
      <c r="F509" s="1689"/>
      <c r="G509" s="1689"/>
      <c r="H509" s="1689"/>
      <c r="I509" s="1689"/>
      <c r="J509" s="1689"/>
      <c r="K509" s="1689"/>
      <c r="L509" s="1689"/>
      <c r="M509" s="1689"/>
      <c r="N509" s="1689"/>
      <c r="O509" s="1689"/>
      <c r="P509" s="1689"/>
      <c r="Q509" s="1689"/>
      <c r="R509" s="1689"/>
      <c r="S509" s="1689"/>
      <c r="T509" s="1689"/>
      <c r="U509" s="1689"/>
      <c r="V509" s="1689"/>
      <c r="W509" s="1689"/>
      <c r="X509" s="1689"/>
      <c r="Y509" s="1689"/>
      <c r="Z509" s="1689"/>
    </row>
    <row r="510">
      <c r="A510" s="1689"/>
      <c r="B510" s="1689"/>
      <c r="C510" s="1689"/>
      <c r="D510" s="1689"/>
      <c r="E510" s="1689"/>
      <c r="F510" s="1689"/>
      <c r="G510" s="1689"/>
      <c r="H510" s="1689"/>
      <c r="I510" s="1689"/>
      <c r="J510" s="1689"/>
      <c r="K510" s="1689"/>
      <c r="L510" s="1689"/>
      <c r="M510" s="1689"/>
      <c r="N510" s="1689"/>
      <c r="O510" s="1689"/>
      <c r="P510" s="1689"/>
      <c r="Q510" s="1689"/>
      <c r="R510" s="1689"/>
      <c r="S510" s="1689"/>
      <c r="T510" s="1689"/>
      <c r="U510" s="1689"/>
      <c r="V510" s="1689"/>
      <c r="W510" s="1689"/>
      <c r="X510" s="1689"/>
      <c r="Y510" s="1689"/>
      <c r="Z510" s="1689"/>
    </row>
    <row r="511">
      <c r="A511" s="1689"/>
      <c r="B511" s="1689"/>
      <c r="C511" s="1689"/>
      <c r="D511" s="1689"/>
      <c r="E511" s="1689"/>
      <c r="F511" s="1689"/>
      <c r="G511" s="1689"/>
      <c r="H511" s="1689"/>
      <c r="I511" s="1689"/>
      <c r="J511" s="1689"/>
      <c r="K511" s="1689"/>
      <c r="L511" s="1689"/>
      <c r="M511" s="1689"/>
      <c r="N511" s="1689"/>
      <c r="O511" s="1689"/>
      <c r="P511" s="1689"/>
      <c r="Q511" s="1689"/>
      <c r="R511" s="1689"/>
      <c r="S511" s="1689"/>
      <c r="T511" s="1689"/>
      <c r="U511" s="1689"/>
      <c r="V511" s="1689"/>
      <c r="W511" s="1689"/>
      <c r="X511" s="1689"/>
      <c r="Y511" s="1689"/>
      <c r="Z511" s="1689"/>
    </row>
    <row r="512">
      <c r="A512" s="1689"/>
      <c r="B512" s="1689"/>
      <c r="C512" s="1689"/>
      <c r="D512" s="1689"/>
      <c r="E512" s="1689"/>
      <c r="F512" s="1689"/>
      <c r="G512" s="1689"/>
      <c r="H512" s="1689"/>
      <c r="I512" s="1689"/>
      <c r="J512" s="1689"/>
      <c r="K512" s="1689"/>
      <c r="L512" s="1689"/>
      <c r="M512" s="1689"/>
      <c r="N512" s="1689"/>
      <c r="O512" s="1689"/>
      <c r="P512" s="1689"/>
      <c r="Q512" s="1689"/>
      <c r="R512" s="1689"/>
      <c r="S512" s="1689"/>
      <c r="T512" s="1689"/>
      <c r="U512" s="1689"/>
      <c r="V512" s="1689"/>
      <c r="W512" s="1689"/>
      <c r="X512" s="1689"/>
      <c r="Y512" s="1689"/>
      <c r="Z512" s="1689"/>
    </row>
    <row r="513">
      <c r="A513" s="1689"/>
      <c r="B513" s="1689"/>
      <c r="C513" s="1689"/>
      <c r="D513" s="1689"/>
      <c r="E513" s="1689"/>
      <c r="F513" s="1689"/>
      <c r="G513" s="1689"/>
      <c r="H513" s="1689"/>
      <c r="I513" s="1689"/>
      <c r="J513" s="1689"/>
      <c r="K513" s="1689"/>
      <c r="L513" s="1689"/>
      <c r="M513" s="1689"/>
      <c r="N513" s="1689"/>
      <c r="O513" s="1689"/>
      <c r="P513" s="1689"/>
      <c r="Q513" s="1689"/>
      <c r="R513" s="1689"/>
      <c r="S513" s="1689"/>
      <c r="T513" s="1689"/>
      <c r="U513" s="1689"/>
      <c r="V513" s="1689"/>
      <c r="W513" s="1689"/>
      <c r="X513" s="1689"/>
      <c r="Y513" s="1689"/>
      <c r="Z513" s="1689"/>
    </row>
    <row r="514">
      <c r="A514" s="1689"/>
      <c r="B514" s="1689"/>
      <c r="C514" s="1689"/>
      <c r="D514" s="1689"/>
      <c r="E514" s="1689"/>
      <c r="F514" s="1689"/>
      <c r="G514" s="1689"/>
      <c r="H514" s="1689"/>
      <c r="I514" s="1689"/>
      <c r="J514" s="1689"/>
      <c r="K514" s="1689"/>
      <c r="L514" s="1689"/>
      <c r="M514" s="1689"/>
      <c r="N514" s="1689"/>
      <c r="O514" s="1689"/>
      <c r="P514" s="1689"/>
      <c r="Q514" s="1689"/>
      <c r="R514" s="1689"/>
      <c r="S514" s="1689"/>
      <c r="T514" s="1689"/>
      <c r="U514" s="1689"/>
      <c r="V514" s="1689"/>
      <c r="W514" s="1689"/>
      <c r="X514" s="1689"/>
      <c r="Y514" s="1689"/>
      <c r="Z514" s="1689"/>
    </row>
    <row r="515">
      <c r="A515" s="1689"/>
      <c r="B515" s="1689"/>
      <c r="C515" s="1689"/>
      <c r="D515" s="1689"/>
      <c r="E515" s="1689"/>
      <c r="F515" s="1689"/>
      <c r="G515" s="1689"/>
      <c r="H515" s="1689"/>
      <c r="I515" s="1689"/>
      <c r="J515" s="1689"/>
      <c r="K515" s="1689"/>
      <c r="L515" s="1689"/>
      <c r="M515" s="1689"/>
      <c r="N515" s="1689"/>
      <c r="O515" s="1689"/>
      <c r="P515" s="1689"/>
      <c r="Q515" s="1689"/>
      <c r="R515" s="1689"/>
      <c r="S515" s="1689"/>
      <c r="T515" s="1689"/>
      <c r="U515" s="1689"/>
      <c r="V515" s="1689"/>
      <c r="W515" s="1689"/>
      <c r="X515" s="1689"/>
      <c r="Y515" s="1689"/>
      <c r="Z515" s="1689"/>
    </row>
    <row r="516">
      <c r="A516" s="1689"/>
      <c r="B516" s="1689"/>
      <c r="C516" s="1689"/>
      <c r="D516" s="1689"/>
      <c r="E516" s="1689"/>
      <c r="F516" s="1689"/>
      <c r="G516" s="1689"/>
      <c r="H516" s="1689"/>
      <c r="I516" s="1689"/>
      <c r="J516" s="1689"/>
      <c r="K516" s="1689"/>
      <c r="L516" s="1689"/>
      <c r="M516" s="1689"/>
      <c r="N516" s="1689"/>
      <c r="O516" s="1689"/>
      <c r="P516" s="1689"/>
      <c r="Q516" s="1689"/>
      <c r="R516" s="1689"/>
      <c r="S516" s="1689"/>
      <c r="T516" s="1689"/>
      <c r="U516" s="1689"/>
      <c r="V516" s="1689"/>
      <c r="W516" s="1689"/>
      <c r="X516" s="1689"/>
      <c r="Y516" s="1689"/>
      <c r="Z516" s="1689"/>
    </row>
    <row r="517">
      <c r="A517" s="1689"/>
      <c r="B517" s="1689"/>
      <c r="C517" s="1689"/>
      <c r="D517" s="1689"/>
      <c r="E517" s="1689"/>
      <c r="F517" s="1689"/>
      <c r="G517" s="1689"/>
      <c r="H517" s="1689"/>
      <c r="I517" s="1689"/>
      <c r="J517" s="1689"/>
      <c r="K517" s="1689"/>
      <c r="L517" s="1689"/>
      <c r="M517" s="1689"/>
      <c r="N517" s="1689"/>
      <c r="O517" s="1689"/>
      <c r="P517" s="1689"/>
      <c r="Q517" s="1689"/>
      <c r="R517" s="1689"/>
      <c r="S517" s="1689"/>
      <c r="T517" s="1689"/>
      <c r="U517" s="1689"/>
      <c r="V517" s="1689"/>
      <c r="W517" s="1689"/>
      <c r="X517" s="1689"/>
      <c r="Y517" s="1689"/>
      <c r="Z517" s="1689"/>
    </row>
    <row r="518">
      <c r="A518" s="1689"/>
      <c r="B518" s="1689"/>
      <c r="C518" s="1689"/>
      <c r="D518" s="1689"/>
      <c r="E518" s="1689"/>
      <c r="F518" s="1689"/>
      <c r="G518" s="1689"/>
      <c r="H518" s="1689"/>
      <c r="I518" s="1689"/>
      <c r="J518" s="1689"/>
      <c r="K518" s="1689"/>
      <c r="L518" s="1689"/>
      <c r="M518" s="1689"/>
      <c r="N518" s="1689"/>
      <c r="O518" s="1689"/>
      <c r="P518" s="1689"/>
      <c r="Q518" s="1689"/>
      <c r="R518" s="1689"/>
      <c r="S518" s="1689"/>
      <c r="T518" s="1689"/>
      <c r="U518" s="1689"/>
      <c r="V518" s="1689"/>
      <c r="W518" s="1689"/>
      <c r="X518" s="1689"/>
      <c r="Y518" s="1689"/>
      <c r="Z518" s="1689"/>
    </row>
    <row r="519">
      <c r="A519" s="1689"/>
      <c r="B519" s="1689"/>
      <c r="C519" s="1689"/>
      <c r="D519" s="1689"/>
      <c r="E519" s="1689"/>
      <c r="F519" s="1689"/>
      <c r="G519" s="1689"/>
      <c r="H519" s="1689"/>
      <c r="I519" s="1689"/>
      <c r="J519" s="1689"/>
      <c r="K519" s="1689"/>
      <c r="L519" s="1689"/>
      <c r="M519" s="1689"/>
      <c r="N519" s="1689"/>
      <c r="O519" s="1689"/>
      <c r="P519" s="1689"/>
      <c r="Q519" s="1689"/>
      <c r="R519" s="1689"/>
      <c r="S519" s="1689"/>
      <c r="T519" s="1689"/>
      <c r="U519" s="1689"/>
      <c r="V519" s="1689"/>
      <c r="W519" s="1689"/>
      <c r="X519" s="1689"/>
      <c r="Y519" s="1689"/>
      <c r="Z519" s="1689"/>
    </row>
    <row r="520">
      <c r="A520" s="1689"/>
      <c r="B520" s="1689"/>
      <c r="C520" s="1689"/>
      <c r="D520" s="1689"/>
      <c r="E520" s="1689"/>
      <c r="F520" s="1689"/>
      <c r="G520" s="1689"/>
      <c r="H520" s="1689"/>
      <c r="I520" s="1689"/>
      <c r="J520" s="1689"/>
      <c r="K520" s="1689"/>
      <c r="L520" s="1689"/>
      <c r="M520" s="1689"/>
      <c r="N520" s="1689"/>
      <c r="O520" s="1689"/>
      <c r="P520" s="1689"/>
      <c r="Q520" s="1689"/>
      <c r="R520" s="1689"/>
      <c r="S520" s="1689"/>
      <c r="T520" s="1689"/>
      <c r="U520" s="1689"/>
      <c r="V520" s="1689"/>
      <c r="W520" s="1689"/>
      <c r="X520" s="1689"/>
      <c r="Y520" s="1689"/>
      <c r="Z520" s="1689"/>
    </row>
    <row r="521">
      <c r="A521" s="1689"/>
      <c r="B521" s="1689"/>
      <c r="C521" s="1689"/>
      <c r="D521" s="1689"/>
      <c r="E521" s="1689"/>
      <c r="F521" s="1689"/>
      <c r="G521" s="1689"/>
      <c r="H521" s="1689"/>
      <c r="I521" s="1689"/>
      <c r="J521" s="1689"/>
      <c r="K521" s="1689"/>
      <c r="L521" s="1689"/>
      <c r="M521" s="1689"/>
      <c r="N521" s="1689"/>
      <c r="O521" s="1689"/>
      <c r="P521" s="1689"/>
      <c r="Q521" s="1689"/>
      <c r="R521" s="1689"/>
      <c r="S521" s="1689"/>
      <c r="T521" s="1689"/>
      <c r="U521" s="1689"/>
      <c r="V521" s="1689"/>
      <c r="W521" s="1689"/>
      <c r="X521" s="1689"/>
      <c r="Y521" s="1689"/>
      <c r="Z521" s="1689"/>
    </row>
    <row r="522">
      <c r="A522" s="1689"/>
      <c r="B522" s="1689"/>
      <c r="C522" s="1689"/>
      <c r="D522" s="1689"/>
      <c r="E522" s="1689"/>
      <c r="F522" s="1689"/>
      <c r="G522" s="1689"/>
      <c r="H522" s="1689"/>
      <c r="I522" s="1689"/>
      <c r="J522" s="1689"/>
      <c r="K522" s="1689"/>
      <c r="L522" s="1689"/>
      <c r="M522" s="1689"/>
      <c r="N522" s="1689"/>
      <c r="O522" s="1689"/>
      <c r="P522" s="1689"/>
      <c r="Q522" s="1689"/>
      <c r="R522" s="1689"/>
      <c r="S522" s="1689"/>
      <c r="T522" s="1689"/>
      <c r="U522" s="1689"/>
      <c r="V522" s="1689"/>
      <c r="W522" s="1689"/>
      <c r="X522" s="1689"/>
      <c r="Y522" s="1689"/>
      <c r="Z522" s="1689"/>
    </row>
    <row r="523">
      <c r="A523" s="1689"/>
      <c r="B523" s="1689"/>
      <c r="C523" s="1689"/>
      <c r="D523" s="1689"/>
      <c r="E523" s="1689"/>
      <c r="F523" s="1689"/>
      <c r="G523" s="1689"/>
      <c r="H523" s="1689"/>
      <c r="I523" s="1689"/>
      <c r="J523" s="1689"/>
      <c r="K523" s="1689"/>
      <c r="L523" s="1689"/>
      <c r="M523" s="1689"/>
      <c r="N523" s="1689"/>
      <c r="O523" s="1689"/>
      <c r="P523" s="1689"/>
      <c r="Q523" s="1689"/>
      <c r="R523" s="1689"/>
      <c r="S523" s="1689"/>
      <c r="T523" s="1689"/>
      <c r="U523" s="1689"/>
      <c r="V523" s="1689"/>
      <c r="W523" s="1689"/>
      <c r="X523" s="1689"/>
      <c r="Y523" s="1689"/>
      <c r="Z523" s="1689"/>
    </row>
    <row r="524">
      <c r="A524" s="1689"/>
      <c r="B524" s="1689"/>
      <c r="C524" s="1689"/>
      <c r="D524" s="1689"/>
      <c r="E524" s="1689"/>
      <c r="F524" s="1689"/>
      <c r="G524" s="1689"/>
      <c r="H524" s="1689"/>
      <c r="I524" s="1689"/>
      <c r="J524" s="1689"/>
      <c r="K524" s="1689"/>
      <c r="L524" s="1689"/>
      <c r="M524" s="1689"/>
      <c r="N524" s="1689"/>
      <c r="O524" s="1689"/>
      <c r="P524" s="1689"/>
      <c r="Q524" s="1689"/>
      <c r="R524" s="1689"/>
      <c r="S524" s="1689"/>
      <c r="T524" s="1689"/>
      <c r="U524" s="1689"/>
      <c r="V524" s="1689"/>
      <c r="W524" s="1689"/>
      <c r="X524" s="1689"/>
      <c r="Y524" s="1689"/>
      <c r="Z524" s="1689"/>
    </row>
    <row r="525">
      <c r="A525" s="1689"/>
      <c r="B525" s="1689"/>
      <c r="C525" s="1689"/>
      <c r="D525" s="1689"/>
      <c r="E525" s="1689"/>
      <c r="F525" s="1689"/>
      <c r="G525" s="1689"/>
      <c r="H525" s="1689"/>
      <c r="I525" s="1689"/>
      <c r="J525" s="1689"/>
      <c r="K525" s="1689"/>
      <c r="L525" s="1689"/>
      <c r="M525" s="1689"/>
      <c r="N525" s="1689"/>
      <c r="O525" s="1689"/>
      <c r="P525" s="1689"/>
      <c r="Q525" s="1689"/>
      <c r="R525" s="1689"/>
      <c r="S525" s="1689"/>
      <c r="T525" s="1689"/>
      <c r="U525" s="1689"/>
      <c r="V525" s="1689"/>
      <c r="W525" s="1689"/>
      <c r="X525" s="1689"/>
      <c r="Y525" s="1689"/>
      <c r="Z525" s="1689"/>
    </row>
    <row r="526">
      <c r="A526" s="1689"/>
      <c r="B526" s="1689"/>
      <c r="C526" s="1689"/>
      <c r="D526" s="1689"/>
      <c r="E526" s="1689"/>
      <c r="F526" s="1689"/>
      <c r="G526" s="1689"/>
      <c r="H526" s="1689"/>
      <c r="I526" s="1689"/>
      <c r="J526" s="1689"/>
      <c r="K526" s="1689"/>
      <c r="L526" s="1689"/>
      <c r="M526" s="1689"/>
      <c r="N526" s="1689"/>
      <c r="O526" s="1689"/>
      <c r="P526" s="1689"/>
      <c r="Q526" s="1689"/>
      <c r="R526" s="1689"/>
      <c r="S526" s="1689"/>
      <c r="T526" s="1689"/>
      <c r="U526" s="1689"/>
      <c r="V526" s="1689"/>
      <c r="W526" s="1689"/>
      <c r="X526" s="1689"/>
      <c r="Y526" s="1689"/>
      <c r="Z526" s="1689"/>
    </row>
    <row r="527">
      <c r="A527" s="1689"/>
      <c r="B527" s="1689"/>
      <c r="C527" s="1689"/>
      <c r="D527" s="1689"/>
      <c r="E527" s="1689"/>
      <c r="F527" s="1689"/>
      <c r="G527" s="1689"/>
      <c r="H527" s="1689"/>
      <c r="I527" s="1689"/>
      <c r="J527" s="1689"/>
      <c r="K527" s="1689"/>
      <c r="L527" s="1689"/>
      <c r="M527" s="1689"/>
      <c r="N527" s="1689"/>
      <c r="O527" s="1689"/>
      <c r="P527" s="1689"/>
      <c r="Q527" s="1689"/>
      <c r="R527" s="1689"/>
      <c r="S527" s="1689"/>
      <c r="T527" s="1689"/>
      <c r="U527" s="1689"/>
      <c r="V527" s="1689"/>
      <c r="W527" s="1689"/>
      <c r="X527" s="1689"/>
      <c r="Y527" s="1689"/>
      <c r="Z527" s="1689"/>
    </row>
    <row r="528">
      <c r="A528" s="1689"/>
      <c r="B528" s="1689"/>
      <c r="C528" s="1689"/>
      <c r="D528" s="1689"/>
      <c r="E528" s="1689"/>
      <c r="F528" s="1689"/>
      <c r="G528" s="1689"/>
      <c r="H528" s="1689"/>
      <c r="I528" s="1689"/>
      <c r="J528" s="1689"/>
      <c r="K528" s="1689"/>
      <c r="L528" s="1689"/>
      <c r="M528" s="1689"/>
      <c r="N528" s="1689"/>
      <c r="O528" s="1689"/>
      <c r="P528" s="1689"/>
      <c r="Q528" s="1689"/>
      <c r="R528" s="1689"/>
      <c r="S528" s="1689"/>
      <c r="T528" s="1689"/>
      <c r="U528" s="1689"/>
      <c r="V528" s="1689"/>
      <c r="W528" s="1689"/>
      <c r="X528" s="1689"/>
      <c r="Y528" s="1689"/>
      <c r="Z528" s="1689"/>
    </row>
    <row r="529">
      <c r="A529" s="1689"/>
      <c r="B529" s="1689"/>
      <c r="C529" s="1689"/>
      <c r="D529" s="1689"/>
      <c r="E529" s="1689"/>
      <c r="F529" s="1689"/>
      <c r="G529" s="1689"/>
      <c r="H529" s="1689"/>
      <c r="I529" s="1689"/>
      <c r="J529" s="1689"/>
      <c r="K529" s="1689"/>
      <c r="L529" s="1689"/>
      <c r="M529" s="1689"/>
      <c r="N529" s="1689"/>
      <c r="O529" s="1689"/>
      <c r="P529" s="1689"/>
      <c r="Q529" s="1689"/>
      <c r="R529" s="1689"/>
      <c r="S529" s="1689"/>
      <c r="T529" s="1689"/>
      <c r="U529" s="1689"/>
      <c r="V529" s="1689"/>
      <c r="W529" s="1689"/>
      <c r="X529" s="1689"/>
      <c r="Y529" s="1689"/>
      <c r="Z529" s="1689"/>
    </row>
    <row r="530">
      <c r="A530" s="1689"/>
      <c r="B530" s="1689"/>
      <c r="C530" s="1689"/>
      <c r="D530" s="1689"/>
      <c r="E530" s="1689"/>
      <c r="F530" s="1689"/>
      <c r="G530" s="1689"/>
      <c r="H530" s="1689"/>
      <c r="I530" s="1689"/>
      <c r="J530" s="1689"/>
      <c r="K530" s="1689"/>
      <c r="L530" s="1689"/>
      <c r="M530" s="1689"/>
      <c r="N530" s="1689"/>
      <c r="O530" s="1689"/>
      <c r="P530" s="1689"/>
      <c r="Q530" s="1689"/>
      <c r="R530" s="1689"/>
      <c r="S530" s="1689"/>
      <c r="T530" s="1689"/>
      <c r="U530" s="1689"/>
      <c r="V530" s="1689"/>
      <c r="W530" s="1689"/>
      <c r="X530" s="1689"/>
      <c r="Y530" s="1689"/>
      <c r="Z530" s="1689"/>
    </row>
    <row r="531">
      <c r="A531" s="1689"/>
      <c r="B531" s="1689"/>
      <c r="C531" s="1689"/>
      <c r="D531" s="1689"/>
      <c r="E531" s="1689"/>
      <c r="F531" s="1689"/>
      <c r="G531" s="1689"/>
      <c r="H531" s="1689"/>
      <c r="I531" s="1689"/>
      <c r="J531" s="1689"/>
      <c r="K531" s="1689"/>
      <c r="L531" s="1689"/>
      <c r="M531" s="1689"/>
      <c r="N531" s="1689"/>
      <c r="O531" s="1689"/>
      <c r="P531" s="1689"/>
      <c r="Q531" s="1689"/>
      <c r="R531" s="1689"/>
      <c r="S531" s="1689"/>
      <c r="T531" s="1689"/>
      <c r="U531" s="1689"/>
      <c r="V531" s="1689"/>
      <c r="W531" s="1689"/>
      <c r="X531" s="1689"/>
      <c r="Y531" s="1689"/>
      <c r="Z531" s="1689"/>
    </row>
    <row r="532">
      <c r="A532" s="1689"/>
      <c r="B532" s="1689"/>
      <c r="C532" s="1689"/>
      <c r="D532" s="1689"/>
      <c r="E532" s="1689"/>
      <c r="F532" s="1689"/>
      <c r="G532" s="1689"/>
      <c r="H532" s="1689"/>
      <c r="I532" s="1689"/>
      <c r="J532" s="1689"/>
      <c r="K532" s="1689"/>
      <c r="L532" s="1689"/>
      <c r="M532" s="1689"/>
      <c r="N532" s="1689"/>
      <c r="O532" s="1689"/>
      <c r="P532" s="1689"/>
      <c r="Q532" s="1689"/>
      <c r="R532" s="1689"/>
      <c r="S532" s="1689"/>
      <c r="T532" s="1689"/>
      <c r="U532" s="1689"/>
      <c r="V532" s="1689"/>
      <c r="W532" s="1689"/>
      <c r="X532" s="1689"/>
      <c r="Y532" s="1689"/>
      <c r="Z532" s="1689"/>
    </row>
    <row r="533">
      <c r="A533" s="1689"/>
      <c r="B533" s="1689"/>
      <c r="C533" s="1689"/>
      <c r="D533" s="1689"/>
      <c r="E533" s="1689"/>
      <c r="F533" s="1689"/>
      <c r="G533" s="1689"/>
      <c r="H533" s="1689"/>
      <c r="I533" s="1689"/>
      <c r="J533" s="1689"/>
      <c r="K533" s="1689"/>
      <c r="L533" s="1689"/>
      <c r="M533" s="1689"/>
      <c r="N533" s="1689"/>
      <c r="O533" s="1689"/>
      <c r="P533" s="1689"/>
      <c r="Q533" s="1689"/>
      <c r="R533" s="1689"/>
      <c r="S533" s="1689"/>
      <c r="T533" s="1689"/>
      <c r="U533" s="1689"/>
      <c r="V533" s="1689"/>
      <c r="W533" s="1689"/>
      <c r="X533" s="1689"/>
      <c r="Y533" s="1689"/>
      <c r="Z533" s="1689"/>
    </row>
    <row r="534">
      <c r="A534" s="1689"/>
      <c r="B534" s="1689"/>
      <c r="C534" s="1689"/>
      <c r="D534" s="1689"/>
      <c r="E534" s="1689"/>
      <c r="F534" s="1689"/>
      <c r="G534" s="1689"/>
      <c r="H534" s="1689"/>
      <c r="I534" s="1689"/>
      <c r="J534" s="1689"/>
      <c r="K534" s="1689"/>
      <c r="L534" s="1689"/>
      <c r="M534" s="1689"/>
      <c r="N534" s="1689"/>
      <c r="O534" s="1689"/>
      <c r="P534" s="1689"/>
      <c r="Q534" s="1689"/>
      <c r="R534" s="1689"/>
      <c r="S534" s="1689"/>
      <c r="T534" s="1689"/>
      <c r="U534" s="1689"/>
      <c r="V534" s="1689"/>
      <c r="W534" s="1689"/>
      <c r="X534" s="1689"/>
      <c r="Y534" s="1689"/>
      <c r="Z534" s="1689"/>
    </row>
    <row r="535">
      <c r="A535" s="1689"/>
      <c r="B535" s="1689"/>
      <c r="C535" s="1689"/>
      <c r="D535" s="1689"/>
      <c r="E535" s="1689"/>
      <c r="F535" s="1689"/>
      <c r="G535" s="1689"/>
      <c r="H535" s="1689"/>
      <c r="I535" s="1689"/>
      <c r="J535" s="1689"/>
      <c r="K535" s="1689"/>
      <c r="L535" s="1689"/>
      <c r="M535" s="1689"/>
      <c r="N535" s="1689"/>
      <c r="O535" s="1689"/>
      <c r="P535" s="1689"/>
      <c r="Q535" s="1689"/>
      <c r="R535" s="1689"/>
      <c r="S535" s="1689"/>
      <c r="T535" s="1689"/>
      <c r="U535" s="1689"/>
      <c r="V535" s="1689"/>
      <c r="W535" s="1689"/>
      <c r="X535" s="1689"/>
      <c r="Y535" s="1689"/>
      <c r="Z535" s="1689"/>
    </row>
    <row r="536">
      <c r="A536" s="1689"/>
      <c r="B536" s="1689"/>
      <c r="C536" s="1689"/>
      <c r="D536" s="1689"/>
      <c r="E536" s="1689"/>
      <c r="F536" s="1689"/>
      <c r="G536" s="1689"/>
      <c r="H536" s="1689"/>
      <c r="I536" s="1689"/>
      <c r="J536" s="1689"/>
      <c r="K536" s="1689"/>
      <c r="L536" s="1689"/>
      <c r="M536" s="1689"/>
      <c r="N536" s="1689"/>
      <c r="O536" s="1689"/>
      <c r="P536" s="1689"/>
      <c r="Q536" s="1689"/>
      <c r="R536" s="1689"/>
      <c r="S536" s="1689"/>
      <c r="T536" s="1689"/>
      <c r="U536" s="1689"/>
      <c r="V536" s="1689"/>
      <c r="W536" s="1689"/>
      <c r="X536" s="1689"/>
      <c r="Y536" s="1689"/>
      <c r="Z536" s="1689"/>
    </row>
    <row r="537">
      <c r="A537" s="1689"/>
      <c r="B537" s="1689"/>
      <c r="C537" s="1689"/>
      <c r="D537" s="1689"/>
      <c r="E537" s="1689"/>
      <c r="F537" s="1689"/>
      <c r="G537" s="1689"/>
      <c r="H537" s="1689"/>
      <c r="I537" s="1689"/>
      <c r="J537" s="1689"/>
      <c r="K537" s="1689"/>
      <c r="L537" s="1689"/>
      <c r="M537" s="1689"/>
      <c r="N537" s="1689"/>
      <c r="O537" s="1689"/>
      <c r="P537" s="1689"/>
      <c r="Q537" s="1689"/>
      <c r="R537" s="1689"/>
      <c r="S537" s="1689"/>
      <c r="T537" s="1689"/>
      <c r="U537" s="1689"/>
      <c r="V537" s="1689"/>
      <c r="W537" s="1689"/>
      <c r="X537" s="1689"/>
      <c r="Y537" s="1689"/>
      <c r="Z537" s="1689"/>
    </row>
    <row r="538">
      <c r="A538" s="1689"/>
      <c r="B538" s="1689"/>
      <c r="C538" s="1689"/>
      <c r="D538" s="1689"/>
      <c r="E538" s="1689"/>
      <c r="F538" s="1689"/>
      <c r="G538" s="1689"/>
      <c r="H538" s="1689"/>
      <c r="I538" s="1689"/>
      <c r="J538" s="1689"/>
      <c r="K538" s="1689"/>
      <c r="L538" s="1689"/>
      <c r="M538" s="1689"/>
      <c r="N538" s="1689"/>
      <c r="O538" s="1689"/>
      <c r="P538" s="1689"/>
      <c r="Q538" s="1689"/>
      <c r="R538" s="1689"/>
      <c r="S538" s="1689"/>
      <c r="T538" s="1689"/>
      <c r="U538" s="1689"/>
      <c r="V538" s="1689"/>
      <c r="W538" s="1689"/>
      <c r="X538" s="1689"/>
      <c r="Y538" s="1689"/>
      <c r="Z538" s="1689"/>
    </row>
    <row r="539">
      <c r="A539" s="1689"/>
      <c r="B539" s="1689"/>
      <c r="C539" s="1689"/>
      <c r="D539" s="1689"/>
      <c r="E539" s="1689"/>
      <c r="F539" s="1689"/>
      <c r="G539" s="1689"/>
      <c r="H539" s="1689"/>
      <c r="I539" s="1689"/>
      <c r="J539" s="1689"/>
      <c r="K539" s="1689"/>
      <c r="L539" s="1689"/>
      <c r="M539" s="1689"/>
      <c r="N539" s="1689"/>
      <c r="O539" s="1689"/>
      <c r="P539" s="1689"/>
      <c r="Q539" s="1689"/>
      <c r="R539" s="1689"/>
      <c r="S539" s="1689"/>
      <c r="T539" s="1689"/>
      <c r="U539" s="1689"/>
      <c r="V539" s="1689"/>
      <c r="W539" s="1689"/>
      <c r="X539" s="1689"/>
      <c r="Y539" s="1689"/>
      <c r="Z539" s="1689"/>
    </row>
    <row r="540">
      <c r="A540" s="1689"/>
      <c r="B540" s="1689"/>
      <c r="C540" s="1689"/>
      <c r="D540" s="1689"/>
      <c r="E540" s="1689"/>
      <c r="F540" s="1689"/>
      <c r="G540" s="1689"/>
      <c r="H540" s="1689"/>
      <c r="I540" s="1689"/>
      <c r="J540" s="1689"/>
      <c r="K540" s="1689"/>
      <c r="L540" s="1689"/>
      <c r="M540" s="1689"/>
      <c r="N540" s="1689"/>
      <c r="O540" s="1689"/>
      <c r="P540" s="1689"/>
      <c r="Q540" s="1689"/>
      <c r="R540" s="1689"/>
      <c r="S540" s="1689"/>
      <c r="T540" s="1689"/>
      <c r="U540" s="1689"/>
      <c r="V540" s="1689"/>
      <c r="W540" s="1689"/>
      <c r="X540" s="1689"/>
      <c r="Y540" s="1689"/>
      <c r="Z540" s="1689"/>
    </row>
    <row r="541">
      <c r="A541" s="1689"/>
      <c r="B541" s="1689"/>
      <c r="C541" s="1689"/>
      <c r="D541" s="1689"/>
      <c r="E541" s="1689"/>
      <c r="F541" s="1689"/>
      <c r="G541" s="1689"/>
      <c r="H541" s="1689"/>
      <c r="I541" s="1689"/>
      <c r="J541" s="1689"/>
      <c r="K541" s="1689"/>
      <c r="L541" s="1689"/>
      <c r="M541" s="1689"/>
      <c r="N541" s="1689"/>
      <c r="O541" s="1689"/>
      <c r="P541" s="1689"/>
      <c r="Q541" s="1689"/>
      <c r="R541" s="1689"/>
      <c r="S541" s="1689"/>
      <c r="T541" s="1689"/>
      <c r="U541" s="1689"/>
      <c r="V541" s="1689"/>
      <c r="W541" s="1689"/>
      <c r="X541" s="1689"/>
      <c r="Y541" s="1689"/>
      <c r="Z541" s="1689"/>
    </row>
    <row r="542">
      <c r="A542" s="1689"/>
      <c r="B542" s="1689"/>
      <c r="C542" s="1689"/>
      <c r="D542" s="1689"/>
      <c r="E542" s="1689"/>
      <c r="F542" s="1689"/>
      <c r="G542" s="1689"/>
      <c r="H542" s="1689"/>
      <c r="I542" s="1689"/>
      <c r="J542" s="1689"/>
      <c r="K542" s="1689"/>
      <c r="L542" s="1689"/>
      <c r="M542" s="1689"/>
      <c r="N542" s="1689"/>
      <c r="O542" s="1689"/>
      <c r="P542" s="1689"/>
      <c r="Q542" s="1689"/>
      <c r="R542" s="1689"/>
      <c r="S542" s="1689"/>
      <c r="T542" s="1689"/>
      <c r="U542" s="1689"/>
      <c r="V542" s="1689"/>
      <c r="W542" s="1689"/>
      <c r="X542" s="1689"/>
      <c r="Y542" s="1689"/>
      <c r="Z542" s="1689"/>
    </row>
    <row r="543">
      <c r="A543" s="1689"/>
      <c r="B543" s="1689"/>
      <c r="C543" s="1689"/>
      <c r="D543" s="1689"/>
      <c r="E543" s="1689"/>
      <c r="F543" s="1689"/>
      <c r="G543" s="1689"/>
      <c r="H543" s="1689"/>
      <c r="I543" s="1689"/>
      <c r="J543" s="1689"/>
      <c r="K543" s="1689"/>
      <c r="L543" s="1689"/>
      <c r="M543" s="1689"/>
      <c r="N543" s="1689"/>
      <c r="O543" s="1689"/>
      <c r="P543" s="1689"/>
      <c r="Q543" s="1689"/>
      <c r="R543" s="1689"/>
      <c r="S543" s="1689"/>
      <c r="T543" s="1689"/>
      <c r="U543" s="1689"/>
      <c r="V543" s="1689"/>
      <c r="W543" s="1689"/>
      <c r="X543" s="1689"/>
      <c r="Y543" s="1689"/>
      <c r="Z543" s="1689"/>
    </row>
    <row r="544">
      <c r="A544" s="1689"/>
      <c r="B544" s="1689"/>
      <c r="C544" s="1689"/>
      <c r="D544" s="1689"/>
      <c r="E544" s="1689"/>
      <c r="F544" s="1689"/>
      <c r="G544" s="1689"/>
      <c r="H544" s="1689"/>
      <c r="I544" s="1689"/>
      <c r="J544" s="1689"/>
      <c r="K544" s="1689"/>
      <c r="L544" s="1689"/>
      <c r="M544" s="1689"/>
      <c r="N544" s="1689"/>
      <c r="O544" s="1689"/>
      <c r="P544" s="1689"/>
      <c r="Q544" s="1689"/>
      <c r="R544" s="1689"/>
      <c r="S544" s="1689"/>
      <c r="T544" s="1689"/>
      <c r="U544" s="1689"/>
      <c r="V544" s="1689"/>
      <c r="W544" s="1689"/>
      <c r="X544" s="1689"/>
      <c r="Y544" s="1689"/>
      <c r="Z544" s="1689"/>
    </row>
    <row r="545">
      <c r="A545" s="1689"/>
      <c r="B545" s="1689"/>
      <c r="C545" s="1689"/>
      <c r="D545" s="1689"/>
      <c r="E545" s="1689"/>
      <c r="F545" s="1689"/>
      <c r="G545" s="1689"/>
      <c r="H545" s="1689"/>
      <c r="I545" s="1689"/>
      <c r="J545" s="1689"/>
      <c r="K545" s="1689"/>
      <c r="L545" s="1689"/>
      <c r="M545" s="1689"/>
      <c r="N545" s="1689"/>
      <c r="O545" s="1689"/>
      <c r="P545" s="1689"/>
      <c r="Q545" s="1689"/>
      <c r="R545" s="1689"/>
      <c r="S545" s="1689"/>
      <c r="T545" s="1689"/>
      <c r="U545" s="1689"/>
      <c r="V545" s="1689"/>
      <c r="W545" s="1689"/>
      <c r="X545" s="1689"/>
      <c r="Y545" s="1689"/>
      <c r="Z545" s="1689"/>
    </row>
    <row r="546">
      <c r="A546" s="1689"/>
      <c r="B546" s="1689"/>
      <c r="C546" s="1689"/>
      <c r="D546" s="1689"/>
      <c r="E546" s="1689"/>
      <c r="F546" s="1689"/>
      <c r="G546" s="1689"/>
      <c r="H546" s="1689"/>
      <c r="I546" s="1689"/>
      <c r="J546" s="1689"/>
      <c r="K546" s="1689"/>
      <c r="L546" s="1689"/>
      <c r="M546" s="1689"/>
      <c r="N546" s="1689"/>
      <c r="O546" s="1689"/>
      <c r="P546" s="1689"/>
      <c r="Q546" s="1689"/>
      <c r="R546" s="1689"/>
      <c r="S546" s="1689"/>
      <c r="T546" s="1689"/>
      <c r="U546" s="1689"/>
      <c r="V546" s="1689"/>
      <c r="W546" s="1689"/>
      <c r="X546" s="1689"/>
      <c r="Y546" s="1689"/>
      <c r="Z546" s="1689"/>
    </row>
    <row r="547">
      <c r="A547" s="1689"/>
      <c r="B547" s="1689"/>
      <c r="C547" s="1689"/>
      <c r="D547" s="1689"/>
      <c r="E547" s="1689"/>
      <c r="F547" s="1689"/>
      <c r="G547" s="1689"/>
      <c r="H547" s="1689"/>
      <c r="I547" s="1689"/>
      <c r="J547" s="1689"/>
      <c r="K547" s="1689"/>
      <c r="L547" s="1689"/>
      <c r="M547" s="1689"/>
      <c r="N547" s="1689"/>
      <c r="O547" s="1689"/>
      <c r="P547" s="1689"/>
      <c r="Q547" s="1689"/>
      <c r="R547" s="1689"/>
      <c r="S547" s="1689"/>
      <c r="T547" s="1689"/>
      <c r="U547" s="1689"/>
      <c r="V547" s="1689"/>
      <c r="W547" s="1689"/>
      <c r="X547" s="1689"/>
      <c r="Y547" s="1689"/>
      <c r="Z547" s="1689"/>
    </row>
    <row r="548">
      <c r="A548" s="1689"/>
      <c r="B548" s="1689"/>
      <c r="C548" s="1689"/>
      <c r="D548" s="1689"/>
      <c r="E548" s="1689"/>
      <c r="F548" s="1689"/>
      <c r="G548" s="1689"/>
      <c r="H548" s="1689"/>
      <c r="I548" s="1689"/>
      <c r="J548" s="1689"/>
      <c r="K548" s="1689"/>
      <c r="L548" s="1689"/>
      <c r="M548" s="1689"/>
      <c r="N548" s="1689"/>
      <c r="O548" s="1689"/>
      <c r="P548" s="1689"/>
      <c r="Q548" s="1689"/>
      <c r="R548" s="1689"/>
      <c r="S548" s="1689"/>
      <c r="T548" s="1689"/>
      <c r="U548" s="1689"/>
      <c r="V548" s="1689"/>
      <c r="W548" s="1689"/>
      <c r="X548" s="1689"/>
      <c r="Y548" s="1689"/>
      <c r="Z548" s="1689"/>
    </row>
    <row r="549">
      <c r="A549" s="1689"/>
      <c r="B549" s="1689"/>
      <c r="C549" s="1689"/>
      <c r="D549" s="1689"/>
      <c r="E549" s="1689"/>
      <c r="F549" s="1689"/>
      <c r="G549" s="1689"/>
      <c r="H549" s="1689"/>
      <c r="I549" s="1689"/>
      <c r="J549" s="1689"/>
      <c r="K549" s="1689"/>
      <c r="L549" s="1689"/>
      <c r="M549" s="1689"/>
      <c r="N549" s="1689"/>
      <c r="O549" s="1689"/>
      <c r="P549" s="1689"/>
      <c r="Q549" s="1689"/>
      <c r="R549" s="1689"/>
      <c r="S549" s="1689"/>
      <c r="T549" s="1689"/>
      <c r="U549" s="1689"/>
      <c r="V549" s="1689"/>
      <c r="W549" s="1689"/>
      <c r="X549" s="1689"/>
      <c r="Y549" s="1689"/>
      <c r="Z549" s="1689"/>
    </row>
    <row r="550">
      <c r="A550" s="1689"/>
      <c r="B550" s="1689"/>
      <c r="C550" s="1689"/>
      <c r="D550" s="1689"/>
      <c r="E550" s="1689"/>
      <c r="F550" s="1689"/>
      <c r="G550" s="1689"/>
      <c r="H550" s="1689"/>
      <c r="I550" s="1689"/>
      <c r="J550" s="1689"/>
      <c r="K550" s="1689"/>
      <c r="L550" s="1689"/>
      <c r="M550" s="1689"/>
      <c r="N550" s="1689"/>
      <c r="O550" s="1689"/>
      <c r="P550" s="1689"/>
      <c r="Q550" s="1689"/>
      <c r="R550" s="1689"/>
      <c r="S550" s="1689"/>
      <c r="T550" s="1689"/>
      <c r="U550" s="1689"/>
      <c r="V550" s="1689"/>
      <c r="W550" s="1689"/>
      <c r="X550" s="1689"/>
      <c r="Y550" s="1689"/>
      <c r="Z550" s="1689"/>
    </row>
    <row r="551">
      <c r="A551" s="1689"/>
      <c r="B551" s="1689"/>
      <c r="C551" s="1689"/>
      <c r="D551" s="1689"/>
      <c r="E551" s="1689"/>
      <c r="F551" s="1689"/>
      <c r="G551" s="1689"/>
      <c r="H551" s="1689"/>
      <c r="I551" s="1689"/>
      <c r="J551" s="1689"/>
      <c r="K551" s="1689"/>
      <c r="L551" s="1689"/>
      <c r="M551" s="1689"/>
      <c r="N551" s="1689"/>
      <c r="O551" s="1689"/>
      <c r="P551" s="1689"/>
      <c r="Q551" s="1689"/>
      <c r="R551" s="1689"/>
      <c r="S551" s="1689"/>
      <c r="T551" s="1689"/>
      <c r="U551" s="1689"/>
      <c r="V551" s="1689"/>
      <c r="W551" s="1689"/>
      <c r="X551" s="1689"/>
      <c r="Y551" s="1689"/>
      <c r="Z551" s="1689"/>
    </row>
    <row r="552">
      <c r="A552" s="1689"/>
      <c r="B552" s="1689"/>
      <c r="C552" s="1689"/>
      <c r="D552" s="1689"/>
      <c r="E552" s="1689"/>
      <c r="F552" s="1689"/>
      <c r="G552" s="1689"/>
      <c r="H552" s="1689"/>
      <c r="I552" s="1689"/>
      <c r="J552" s="1689"/>
      <c r="K552" s="1689"/>
      <c r="L552" s="1689"/>
      <c r="M552" s="1689"/>
      <c r="N552" s="1689"/>
      <c r="O552" s="1689"/>
      <c r="P552" s="1689"/>
      <c r="Q552" s="1689"/>
      <c r="R552" s="1689"/>
      <c r="S552" s="1689"/>
      <c r="T552" s="1689"/>
      <c r="U552" s="1689"/>
      <c r="V552" s="1689"/>
      <c r="W552" s="1689"/>
      <c r="X552" s="1689"/>
      <c r="Y552" s="1689"/>
      <c r="Z552" s="1689"/>
    </row>
    <row r="553">
      <c r="A553" s="1689"/>
      <c r="B553" s="1689"/>
      <c r="C553" s="1689"/>
      <c r="D553" s="1689"/>
      <c r="E553" s="1689"/>
      <c r="F553" s="1689"/>
      <c r="G553" s="1689"/>
      <c r="H553" s="1689"/>
      <c r="I553" s="1689"/>
      <c r="J553" s="1689"/>
      <c r="K553" s="1689"/>
      <c r="L553" s="1689"/>
      <c r="M553" s="1689"/>
      <c r="N553" s="1689"/>
      <c r="O553" s="1689"/>
      <c r="P553" s="1689"/>
      <c r="Q553" s="1689"/>
      <c r="R553" s="1689"/>
      <c r="S553" s="1689"/>
      <c r="T553" s="1689"/>
      <c r="U553" s="1689"/>
      <c r="V553" s="1689"/>
      <c r="W553" s="1689"/>
      <c r="X553" s="1689"/>
      <c r="Y553" s="1689"/>
      <c r="Z553" s="1689"/>
    </row>
    <row r="554">
      <c r="A554" s="1689"/>
      <c r="B554" s="1689"/>
      <c r="C554" s="1689"/>
      <c r="D554" s="1689"/>
      <c r="E554" s="1689"/>
      <c r="F554" s="1689"/>
      <c r="G554" s="1689"/>
      <c r="H554" s="1689"/>
      <c r="I554" s="1689"/>
      <c r="J554" s="1689"/>
      <c r="K554" s="1689"/>
      <c r="L554" s="1689"/>
      <c r="M554" s="1689"/>
      <c r="N554" s="1689"/>
      <c r="O554" s="1689"/>
      <c r="P554" s="1689"/>
      <c r="Q554" s="1689"/>
      <c r="R554" s="1689"/>
      <c r="S554" s="1689"/>
      <c r="T554" s="1689"/>
      <c r="U554" s="1689"/>
      <c r="V554" s="1689"/>
      <c r="W554" s="1689"/>
      <c r="X554" s="1689"/>
      <c r="Y554" s="1689"/>
      <c r="Z554" s="1689"/>
    </row>
    <row r="555">
      <c r="A555" s="1689"/>
      <c r="B555" s="1689"/>
      <c r="C555" s="1689"/>
      <c r="D555" s="1689"/>
      <c r="E555" s="1689"/>
      <c r="F555" s="1689"/>
      <c r="G555" s="1689"/>
      <c r="H555" s="1689"/>
      <c r="I555" s="1689"/>
      <c r="J555" s="1689"/>
      <c r="K555" s="1689"/>
      <c r="L555" s="1689"/>
      <c r="M555" s="1689"/>
      <c r="N555" s="1689"/>
      <c r="O555" s="1689"/>
      <c r="P555" s="1689"/>
      <c r="Q555" s="1689"/>
      <c r="R555" s="1689"/>
      <c r="S555" s="1689"/>
      <c r="T555" s="1689"/>
      <c r="U555" s="1689"/>
      <c r="V555" s="1689"/>
      <c r="W555" s="1689"/>
      <c r="X555" s="1689"/>
      <c r="Y555" s="1689"/>
      <c r="Z555" s="1689"/>
    </row>
    <row r="556">
      <c r="A556" s="1689"/>
      <c r="B556" s="1689"/>
      <c r="C556" s="1689"/>
      <c r="D556" s="1689"/>
      <c r="E556" s="1689"/>
      <c r="F556" s="1689"/>
      <c r="G556" s="1689"/>
      <c r="H556" s="1689"/>
      <c r="I556" s="1689"/>
      <c r="J556" s="1689"/>
      <c r="K556" s="1689"/>
      <c r="L556" s="1689"/>
      <c r="M556" s="1689"/>
      <c r="N556" s="1689"/>
      <c r="O556" s="1689"/>
      <c r="P556" s="1689"/>
      <c r="Q556" s="1689"/>
      <c r="R556" s="1689"/>
      <c r="S556" s="1689"/>
      <c r="T556" s="1689"/>
      <c r="U556" s="1689"/>
      <c r="V556" s="1689"/>
      <c r="W556" s="1689"/>
      <c r="X556" s="1689"/>
      <c r="Y556" s="1689"/>
      <c r="Z556" s="1689"/>
    </row>
    <row r="557">
      <c r="A557" s="1689"/>
      <c r="B557" s="1689"/>
      <c r="C557" s="1689"/>
      <c r="D557" s="1689"/>
      <c r="E557" s="1689"/>
      <c r="F557" s="1689"/>
      <c r="G557" s="1689"/>
      <c r="H557" s="1689"/>
      <c r="I557" s="1689"/>
      <c r="J557" s="1689"/>
      <c r="K557" s="1689"/>
      <c r="L557" s="1689"/>
      <c r="M557" s="1689"/>
      <c r="N557" s="1689"/>
      <c r="O557" s="1689"/>
      <c r="P557" s="1689"/>
      <c r="Q557" s="1689"/>
      <c r="R557" s="1689"/>
      <c r="S557" s="1689"/>
      <c r="T557" s="1689"/>
      <c r="U557" s="1689"/>
      <c r="V557" s="1689"/>
      <c r="W557" s="1689"/>
      <c r="X557" s="1689"/>
      <c r="Y557" s="1689"/>
      <c r="Z557" s="1689"/>
    </row>
    <row r="558">
      <c r="A558" s="1689"/>
      <c r="B558" s="1689"/>
      <c r="C558" s="1689"/>
      <c r="D558" s="1689"/>
      <c r="E558" s="1689"/>
      <c r="F558" s="1689"/>
      <c r="G558" s="1689"/>
      <c r="H558" s="1689"/>
      <c r="I558" s="1689"/>
      <c r="J558" s="1689"/>
      <c r="K558" s="1689"/>
      <c r="L558" s="1689"/>
      <c r="M558" s="1689"/>
      <c r="N558" s="1689"/>
      <c r="O558" s="1689"/>
      <c r="P558" s="1689"/>
      <c r="Q558" s="1689"/>
      <c r="R558" s="1689"/>
      <c r="S558" s="1689"/>
      <c r="T558" s="1689"/>
      <c r="U558" s="1689"/>
      <c r="V558" s="1689"/>
      <c r="W558" s="1689"/>
      <c r="X558" s="1689"/>
      <c r="Y558" s="1689"/>
      <c r="Z558" s="1689"/>
    </row>
    <row r="559">
      <c r="A559" s="1689"/>
      <c r="B559" s="1689"/>
      <c r="C559" s="1689"/>
      <c r="D559" s="1689"/>
      <c r="E559" s="1689"/>
      <c r="F559" s="1689"/>
      <c r="G559" s="1689"/>
      <c r="H559" s="1689"/>
      <c r="I559" s="1689"/>
      <c r="J559" s="1689"/>
      <c r="K559" s="1689"/>
      <c r="L559" s="1689"/>
      <c r="M559" s="1689"/>
      <c r="N559" s="1689"/>
      <c r="O559" s="1689"/>
      <c r="P559" s="1689"/>
      <c r="Q559" s="1689"/>
      <c r="R559" s="1689"/>
      <c r="S559" s="1689"/>
      <c r="T559" s="1689"/>
      <c r="U559" s="1689"/>
      <c r="V559" s="1689"/>
      <c r="W559" s="1689"/>
      <c r="X559" s="1689"/>
      <c r="Y559" s="1689"/>
      <c r="Z559" s="1689"/>
    </row>
    <row r="560">
      <c r="A560" s="1689"/>
      <c r="B560" s="1689"/>
      <c r="C560" s="1689"/>
      <c r="D560" s="1689"/>
      <c r="E560" s="1689"/>
      <c r="F560" s="1689"/>
      <c r="G560" s="1689"/>
      <c r="H560" s="1689"/>
      <c r="I560" s="1689"/>
      <c r="J560" s="1689"/>
      <c r="K560" s="1689"/>
      <c r="L560" s="1689"/>
      <c r="M560" s="1689"/>
      <c r="N560" s="1689"/>
      <c r="O560" s="1689"/>
      <c r="P560" s="1689"/>
      <c r="Q560" s="1689"/>
      <c r="R560" s="1689"/>
      <c r="S560" s="1689"/>
      <c r="T560" s="1689"/>
      <c r="U560" s="1689"/>
      <c r="V560" s="1689"/>
      <c r="W560" s="1689"/>
      <c r="X560" s="1689"/>
      <c r="Y560" s="1689"/>
      <c r="Z560" s="1689"/>
    </row>
    <row r="561">
      <c r="A561" s="1689"/>
      <c r="B561" s="1689"/>
      <c r="C561" s="1689"/>
      <c r="D561" s="1689"/>
      <c r="E561" s="1689"/>
      <c r="F561" s="1689"/>
      <c r="G561" s="1689"/>
      <c r="H561" s="1689"/>
      <c r="I561" s="1689"/>
      <c r="J561" s="1689"/>
      <c r="K561" s="1689"/>
      <c r="L561" s="1689"/>
      <c r="M561" s="1689"/>
      <c r="N561" s="1689"/>
      <c r="O561" s="1689"/>
      <c r="P561" s="1689"/>
      <c r="Q561" s="1689"/>
      <c r="R561" s="1689"/>
      <c r="S561" s="1689"/>
      <c r="T561" s="1689"/>
      <c r="U561" s="1689"/>
      <c r="V561" s="1689"/>
      <c r="W561" s="1689"/>
      <c r="X561" s="1689"/>
      <c r="Y561" s="1689"/>
      <c r="Z561" s="1689"/>
    </row>
    <row r="562">
      <c r="A562" s="1689"/>
      <c r="B562" s="1689"/>
      <c r="C562" s="1689"/>
      <c r="D562" s="1689"/>
      <c r="E562" s="1689"/>
      <c r="F562" s="1689"/>
      <c r="G562" s="1689"/>
      <c r="H562" s="1689"/>
      <c r="I562" s="1689"/>
      <c r="J562" s="1689"/>
      <c r="K562" s="1689"/>
      <c r="L562" s="1689"/>
      <c r="M562" s="1689"/>
      <c r="N562" s="1689"/>
      <c r="O562" s="1689"/>
      <c r="P562" s="1689"/>
      <c r="Q562" s="1689"/>
      <c r="R562" s="1689"/>
      <c r="S562" s="1689"/>
      <c r="T562" s="1689"/>
      <c r="U562" s="1689"/>
      <c r="V562" s="1689"/>
      <c r="W562" s="1689"/>
      <c r="X562" s="1689"/>
      <c r="Y562" s="1689"/>
      <c r="Z562" s="1689"/>
    </row>
    <row r="563">
      <c r="A563" s="1689"/>
      <c r="B563" s="1689"/>
      <c r="C563" s="1689"/>
      <c r="D563" s="1689"/>
      <c r="E563" s="1689"/>
      <c r="F563" s="1689"/>
      <c r="G563" s="1689"/>
      <c r="H563" s="1689"/>
      <c r="I563" s="1689"/>
      <c r="J563" s="1689"/>
      <c r="K563" s="1689"/>
      <c r="L563" s="1689"/>
      <c r="M563" s="1689"/>
      <c r="N563" s="1689"/>
      <c r="O563" s="1689"/>
      <c r="P563" s="1689"/>
      <c r="Q563" s="1689"/>
      <c r="R563" s="1689"/>
      <c r="S563" s="1689"/>
      <c r="T563" s="1689"/>
      <c r="U563" s="1689"/>
      <c r="V563" s="1689"/>
      <c r="W563" s="1689"/>
      <c r="X563" s="1689"/>
      <c r="Y563" s="1689"/>
      <c r="Z563" s="1689"/>
    </row>
    <row r="564">
      <c r="A564" s="1689"/>
      <c r="B564" s="1689"/>
      <c r="C564" s="1689"/>
      <c r="D564" s="1689"/>
      <c r="E564" s="1689"/>
      <c r="F564" s="1689"/>
      <c r="G564" s="1689"/>
      <c r="H564" s="1689"/>
      <c r="I564" s="1689"/>
      <c r="J564" s="1689"/>
      <c r="K564" s="1689"/>
      <c r="L564" s="1689"/>
      <c r="M564" s="1689"/>
      <c r="N564" s="1689"/>
      <c r="O564" s="1689"/>
      <c r="P564" s="1689"/>
      <c r="Q564" s="1689"/>
      <c r="R564" s="1689"/>
      <c r="S564" s="1689"/>
      <c r="T564" s="1689"/>
      <c r="U564" s="1689"/>
      <c r="V564" s="1689"/>
      <c r="W564" s="1689"/>
      <c r="X564" s="1689"/>
      <c r="Y564" s="1689"/>
      <c r="Z564" s="1689"/>
    </row>
    <row r="565">
      <c r="A565" s="1689"/>
      <c r="B565" s="1689"/>
      <c r="C565" s="1689"/>
      <c r="D565" s="1689"/>
      <c r="E565" s="1689"/>
      <c r="F565" s="1689"/>
      <c r="G565" s="1689"/>
      <c r="H565" s="1689"/>
      <c r="I565" s="1689"/>
      <c r="J565" s="1689"/>
      <c r="K565" s="1689"/>
      <c r="L565" s="1689"/>
      <c r="M565" s="1689"/>
      <c r="N565" s="1689"/>
      <c r="O565" s="1689"/>
      <c r="P565" s="1689"/>
      <c r="Q565" s="1689"/>
      <c r="R565" s="1689"/>
      <c r="S565" s="1689"/>
      <c r="T565" s="1689"/>
      <c r="U565" s="1689"/>
      <c r="V565" s="1689"/>
      <c r="W565" s="1689"/>
      <c r="X565" s="1689"/>
      <c r="Y565" s="1689"/>
      <c r="Z565" s="1689"/>
    </row>
    <row r="566">
      <c r="A566" s="1689"/>
      <c r="B566" s="1689"/>
      <c r="C566" s="1689"/>
      <c r="D566" s="1689"/>
      <c r="E566" s="1689"/>
      <c r="F566" s="1689"/>
      <c r="G566" s="1689"/>
      <c r="H566" s="1689"/>
      <c r="I566" s="1689"/>
      <c r="J566" s="1689"/>
      <c r="K566" s="1689"/>
      <c r="L566" s="1689"/>
      <c r="M566" s="1689"/>
      <c r="N566" s="1689"/>
      <c r="O566" s="1689"/>
      <c r="P566" s="1689"/>
      <c r="Q566" s="1689"/>
      <c r="R566" s="1689"/>
      <c r="S566" s="1689"/>
      <c r="T566" s="1689"/>
      <c r="U566" s="1689"/>
      <c r="V566" s="1689"/>
      <c r="W566" s="1689"/>
      <c r="X566" s="1689"/>
      <c r="Y566" s="1689"/>
      <c r="Z566" s="1689"/>
    </row>
    <row r="567">
      <c r="A567" s="1689"/>
      <c r="B567" s="1689"/>
      <c r="C567" s="1689"/>
      <c r="D567" s="1689"/>
      <c r="E567" s="1689"/>
      <c r="F567" s="1689"/>
      <c r="G567" s="1689"/>
      <c r="H567" s="1689"/>
      <c r="I567" s="1689"/>
      <c r="J567" s="1689"/>
      <c r="K567" s="1689"/>
      <c r="L567" s="1689"/>
      <c r="M567" s="1689"/>
      <c r="N567" s="1689"/>
      <c r="O567" s="1689"/>
      <c r="P567" s="1689"/>
      <c r="Q567" s="1689"/>
      <c r="R567" s="1689"/>
      <c r="S567" s="1689"/>
      <c r="T567" s="1689"/>
      <c r="U567" s="1689"/>
      <c r="V567" s="1689"/>
      <c r="W567" s="1689"/>
      <c r="X567" s="1689"/>
      <c r="Y567" s="1689"/>
      <c r="Z567" s="1689"/>
    </row>
    <row r="568">
      <c r="A568" s="1689"/>
      <c r="B568" s="1689"/>
      <c r="C568" s="1689"/>
      <c r="D568" s="1689"/>
      <c r="E568" s="1689"/>
      <c r="F568" s="1689"/>
      <c r="G568" s="1689"/>
      <c r="H568" s="1689"/>
      <c r="I568" s="1689"/>
      <c r="J568" s="1689"/>
      <c r="K568" s="1689"/>
      <c r="L568" s="1689"/>
      <c r="M568" s="1689"/>
      <c r="N568" s="1689"/>
      <c r="O568" s="1689"/>
      <c r="P568" s="1689"/>
      <c r="Q568" s="1689"/>
      <c r="R568" s="1689"/>
      <c r="S568" s="1689"/>
      <c r="T568" s="1689"/>
      <c r="U568" s="1689"/>
      <c r="V568" s="1689"/>
      <c r="W568" s="1689"/>
      <c r="X568" s="1689"/>
      <c r="Y568" s="1689"/>
      <c r="Z568" s="1689"/>
    </row>
    <row r="569">
      <c r="A569" s="1689"/>
      <c r="B569" s="1689"/>
      <c r="C569" s="1689"/>
      <c r="D569" s="1689"/>
      <c r="E569" s="1689"/>
      <c r="F569" s="1689"/>
      <c r="G569" s="1689"/>
      <c r="H569" s="1689"/>
      <c r="I569" s="1689"/>
      <c r="J569" s="1689"/>
      <c r="K569" s="1689"/>
      <c r="L569" s="1689"/>
      <c r="M569" s="1689"/>
      <c r="N569" s="1689"/>
      <c r="O569" s="1689"/>
      <c r="P569" s="1689"/>
      <c r="Q569" s="1689"/>
      <c r="R569" s="1689"/>
      <c r="S569" s="1689"/>
      <c r="T569" s="1689"/>
      <c r="U569" s="1689"/>
      <c r="V569" s="1689"/>
      <c r="W569" s="1689"/>
      <c r="X569" s="1689"/>
      <c r="Y569" s="1689"/>
      <c r="Z569" s="1689"/>
    </row>
    <row r="570">
      <c r="A570" s="1689"/>
      <c r="B570" s="1689"/>
      <c r="C570" s="1689"/>
      <c r="D570" s="1689"/>
      <c r="E570" s="1689"/>
      <c r="F570" s="1689"/>
      <c r="G570" s="1689"/>
      <c r="H570" s="1689"/>
      <c r="I570" s="1689"/>
      <c r="J570" s="1689"/>
      <c r="K570" s="1689"/>
      <c r="L570" s="1689"/>
      <c r="M570" s="1689"/>
      <c r="N570" s="1689"/>
      <c r="O570" s="1689"/>
      <c r="P570" s="1689"/>
      <c r="Q570" s="1689"/>
      <c r="R570" s="1689"/>
      <c r="S570" s="1689"/>
      <c r="T570" s="1689"/>
      <c r="U570" s="1689"/>
      <c r="V570" s="1689"/>
      <c r="W570" s="1689"/>
      <c r="X570" s="1689"/>
      <c r="Y570" s="1689"/>
      <c r="Z570" s="1689"/>
    </row>
    <row r="571">
      <c r="A571" s="1689"/>
      <c r="B571" s="1689"/>
      <c r="C571" s="1689"/>
      <c r="D571" s="1689"/>
      <c r="E571" s="1689"/>
      <c r="F571" s="1689"/>
      <c r="G571" s="1689"/>
      <c r="H571" s="1689"/>
      <c r="I571" s="1689"/>
      <c r="J571" s="1689"/>
      <c r="K571" s="1689"/>
      <c r="L571" s="1689"/>
      <c r="M571" s="1689"/>
      <c r="N571" s="1689"/>
      <c r="O571" s="1689"/>
      <c r="P571" s="1689"/>
      <c r="Q571" s="1689"/>
      <c r="R571" s="1689"/>
      <c r="S571" s="1689"/>
      <c r="T571" s="1689"/>
      <c r="U571" s="1689"/>
      <c r="V571" s="1689"/>
      <c r="W571" s="1689"/>
      <c r="X571" s="1689"/>
      <c r="Y571" s="1689"/>
      <c r="Z571" s="1689"/>
    </row>
    <row r="572">
      <c r="A572" s="1689"/>
      <c r="B572" s="1689"/>
      <c r="C572" s="1689"/>
      <c r="D572" s="1689"/>
      <c r="E572" s="1689"/>
      <c r="F572" s="1689"/>
      <c r="G572" s="1689"/>
      <c r="H572" s="1689"/>
      <c r="I572" s="1689"/>
      <c r="J572" s="1689"/>
      <c r="K572" s="1689"/>
      <c r="L572" s="1689"/>
      <c r="M572" s="1689"/>
      <c r="N572" s="1689"/>
      <c r="O572" s="1689"/>
      <c r="P572" s="1689"/>
      <c r="Q572" s="1689"/>
      <c r="R572" s="1689"/>
      <c r="S572" s="1689"/>
      <c r="T572" s="1689"/>
      <c r="U572" s="1689"/>
      <c r="V572" s="1689"/>
      <c r="W572" s="1689"/>
      <c r="X572" s="1689"/>
      <c r="Y572" s="1689"/>
      <c r="Z572" s="1689"/>
    </row>
    <row r="573">
      <c r="A573" s="1689"/>
      <c r="B573" s="1689"/>
      <c r="C573" s="1689"/>
      <c r="D573" s="1689"/>
      <c r="E573" s="1689"/>
      <c r="F573" s="1689"/>
      <c r="G573" s="1689"/>
      <c r="H573" s="1689"/>
      <c r="I573" s="1689"/>
      <c r="J573" s="1689"/>
      <c r="K573" s="1689"/>
      <c r="L573" s="1689"/>
      <c r="M573" s="1689"/>
      <c r="N573" s="1689"/>
      <c r="O573" s="1689"/>
      <c r="P573" s="1689"/>
      <c r="Q573" s="1689"/>
      <c r="R573" s="1689"/>
      <c r="S573" s="1689"/>
      <c r="T573" s="1689"/>
      <c r="U573" s="1689"/>
      <c r="V573" s="1689"/>
      <c r="W573" s="1689"/>
      <c r="X573" s="1689"/>
      <c r="Y573" s="1689"/>
      <c r="Z573" s="1689"/>
    </row>
    <row r="574">
      <c r="A574" s="1689"/>
      <c r="B574" s="1689"/>
      <c r="C574" s="1689"/>
      <c r="D574" s="1689"/>
      <c r="E574" s="1689"/>
      <c r="F574" s="1689"/>
      <c r="G574" s="1689"/>
      <c r="H574" s="1689"/>
      <c r="I574" s="1689"/>
      <c r="J574" s="1689"/>
      <c r="K574" s="1689"/>
      <c r="L574" s="1689"/>
      <c r="M574" s="1689"/>
      <c r="N574" s="1689"/>
      <c r="O574" s="1689"/>
      <c r="P574" s="1689"/>
      <c r="Q574" s="1689"/>
      <c r="R574" s="1689"/>
      <c r="S574" s="1689"/>
      <c r="T574" s="1689"/>
      <c r="U574" s="1689"/>
      <c r="V574" s="1689"/>
      <c r="W574" s="1689"/>
      <c r="X574" s="1689"/>
      <c r="Y574" s="1689"/>
      <c r="Z574" s="1689"/>
    </row>
    <row r="575">
      <c r="A575" s="1689"/>
      <c r="B575" s="1689"/>
      <c r="C575" s="1689"/>
      <c r="D575" s="1689"/>
      <c r="E575" s="1689"/>
      <c r="F575" s="1689"/>
      <c r="G575" s="1689"/>
      <c r="H575" s="1689"/>
      <c r="I575" s="1689"/>
      <c r="J575" s="1689"/>
      <c r="K575" s="1689"/>
      <c r="L575" s="1689"/>
      <c r="M575" s="1689"/>
      <c r="N575" s="1689"/>
      <c r="O575" s="1689"/>
      <c r="P575" s="1689"/>
      <c r="Q575" s="1689"/>
      <c r="R575" s="1689"/>
      <c r="S575" s="1689"/>
      <c r="T575" s="1689"/>
      <c r="U575" s="1689"/>
      <c r="V575" s="1689"/>
      <c r="W575" s="1689"/>
      <c r="X575" s="1689"/>
      <c r="Y575" s="1689"/>
      <c r="Z575" s="1689"/>
    </row>
    <row r="576">
      <c r="A576" s="1689"/>
      <c r="B576" s="1689"/>
      <c r="C576" s="1689"/>
      <c r="D576" s="1689"/>
      <c r="E576" s="1689"/>
      <c r="F576" s="1689"/>
      <c r="G576" s="1689"/>
      <c r="H576" s="1689"/>
      <c r="I576" s="1689"/>
      <c r="J576" s="1689"/>
      <c r="K576" s="1689"/>
      <c r="L576" s="1689"/>
      <c r="M576" s="1689"/>
      <c r="N576" s="1689"/>
      <c r="O576" s="1689"/>
      <c r="P576" s="1689"/>
      <c r="Q576" s="1689"/>
      <c r="R576" s="1689"/>
      <c r="S576" s="1689"/>
      <c r="T576" s="1689"/>
      <c r="U576" s="1689"/>
      <c r="V576" s="1689"/>
      <c r="W576" s="1689"/>
      <c r="X576" s="1689"/>
      <c r="Y576" s="1689"/>
      <c r="Z576" s="1689"/>
    </row>
    <row r="577">
      <c r="A577" s="1689"/>
      <c r="B577" s="1689"/>
      <c r="C577" s="1689"/>
      <c r="D577" s="1689"/>
      <c r="E577" s="1689"/>
      <c r="F577" s="1689"/>
      <c r="G577" s="1689"/>
      <c r="H577" s="1689"/>
      <c r="I577" s="1689"/>
      <c r="J577" s="1689"/>
      <c r="K577" s="1689"/>
      <c r="L577" s="1689"/>
      <c r="M577" s="1689"/>
      <c r="N577" s="1689"/>
      <c r="O577" s="1689"/>
      <c r="P577" s="1689"/>
      <c r="Q577" s="1689"/>
      <c r="R577" s="1689"/>
      <c r="S577" s="1689"/>
      <c r="T577" s="1689"/>
      <c r="U577" s="1689"/>
      <c r="V577" s="1689"/>
      <c r="W577" s="1689"/>
      <c r="X577" s="1689"/>
      <c r="Y577" s="1689"/>
      <c r="Z577" s="1689"/>
    </row>
    <row r="578">
      <c r="A578" s="1689"/>
      <c r="B578" s="1689"/>
      <c r="C578" s="1689"/>
      <c r="D578" s="1689"/>
      <c r="E578" s="1689"/>
      <c r="F578" s="1689"/>
      <c r="G578" s="1689"/>
      <c r="H578" s="1689"/>
      <c r="I578" s="1689"/>
      <c r="J578" s="1689"/>
      <c r="K578" s="1689"/>
      <c r="L578" s="1689"/>
      <c r="M578" s="1689"/>
      <c r="N578" s="1689"/>
      <c r="O578" s="1689"/>
      <c r="P578" s="1689"/>
      <c r="Q578" s="1689"/>
      <c r="R578" s="1689"/>
      <c r="S578" s="1689"/>
      <c r="T578" s="1689"/>
      <c r="U578" s="1689"/>
      <c r="V578" s="1689"/>
      <c r="W578" s="1689"/>
      <c r="X578" s="1689"/>
      <c r="Y578" s="1689"/>
      <c r="Z578" s="1689"/>
    </row>
    <row r="579">
      <c r="A579" s="1689"/>
      <c r="B579" s="1689"/>
      <c r="C579" s="1689"/>
      <c r="D579" s="1689"/>
      <c r="E579" s="1689"/>
      <c r="F579" s="1689"/>
      <c r="G579" s="1689"/>
      <c r="H579" s="1689"/>
      <c r="I579" s="1689"/>
      <c r="J579" s="1689"/>
      <c r="K579" s="1689"/>
      <c r="L579" s="1689"/>
      <c r="M579" s="1689"/>
      <c r="N579" s="1689"/>
      <c r="O579" s="1689"/>
      <c r="P579" s="1689"/>
      <c r="Q579" s="1689"/>
      <c r="R579" s="1689"/>
      <c r="S579" s="1689"/>
      <c r="T579" s="1689"/>
      <c r="U579" s="1689"/>
      <c r="V579" s="1689"/>
      <c r="W579" s="1689"/>
      <c r="X579" s="1689"/>
      <c r="Y579" s="1689"/>
      <c r="Z579" s="1689"/>
    </row>
    <row r="580">
      <c r="A580" s="1689"/>
      <c r="B580" s="1689"/>
      <c r="C580" s="1689"/>
      <c r="D580" s="1689"/>
      <c r="E580" s="1689"/>
      <c r="F580" s="1689"/>
      <c r="G580" s="1689"/>
      <c r="H580" s="1689"/>
      <c r="I580" s="1689"/>
      <c r="J580" s="1689"/>
      <c r="K580" s="1689"/>
      <c r="L580" s="1689"/>
      <c r="M580" s="1689"/>
      <c r="N580" s="1689"/>
      <c r="O580" s="1689"/>
      <c r="P580" s="1689"/>
      <c r="Q580" s="1689"/>
      <c r="R580" s="1689"/>
      <c r="S580" s="1689"/>
      <c r="T580" s="1689"/>
      <c r="U580" s="1689"/>
      <c r="V580" s="1689"/>
      <c r="W580" s="1689"/>
      <c r="X580" s="1689"/>
      <c r="Y580" s="1689"/>
      <c r="Z580" s="1689"/>
    </row>
    <row r="581">
      <c r="A581" s="1689"/>
      <c r="B581" s="1689"/>
      <c r="C581" s="1689"/>
      <c r="D581" s="1689"/>
      <c r="E581" s="1689"/>
      <c r="F581" s="1689"/>
      <c r="G581" s="1689"/>
      <c r="H581" s="1689"/>
      <c r="I581" s="1689"/>
      <c r="J581" s="1689"/>
      <c r="K581" s="1689"/>
      <c r="L581" s="1689"/>
      <c r="M581" s="1689"/>
      <c r="N581" s="1689"/>
      <c r="O581" s="1689"/>
      <c r="P581" s="1689"/>
      <c r="Q581" s="1689"/>
      <c r="R581" s="1689"/>
      <c r="S581" s="1689"/>
      <c r="T581" s="1689"/>
      <c r="U581" s="1689"/>
      <c r="V581" s="1689"/>
      <c r="W581" s="1689"/>
      <c r="X581" s="1689"/>
      <c r="Y581" s="1689"/>
      <c r="Z581" s="1689"/>
    </row>
    <row r="582">
      <c r="A582" s="1689"/>
      <c r="B582" s="1689"/>
      <c r="C582" s="1689"/>
      <c r="D582" s="1689"/>
      <c r="E582" s="1689"/>
      <c r="F582" s="1689"/>
      <c r="G582" s="1689"/>
      <c r="H582" s="1689"/>
      <c r="I582" s="1689"/>
      <c r="J582" s="1689"/>
      <c r="K582" s="1689"/>
      <c r="L582" s="1689"/>
      <c r="M582" s="1689"/>
      <c r="N582" s="1689"/>
      <c r="O582" s="1689"/>
      <c r="P582" s="1689"/>
      <c r="Q582" s="1689"/>
      <c r="R582" s="1689"/>
      <c r="S582" s="1689"/>
      <c r="T582" s="1689"/>
      <c r="U582" s="1689"/>
      <c r="V582" s="1689"/>
      <c r="W582" s="1689"/>
      <c r="X582" s="1689"/>
      <c r="Y582" s="1689"/>
      <c r="Z582" s="1689"/>
    </row>
    <row r="583">
      <c r="A583" s="1689"/>
      <c r="B583" s="1689"/>
      <c r="C583" s="1689"/>
      <c r="D583" s="1689"/>
      <c r="E583" s="1689"/>
      <c r="F583" s="1689"/>
      <c r="G583" s="1689"/>
      <c r="H583" s="1689"/>
      <c r="I583" s="1689"/>
      <c r="J583" s="1689"/>
      <c r="K583" s="1689"/>
      <c r="L583" s="1689"/>
      <c r="M583" s="1689"/>
      <c r="N583" s="1689"/>
      <c r="O583" s="1689"/>
      <c r="P583" s="1689"/>
      <c r="Q583" s="1689"/>
      <c r="R583" s="1689"/>
      <c r="S583" s="1689"/>
      <c r="T583" s="1689"/>
      <c r="U583" s="1689"/>
      <c r="V583" s="1689"/>
      <c r="W583" s="1689"/>
      <c r="X583" s="1689"/>
      <c r="Y583" s="1689"/>
      <c r="Z583" s="1689"/>
    </row>
    <row r="584">
      <c r="A584" s="1689"/>
      <c r="B584" s="1689"/>
      <c r="C584" s="1689"/>
      <c r="D584" s="1689"/>
      <c r="E584" s="1689"/>
      <c r="F584" s="1689"/>
      <c r="G584" s="1689"/>
      <c r="H584" s="1689"/>
      <c r="I584" s="1689"/>
      <c r="J584" s="1689"/>
      <c r="K584" s="1689"/>
      <c r="L584" s="1689"/>
      <c r="M584" s="1689"/>
      <c r="N584" s="1689"/>
      <c r="O584" s="1689"/>
      <c r="P584" s="1689"/>
      <c r="Q584" s="1689"/>
      <c r="R584" s="1689"/>
      <c r="S584" s="1689"/>
      <c r="T584" s="1689"/>
      <c r="U584" s="1689"/>
      <c r="V584" s="1689"/>
      <c r="W584" s="1689"/>
      <c r="X584" s="1689"/>
      <c r="Y584" s="1689"/>
      <c r="Z584" s="1689"/>
    </row>
    <row r="585">
      <c r="A585" s="1689"/>
      <c r="B585" s="1689"/>
      <c r="C585" s="1689"/>
      <c r="D585" s="1689"/>
      <c r="E585" s="1689"/>
      <c r="F585" s="1689"/>
      <c r="G585" s="1689"/>
      <c r="H585" s="1689"/>
      <c r="I585" s="1689"/>
      <c r="J585" s="1689"/>
      <c r="K585" s="1689"/>
      <c r="L585" s="1689"/>
      <c r="M585" s="1689"/>
      <c r="N585" s="1689"/>
      <c r="O585" s="1689"/>
      <c r="P585" s="1689"/>
      <c r="Q585" s="1689"/>
      <c r="R585" s="1689"/>
      <c r="S585" s="1689"/>
      <c r="T585" s="1689"/>
      <c r="U585" s="1689"/>
      <c r="V585" s="1689"/>
      <c r="W585" s="1689"/>
      <c r="X585" s="1689"/>
      <c r="Y585" s="1689"/>
      <c r="Z585" s="1689"/>
    </row>
    <row r="586">
      <c r="A586" s="1689"/>
      <c r="B586" s="1689"/>
      <c r="C586" s="1689"/>
      <c r="D586" s="1689"/>
      <c r="E586" s="1689"/>
      <c r="F586" s="1689"/>
      <c r="G586" s="1689"/>
      <c r="H586" s="1689"/>
      <c r="I586" s="1689"/>
      <c r="J586" s="1689"/>
      <c r="K586" s="1689"/>
      <c r="L586" s="1689"/>
      <c r="M586" s="1689"/>
      <c r="N586" s="1689"/>
      <c r="O586" s="1689"/>
      <c r="P586" s="1689"/>
      <c r="Q586" s="1689"/>
      <c r="R586" s="1689"/>
      <c r="S586" s="1689"/>
      <c r="T586" s="1689"/>
      <c r="U586" s="1689"/>
      <c r="V586" s="1689"/>
      <c r="W586" s="1689"/>
      <c r="X586" s="1689"/>
      <c r="Y586" s="1689"/>
      <c r="Z586" s="1689"/>
    </row>
    <row r="587">
      <c r="A587" s="1689"/>
      <c r="B587" s="1689"/>
      <c r="C587" s="1689"/>
      <c r="D587" s="1689"/>
      <c r="E587" s="1689"/>
      <c r="F587" s="1689"/>
      <c r="G587" s="1689"/>
      <c r="H587" s="1689"/>
      <c r="I587" s="1689"/>
      <c r="J587" s="1689"/>
      <c r="K587" s="1689"/>
      <c r="L587" s="1689"/>
      <c r="M587" s="1689"/>
      <c r="N587" s="1689"/>
      <c r="O587" s="1689"/>
      <c r="P587" s="1689"/>
      <c r="Q587" s="1689"/>
      <c r="R587" s="1689"/>
      <c r="S587" s="1689"/>
      <c r="T587" s="1689"/>
      <c r="U587" s="1689"/>
      <c r="V587" s="1689"/>
      <c r="W587" s="1689"/>
      <c r="X587" s="1689"/>
      <c r="Y587" s="1689"/>
      <c r="Z587" s="1689"/>
    </row>
    <row r="588">
      <c r="A588" s="1689"/>
      <c r="B588" s="1689"/>
      <c r="C588" s="1689"/>
      <c r="D588" s="1689"/>
      <c r="E588" s="1689"/>
      <c r="F588" s="1689"/>
      <c r="G588" s="1689"/>
      <c r="H588" s="1689"/>
      <c r="I588" s="1689"/>
      <c r="J588" s="1689"/>
      <c r="K588" s="1689"/>
      <c r="L588" s="1689"/>
      <c r="M588" s="1689"/>
      <c r="N588" s="1689"/>
      <c r="O588" s="1689"/>
      <c r="P588" s="1689"/>
      <c r="Q588" s="1689"/>
      <c r="R588" s="1689"/>
      <c r="S588" s="1689"/>
      <c r="T588" s="1689"/>
      <c r="U588" s="1689"/>
      <c r="V588" s="1689"/>
      <c r="W588" s="1689"/>
      <c r="X588" s="1689"/>
      <c r="Y588" s="1689"/>
      <c r="Z588" s="1689"/>
    </row>
    <row r="589">
      <c r="A589" s="1689"/>
      <c r="B589" s="1689"/>
      <c r="C589" s="1689"/>
      <c r="D589" s="1689"/>
      <c r="E589" s="1689"/>
      <c r="F589" s="1689"/>
      <c r="G589" s="1689"/>
      <c r="H589" s="1689"/>
      <c r="I589" s="1689"/>
      <c r="J589" s="1689"/>
      <c r="K589" s="1689"/>
      <c r="L589" s="1689"/>
      <c r="M589" s="1689"/>
      <c r="N589" s="1689"/>
      <c r="O589" s="1689"/>
      <c r="P589" s="1689"/>
      <c r="Q589" s="1689"/>
      <c r="R589" s="1689"/>
      <c r="S589" s="1689"/>
      <c r="T589" s="1689"/>
      <c r="U589" s="1689"/>
      <c r="V589" s="1689"/>
      <c r="W589" s="1689"/>
      <c r="X589" s="1689"/>
      <c r="Y589" s="1689"/>
      <c r="Z589" s="1689"/>
    </row>
    <row r="590">
      <c r="A590" s="1689"/>
      <c r="B590" s="1689"/>
      <c r="C590" s="1689"/>
      <c r="D590" s="1689"/>
      <c r="E590" s="1689"/>
      <c r="F590" s="1689"/>
      <c r="G590" s="1689"/>
      <c r="H590" s="1689"/>
      <c r="I590" s="1689"/>
      <c r="J590" s="1689"/>
      <c r="K590" s="1689"/>
      <c r="L590" s="1689"/>
      <c r="M590" s="1689"/>
      <c r="N590" s="1689"/>
      <c r="O590" s="1689"/>
      <c r="P590" s="1689"/>
      <c r="Q590" s="1689"/>
      <c r="R590" s="1689"/>
      <c r="S590" s="1689"/>
      <c r="T590" s="1689"/>
      <c r="U590" s="1689"/>
      <c r="V590" s="1689"/>
      <c r="W590" s="1689"/>
      <c r="X590" s="1689"/>
      <c r="Y590" s="1689"/>
      <c r="Z590" s="1689"/>
    </row>
    <row r="591">
      <c r="A591" s="1689"/>
      <c r="B591" s="1689"/>
      <c r="C591" s="1689"/>
      <c r="D591" s="1689"/>
      <c r="E591" s="1689"/>
      <c r="F591" s="1689"/>
      <c r="G591" s="1689"/>
      <c r="H591" s="1689"/>
      <c r="I591" s="1689"/>
      <c r="J591" s="1689"/>
      <c r="K591" s="1689"/>
      <c r="L591" s="1689"/>
      <c r="M591" s="1689"/>
      <c r="N591" s="1689"/>
      <c r="O591" s="1689"/>
      <c r="P591" s="1689"/>
      <c r="Q591" s="1689"/>
      <c r="R591" s="1689"/>
      <c r="S591" s="1689"/>
      <c r="T591" s="1689"/>
      <c r="U591" s="1689"/>
      <c r="V591" s="1689"/>
      <c r="W591" s="1689"/>
      <c r="X591" s="1689"/>
      <c r="Y591" s="1689"/>
      <c r="Z591" s="1689"/>
    </row>
    <row r="592">
      <c r="A592" s="1689"/>
      <c r="B592" s="1689"/>
      <c r="C592" s="1689"/>
      <c r="D592" s="1689"/>
      <c r="E592" s="1689"/>
      <c r="F592" s="1689"/>
      <c r="G592" s="1689"/>
      <c r="H592" s="1689"/>
      <c r="I592" s="1689"/>
      <c r="J592" s="1689"/>
      <c r="K592" s="1689"/>
      <c r="L592" s="1689"/>
      <c r="M592" s="1689"/>
      <c r="N592" s="1689"/>
      <c r="O592" s="1689"/>
      <c r="P592" s="1689"/>
      <c r="Q592" s="1689"/>
      <c r="R592" s="1689"/>
      <c r="S592" s="1689"/>
      <c r="T592" s="1689"/>
      <c r="U592" s="1689"/>
      <c r="V592" s="1689"/>
      <c r="W592" s="1689"/>
      <c r="X592" s="1689"/>
      <c r="Y592" s="1689"/>
      <c r="Z592" s="1689"/>
    </row>
    <row r="593">
      <c r="A593" s="1689"/>
      <c r="B593" s="1689"/>
      <c r="C593" s="1689"/>
      <c r="D593" s="1689"/>
      <c r="E593" s="1689"/>
      <c r="F593" s="1689"/>
      <c r="G593" s="1689"/>
      <c r="H593" s="1689"/>
      <c r="I593" s="1689"/>
      <c r="J593" s="1689"/>
      <c r="K593" s="1689"/>
      <c r="L593" s="1689"/>
      <c r="M593" s="1689"/>
      <c r="N593" s="1689"/>
      <c r="O593" s="1689"/>
      <c r="P593" s="1689"/>
      <c r="Q593" s="1689"/>
      <c r="R593" s="1689"/>
      <c r="S593" s="1689"/>
      <c r="T593" s="1689"/>
      <c r="U593" s="1689"/>
      <c r="V593" s="1689"/>
      <c r="W593" s="1689"/>
      <c r="X593" s="1689"/>
      <c r="Y593" s="1689"/>
      <c r="Z593" s="1689"/>
    </row>
    <row r="594">
      <c r="A594" s="1689"/>
      <c r="B594" s="1689"/>
      <c r="C594" s="1689"/>
      <c r="D594" s="1689"/>
      <c r="E594" s="1689"/>
      <c r="F594" s="1689"/>
      <c r="G594" s="1689"/>
      <c r="H594" s="1689"/>
      <c r="I594" s="1689"/>
      <c r="J594" s="1689"/>
      <c r="K594" s="1689"/>
      <c r="L594" s="1689"/>
      <c r="M594" s="1689"/>
      <c r="N594" s="1689"/>
      <c r="O594" s="1689"/>
      <c r="P594" s="1689"/>
      <c r="Q594" s="1689"/>
      <c r="R594" s="1689"/>
      <c r="S594" s="1689"/>
      <c r="T594" s="1689"/>
      <c r="U594" s="1689"/>
      <c r="V594" s="1689"/>
      <c r="W594" s="1689"/>
      <c r="X594" s="1689"/>
      <c r="Y594" s="1689"/>
      <c r="Z594" s="1689"/>
    </row>
    <row r="595">
      <c r="A595" s="1689"/>
      <c r="B595" s="1689"/>
      <c r="C595" s="1689"/>
      <c r="D595" s="1689"/>
      <c r="E595" s="1689"/>
      <c r="F595" s="1689"/>
      <c r="G595" s="1689"/>
      <c r="H595" s="1689"/>
      <c r="I595" s="1689"/>
      <c r="J595" s="1689"/>
      <c r="K595" s="1689"/>
      <c r="L595" s="1689"/>
      <c r="M595" s="1689"/>
      <c r="N595" s="1689"/>
      <c r="O595" s="1689"/>
      <c r="P595" s="1689"/>
      <c r="Q595" s="1689"/>
      <c r="R595" s="1689"/>
      <c r="S595" s="1689"/>
      <c r="T595" s="1689"/>
      <c r="U595" s="1689"/>
      <c r="V595" s="1689"/>
      <c r="W595" s="1689"/>
      <c r="X595" s="1689"/>
      <c r="Y595" s="1689"/>
      <c r="Z595" s="1689"/>
    </row>
    <row r="596">
      <c r="A596" s="1689"/>
      <c r="B596" s="1689"/>
      <c r="C596" s="1689"/>
      <c r="D596" s="1689"/>
      <c r="E596" s="1689"/>
      <c r="F596" s="1689"/>
      <c r="G596" s="1689"/>
      <c r="H596" s="1689"/>
      <c r="I596" s="1689"/>
      <c r="J596" s="1689"/>
      <c r="K596" s="1689"/>
      <c r="L596" s="1689"/>
      <c r="M596" s="1689"/>
      <c r="N596" s="1689"/>
      <c r="O596" s="1689"/>
      <c r="P596" s="1689"/>
      <c r="Q596" s="1689"/>
      <c r="R596" s="1689"/>
      <c r="S596" s="1689"/>
      <c r="T596" s="1689"/>
      <c r="U596" s="1689"/>
      <c r="V596" s="1689"/>
      <c r="W596" s="1689"/>
      <c r="X596" s="1689"/>
      <c r="Y596" s="1689"/>
      <c r="Z596" s="1689"/>
    </row>
    <row r="597">
      <c r="A597" s="1689"/>
      <c r="B597" s="1689"/>
      <c r="C597" s="1689"/>
      <c r="D597" s="1689"/>
      <c r="E597" s="1689"/>
      <c r="F597" s="1689"/>
      <c r="G597" s="1689"/>
      <c r="H597" s="1689"/>
      <c r="I597" s="1689"/>
      <c r="J597" s="1689"/>
      <c r="K597" s="1689"/>
      <c r="L597" s="1689"/>
      <c r="M597" s="1689"/>
      <c r="N597" s="1689"/>
      <c r="O597" s="1689"/>
      <c r="P597" s="1689"/>
      <c r="Q597" s="1689"/>
      <c r="R597" s="1689"/>
      <c r="S597" s="1689"/>
      <c r="T597" s="1689"/>
      <c r="U597" s="1689"/>
      <c r="V597" s="1689"/>
      <c r="W597" s="1689"/>
      <c r="X597" s="1689"/>
      <c r="Y597" s="1689"/>
      <c r="Z597" s="1689"/>
    </row>
    <row r="598">
      <c r="A598" s="1689"/>
      <c r="B598" s="1689"/>
      <c r="C598" s="1689"/>
      <c r="D598" s="1689"/>
      <c r="E598" s="1689"/>
      <c r="F598" s="1689"/>
      <c r="G598" s="1689"/>
      <c r="H598" s="1689"/>
      <c r="I598" s="1689"/>
      <c r="J598" s="1689"/>
      <c r="K598" s="1689"/>
      <c r="L598" s="1689"/>
      <c r="M598" s="1689"/>
      <c r="N598" s="1689"/>
      <c r="O598" s="1689"/>
      <c r="P598" s="1689"/>
      <c r="Q598" s="1689"/>
      <c r="R598" s="1689"/>
      <c r="S598" s="1689"/>
      <c r="T598" s="1689"/>
      <c r="U598" s="1689"/>
      <c r="V598" s="1689"/>
      <c r="W598" s="1689"/>
      <c r="X598" s="1689"/>
      <c r="Y598" s="1689"/>
      <c r="Z598" s="1689"/>
    </row>
    <row r="599">
      <c r="A599" s="1689"/>
      <c r="B599" s="1689"/>
      <c r="C599" s="1689"/>
      <c r="D599" s="1689"/>
      <c r="E599" s="1689"/>
      <c r="F599" s="1689"/>
      <c r="G599" s="1689"/>
      <c r="H599" s="1689"/>
      <c r="I599" s="1689"/>
      <c r="J599" s="1689"/>
      <c r="K599" s="1689"/>
      <c r="L599" s="1689"/>
      <c r="M599" s="1689"/>
      <c r="N599" s="1689"/>
      <c r="O599" s="1689"/>
      <c r="P599" s="1689"/>
      <c r="Q599" s="1689"/>
      <c r="R599" s="1689"/>
      <c r="S599" s="1689"/>
      <c r="T599" s="1689"/>
      <c r="U599" s="1689"/>
      <c r="V599" s="1689"/>
      <c r="W599" s="1689"/>
      <c r="X599" s="1689"/>
      <c r="Y599" s="1689"/>
      <c r="Z599" s="1689"/>
    </row>
    <row r="600">
      <c r="A600" s="1689"/>
      <c r="B600" s="1689"/>
      <c r="C600" s="1689"/>
      <c r="D600" s="1689"/>
      <c r="E600" s="1689"/>
      <c r="F600" s="1689"/>
      <c r="G600" s="1689"/>
      <c r="H600" s="1689"/>
      <c r="I600" s="1689"/>
      <c r="J600" s="1689"/>
      <c r="K600" s="1689"/>
      <c r="L600" s="1689"/>
      <c r="M600" s="1689"/>
      <c r="N600" s="1689"/>
      <c r="O600" s="1689"/>
      <c r="P600" s="1689"/>
      <c r="Q600" s="1689"/>
      <c r="R600" s="1689"/>
      <c r="S600" s="1689"/>
      <c r="T600" s="1689"/>
      <c r="U600" s="1689"/>
      <c r="V600" s="1689"/>
      <c r="W600" s="1689"/>
      <c r="X600" s="1689"/>
      <c r="Y600" s="1689"/>
      <c r="Z600" s="1689"/>
    </row>
    <row r="601">
      <c r="A601" s="1689"/>
      <c r="B601" s="1689"/>
      <c r="C601" s="1689"/>
      <c r="D601" s="1689"/>
      <c r="E601" s="1689"/>
      <c r="F601" s="1689"/>
      <c r="G601" s="1689"/>
      <c r="H601" s="1689"/>
      <c r="I601" s="1689"/>
      <c r="J601" s="1689"/>
      <c r="K601" s="1689"/>
      <c r="L601" s="1689"/>
      <c r="M601" s="1689"/>
      <c r="N601" s="1689"/>
      <c r="O601" s="1689"/>
      <c r="P601" s="1689"/>
      <c r="Q601" s="1689"/>
      <c r="R601" s="1689"/>
      <c r="S601" s="1689"/>
      <c r="T601" s="1689"/>
      <c r="U601" s="1689"/>
      <c r="V601" s="1689"/>
      <c r="W601" s="1689"/>
      <c r="X601" s="1689"/>
      <c r="Y601" s="1689"/>
      <c r="Z601" s="1689"/>
    </row>
    <row r="602">
      <c r="A602" s="1689"/>
      <c r="B602" s="1689"/>
      <c r="C602" s="1689"/>
      <c r="D602" s="1689"/>
      <c r="E602" s="1689"/>
      <c r="F602" s="1689"/>
      <c r="G602" s="1689"/>
      <c r="H602" s="1689"/>
      <c r="I602" s="1689"/>
      <c r="J602" s="1689"/>
      <c r="K602" s="1689"/>
      <c r="L602" s="1689"/>
      <c r="M602" s="1689"/>
      <c r="N602" s="1689"/>
      <c r="O602" s="1689"/>
      <c r="P602" s="1689"/>
      <c r="Q602" s="1689"/>
      <c r="R602" s="1689"/>
      <c r="S602" s="1689"/>
      <c r="T602" s="1689"/>
      <c r="U602" s="1689"/>
      <c r="V602" s="1689"/>
      <c r="W602" s="1689"/>
      <c r="X602" s="1689"/>
      <c r="Y602" s="1689"/>
      <c r="Z602" s="1689"/>
    </row>
    <row r="603">
      <c r="A603" s="1689"/>
      <c r="B603" s="1689"/>
      <c r="C603" s="1689"/>
      <c r="D603" s="1689"/>
      <c r="E603" s="1689"/>
      <c r="F603" s="1689"/>
      <c r="G603" s="1689"/>
      <c r="H603" s="1689"/>
      <c r="I603" s="1689"/>
      <c r="J603" s="1689"/>
      <c r="K603" s="1689"/>
      <c r="L603" s="1689"/>
      <c r="M603" s="1689"/>
      <c r="N603" s="1689"/>
      <c r="O603" s="1689"/>
      <c r="P603" s="1689"/>
      <c r="Q603" s="1689"/>
      <c r="R603" s="1689"/>
      <c r="S603" s="1689"/>
      <c r="T603" s="1689"/>
      <c r="U603" s="1689"/>
      <c r="V603" s="1689"/>
      <c r="W603" s="1689"/>
      <c r="X603" s="1689"/>
      <c r="Y603" s="1689"/>
      <c r="Z603" s="1689"/>
    </row>
    <row r="604">
      <c r="A604" s="1689"/>
      <c r="B604" s="1689"/>
      <c r="C604" s="1689"/>
      <c r="D604" s="1689"/>
      <c r="E604" s="1689"/>
      <c r="F604" s="1689"/>
      <c r="G604" s="1689"/>
      <c r="H604" s="1689"/>
      <c r="I604" s="1689"/>
      <c r="J604" s="1689"/>
      <c r="K604" s="1689"/>
      <c r="L604" s="1689"/>
      <c r="M604" s="1689"/>
      <c r="N604" s="1689"/>
      <c r="O604" s="1689"/>
      <c r="P604" s="1689"/>
      <c r="Q604" s="1689"/>
      <c r="R604" s="1689"/>
      <c r="S604" s="1689"/>
      <c r="T604" s="1689"/>
      <c r="U604" s="1689"/>
      <c r="V604" s="1689"/>
      <c r="W604" s="1689"/>
      <c r="X604" s="1689"/>
      <c r="Y604" s="1689"/>
      <c r="Z604" s="1689"/>
    </row>
    <row r="605">
      <c r="A605" s="1689"/>
      <c r="B605" s="1689"/>
      <c r="C605" s="1689"/>
      <c r="D605" s="1689"/>
      <c r="E605" s="1689"/>
      <c r="F605" s="1689"/>
      <c r="G605" s="1689"/>
      <c r="H605" s="1689"/>
      <c r="I605" s="1689"/>
      <c r="J605" s="1689"/>
      <c r="K605" s="1689"/>
      <c r="L605" s="1689"/>
      <c r="M605" s="1689"/>
      <c r="N605" s="1689"/>
      <c r="O605" s="1689"/>
      <c r="P605" s="1689"/>
      <c r="Q605" s="1689"/>
      <c r="R605" s="1689"/>
      <c r="S605" s="1689"/>
      <c r="T605" s="1689"/>
      <c r="U605" s="1689"/>
      <c r="V605" s="1689"/>
      <c r="W605" s="1689"/>
      <c r="X605" s="1689"/>
      <c r="Y605" s="1689"/>
      <c r="Z605" s="1689"/>
    </row>
    <row r="606">
      <c r="A606" s="1689"/>
      <c r="B606" s="1689"/>
      <c r="C606" s="1689"/>
      <c r="D606" s="1689"/>
      <c r="E606" s="1689"/>
      <c r="F606" s="1689"/>
      <c r="G606" s="1689"/>
      <c r="H606" s="1689"/>
      <c r="I606" s="1689"/>
      <c r="J606" s="1689"/>
      <c r="K606" s="1689"/>
      <c r="L606" s="1689"/>
      <c r="M606" s="1689"/>
      <c r="N606" s="1689"/>
      <c r="O606" s="1689"/>
      <c r="P606" s="1689"/>
      <c r="Q606" s="1689"/>
      <c r="R606" s="1689"/>
      <c r="S606" s="1689"/>
      <c r="T606" s="1689"/>
      <c r="U606" s="1689"/>
      <c r="V606" s="1689"/>
      <c r="W606" s="1689"/>
      <c r="X606" s="1689"/>
      <c r="Y606" s="1689"/>
      <c r="Z606" s="1689"/>
    </row>
    <row r="607">
      <c r="A607" s="1689"/>
      <c r="B607" s="1689"/>
      <c r="C607" s="1689"/>
      <c r="D607" s="1689"/>
      <c r="E607" s="1689"/>
      <c r="F607" s="1689"/>
      <c r="G607" s="1689"/>
      <c r="H607" s="1689"/>
      <c r="I607" s="1689"/>
      <c r="J607" s="1689"/>
      <c r="K607" s="1689"/>
      <c r="L607" s="1689"/>
      <c r="M607" s="1689"/>
      <c r="N607" s="1689"/>
      <c r="O607" s="1689"/>
      <c r="P607" s="1689"/>
      <c r="Q607" s="1689"/>
      <c r="R607" s="1689"/>
      <c r="S607" s="1689"/>
      <c r="T607" s="1689"/>
      <c r="U607" s="1689"/>
      <c r="V607" s="1689"/>
      <c r="W607" s="1689"/>
      <c r="X607" s="1689"/>
      <c r="Y607" s="1689"/>
      <c r="Z607" s="1689"/>
    </row>
    <row r="608">
      <c r="A608" s="1689"/>
      <c r="B608" s="1689"/>
      <c r="C608" s="1689"/>
      <c r="D608" s="1689"/>
      <c r="E608" s="1689"/>
      <c r="F608" s="1689"/>
      <c r="G608" s="1689"/>
      <c r="H608" s="1689"/>
      <c r="I608" s="1689"/>
      <c r="J608" s="1689"/>
      <c r="K608" s="1689"/>
      <c r="L608" s="1689"/>
      <c r="M608" s="1689"/>
      <c r="N608" s="1689"/>
      <c r="O608" s="1689"/>
      <c r="P608" s="1689"/>
      <c r="Q608" s="1689"/>
      <c r="R608" s="1689"/>
      <c r="S608" s="1689"/>
      <c r="T608" s="1689"/>
      <c r="U608" s="1689"/>
      <c r="V608" s="1689"/>
      <c r="W608" s="1689"/>
      <c r="X608" s="1689"/>
      <c r="Y608" s="1689"/>
      <c r="Z608" s="1689"/>
    </row>
    <row r="609">
      <c r="A609" s="1689"/>
      <c r="B609" s="1689"/>
      <c r="C609" s="1689"/>
      <c r="D609" s="1689"/>
      <c r="E609" s="1689"/>
      <c r="F609" s="1689"/>
      <c r="G609" s="1689"/>
      <c r="H609" s="1689"/>
      <c r="I609" s="1689"/>
      <c r="J609" s="1689"/>
      <c r="K609" s="1689"/>
      <c r="L609" s="1689"/>
      <c r="M609" s="1689"/>
      <c r="N609" s="1689"/>
      <c r="O609" s="1689"/>
      <c r="P609" s="1689"/>
      <c r="Q609" s="1689"/>
      <c r="R609" s="1689"/>
      <c r="S609" s="1689"/>
      <c r="T609" s="1689"/>
      <c r="U609" s="1689"/>
      <c r="V609" s="1689"/>
      <c r="W609" s="1689"/>
      <c r="X609" s="1689"/>
      <c r="Y609" s="1689"/>
      <c r="Z609" s="1689"/>
    </row>
    <row r="610">
      <c r="A610" s="1689"/>
      <c r="B610" s="1689"/>
      <c r="C610" s="1689"/>
      <c r="D610" s="1689"/>
      <c r="E610" s="1689"/>
      <c r="F610" s="1689"/>
      <c r="G610" s="1689"/>
      <c r="H610" s="1689"/>
      <c r="I610" s="1689"/>
      <c r="J610" s="1689"/>
      <c r="K610" s="1689"/>
      <c r="L610" s="1689"/>
      <c r="M610" s="1689"/>
      <c r="N610" s="1689"/>
      <c r="O610" s="1689"/>
      <c r="P610" s="1689"/>
      <c r="Q610" s="1689"/>
      <c r="R610" s="1689"/>
      <c r="S610" s="1689"/>
      <c r="T610" s="1689"/>
      <c r="U610" s="1689"/>
      <c r="V610" s="1689"/>
      <c r="W610" s="1689"/>
      <c r="X610" s="1689"/>
      <c r="Y610" s="1689"/>
      <c r="Z610" s="1689"/>
    </row>
    <row r="611">
      <c r="A611" s="1689"/>
      <c r="B611" s="1689"/>
      <c r="C611" s="1689"/>
      <c r="D611" s="1689"/>
      <c r="E611" s="1689"/>
      <c r="F611" s="1689"/>
      <c r="G611" s="1689"/>
      <c r="H611" s="1689"/>
      <c r="I611" s="1689"/>
      <c r="J611" s="1689"/>
      <c r="K611" s="1689"/>
      <c r="L611" s="1689"/>
      <c r="M611" s="1689"/>
      <c r="N611" s="1689"/>
      <c r="O611" s="1689"/>
      <c r="P611" s="1689"/>
      <c r="Q611" s="1689"/>
      <c r="R611" s="1689"/>
      <c r="S611" s="1689"/>
      <c r="T611" s="1689"/>
      <c r="U611" s="1689"/>
      <c r="V611" s="1689"/>
      <c r="W611" s="1689"/>
      <c r="X611" s="1689"/>
      <c r="Y611" s="1689"/>
      <c r="Z611" s="1689"/>
    </row>
    <row r="612">
      <c r="A612" s="1689"/>
      <c r="B612" s="1689"/>
      <c r="C612" s="1689"/>
      <c r="D612" s="1689"/>
      <c r="E612" s="1689"/>
      <c r="F612" s="1689"/>
      <c r="G612" s="1689"/>
      <c r="H612" s="1689"/>
      <c r="I612" s="1689"/>
      <c r="J612" s="1689"/>
      <c r="K612" s="1689"/>
      <c r="L612" s="1689"/>
      <c r="M612" s="1689"/>
      <c r="N612" s="1689"/>
      <c r="O612" s="1689"/>
      <c r="P612" s="1689"/>
      <c r="Q612" s="1689"/>
      <c r="R612" s="1689"/>
      <c r="S612" s="1689"/>
      <c r="T612" s="1689"/>
      <c r="U612" s="1689"/>
      <c r="V612" s="1689"/>
      <c r="W612" s="1689"/>
      <c r="X612" s="1689"/>
      <c r="Y612" s="1689"/>
      <c r="Z612" s="1689"/>
    </row>
    <row r="613">
      <c r="A613" s="1689"/>
      <c r="B613" s="1689"/>
      <c r="C613" s="1689"/>
      <c r="D613" s="1689"/>
      <c r="E613" s="1689"/>
      <c r="F613" s="1689"/>
      <c r="G613" s="1689"/>
      <c r="H613" s="1689"/>
      <c r="I613" s="1689"/>
      <c r="J613" s="1689"/>
      <c r="K613" s="1689"/>
      <c r="L613" s="1689"/>
      <c r="M613" s="1689"/>
      <c r="N613" s="1689"/>
      <c r="O613" s="1689"/>
      <c r="P613" s="1689"/>
      <c r="Q613" s="1689"/>
      <c r="R613" s="1689"/>
      <c r="S613" s="1689"/>
      <c r="T613" s="1689"/>
      <c r="U613" s="1689"/>
      <c r="V613" s="1689"/>
      <c r="W613" s="1689"/>
      <c r="X613" s="1689"/>
      <c r="Y613" s="1689"/>
      <c r="Z613" s="1689"/>
    </row>
    <row r="614">
      <c r="A614" s="1689"/>
      <c r="B614" s="1689"/>
      <c r="C614" s="1689"/>
      <c r="D614" s="1689"/>
      <c r="E614" s="1689"/>
      <c r="F614" s="1689"/>
      <c r="G614" s="1689"/>
      <c r="H614" s="1689"/>
      <c r="I614" s="1689"/>
      <c r="J614" s="1689"/>
      <c r="K614" s="1689"/>
      <c r="L614" s="1689"/>
      <c r="M614" s="1689"/>
      <c r="N614" s="1689"/>
      <c r="O614" s="1689"/>
      <c r="P614" s="1689"/>
      <c r="Q614" s="1689"/>
      <c r="R614" s="1689"/>
      <c r="S614" s="1689"/>
      <c r="T614" s="1689"/>
      <c r="U614" s="1689"/>
      <c r="V614" s="1689"/>
      <c r="W614" s="1689"/>
      <c r="X614" s="1689"/>
      <c r="Y614" s="1689"/>
      <c r="Z614" s="1689"/>
    </row>
    <row r="615">
      <c r="A615" s="1689"/>
      <c r="B615" s="1689"/>
      <c r="C615" s="1689"/>
      <c r="D615" s="1689"/>
      <c r="E615" s="1689"/>
      <c r="F615" s="1689"/>
      <c r="G615" s="1689"/>
      <c r="H615" s="1689"/>
      <c r="I615" s="1689"/>
      <c r="J615" s="1689"/>
      <c r="K615" s="1689"/>
      <c r="L615" s="1689"/>
      <c r="M615" s="1689"/>
      <c r="N615" s="1689"/>
      <c r="O615" s="1689"/>
      <c r="P615" s="1689"/>
      <c r="Q615" s="1689"/>
      <c r="R615" s="1689"/>
      <c r="S615" s="1689"/>
      <c r="T615" s="1689"/>
      <c r="U615" s="1689"/>
      <c r="V615" s="1689"/>
      <c r="W615" s="1689"/>
      <c r="X615" s="1689"/>
      <c r="Y615" s="1689"/>
      <c r="Z615" s="1689"/>
    </row>
    <row r="616">
      <c r="A616" s="1689"/>
      <c r="B616" s="1689"/>
      <c r="C616" s="1689"/>
      <c r="D616" s="1689"/>
      <c r="E616" s="1689"/>
      <c r="F616" s="1689"/>
      <c r="G616" s="1689"/>
      <c r="H616" s="1689"/>
      <c r="I616" s="1689"/>
      <c r="J616" s="1689"/>
      <c r="K616" s="1689"/>
      <c r="L616" s="1689"/>
      <c r="M616" s="1689"/>
      <c r="N616" s="1689"/>
      <c r="O616" s="1689"/>
      <c r="P616" s="1689"/>
      <c r="Q616" s="1689"/>
      <c r="R616" s="1689"/>
      <c r="S616" s="1689"/>
      <c r="T616" s="1689"/>
      <c r="U616" s="1689"/>
      <c r="V616" s="1689"/>
      <c r="W616" s="1689"/>
      <c r="X616" s="1689"/>
      <c r="Y616" s="1689"/>
      <c r="Z616" s="1689"/>
    </row>
    <row r="617">
      <c r="A617" s="1689"/>
      <c r="B617" s="1689"/>
      <c r="C617" s="1689"/>
      <c r="D617" s="1689"/>
      <c r="E617" s="1689"/>
      <c r="F617" s="1689"/>
      <c r="G617" s="1689"/>
      <c r="H617" s="1689"/>
      <c r="I617" s="1689"/>
      <c r="J617" s="1689"/>
      <c r="K617" s="1689"/>
      <c r="L617" s="1689"/>
      <c r="M617" s="1689"/>
      <c r="N617" s="1689"/>
      <c r="O617" s="1689"/>
      <c r="P617" s="1689"/>
      <c r="Q617" s="1689"/>
      <c r="R617" s="1689"/>
      <c r="S617" s="1689"/>
      <c r="T617" s="1689"/>
      <c r="U617" s="1689"/>
      <c r="V617" s="1689"/>
      <c r="W617" s="1689"/>
      <c r="X617" s="1689"/>
      <c r="Y617" s="1689"/>
      <c r="Z617" s="1689"/>
    </row>
    <row r="618">
      <c r="A618" s="1689"/>
      <c r="B618" s="1689"/>
      <c r="C618" s="1689"/>
      <c r="D618" s="1689"/>
      <c r="E618" s="1689"/>
      <c r="F618" s="1689"/>
      <c r="G618" s="1689"/>
      <c r="H618" s="1689"/>
      <c r="I618" s="1689"/>
      <c r="J618" s="1689"/>
      <c r="K618" s="1689"/>
      <c r="L618" s="1689"/>
      <c r="M618" s="1689"/>
      <c r="N618" s="1689"/>
      <c r="O618" s="1689"/>
      <c r="P618" s="1689"/>
      <c r="Q618" s="1689"/>
      <c r="R618" s="1689"/>
      <c r="S618" s="1689"/>
      <c r="T618" s="1689"/>
      <c r="U618" s="1689"/>
      <c r="V618" s="1689"/>
      <c r="W618" s="1689"/>
      <c r="X618" s="1689"/>
      <c r="Y618" s="1689"/>
      <c r="Z618" s="1689"/>
    </row>
    <row r="619">
      <c r="A619" s="1689"/>
      <c r="B619" s="1689"/>
      <c r="C619" s="1689"/>
      <c r="D619" s="1689"/>
      <c r="E619" s="1689"/>
      <c r="F619" s="1689"/>
      <c r="G619" s="1689"/>
      <c r="H619" s="1689"/>
      <c r="I619" s="1689"/>
      <c r="J619" s="1689"/>
      <c r="K619" s="1689"/>
      <c r="L619" s="1689"/>
      <c r="M619" s="1689"/>
      <c r="N619" s="1689"/>
      <c r="O619" s="1689"/>
      <c r="P619" s="1689"/>
      <c r="Q619" s="1689"/>
      <c r="R619" s="1689"/>
      <c r="S619" s="1689"/>
      <c r="T619" s="1689"/>
      <c r="U619" s="1689"/>
      <c r="V619" s="1689"/>
      <c r="W619" s="1689"/>
      <c r="X619" s="1689"/>
      <c r="Y619" s="1689"/>
      <c r="Z619" s="1689"/>
    </row>
    <row r="620">
      <c r="A620" s="1689"/>
      <c r="B620" s="1689"/>
      <c r="C620" s="1689"/>
      <c r="D620" s="1689"/>
      <c r="E620" s="1689"/>
      <c r="F620" s="1689"/>
      <c r="G620" s="1689"/>
      <c r="H620" s="1689"/>
      <c r="I620" s="1689"/>
      <c r="J620" s="1689"/>
      <c r="K620" s="1689"/>
      <c r="L620" s="1689"/>
      <c r="M620" s="1689"/>
      <c r="N620" s="1689"/>
      <c r="O620" s="1689"/>
      <c r="P620" s="1689"/>
      <c r="Q620" s="1689"/>
      <c r="R620" s="1689"/>
      <c r="S620" s="1689"/>
      <c r="T620" s="1689"/>
      <c r="U620" s="1689"/>
      <c r="V620" s="1689"/>
      <c r="W620" s="1689"/>
      <c r="X620" s="1689"/>
      <c r="Y620" s="1689"/>
      <c r="Z620" s="1689"/>
    </row>
    <row r="621">
      <c r="A621" s="1689"/>
      <c r="B621" s="1689"/>
      <c r="C621" s="1689"/>
      <c r="D621" s="1689"/>
      <c r="E621" s="1689"/>
      <c r="F621" s="1689"/>
      <c r="G621" s="1689"/>
      <c r="H621" s="1689"/>
      <c r="I621" s="1689"/>
      <c r="J621" s="1689"/>
      <c r="K621" s="1689"/>
      <c r="L621" s="1689"/>
      <c r="M621" s="1689"/>
      <c r="N621" s="1689"/>
      <c r="O621" s="1689"/>
      <c r="P621" s="1689"/>
      <c r="Q621" s="1689"/>
      <c r="R621" s="1689"/>
      <c r="S621" s="1689"/>
      <c r="T621" s="1689"/>
      <c r="U621" s="1689"/>
      <c r="V621" s="1689"/>
      <c r="W621" s="1689"/>
      <c r="X621" s="1689"/>
      <c r="Y621" s="1689"/>
      <c r="Z621" s="1689"/>
    </row>
    <row r="622">
      <c r="A622" s="1689"/>
      <c r="B622" s="1689"/>
      <c r="C622" s="1689"/>
      <c r="D622" s="1689"/>
      <c r="E622" s="1689"/>
      <c r="F622" s="1689"/>
      <c r="G622" s="1689"/>
      <c r="H622" s="1689"/>
      <c r="I622" s="1689"/>
      <c r="J622" s="1689"/>
      <c r="K622" s="1689"/>
      <c r="L622" s="1689"/>
      <c r="M622" s="1689"/>
      <c r="N622" s="1689"/>
      <c r="O622" s="1689"/>
      <c r="P622" s="1689"/>
      <c r="Q622" s="1689"/>
      <c r="R622" s="1689"/>
      <c r="S622" s="1689"/>
      <c r="T622" s="1689"/>
      <c r="U622" s="1689"/>
      <c r="V622" s="1689"/>
      <c r="W622" s="1689"/>
      <c r="X622" s="1689"/>
      <c r="Y622" s="1689"/>
      <c r="Z622" s="1689"/>
    </row>
    <row r="623">
      <c r="A623" s="1689"/>
      <c r="B623" s="1689"/>
      <c r="C623" s="1689"/>
      <c r="D623" s="1689"/>
      <c r="E623" s="1689"/>
      <c r="F623" s="1689"/>
      <c r="G623" s="1689"/>
      <c r="H623" s="1689"/>
      <c r="I623" s="1689"/>
      <c r="J623" s="1689"/>
      <c r="K623" s="1689"/>
      <c r="L623" s="1689"/>
      <c r="M623" s="1689"/>
      <c r="N623" s="1689"/>
      <c r="O623" s="1689"/>
      <c r="P623" s="1689"/>
      <c r="Q623" s="1689"/>
      <c r="R623" s="1689"/>
      <c r="S623" s="1689"/>
      <c r="T623" s="1689"/>
      <c r="U623" s="1689"/>
      <c r="V623" s="1689"/>
      <c r="W623" s="1689"/>
      <c r="X623" s="1689"/>
      <c r="Y623" s="1689"/>
      <c r="Z623" s="1689"/>
    </row>
    <row r="624">
      <c r="A624" s="1689"/>
      <c r="B624" s="1689"/>
      <c r="C624" s="1689"/>
      <c r="D624" s="1689"/>
      <c r="E624" s="1689"/>
      <c r="F624" s="1689"/>
      <c r="G624" s="1689"/>
      <c r="H624" s="1689"/>
      <c r="I624" s="1689"/>
      <c r="J624" s="1689"/>
      <c r="K624" s="1689"/>
      <c r="L624" s="1689"/>
      <c r="M624" s="1689"/>
      <c r="N624" s="1689"/>
      <c r="O624" s="1689"/>
      <c r="P624" s="1689"/>
      <c r="Q624" s="1689"/>
      <c r="R624" s="1689"/>
      <c r="S624" s="1689"/>
      <c r="T624" s="1689"/>
      <c r="U624" s="1689"/>
      <c r="V624" s="1689"/>
      <c r="W624" s="1689"/>
      <c r="X624" s="1689"/>
      <c r="Y624" s="1689"/>
      <c r="Z624" s="1689"/>
    </row>
    <row r="625">
      <c r="A625" s="1689"/>
      <c r="B625" s="1689"/>
      <c r="C625" s="1689"/>
      <c r="D625" s="1689"/>
      <c r="E625" s="1689"/>
      <c r="F625" s="1689"/>
      <c r="G625" s="1689"/>
      <c r="H625" s="1689"/>
      <c r="I625" s="1689"/>
      <c r="J625" s="1689"/>
      <c r="K625" s="1689"/>
      <c r="L625" s="1689"/>
      <c r="M625" s="1689"/>
      <c r="N625" s="1689"/>
      <c r="O625" s="1689"/>
      <c r="P625" s="1689"/>
      <c r="Q625" s="1689"/>
      <c r="R625" s="1689"/>
      <c r="S625" s="1689"/>
      <c r="T625" s="1689"/>
      <c r="U625" s="1689"/>
      <c r="V625" s="1689"/>
      <c r="W625" s="1689"/>
      <c r="X625" s="1689"/>
      <c r="Y625" s="1689"/>
      <c r="Z625" s="1689"/>
    </row>
    <row r="626">
      <c r="A626" s="1689"/>
      <c r="B626" s="1689"/>
      <c r="C626" s="1689"/>
      <c r="D626" s="1689"/>
      <c r="E626" s="1689"/>
      <c r="F626" s="1689"/>
      <c r="G626" s="1689"/>
      <c r="H626" s="1689"/>
      <c r="I626" s="1689"/>
      <c r="J626" s="1689"/>
      <c r="K626" s="1689"/>
      <c r="L626" s="1689"/>
      <c r="M626" s="1689"/>
      <c r="N626" s="1689"/>
      <c r="O626" s="1689"/>
      <c r="P626" s="1689"/>
      <c r="Q626" s="1689"/>
      <c r="R626" s="1689"/>
      <c r="S626" s="1689"/>
      <c r="T626" s="1689"/>
      <c r="U626" s="1689"/>
      <c r="V626" s="1689"/>
      <c r="W626" s="1689"/>
      <c r="X626" s="1689"/>
      <c r="Y626" s="1689"/>
      <c r="Z626" s="1689"/>
    </row>
    <row r="627">
      <c r="A627" s="1689"/>
      <c r="B627" s="1689"/>
      <c r="C627" s="1689"/>
      <c r="D627" s="1689"/>
      <c r="E627" s="1689"/>
      <c r="F627" s="1689"/>
      <c r="G627" s="1689"/>
      <c r="H627" s="1689"/>
      <c r="I627" s="1689"/>
      <c r="J627" s="1689"/>
      <c r="K627" s="1689"/>
      <c r="L627" s="1689"/>
      <c r="M627" s="1689"/>
      <c r="N627" s="1689"/>
      <c r="O627" s="1689"/>
      <c r="P627" s="1689"/>
      <c r="Q627" s="1689"/>
      <c r="R627" s="1689"/>
      <c r="S627" s="1689"/>
      <c r="T627" s="1689"/>
      <c r="U627" s="1689"/>
      <c r="V627" s="1689"/>
      <c r="W627" s="1689"/>
      <c r="X627" s="1689"/>
      <c r="Y627" s="1689"/>
      <c r="Z627" s="1689"/>
    </row>
    <row r="628">
      <c r="A628" s="1689"/>
      <c r="B628" s="1689"/>
      <c r="C628" s="1689"/>
      <c r="D628" s="1689"/>
      <c r="E628" s="1689"/>
      <c r="F628" s="1689"/>
      <c r="G628" s="1689"/>
      <c r="H628" s="1689"/>
      <c r="I628" s="1689"/>
      <c r="J628" s="1689"/>
      <c r="K628" s="1689"/>
      <c r="L628" s="1689"/>
      <c r="M628" s="1689"/>
      <c r="N628" s="1689"/>
      <c r="O628" s="1689"/>
      <c r="P628" s="1689"/>
      <c r="Q628" s="1689"/>
      <c r="R628" s="1689"/>
      <c r="S628" s="1689"/>
      <c r="T628" s="1689"/>
      <c r="U628" s="1689"/>
      <c r="V628" s="1689"/>
      <c r="W628" s="1689"/>
      <c r="X628" s="1689"/>
      <c r="Y628" s="1689"/>
      <c r="Z628" s="1689"/>
    </row>
    <row r="629">
      <c r="A629" s="1689"/>
      <c r="B629" s="1689"/>
      <c r="C629" s="1689"/>
      <c r="D629" s="1689"/>
      <c r="E629" s="1689"/>
      <c r="F629" s="1689"/>
      <c r="G629" s="1689"/>
      <c r="H629" s="1689"/>
      <c r="I629" s="1689"/>
      <c r="J629" s="1689"/>
      <c r="K629" s="1689"/>
      <c r="L629" s="1689"/>
      <c r="M629" s="1689"/>
      <c r="N629" s="1689"/>
      <c r="O629" s="1689"/>
      <c r="P629" s="1689"/>
      <c r="Q629" s="1689"/>
      <c r="R629" s="1689"/>
      <c r="S629" s="1689"/>
      <c r="T629" s="1689"/>
      <c r="U629" s="1689"/>
      <c r="V629" s="1689"/>
      <c r="W629" s="1689"/>
      <c r="X629" s="1689"/>
      <c r="Y629" s="1689"/>
      <c r="Z629" s="1689"/>
    </row>
    <row r="630">
      <c r="A630" s="1689"/>
      <c r="B630" s="1689"/>
      <c r="C630" s="1689"/>
      <c r="D630" s="1689"/>
      <c r="E630" s="1689"/>
      <c r="F630" s="1689"/>
      <c r="G630" s="1689"/>
      <c r="H630" s="1689"/>
      <c r="I630" s="1689"/>
      <c r="J630" s="1689"/>
      <c r="K630" s="1689"/>
      <c r="L630" s="1689"/>
      <c r="M630" s="1689"/>
      <c r="N630" s="1689"/>
      <c r="O630" s="1689"/>
      <c r="P630" s="1689"/>
      <c r="Q630" s="1689"/>
      <c r="R630" s="1689"/>
      <c r="S630" s="1689"/>
      <c r="T630" s="1689"/>
      <c r="U630" s="1689"/>
      <c r="V630" s="1689"/>
      <c r="W630" s="1689"/>
      <c r="X630" s="1689"/>
      <c r="Y630" s="1689"/>
      <c r="Z630" s="1689"/>
    </row>
    <row r="631">
      <c r="A631" s="1689"/>
      <c r="B631" s="1689"/>
      <c r="C631" s="1689"/>
      <c r="D631" s="1689"/>
      <c r="E631" s="1689"/>
      <c r="F631" s="1689"/>
      <c r="G631" s="1689"/>
      <c r="H631" s="1689"/>
      <c r="I631" s="1689"/>
      <c r="J631" s="1689"/>
      <c r="K631" s="1689"/>
      <c r="L631" s="1689"/>
      <c r="M631" s="1689"/>
      <c r="N631" s="1689"/>
      <c r="O631" s="1689"/>
      <c r="P631" s="1689"/>
      <c r="Q631" s="1689"/>
      <c r="R631" s="1689"/>
      <c r="S631" s="1689"/>
      <c r="T631" s="1689"/>
      <c r="U631" s="1689"/>
      <c r="V631" s="1689"/>
      <c r="W631" s="1689"/>
      <c r="X631" s="1689"/>
      <c r="Y631" s="1689"/>
      <c r="Z631" s="1689"/>
    </row>
    <row r="632">
      <c r="A632" s="1689"/>
      <c r="B632" s="1689"/>
      <c r="C632" s="1689"/>
      <c r="D632" s="1689"/>
      <c r="E632" s="1689"/>
      <c r="F632" s="1689"/>
      <c r="G632" s="1689"/>
      <c r="H632" s="1689"/>
      <c r="I632" s="1689"/>
      <c r="J632" s="1689"/>
      <c r="K632" s="1689"/>
      <c r="L632" s="1689"/>
      <c r="M632" s="1689"/>
      <c r="N632" s="1689"/>
      <c r="O632" s="1689"/>
      <c r="P632" s="1689"/>
      <c r="Q632" s="1689"/>
      <c r="R632" s="1689"/>
      <c r="S632" s="1689"/>
      <c r="T632" s="1689"/>
      <c r="U632" s="1689"/>
      <c r="V632" s="1689"/>
      <c r="W632" s="1689"/>
      <c r="X632" s="1689"/>
      <c r="Y632" s="1689"/>
      <c r="Z632" s="1689"/>
    </row>
    <row r="633">
      <c r="A633" s="1689"/>
      <c r="B633" s="1689"/>
      <c r="C633" s="1689"/>
      <c r="D633" s="1689"/>
      <c r="E633" s="1689"/>
      <c r="F633" s="1689"/>
      <c r="G633" s="1689"/>
      <c r="H633" s="1689"/>
      <c r="I633" s="1689"/>
      <c r="J633" s="1689"/>
      <c r="K633" s="1689"/>
      <c r="L633" s="1689"/>
      <c r="M633" s="1689"/>
      <c r="N633" s="1689"/>
      <c r="O633" s="1689"/>
      <c r="P633" s="1689"/>
      <c r="Q633" s="1689"/>
      <c r="R633" s="1689"/>
      <c r="S633" s="1689"/>
      <c r="T633" s="1689"/>
      <c r="U633" s="1689"/>
      <c r="V633" s="1689"/>
      <c r="W633" s="1689"/>
      <c r="X633" s="1689"/>
      <c r="Y633" s="1689"/>
      <c r="Z633" s="1689"/>
    </row>
    <row r="634">
      <c r="A634" s="1689"/>
      <c r="B634" s="1689"/>
      <c r="C634" s="1689"/>
      <c r="D634" s="1689"/>
      <c r="E634" s="1689"/>
      <c r="F634" s="1689"/>
      <c r="G634" s="1689"/>
      <c r="H634" s="1689"/>
      <c r="I634" s="1689"/>
      <c r="J634" s="1689"/>
      <c r="K634" s="1689"/>
      <c r="L634" s="1689"/>
      <c r="M634" s="1689"/>
      <c r="N634" s="1689"/>
      <c r="O634" s="1689"/>
      <c r="P634" s="1689"/>
      <c r="Q634" s="1689"/>
      <c r="R634" s="1689"/>
      <c r="S634" s="1689"/>
      <c r="T634" s="1689"/>
      <c r="U634" s="1689"/>
      <c r="V634" s="1689"/>
      <c r="W634" s="1689"/>
      <c r="X634" s="1689"/>
      <c r="Y634" s="1689"/>
      <c r="Z634" s="1689"/>
    </row>
    <row r="635">
      <c r="A635" s="1689"/>
      <c r="B635" s="1689"/>
      <c r="C635" s="1689"/>
      <c r="D635" s="1689"/>
      <c r="E635" s="1689"/>
      <c r="F635" s="1689"/>
      <c r="G635" s="1689"/>
      <c r="H635" s="1689"/>
      <c r="I635" s="1689"/>
      <c r="J635" s="1689"/>
      <c r="K635" s="1689"/>
      <c r="L635" s="1689"/>
      <c r="M635" s="1689"/>
      <c r="N635" s="1689"/>
      <c r="O635" s="1689"/>
      <c r="P635" s="1689"/>
      <c r="Q635" s="1689"/>
      <c r="R635" s="1689"/>
      <c r="S635" s="1689"/>
      <c r="T635" s="1689"/>
      <c r="U635" s="1689"/>
      <c r="V635" s="1689"/>
      <c r="W635" s="1689"/>
      <c r="X635" s="1689"/>
      <c r="Y635" s="1689"/>
      <c r="Z635" s="1689"/>
    </row>
    <row r="636">
      <c r="A636" s="1689"/>
      <c r="B636" s="1689"/>
      <c r="C636" s="1689"/>
      <c r="D636" s="1689"/>
      <c r="E636" s="1689"/>
      <c r="F636" s="1689"/>
      <c r="G636" s="1689"/>
      <c r="H636" s="1689"/>
      <c r="I636" s="1689"/>
      <c r="J636" s="1689"/>
      <c r="K636" s="1689"/>
      <c r="L636" s="1689"/>
      <c r="M636" s="1689"/>
      <c r="N636" s="1689"/>
      <c r="O636" s="1689"/>
      <c r="P636" s="1689"/>
      <c r="Q636" s="1689"/>
      <c r="R636" s="1689"/>
      <c r="S636" s="1689"/>
      <c r="T636" s="1689"/>
      <c r="U636" s="1689"/>
      <c r="V636" s="1689"/>
      <c r="W636" s="1689"/>
      <c r="X636" s="1689"/>
      <c r="Y636" s="1689"/>
      <c r="Z636" s="1689"/>
    </row>
    <row r="637">
      <c r="A637" s="1689"/>
      <c r="B637" s="1689"/>
      <c r="C637" s="1689"/>
      <c r="D637" s="1689"/>
      <c r="E637" s="1689"/>
      <c r="F637" s="1689"/>
      <c r="G637" s="1689"/>
      <c r="H637" s="1689"/>
      <c r="I637" s="1689"/>
      <c r="J637" s="1689"/>
      <c r="K637" s="1689"/>
      <c r="L637" s="1689"/>
      <c r="M637" s="1689"/>
      <c r="N637" s="1689"/>
      <c r="O637" s="1689"/>
      <c r="P637" s="1689"/>
      <c r="Q637" s="1689"/>
      <c r="R637" s="1689"/>
      <c r="S637" s="1689"/>
      <c r="T637" s="1689"/>
      <c r="U637" s="1689"/>
      <c r="V637" s="1689"/>
      <c r="W637" s="1689"/>
      <c r="X637" s="1689"/>
      <c r="Y637" s="1689"/>
      <c r="Z637" s="1689"/>
    </row>
    <row r="638">
      <c r="A638" s="1689"/>
      <c r="B638" s="1689"/>
      <c r="C638" s="1689"/>
      <c r="D638" s="1689"/>
      <c r="E638" s="1689"/>
      <c r="F638" s="1689"/>
      <c r="G638" s="1689"/>
      <c r="H638" s="1689"/>
      <c r="I638" s="1689"/>
      <c r="J638" s="1689"/>
      <c r="K638" s="1689"/>
      <c r="L638" s="1689"/>
      <c r="M638" s="1689"/>
      <c r="N638" s="1689"/>
      <c r="O638" s="1689"/>
      <c r="P638" s="1689"/>
      <c r="Q638" s="1689"/>
      <c r="R638" s="1689"/>
      <c r="S638" s="1689"/>
      <c r="T638" s="1689"/>
      <c r="U638" s="1689"/>
      <c r="V638" s="1689"/>
      <c r="W638" s="1689"/>
      <c r="X638" s="1689"/>
      <c r="Y638" s="1689"/>
      <c r="Z638" s="1689"/>
    </row>
    <row r="639">
      <c r="A639" s="1689"/>
      <c r="B639" s="1689"/>
      <c r="C639" s="1689"/>
      <c r="D639" s="1689"/>
      <c r="E639" s="1689"/>
      <c r="F639" s="1689"/>
      <c r="G639" s="1689"/>
      <c r="H639" s="1689"/>
      <c r="I639" s="1689"/>
      <c r="J639" s="1689"/>
      <c r="K639" s="1689"/>
      <c r="L639" s="1689"/>
      <c r="M639" s="1689"/>
      <c r="N639" s="1689"/>
      <c r="O639" s="1689"/>
      <c r="P639" s="1689"/>
      <c r="Q639" s="1689"/>
      <c r="R639" s="1689"/>
      <c r="S639" s="1689"/>
      <c r="T639" s="1689"/>
      <c r="U639" s="1689"/>
      <c r="V639" s="1689"/>
      <c r="W639" s="1689"/>
      <c r="X639" s="1689"/>
      <c r="Y639" s="1689"/>
      <c r="Z639" s="1689"/>
    </row>
    <row r="640">
      <c r="A640" s="1689"/>
      <c r="B640" s="1689"/>
      <c r="C640" s="1689"/>
      <c r="D640" s="1689"/>
      <c r="E640" s="1689"/>
      <c r="F640" s="1689"/>
      <c r="G640" s="1689"/>
      <c r="H640" s="1689"/>
      <c r="I640" s="1689"/>
      <c r="J640" s="1689"/>
      <c r="K640" s="1689"/>
      <c r="L640" s="1689"/>
      <c r="M640" s="1689"/>
      <c r="N640" s="1689"/>
      <c r="O640" s="1689"/>
      <c r="P640" s="1689"/>
      <c r="Q640" s="1689"/>
      <c r="R640" s="1689"/>
      <c r="S640" s="1689"/>
      <c r="T640" s="1689"/>
      <c r="U640" s="1689"/>
      <c r="V640" s="1689"/>
      <c r="W640" s="1689"/>
      <c r="X640" s="1689"/>
      <c r="Y640" s="1689"/>
      <c r="Z640" s="1689"/>
    </row>
    <row r="641">
      <c r="A641" s="1689"/>
      <c r="B641" s="1689"/>
      <c r="C641" s="1689"/>
      <c r="D641" s="1689"/>
      <c r="E641" s="1689"/>
      <c r="F641" s="1689"/>
      <c r="G641" s="1689"/>
      <c r="H641" s="1689"/>
      <c r="I641" s="1689"/>
      <c r="J641" s="1689"/>
      <c r="K641" s="1689"/>
      <c r="L641" s="1689"/>
      <c r="M641" s="1689"/>
      <c r="N641" s="1689"/>
      <c r="O641" s="1689"/>
      <c r="P641" s="1689"/>
      <c r="Q641" s="1689"/>
      <c r="R641" s="1689"/>
      <c r="S641" s="1689"/>
      <c r="T641" s="1689"/>
      <c r="U641" s="1689"/>
      <c r="V641" s="1689"/>
      <c r="W641" s="1689"/>
      <c r="X641" s="1689"/>
      <c r="Y641" s="1689"/>
      <c r="Z641" s="1689"/>
    </row>
    <row r="642">
      <c r="A642" s="1689"/>
      <c r="B642" s="1689"/>
      <c r="C642" s="1689"/>
      <c r="D642" s="1689"/>
      <c r="E642" s="1689"/>
      <c r="F642" s="1689"/>
      <c r="G642" s="1689"/>
      <c r="H642" s="1689"/>
      <c r="I642" s="1689"/>
      <c r="J642" s="1689"/>
      <c r="K642" s="1689"/>
      <c r="L642" s="1689"/>
      <c r="M642" s="1689"/>
      <c r="N642" s="1689"/>
      <c r="O642" s="1689"/>
      <c r="P642" s="1689"/>
      <c r="Q642" s="1689"/>
      <c r="R642" s="1689"/>
      <c r="S642" s="1689"/>
      <c r="T642" s="1689"/>
      <c r="U642" s="1689"/>
      <c r="V642" s="1689"/>
      <c r="W642" s="1689"/>
      <c r="X642" s="1689"/>
      <c r="Y642" s="1689"/>
      <c r="Z642" s="1689"/>
    </row>
    <row r="643">
      <c r="A643" s="1689"/>
      <c r="B643" s="1689"/>
      <c r="C643" s="1689"/>
      <c r="D643" s="1689"/>
      <c r="E643" s="1689"/>
      <c r="F643" s="1689"/>
      <c r="G643" s="1689"/>
      <c r="H643" s="1689"/>
      <c r="I643" s="1689"/>
      <c r="J643" s="1689"/>
      <c r="K643" s="1689"/>
      <c r="L643" s="1689"/>
      <c r="M643" s="1689"/>
      <c r="N643" s="1689"/>
      <c r="O643" s="1689"/>
      <c r="P643" s="1689"/>
      <c r="Q643" s="1689"/>
      <c r="R643" s="1689"/>
      <c r="S643" s="1689"/>
      <c r="T643" s="1689"/>
      <c r="U643" s="1689"/>
      <c r="V643" s="1689"/>
      <c r="W643" s="1689"/>
      <c r="X643" s="1689"/>
      <c r="Y643" s="1689"/>
      <c r="Z643" s="1689"/>
    </row>
    <row r="644">
      <c r="A644" s="1689"/>
      <c r="B644" s="1689"/>
      <c r="C644" s="1689"/>
      <c r="D644" s="1689"/>
      <c r="E644" s="1689"/>
      <c r="F644" s="1689"/>
      <c r="G644" s="1689"/>
      <c r="H644" s="1689"/>
      <c r="I644" s="1689"/>
      <c r="J644" s="1689"/>
      <c r="K644" s="1689"/>
      <c r="L644" s="1689"/>
      <c r="M644" s="1689"/>
      <c r="N644" s="1689"/>
      <c r="O644" s="1689"/>
      <c r="P644" s="1689"/>
      <c r="Q644" s="1689"/>
      <c r="R644" s="1689"/>
      <c r="S644" s="1689"/>
      <c r="T644" s="1689"/>
      <c r="U644" s="1689"/>
      <c r="V644" s="1689"/>
      <c r="W644" s="1689"/>
      <c r="X644" s="1689"/>
      <c r="Y644" s="1689"/>
      <c r="Z644" s="1689"/>
    </row>
    <row r="645">
      <c r="A645" s="1689"/>
      <c r="B645" s="1689"/>
      <c r="C645" s="1689"/>
      <c r="D645" s="1689"/>
      <c r="E645" s="1689"/>
      <c r="F645" s="1689"/>
      <c r="G645" s="1689"/>
      <c r="H645" s="1689"/>
      <c r="I645" s="1689"/>
      <c r="J645" s="1689"/>
      <c r="K645" s="1689"/>
      <c r="L645" s="1689"/>
      <c r="M645" s="1689"/>
      <c r="N645" s="1689"/>
      <c r="O645" s="1689"/>
      <c r="P645" s="1689"/>
      <c r="Q645" s="1689"/>
      <c r="R645" s="1689"/>
      <c r="S645" s="1689"/>
      <c r="T645" s="1689"/>
      <c r="U645" s="1689"/>
      <c r="V645" s="1689"/>
      <c r="W645" s="1689"/>
      <c r="X645" s="1689"/>
      <c r="Y645" s="1689"/>
      <c r="Z645" s="1689"/>
    </row>
    <row r="646">
      <c r="A646" s="1689"/>
      <c r="B646" s="1689"/>
      <c r="C646" s="1689"/>
      <c r="D646" s="1689"/>
      <c r="E646" s="1689"/>
      <c r="F646" s="1689"/>
      <c r="G646" s="1689"/>
      <c r="H646" s="1689"/>
      <c r="I646" s="1689"/>
      <c r="J646" s="1689"/>
      <c r="K646" s="1689"/>
      <c r="L646" s="1689"/>
      <c r="M646" s="1689"/>
      <c r="N646" s="1689"/>
      <c r="O646" s="1689"/>
      <c r="P646" s="1689"/>
      <c r="Q646" s="1689"/>
      <c r="R646" s="1689"/>
      <c r="S646" s="1689"/>
      <c r="T646" s="1689"/>
      <c r="U646" s="1689"/>
      <c r="V646" s="1689"/>
      <c r="W646" s="1689"/>
      <c r="X646" s="1689"/>
      <c r="Y646" s="1689"/>
      <c r="Z646" s="1689"/>
    </row>
    <row r="647">
      <c r="A647" s="1689"/>
      <c r="B647" s="1689"/>
      <c r="C647" s="1689"/>
      <c r="D647" s="1689"/>
      <c r="E647" s="1689"/>
      <c r="F647" s="1689"/>
      <c r="G647" s="1689"/>
      <c r="H647" s="1689"/>
      <c r="I647" s="1689"/>
      <c r="J647" s="1689"/>
      <c r="K647" s="1689"/>
      <c r="L647" s="1689"/>
      <c r="M647" s="1689"/>
      <c r="N647" s="1689"/>
      <c r="O647" s="1689"/>
      <c r="P647" s="1689"/>
      <c r="Q647" s="1689"/>
      <c r="R647" s="1689"/>
      <c r="S647" s="1689"/>
      <c r="T647" s="1689"/>
      <c r="U647" s="1689"/>
      <c r="V647" s="1689"/>
      <c r="W647" s="1689"/>
      <c r="X647" s="1689"/>
      <c r="Y647" s="1689"/>
      <c r="Z647" s="1689"/>
    </row>
    <row r="648">
      <c r="A648" s="1689"/>
      <c r="B648" s="1689"/>
      <c r="C648" s="1689"/>
      <c r="D648" s="1689"/>
      <c r="E648" s="1689"/>
      <c r="F648" s="1689"/>
      <c r="G648" s="1689"/>
      <c r="H648" s="1689"/>
      <c r="I648" s="1689"/>
      <c r="J648" s="1689"/>
      <c r="K648" s="1689"/>
      <c r="L648" s="1689"/>
      <c r="M648" s="1689"/>
      <c r="N648" s="1689"/>
      <c r="O648" s="1689"/>
      <c r="P648" s="1689"/>
      <c r="Q648" s="1689"/>
      <c r="R648" s="1689"/>
      <c r="S648" s="1689"/>
      <c r="T648" s="1689"/>
      <c r="U648" s="1689"/>
      <c r="V648" s="1689"/>
      <c r="W648" s="1689"/>
      <c r="X648" s="1689"/>
      <c r="Y648" s="1689"/>
      <c r="Z648" s="1689"/>
    </row>
    <row r="649">
      <c r="A649" s="1689"/>
      <c r="B649" s="1689"/>
      <c r="C649" s="1689"/>
      <c r="D649" s="1689"/>
      <c r="E649" s="1689"/>
      <c r="F649" s="1689"/>
      <c r="G649" s="1689"/>
      <c r="H649" s="1689"/>
      <c r="I649" s="1689"/>
      <c r="J649" s="1689"/>
      <c r="K649" s="1689"/>
      <c r="L649" s="1689"/>
      <c r="M649" s="1689"/>
      <c r="N649" s="1689"/>
      <c r="O649" s="1689"/>
      <c r="P649" s="1689"/>
      <c r="Q649" s="1689"/>
      <c r="R649" s="1689"/>
      <c r="S649" s="1689"/>
      <c r="T649" s="1689"/>
      <c r="U649" s="1689"/>
      <c r="V649" s="1689"/>
      <c r="W649" s="1689"/>
      <c r="X649" s="1689"/>
      <c r="Y649" s="1689"/>
      <c r="Z649" s="1689"/>
    </row>
    <row r="650">
      <c r="A650" s="1689"/>
      <c r="B650" s="1689"/>
      <c r="C650" s="1689"/>
      <c r="D650" s="1689"/>
      <c r="E650" s="1689"/>
      <c r="F650" s="1689"/>
      <c r="G650" s="1689"/>
      <c r="H650" s="1689"/>
      <c r="I650" s="1689"/>
      <c r="J650" s="1689"/>
      <c r="K650" s="1689"/>
      <c r="L650" s="1689"/>
      <c r="M650" s="1689"/>
      <c r="N650" s="1689"/>
      <c r="O650" s="1689"/>
      <c r="P650" s="1689"/>
      <c r="Q650" s="1689"/>
      <c r="R650" s="1689"/>
      <c r="S650" s="1689"/>
      <c r="T650" s="1689"/>
      <c r="U650" s="1689"/>
      <c r="V650" s="1689"/>
      <c r="W650" s="1689"/>
      <c r="X650" s="1689"/>
      <c r="Y650" s="1689"/>
      <c r="Z650" s="1689"/>
    </row>
    <row r="651">
      <c r="A651" s="1689"/>
      <c r="B651" s="1689"/>
      <c r="C651" s="1689"/>
      <c r="D651" s="1689"/>
      <c r="E651" s="1689"/>
      <c r="F651" s="1689"/>
      <c r="G651" s="1689"/>
      <c r="H651" s="1689"/>
      <c r="I651" s="1689"/>
      <c r="J651" s="1689"/>
      <c r="K651" s="1689"/>
      <c r="L651" s="1689"/>
      <c r="M651" s="1689"/>
      <c r="N651" s="1689"/>
      <c r="O651" s="1689"/>
      <c r="P651" s="1689"/>
      <c r="Q651" s="1689"/>
      <c r="R651" s="1689"/>
      <c r="S651" s="1689"/>
      <c r="T651" s="1689"/>
      <c r="U651" s="1689"/>
      <c r="V651" s="1689"/>
      <c r="W651" s="1689"/>
      <c r="X651" s="1689"/>
      <c r="Y651" s="1689"/>
      <c r="Z651" s="1689"/>
    </row>
    <row r="652">
      <c r="A652" s="1689"/>
      <c r="B652" s="1689"/>
      <c r="C652" s="1689"/>
      <c r="D652" s="1689"/>
      <c r="E652" s="1689"/>
      <c r="F652" s="1689"/>
      <c r="G652" s="1689"/>
      <c r="H652" s="1689"/>
      <c r="I652" s="1689"/>
      <c r="J652" s="1689"/>
      <c r="K652" s="1689"/>
      <c r="L652" s="1689"/>
      <c r="M652" s="1689"/>
      <c r="N652" s="1689"/>
      <c r="O652" s="1689"/>
      <c r="P652" s="1689"/>
      <c r="Q652" s="1689"/>
      <c r="R652" s="1689"/>
      <c r="S652" s="1689"/>
      <c r="T652" s="1689"/>
      <c r="U652" s="1689"/>
      <c r="V652" s="1689"/>
      <c r="W652" s="1689"/>
      <c r="X652" s="1689"/>
      <c r="Y652" s="1689"/>
      <c r="Z652" s="1689"/>
    </row>
    <row r="653">
      <c r="A653" s="1689"/>
      <c r="B653" s="1689"/>
      <c r="C653" s="1689"/>
      <c r="D653" s="1689"/>
      <c r="E653" s="1689"/>
      <c r="F653" s="1689"/>
      <c r="G653" s="1689"/>
      <c r="H653" s="1689"/>
      <c r="I653" s="1689"/>
      <c r="J653" s="1689"/>
      <c r="K653" s="1689"/>
      <c r="L653" s="1689"/>
      <c r="M653" s="1689"/>
      <c r="N653" s="1689"/>
      <c r="O653" s="1689"/>
      <c r="P653" s="1689"/>
      <c r="Q653" s="1689"/>
      <c r="R653" s="1689"/>
      <c r="S653" s="1689"/>
      <c r="T653" s="1689"/>
      <c r="U653" s="1689"/>
      <c r="V653" s="1689"/>
      <c r="W653" s="1689"/>
      <c r="X653" s="1689"/>
      <c r="Y653" s="1689"/>
      <c r="Z653" s="1689"/>
    </row>
    <row r="654">
      <c r="A654" s="1689"/>
      <c r="B654" s="1689"/>
      <c r="C654" s="1689"/>
      <c r="D654" s="1689"/>
      <c r="E654" s="1689"/>
      <c r="F654" s="1689"/>
      <c r="G654" s="1689"/>
      <c r="H654" s="1689"/>
      <c r="I654" s="1689"/>
      <c r="J654" s="1689"/>
      <c r="K654" s="1689"/>
      <c r="L654" s="1689"/>
      <c r="M654" s="1689"/>
      <c r="N654" s="1689"/>
      <c r="O654" s="1689"/>
      <c r="P654" s="1689"/>
      <c r="Q654" s="1689"/>
      <c r="R654" s="1689"/>
      <c r="S654" s="1689"/>
      <c r="T654" s="1689"/>
      <c r="U654" s="1689"/>
      <c r="V654" s="1689"/>
      <c r="W654" s="1689"/>
      <c r="X654" s="1689"/>
      <c r="Y654" s="1689"/>
      <c r="Z654" s="1689"/>
    </row>
    <row r="655">
      <c r="A655" s="1689"/>
      <c r="B655" s="1689"/>
      <c r="C655" s="1689"/>
      <c r="D655" s="1689"/>
      <c r="E655" s="1689"/>
      <c r="F655" s="1689"/>
      <c r="G655" s="1689"/>
      <c r="H655" s="1689"/>
      <c r="I655" s="1689"/>
      <c r="J655" s="1689"/>
      <c r="K655" s="1689"/>
      <c r="L655" s="1689"/>
      <c r="M655" s="1689"/>
      <c r="N655" s="1689"/>
      <c r="O655" s="1689"/>
      <c r="P655" s="1689"/>
      <c r="Q655" s="1689"/>
      <c r="R655" s="1689"/>
      <c r="S655" s="1689"/>
      <c r="T655" s="1689"/>
      <c r="U655" s="1689"/>
      <c r="V655" s="1689"/>
      <c r="W655" s="1689"/>
      <c r="X655" s="1689"/>
      <c r="Y655" s="1689"/>
      <c r="Z655" s="1689"/>
    </row>
    <row r="656">
      <c r="A656" s="1689"/>
      <c r="B656" s="1689"/>
      <c r="C656" s="1689"/>
      <c r="D656" s="1689"/>
      <c r="E656" s="1689"/>
      <c r="F656" s="1689"/>
      <c r="G656" s="1689"/>
      <c r="H656" s="1689"/>
      <c r="I656" s="1689"/>
      <c r="J656" s="1689"/>
      <c r="K656" s="1689"/>
      <c r="L656" s="1689"/>
      <c r="M656" s="1689"/>
      <c r="N656" s="1689"/>
      <c r="O656" s="1689"/>
      <c r="P656" s="1689"/>
      <c r="Q656" s="1689"/>
      <c r="R656" s="1689"/>
      <c r="S656" s="1689"/>
      <c r="T656" s="1689"/>
      <c r="U656" s="1689"/>
      <c r="V656" s="1689"/>
      <c r="W656" s="1689"/>
      <c r="X656" s="1689"/>
      <c r="Y656" s="1689"/>
      <c r="Z656" s="1689"/>
    </row>
    <row r="657">
      <c r="A657" s="1689"/>
      <c r="B657" s="1689"/>
      <c r="C657" s="1689"/>
      <c r="D657" s="1689"/>
      <c r="E657" s="1689"/>
      <c r="F657" s="1689"/>
      <c r="G657" s="1689"/>
      <c r="H657" s="1689"/>
      <c r="I657" s="1689"/>
      <c r="J657" s="1689"/>
      <c r="K657" s="1689"/>
      <c r="L657" s="1689"/>
      <c r="M657" s="1689"/>
      <c r="N657" s="1689"/>
      <c r="O657" s="1689"/>
      <c r="P657" s="1689"/>
      <c r="Q657" s="1689"/>
      <c r="R657" s="1689"/>
      <c r="S657" s="1689"/>
      <c r="T657" s="1689"/>
      <c r="U657" s="1689"/>
      <c r="V657" s="1689"/>
      <c r="W657" s="1689"/>
      <c r="X657" s="1689"/>
      <c r="Y657" s="1689"/>
      <c r="Z657" s="1689"/>
    </row>
    <row r="658">
      <c r="A658" s="1689"/>
      <c r="B658" s="1689"/>
      <c r="C658" s="1689"/>
      <c r="D658" s="1689"/>
      <c r="E658" s="1689"/>
      <c r="F658" s="1689"/>
      <c r="G658" s="1689"/>
      <c r="H658" s="1689"/>
      <c r="I658" s="1689"/>
      <c r="J658" s="1689"/>
      <c r="K658" s="1689"/>
      <c r="L658" s="1689"/>
      <c r="M658" s="1689"/>
      <c r="N658" s="1689"/>
      <c r="O658" s="1689"/>
      <c r="P658" s="1689"/>
      <c r="Q658" s="1689"/>
      <c r="R658" s="1689"/>
      <c r="S658" s="1689"/>
      <c r="T658" s="1689"/>
      <c r="U658" s="1689"/>
      <c r="V658" s="1689"/>
      <c r="W658" s="1689"/>
      <c r="X658" s="1689"/>
      <c r="Y658" s="1689"/>
      <c r="Z658" s="1689"/>
    </row>
    <row r="659">
      <c r="A659" s="1689"/>
      <c r="B659" s="1689"/>
      <c r="C659" s="1689"/>
      <c r="D659" s="1689"/>
      <c r="E659" s="1689"/>
      <c r="F659" s="1689"/>
      <c r="G659" s="1689"/>
      <c r="H659" s="1689"/>
      <c r="I659" s="1689"/>
      <c r="J659" s="1689"/>
      <c r="K659" s="1689"/>
      <c r="L659" s="1689"/>
      <c r="M659" s="1689"/>
      <c r="N659" s="1689"/>
      <c r="O659" s="1689"/>
      <c r="P659" s="1689"/>
      <c r="Q659" s="1689"/>
      <c r="R659" s="1689"/>
      <c r="S659" s="1689"/>
      <c r="T659" s="1689"/>
      <c r="U659" s="1689"/>
      <c r="V659" s="1689"/>
      <c r="W659" s="1689"/>
      <c r="X659" s="1689"/>
      <c r="Y659" s="1689"/>
      <c r="Z659" s="1689"/>
    </row>
    <row r="660">
      <c r="A660" s="1689"/>
      <c r="B660" s="1689"/>
      <c r="C660" s="1689"/>
      <c r="D660" s="1689"/>
      <c r="E660" s="1689"/>
      <c r="F660" s="1689"/>
      <c r="G660" s="1689"/>
      <c r="H660" s="1689"/>
      <c r="I660" s="1689"/>
      <c r="J660" s="1689"/>
      <c r="K660" s="1689"/>
      <c r="L660" s="1689"/>
      <c r="M660" s="1689"/>
      <c r="N660" s="1689"/>
      <c r="O660" s="1689"/>
      <c r="P660" s="1689"/>
      <c r="Q660" s="1689"/>
      <c r="R660" s="1689"/>
      <c r="S660" s="1689"/>
      <c r="T660" s="1689"/>
      <c r="U660" s="1689"/>
      <c r="V660" s="1689"/>
      <c r="W660" s="1689"/>
      <c r="X660" s="1689"/>
      <c r="Y660" s="1689"/>
      <c r="Z660" s="1689"/>
    </row>
    <row r="661">
      <c r="A661" s="1689"/>
      <c r="B661" s="1689"/>
      <c r="C661" s="1689"/>
      <c r="D661" s="1689"/>
      <c r="E661" s="1689"/>
      <c r="F661" s="1689"/>
      <c r="G661" s="1689"/>
      <c r="H661" s="1689"/>
      <c r="I661" s="1689"/>
      <c r="J661" s="1689"/>
      <c r="K661" s="1689"/>
      <c r="L661" s="1689"/>
      <c r="M661" s="1689"/>
      <c r="N661" s="1689"/>
      <c r="O661" s="1689"/>
      <c r="P661" s="1689"/>
      <c r="Q661" s="1689"/>
      <c r="R661" s="1689"/>
      <c r="S661" s="1689"/>
      <c r="T661" s="1689"/>
      <c r="U661" s="1689"/>
      <c r="V661" s="1689"/>
      <c r="W661" s="1689"/>
      <c r="X661" s="1689"/>
      <c r="Y661" s="1689"/>
      <c r="Z661" s="1689"/>
    </row>
    <row r="662">
      <c r="A662" s="1689"/>
      <c r="B662" s="1689"/>
      <c r="C662" s="1689"/>
      <c r="D662" s="1689"/>
      <c r="E662" s="1689"/>
      <c r="F662" s="1689"/>
      <c r="G662" s="1689"/>
      <c r="H662" s="1689"/>
      <c r="I662" s="1689"/>
      <c r="J662" s="1689"/>
      <c r="K662" s="1689"/>
      <c r="L662" s="1689"/>
      <c r="M662" s="1689"/>
      <c r="N662" s="1689"/>
      <c r="O662" s="1689"/>
      <c r="P662" s="1689"/>
      <c r="Q662" s="1689"/>
      <c r="R662" s="1689"/>
      <c r="S662" s="1689"/>
      <c r="T662" s="1689"/>
      <c r="U662" s="1689"/>
      <c r="V662" s="1689"/>
      <c r="W662" s="1689"/>
      <c r="X662" s="1689"/>
      <c r="Y662" s="1689"/>
      <c r="Z662" s="1689"/>
    </row>
    <row r="663">
      <c r="A663" s="1689"/>
      <c r="B663" s="1689"/>
      <c r="C663" s="1689"/>
      <c r="D663" s="1689"/>
      <c r="E663" s="1689"/>
      <c r="F663" s="1689"/>
      <c r="G663" s="1689"/>
      <c r="H663" s="1689"/>
      <c r="I663" s="1689"/>
      <c r="J663" s="1689"/>
      <c r="K663" s="1689"/>
      <c r="L663" s="1689"/>
      <c r="M663" s="1689"/>
      <c r="N663" s="1689"/>
      <c r="O663" s="1689"/>
      <c r="P663" s="1689"/>
      <c r="Q663" s="1689"/>
      <c r="R663" s="1689"/>
      <c r="S663" s="1689"/>
      <c r="T663" s="1689"/>
      <c r="U663" s="1689"/>
      <c r="V663" s="1689"/>
      <c r="W663" s="1689"/>
      <c r="X663" s="1689"/>
      <c r="Y663" s="1689"/>
      <c r="Z663" s="1689"/>
    </row>
    <row r="664">
      <c r="A664" s="1689"/>
      <c r="B664" s="1689"/>
      <c r="C664" s="1689"/>
      <c r="D664" s="1689"/>
      <c r="E664" s="1689"/>
      <c r="F664" s="1689"/>
      <c r="G664" s="1689"/>
      <c r="H664" s="1689"/>
      <c r="I664" s="1689"/>
      <c r="J664" s="1689"/>
      <c r="K664" s="1689"/>
      <c r="L664" s="1689"/>
      <c r="M664" s="1689"/>
      <c r="N664" s="1689"/>
      <c r="O664" s="1689"/>
      <c r="P664" s="1689"/>
      <c r="Q664" s="1689"/>
      <c r="R664" s="1689"/>
      <c r="S664" s="1689"/>
      <c r="T664" s="1689"/>
      <c r="U664" s="1689"/>
      <c r="V664" s="1689"/>
      <c r="W664" s="1689"/>
      <c r="X664" s="1689"/>
      <c r="Y664" s="1689"/>
      <c r="Z664" s="1689"/>
    </row>
    <row r="665">
      <c r="A665" s="1689"/>
      <c r="B665" s="1689"/>
      <c r="C665" s="1689"/>
      <c r="D665" s="1689"/>
      <c r="E665" s="1689"/>
      <c r="F665" s="1689"/>
      <c r="G665" s="1689"/>
      <c r="H665" s="1689"/>
      <c r="I665" s="1689"/>
      <c r="J665" s="1689"/>
      <c r="K665" s="1689"/>
      <c r="L665" s="1689"/>
      <c r="M665" s="1689"/>
      <c r="N665" s="1689"/>
      <c r="O665" s="1689"/>
      <c r="P665" s="1689"/>
      <c r="Q665" s="1689"/>
      <c r="R665" s="1689"/>
      <c r="S665" s="1689"/>
      <c r="T665" s="1689"/>
      <c r="U665" s="1689"/>
      <c r="V665" s="1689"/>
      <c r="W665" s="1689"/>
      <c r="X665" s="1689"/>
      <c r="Y665" s="1689"/>
      <c r="Z665" s="1689"/>
    </row>
    <row r="666">
      <c r="A666" s="1689"/>
      <c r="B666" s="1689"/>
      <c r="C666" s="1689"/>
      <c r="D666" s="1689"/>
      <c r="E666" s="1689"/>
      <c r="F666" s="1689"/>
      <c r="G666" s="1689"/>
      <c r="H666" s="1689"/>
      <c r="I666" s="1689"/>
      <c r="J666" s="1689"/>
      <c r="K666" s="1689"/>
      <c r="L666" s="1689"/>
      <c r="M666" s="1689"/>
      <c r="N666" s="1689"/>
      <c r="O666" s="1689"/>
      <c r="P666" s="1689"/>
      <c r="Q666" s="1689"/>
      <c r="R666" s="1689"/>
      <c r="S666" s="1689"/>
      <c r="T666" s="1689"/>
      <c r="U666" s="1689"/>
      <c r="V666" s="1689"/>
      <c r="W666" s="1689"/>
      <c r="X666" s="1689"/>
      <c r="Y666" s="1689"/>
      <c r="Z666" s="1689"/>
    </row>
    <row r="667">
      <c r="A667" s="1689"/>
      <c r="B667" s="1689"/>
      <c r="C667" s="1689"/>
      <c r="D667" s="1689"/>
      <c r="E667" s="1689"/>
      <c r="F667" s="1689"/>
      <c r="G667" s="1689"/>
      <c r="H667" s="1689"/>
      <c r="I667" s="1689"/>
      <c r="J667" s="1689"/>
      <c r="K667" s="1689"/>
      <c r="L667" s="1689"/>
      <c r="M667" s="1689"/>
      <c r="N667" s="1689"/>
      <c r="O667" s="1689"/>
      <c r="P667" s="1689"/>
      <c r="Q667" s="1689"/>
      <c r="R667" s="1689"/>
      <c r="S667" s="1689"/>
      <c r="T667" s="1689"/>
      <c r="U667" s="1689"/>
      <c r="V667" s="1689"/>
      <c r="W667" s="1689"/>
      <c r="X667" s="1689"/>
      <c r="Y667" s="1689"/>
      <c r="Z667" s="1689"/>
    </row>
    <row r="668">
      <c r="A668" s="1689"/>
      <c r="B668" s="1689"/>
      <c r="C668" s="1689"/>
      <c r="D668" s="1689"/>
      <c r="E668" s="1689"/>
      <c r="F668" s="1689"/>
      <c r="G668" s="1689"/>
      <c r="H668" s="1689"/>
      <c r="I668" s="1689"/>
      <c r="J668" s="1689"/>
      <c r="K668" s="1689"/>
      <c r="L668" s="1689"/>
      <c r="M668" s="1689"/>
      <c r="N668" s="1689"/>
      <c r="O668" s="1689"/>
      <c r="P668" s="1689"/>
      <c r="Q668" s="1689"/>
      <c r="R668" s="1689"/>
      <c r="S668" s="1689"/>
      <c r="T668" s="1689"/>
      <c r="U668" s="1689"/>
      <c r="V668" s="1689"/>
      <c r="W668" s="1689"/>
      <c r="X668" s="1689"/>
      <c r="Y668" s="1689"/>
      <c r="Z668" s="1689"/>
    </row>
    <row r="669">
      <c r="A669" s="1689"/>
      <c r="B669" s="1689"/>
      <c r="C669" s="1689"/>
      <c r="D669" s="1689"/>
      <c r="E669" s="1689"/>
      <c r="F669" s="1689"/>
      <c r="G669" s="1689"/>
      <c r="H669" s="1689"/>
      <c r="I669" s="1689"/>
      <c r="J669" s="1689"/>
      <c r="K669" s="1689"/>
      <c r="L669" s="1689"/>
      <c r="M669" s="1689"/>
      <c r="N669" s="1689"/>
      <c r="O669" s="1689"/>
      <c r="P669" s="1689"/>
      <c r="Q669" s="1689"/>
      <c r="R669" s="1689"/>
      <c r="S669" s="1689"/>
      <c r="T669" s="1689"/>
      <c r="U669" s="1689"/>
      <c r="V669" s="1689"/>
      <c r="W669" s="1689"/>
      <c r="X669" s="1689"/>
      <c r="Y669" s="1689"/>
      <c r="Z669" s="1689"/>
    </row>
    <row r="670">
      <c r="A670" s="1689"/>
      <c r="B670" s="1689"/>
      <c r="C670" s="1689"/>
      <c r="D670" s="1689"/>
      <c r="E670" s="1689"/>
      <c r="F670" s="1689"/>
      <c r="G670" s="1689"/>
      <c r="H670" s="1689"/>
      <c r="I670" s="1689"/>
      <c r="J670" s="1689"/>
      <c r="K670" s="1689"/>
      <c r="L670" s="1689"/>
      <c r="M670" s="1689"/>
      <c r="N670" s="1689"/>
      <c r="O670" s="1689"/>
      <c r="P670" s="1689"/>
      <c r="Q670" s="1689"/>
      <c r="R670" s="1689"/>
      <c r="S670" s="1689"/>
      <c r="T670" s="1689"/>
      <c r="U670" s="1689"/>
      <c r="V670" s="1689"/>
      <c r="W670" s="1689"/>
      <c r="X670" s="1689"/>
      <c r="Y670" s="1689"/>
      <c r="Z670" s="1689"/>
    </row>
    <row r="671">
      <c r="A671" s="1689"/>
      <c r="B671" s="1689"/>
      <c r="C671" s="1689"/>
      <c r="D671" s="1689"/>
      <c r="E671" s="1689"/>
      <c r="F671" s="1689"/>
      <c r="G671" s="1689"/>
      <c r="H671" s="1689"/>
      <c r="I671" s="1689"/>
      <c r="J671" s="1689"/>
      <c r="K671" s="1689"/>
      <c r="L671" s="1689"/>
      <c r="M671" s="1689"/>
      <c r="N671" s="1689"/>
      <c r="O671" s="1689"/>
      <c r="P671" s="1689"/>
      <c r="Q671" s="1689"/>
      <c r="R671" s="1689"/>
      <c r="S671" s="1689"/>
      <c r="T671" s="1689"/>
      <c r="U671" s="1689"/>
      <c r="V671" s="1689"/>
      <c r="W671" s="1689"/>
      <c r="X671" s="1689"/>
      <c r="Y671" s="1689"/>
      <c r="Z671" s="1689"/>
    </row>
    <row r="672">
      <c r="A672" s="1689"/>
      <c r="B672" s="1689"/>
      <c r="C672" s="1689"/>
      <c r="D672" s="1689"/>
      <c r="E672" s="1689"/>
      <c r="F672" s="1689"/>
      <c r="G672" s="1689"/>
      <c r="H672" s="1689"/>
      <c r="I672" s="1689"/>
      <c r="J672" s="1689"/>
      <c r="K672" s="1689"/>
      <c r="L672" s="1689"/>
      <c r="M672" s="1689"/>
      <c r="N672" s="1689"/>
      <c r="O672" s="1689"/>
      <c r="P672" s="1689"/>
      <c r="Q672" s="1689"/>
      <c r="R672" s="1689"/>
      <c r="S672" s="1689"/>
      <c r="T672" s="1689"/>
      <c r="U672" s="1689"/>
      <c r="V672" s="1689"/>
      <c r="W672" s="1689"/>
      <c r="X672" s="1689"/>
      <c r="Y672" s="1689"/>
      <c r="Z672" s="1689"/>
    </row>
    <row r="673">
      <c r="A673" s="1689"/>
      <c r="B673" s="1689"/>
      <c r="C673" s="1689"/>
      <c r="D673" s="1689"/>
      <c r="E673" s="1689"/>
      <c r="F673" s="1689"/>
      <c r="G673" s="1689"/>
      <c r="H673" s="1689"/>
      <c r="I673" s="1689"/>
      <c r="J673" s="1689"/>
      <c r="K673" s="1689"/>
      <c r="L673" s="1689"/>
      <c r="M673" s="1689"/>
      <c r="N673" s="1689"/>
      <c r="O673" s="1689"/>
      <c r="P673" s="1689"/>
      <c r="Q673" s="1689"/>
      <c r="R673" s="1689"/>
      <c r="S673" s="1689"/>
      <c r="T673" s="1689"/>
      <c r="U673" s="1689"/>
      <c r="V673" s="1689"/>
      <c r="W673" s="1689"/>
      <c r="X673" s="1689"/>
      <c r="Y673" s="1689"/>
      <c r="Z673" s="1689"/>
    </row>
    <row r="674">
      <c r="A674" s="1689"/>
      <c r="B674" s="1689"/>
      <c r="C674" s="1689"/>
      <c r="D674" s="1689"/>
      <c r="E674" s="1689"/>
      <c r="F674" s="1689"/>
      <c r="G674" s="1689"/>
      <c r="H674" s="1689"/>
      <c r="I674" s="1689"/>
      <c r="J674" s="1689"/>
      <c r="K674" s="1689"/>
      <c r="L674" s="1689"/>
      <c r="M674" s="1689"/>
      <c r="N674" s="1689"/>
      <c r="O674" s="1689"/>
      <c r="P674" s="1689"/>
      <c r="Q674" s="1689"/>
      <c r="R674" s="1689"/>
      <c r="S674" s="1689"/>
      <c r="T674" s="1689"/>
      <c r="U674" s="1689"/>
      <c r="V674" s="1689"/>
      <c r="W674" s="1689"/>
      <c r="X674" s="1689"/>
      <c r="Y674" s="1689"/>
      <c r="Z674" s="1689"/>
    </row>
    <row r="675">
      <c r="A675" s="1689"/>
      <c r="B675" s="1689"/>
      <c r="C675" s="1689"/>
      <c r="D675" s="1689"/>
      <c r="E675" s="1689"/>
      <c r="F675" s="1689"/>
      <c r="G675" s="1689"/>
      <c r="H675" s="1689"/>
      <c r="I675" s="1689"/>
      <c r="J675" s="1689"/>
      <c r="K675" s="1689"/>
      <c r="L675" s="1689"/>
      <c r="M675" s="1689"/>
      <c r="N675" s="1689"/>
      <c r="O675" s="1689"/>
      <c r="P675" s="1689"/>
      <c r="Q675" s="1689"/>
      <c r="R675" s="1689"/>
      <c r="S675" s="1689"/>
      <c r="T675" s="1689"/>
      <c r="U675" s="1689"/>
      <c r="V675" s="1689"/>
      <c r="W675" s="1689"/>
      <c r="X675" s="1689"/>
      <c r="Y675" s="1689"/>
      <c r="Z675" s="1689"/>
    </row>
    <row r="676">
      <c r="A676" s="1689"/>
      <c r="B676" s="1689"/>
      <c r="C676" s="1689"/>
      <c r="D676" s="1689"/>
      <c r="E676" s="1689"/>
      <c r="F676" s="1689"/>
      <c r="G676" s="1689"/>
      <c r="H676" s="1689"/>
      <c r="I676" s="1689"/>
      <c r="J676" s="1689"/>
      <c r="K676" s="1689"/>
      <c r="L676" s="1689"/>
      <c r="M676" s="1689"/>
      <c r="N676" s="1689"/>
      <c r="O676" s="1689"/>
      <c r="P676" s="1689"/>
      <c r="Q676" s="1689"/>
      <c r="R676" s="1689"/>
      <c r="S676" s="1689"/>
      <c r="T676" s="1689"/>
      <c r="U676" s="1689"/>
      <c r="V676" s="1689"/>
      <c r="W676" s="1689"/>
      <c r="X676" s="1689"/>
      <c r="Y676" s="1689"/>
      <c r="Z676" s="1689"/>
    </row>
    <row r="677">
      <c r="A677" s="1689"/>
      <c r="B677" s="1689"/>
      <c r="C677" s="1689"/>
      <c r="D677" s="1689"/>
      <c r="E677" s="1689"/>
      <c r="F677" s="1689"/>
      <c r="G677" s="1689"/>
      <c r="H677" s="1689"/>
      <c r="I677" s="1689"/>
      <c r="J677" s="1689"/>
      <c r="K677" s="1689"/>
      <c r="L677" s="1689"/>
      <c r="M677" s="1689"/>
      <c r="N677" s="1689"/>
      <c r="O677" s="1689"/>
      <c r="P677" s="1689"/>
      <c r="Q677" s="1689"/>
      <c r="R677" s="1689"/>
      <c r="S677" s="1689"/>
      <c r="T677" s="1689"/>
      <c r="U677" s="1689"/>
      <c r="V677" s="1689"/>
      <c r="W677" s="1689"/>
      <c r="X677" s="1689"/>
      <c r="Y677" s="1689"/>
      <c r="Z677" s="1689"/>
    </row>
    <row r="678">
      <c r="A678" s="1689"/>
      <c r="B678" s="1689"/>
      <c r="C678" s="1689"/>
      <c r="D678" s="1689"/>
      <c r="E678" s="1689"/>
      <c r="F678" s="1689"/>
      <c r="G678" s="1689"/>
      <c r="H678" s="1689"/>
      <c r="I678" s="1689"/>
      <c r="J678" s="1689"/>
      <c r="K678" s="1689"/>
      <c r="L678" s="1689"/>
      <c r="M678" s="1689"/>
      <c r="N678" s="1689"/>
      <c r="O678" s="1689"/>
      <c r="P678" s="1689"/>
      <c r="Q678" s="1689"/>
      <c r="R678" s="1689"/>
      <c r="S678" s="1689"/>
      <c r="T678" s="1689"/>
      <c r="U678" s="1689"/>
      <c r="V678" s="1689"/>
      <c r="W678" s="1689"/>
      <c r="X678" s="1689"/>
      <c r="Y678" s="1689"/>
      <c r="Z678" s="1689"/>
    </row>
    <row r="679">
      <c r="A679" s="1689"/>
      <c r="B679" s="1689"/>
      <c r="C679" s="1689"/>
      <c r="D679" s="1689"/>
      <c r="E679" s="1689"/>
      <c r="F679" s="1689"/>
      <c r="G679" s="1689"/>
      <c r="H679" s="1689"/>
      <c r="I679" s="1689"/>
      <c r="J679" s="1689"/>
      <c r="K679" s="1689"/>
      <c r="L679" s="1689"/>
      <c r="M679" s="1689"/>
      <c r="N679" s="1689"/>
      <c r="O679" s="1689"/>
      <c r="P679" s="1689"/>
      <c r="Q679" s="1689"/>
      <c r="R679" s="1689"/>
      <c r="S679" s="1689"/>
      <c r="T679" s="1689"/>
      <c r="U679" s="1689"/>
      <c r="V679" s="1689"/>
      <c r="W679" s="1689"/>
      <c r="X679" s="1689"/>
      <c r="Y679" s="1689"/>
      <c r="Z679" s="1689"/>
    </row>
    <row r="680">
      <c r="A680" s="1689"/>
      <c r="B680" s="1689"/>
      <c r="C680" s="1689"/>
      <c r="D680" s="1689"/>
      <c r="E680" s="1689"/>
      <c r="F680" s="1689"/>
      <c r="G680" s="1689"/>
      <c r="H680" s="1689"/>
      <c r="I680" s="1689"/>
      <c r="J680" s="1689"/>
      <c r="K680" s="1689"/>
      <c r="L680" s="1689"/>
      <c r="M680" s="1689"/>
      <c r="N680" s="1689"/>
      <c r="O680" s="1689"/>
      <c r="P680" s="1689"/>
      <c r="Q680" s="1689"/>
      <c r="R680" s="1689"/>
      <c r="S680" s="1689"/>
      <c r="T680" s="1689"/>
      <c r="U680" s="1689"/>
      <c r="V680" s="1689"/>
      <c r="W680" s="1689"/>
      <c r="X680" s="1689"/>
      <c r="Y680" s="1689"/>
      <c r="Z680" s="1689"/>
    </row>
    <row r="681">
      <c r="A681" s="1689"/>
      <c r="B681" s="1689"/>
      <c r="C681" s="1689"/>
      <c r="D681" s="1689"/>
      <c r="E681" s="1689"/>
      <c r="F681" s="1689"/>
      <c r="G681" s="1689"/>
      <c r="H681" s="1689"/>
      <c r="I681" s="1689"/>
      <c r="J681" s="1689"/>
      <c r="K681" s="1689"/>
      <c r="L681" s="1689"/>
      <c r="M681" s="1689"/>
      <c r="N681" s="1689"/>
      <c r="O681" s="1689"/>
      <c r="P681" s="1689"/>
      <c r="Q681" s="1689"/>
      <c r="R681" s="1689"/>
      <c r="S681" s="1689"/>
      <c r="T681" s="1689"/>
      <c r="U681" s="1689"/>
      <c r="V681" s="1689"/>
      <c r="W681" s="1689"/>
      <c r="X681" s="1689"/>
      <c r="Y681" s="1689"/>
      <c r="Z681" s="1689"/>
    </row>
    <row r="682">
      <c r="A682" s="1689"/>
      <c r="B682" s="1689"/>
      <c r="C682" s="1689"/>
      <c r="D682" s="1689"/>
      <c r="E682" s="1689"/>
      <c r="F682" s="1689"/>
      <c r="G682" s="1689"/>
      <c r="H682" s="1689"/>
      <c r="I682" s="1689"/>
      <c r="J682" s="1689"/>
      <c r="K682" s="1689"/>
      <c r="L682" s="1689"/>
      <c r="M682" s="1689"/>
      <c r="N682" s="1689"/>
      <c r="O682" s="1689"/>
      <c r="P682" s="1689"/>
      <c r="Q682" s="1689"/>
      <c r="R682" s="1689"/>
      <c r="S682" s="1689"/>
      <c r="T682" s="1689"/>
      <c r="U682" s="1689"/>
      <c r="V682" s="1689"/>
      <c r="W682" s="1689"/>
      <c r="X682" s="1689"/>
      <c r="Y682" s="1689"/>
      <c r="Z682" s="1689"/>
    </row>
    <row r="683">
      <c r="A683" s="1689"/>
      <c r="B683" s="1689"/>
      <c r="C683" s="1689"/>
      <c r="D683" s="1689"/>
      <c r="E683" s="1689"/>
      <c r="F683" s="1689"/>
      <c r="G683" s="1689"/>
      <c r="H683" s="1689"/>
      <c r="I683" s="1689"/>
      <c r="J683" s="1689"/>
      <c r="K683" s="1689"/>
      <c r="L683" s="1689"/>
      <c r="M683" s="1689"/>
      <c r="N683" s="1689"/>
      <c r="O683" s="1689"/>
      <c r="P683" s="1689"/>
      <c r="Q683" s="1689"/>
      <c r="R683" s="1689"/>
      <c r="S683" s="1689"/>
      <c r="T683" s="1689"/>
      <c r="U683" s="1689"/>
      <c r="V683" s="1689"/>
      <c r="W683" s="1689"/>
      <c r="X683" s="1689"/>
      <c r="Y683" s="1689"/>
      <c r="Z683" s="1689"/>
    </row>
    <row r="684">
      <c r="A684" s="1689"/>
      <c r="B684" s="1689"/>
      <c r="C684" s="1689"/>
      <c r="D684" s="1689"/>
      <c r="E684" s="1689"/>
      <c r="F684" s="1689"/>
      <c r="G684" s="1689"/>
      <c r="H684" s="1689"/>
      <c r="I684" s="1689"/>
      <c r="J684" s="1689"/>
      <c r="K684" s="1689"/>
      <c r="L684" s="1689"/>
      <c r="M684" s="1689"/>
      <c r="N684" s="1689"/>
      <c r="O684" s="1689"/>
      <c r="P684" s="1689"/>
      <c r="Q684" s="1689"/>
      <c r="R684" s="1689"/>
      <c r="S684" s="1689"/>
      <c r="T684" s="1689"/>
      <c r="U684" s="1689"/>
      <c r="V684" s="1689"/>
      <c r="W684" s="1689"/>
      <c r="X684" s="1689"/>
      <c r="Y684" s="1689"/>
      <c r="Z684" s="1689"/>
    </row>
    <row r="685">
      <c r="A685" s="1689"/>
      <c r="B685" s="1689"/>
      <c r="C685" s="1689"/>
      <c r="D685" s="1689"/>
      <c r="E685" s="1689"/>
      <c r="F685" s="1689"/>
      <c r="G685" s="1689"/>
      <c r="H685" s="1689"/>
      <c r="I685" s="1689"/>
      <c r="J685" s="1689"/>
      <c r="K685" s="1689"/>
      <c r="L685" s="1689"/>
      <c r="M685" s="1689"/>
      <c r="N685" s="1689"/>
      <c r="O685" s="1689"/>
      <c r="P685" s="1689"/>
      <c r="Q685" s="1689"/>
      <c r="R685" s="1689"/>
      <c r="S685" s="1689"/>
      <c r="T685" s="1689"/>
      <c r="U685" s="1689"/>
      <c r="V685" s="1689"/>
      <c r="W685" s="1689"/>
      <c r="X685" s="1689"/>
      <c r="Y685" s="1689"/>
      <c r="Z685" s="1689"/>
    </row>
    <row r="686">
      <c r="A686" s="1689"/>
      <c r="B686" s="1689"/>
      <c r="C686" s="1689"/>
      <c r="D686" s="1689"/>
      <c r="E686" s="1689"/>
      <c r="F686" s="1689"/>
      <c r="G686" s="1689"/>
      <c r="H686" s="1689"/>
      <c r="I686" s="1689"/>
      <c r="J686" s="1689"/>
      <c r="K686" s="1689"/>
      <c r="L686" s="1689"/>
      <c r="M686" s="1689"/>
      <c r="N686" s="1689"/>
      <c r="O686" s="1689"/>
      <c r="P686" s="1689"/>
      <c r="Q686" s="1689"/>
      <c r="R686" s="1689"/>
      <c r="S686" s="1689"/>
      <c r="T686" s="1689"/>
      <c r="U686" s="1689"/>
      <c r="V686" s="1689"/>
      <c r="W686" s="1689"/>
      <c r="X686" s="1689"/>
      <c r="Y686" s="1689"/>
      <c r="Z686" s="1689"/>
    </row>
    <row r="687">
      <c r="A687" s="1689"/>
      <c r="B687" s="1689"/>
      <c r="C687" s="1689"/>
      <c r="D687" s="1689"/>
      <c r="E687" s="1689"/>
      <c r="F687" s="1689"/>
      <c r="G687" s="1689"/>
      <c r="H687" s="1689"/>
      <c r="I687" s="1689"/>
      <c r="J687" s="1689"/>
      <c r="K687" s="1689"/>
      <c r="L687" s="1689"/>
      <c r="M687" s="1689"/>
      <c r="N687" s="1689"/>
      <c r="O687" s="1689"/>
      <c r="P687" s="1689"/>
      <c r="Q687" s="1689"/>
      <c r="R687" s="1689"/>
      <c r="S687" s="1689"/>
      <c r="T687" s="1689"/>
      <c r="U687" s="1689"/>
      <c r="V687" s="1689"/>
      <c r="W687" s="1689"/>
      <c r="X687" s="1689"/>
      <c r="Y687" s="1689"/>
      <c r="Z687" s="1689"/>
    </row>
    <row r="688">
      <c r="A688" s="1689"/>
      <c r="B688" s="1689"/>
      <c r="C688" s="1689"/>
      <c r="D688" s="1689"/>
      <c r="E688" s="1689"/>
      <c r="F688" s="1689"/>
      <c r="G688" s="1689"/>
      <c r="H688" s="1689"/>
      <c r="I688" s="1689"/>
      <c r="J688" s="1689"/>
      <c r="K688" s="1689"/>
      <c r="L688" s="1689"/>
      <c r="M688" s="1689"/>
      <c r="N688" s="1689"/>
      <c r="O688" s="1689"/>
      <c r="P688" s="1689"/>
      <c r="Q688" s="1689"/>
      <c r="R688" s="1689"/>
      <c r="S688" s="1689"/>
      <c r="T688" s="1689"/>
      <c r="U688" s="1689"/>
      <c r="V688" s="1689"/>
      <c r="W688" s="1689"/>
      <c r="X688" s="1689"/>
      <c r="Y688" s="1689"/>
      <c r="Z688" s="1689"/>
    </row>
    <row r="689">
      <c r="A689" s="1689"/>
      <c r="B689" s="1689"/>
      <c r="C689" s="1689"/>
      <c r="D689" s="1689"/>
      <c r="E689" s="1689"/>
      <c r="F689" s="1689"/>
      <c r="G689" s="1689"/>
      <c r="H689" s="1689"/>
      <c r="I689" s="1689"/>
      <c r="J689" s="1689"/>
      <c r="K689" s="1689"/>
      <c r="L689" s="1689"/>
      <c r="M689" s="1689"/>
      <c r="N689" s="1689"/>
      <c r="O689" s="1689"/>
      <c r="P689" s="1689"/>
      <c r="Q689" s="1689"/>
      <c r="R689" s="1689"/>
      <c r="S689" s="1689"/>
      <c r="T689" s="1689"/>
      <c r="U689" s="1689"/>
      <c r="V689" s="1689"/>
      <c r="W689" s="1689"/>
      <c r="X689" s="1689"/>
      <c r="Y689" s="1689"/>
      <c r="Z689" s="1689"/>
    </row>
    <row r="690">
      <c r="A690" s="1689"/>
      <c r="B690" s="1689"/>
      <c r="C690" s="1689"/>
      <c r="D690" s="1689"/>
      <c r="E690" s="1689"/>
      <c r="F690" s="1689"/>
      <c r="G690" s="1689"/>
      <c r="H690" s="1689"/>
      <c r="I690" s="1689"/>
      <c r="J690" s="1689"/>
      <c r="K690" s="1689"/>
      <c r="L690" s="1689"/>
      <c r="M690" s="1689"/>
      <c r="N690" s="1689"/>
      <c r="O690" s="1689"/>
      <c r="P690" s="1689"/>
      <c r="Q690" s="1689"/>
      <c r="R690" s="1689"/>
      <c r="S690" s="1689"/>
      <c r="T690" s="1689"/>
      <c r="U690" s="1689"/>
      <c r="V690" s="1689"/>
      <c r="W690" s="1689"/>
      <c r="X690" s="1689"/>
      <c r="Y690" s="1689"/>
      <c r="Z690" s="1689"/>
    </row>
    <row r="691">
      <c r="A691" s="1689"/>
      <c r="B691" s="1689"/>
      <c r="C691" s="1689"/>
      <c r="D691" s="1689"/>
      <c r="E691" s="1689"/>
      <c r="F691" s="1689"/>
      <c r="G691" s="1689"/>
      <c r="H691" s="1689"/>
      <c r="I691" s="1689"/>
      <c r="J691" s="1689"/>
      <c r="K691" s="1689"/>
      <c r="L691" s="1689"/>
      <c r="M691" s="1689"/>
      <c r="N691" s="1689"/>
      <c r="O691" s="1689"/>
      <c r="P691" s="1689"/>
      <c r="Q691" s="1689"/>
      <c r="R691" s="1689"/>
      <c r="S691" s="1689"/>
      <c r="T691" s="1689"/>
      <c r="U691" s="1689"/>
      <c r="V691" s="1689"/>
      <c r="W691" s="1689"/>
      <c r="X691" s="1689"/>
      <c r="Y691" s="1689"/>
      <c r="Z691" s="1689"/>
    </row>
    <row r="692">
      <c r="A692" s="1689"/>
      <c r="B692" s="1689"/>
      <c r="C692" s="1689"/>
      <c r="D692" s="1689"/>
      <c r="E692" s="1689"/>
      <c r="F692" s="1689"/>
      <c r="G692" s="1689"/>
      <c r="H692" s="1689"/>
      <c r="I692" s="1689"/>
      <c r="J692" s="1689"/>
      <c r="K692" s="1689"/>
      <c r="L692" s="1689"/>
      <c r="M692" s="1689"/>
      <c r="N692" s="1689"/>
      <c r="O692" s="1689"/>
      <c r="P692" s="1689"/>
      <c r="Q692" s="1689"/>
      <c r="R692" s="1689"/>
      <c r="S692" s="1689"/>
      <c r="T692" s="1689"/>
      <c r="U692" s="1689"/>
      <c r="V692" s="1689"/>
      <c r="W692" s="1689"/>
      <c r="X692" s="1689"/>
      <c r="Y692" s="1689"/>
      <c r="Z692" s="1689"/>
    </row>
    <row r="693">
      <c r="A693" s="1689"/>
      <c r="B693" s="1689"/>
      <c r="C693" s="1689"/>
      <c r="D693" s="1689"/>
      <c r="E693" s="1689"/>
      <c r="F693" s="1689"/>
      <c r="G693" s="1689"/>
      <c r="H693" s="1689"/>
      <c r="I693" s="1689"/>
      <c r="J693" s="1689"/>
      <c r="K693" s="1689"/>
      <c r="L693" s="1689"/>
      <c r="M693" s="1689"/>
      <c r="N693" s="1689"/>
      <c r="O693" s="1689"/>
      <c r="P693" s="1689"/>
      <c r="Q693" s="1689"/>
      <c r="R693" s="1689"/>
      <c r="S693" s="1689"/>
      <c r="T693" s="1689"/>
      <c r="U693" s="1689"/>
      <c r="V693" s="1689"/>
      <c r="W693" s="1689"/>
      <c r="X693" s="1689"/>
      <c r="Y693" s="1689"/>
      <c r="Z693" s="1689"/>
    </row>
    <row r="694">
      <c r="A694" s="1689"/>
      <c r="B694" s="1689"/>
      <c r="C694" s="1689"/>
      <c r="D694" s="1689"/>
      <c r="E694" s="1689"/>
      <c r="F694" s="1689"/>
      <c r="G694" s="1689"/>
      <c r="H694" s="1689"/>
      <c r="I694" s="1689"/>
      <c r="J694" s="1689"/>
      <c r="K694" s="1689"/>
      <c r="L694" s="1689"/>
      <c r="M694" s="1689"/>
      <c r="N694" s="1689"/>
      <c r="O694" s="1689"/>
      <c r="P694" s="1689"/>
      <c r="Q694" s="1689"/>
      <c r="R694" s="1689"/>
      <c r="S694" s="1689"/>
      <c r="T694" s="1689"/>
      <c r="U694" s="1689"/>
      <c r="V694" s="1689"/>
      <c r="W694" s="1689"/>
      <c r="X694" s="1689"/>
      <c r="Y694" s="1689"/>
      <c r="Z694" s="1689"/>
    </row>
    <row r="695">
      <c r="A695" s="1689"/>
      <c r="B695" s="1689"/>
      <c r="C695" s="1689"/>
      <c r="D695" s="1689"/>
      <c r="E695" s="1689"/>
      <c r="F695" s="1689"/>
      <c r="G695" s="1689"/>
      <c r="H695" s="1689"/>
      <c r="I695" s="1689"/>
      <c r="J695" s="1689"/>
      <c r="K695" s="1689"/>
      <c r="L695" s="1689"/>
      <c r="M695" s="1689"/>
      <c r="N695" s="1689"/>
      <c r="O695" s="1689"/>
      <c r="P695" s="1689"/>
      <c r="Q695" s="1689"/>
      <c r="R695" s="1689"/>
      <c r="S695" s="1689"/>
      <c r="T695" s="1689"/>
      <c r="U695" s="1689"/>
      <c r="V695" s="1689"/>
      <c r="W695" s="1689"/>
      <c r="X695" s="1689"/>
      <c r="Y695" s="1689"/>
      <c r="Z695" s="1689"/>
    </row>
    <row r="696">
      <c r="A696" s="1689"/>
      <c r="B696" s="1689"/>
      <c r="C696" s="1689"/>
      <c r="D696" s="1689"/>
      <c r="E696" s="1689"/>
      <c r="F696" s="1689"/>
      <c r="G696" s="1689"/>
      <c r="H696" s="1689"/>
      <c r="I696" s="1689"/>
      <c r="J696" s="1689"/>
      <c r="K696" s="1689"/>
      <c r="L696" s="1689"/>
      <c r="M696" s="1689"/>
      <c r="N696" s="1689"/>
      <c r="O696" s="1689"/>
      <c r="P696" s="1689"/>
      <c r="Q696" s="1689"/>
      <c r="R696" s="1689"/>
      <c r="S696" s="1689"/>
      <c r="T696" s="1689"/>
      <c r="U696" s="1689"/>
      <c r="V696" s="1689"/>
      <c r="W696" s="1689"/>
      <c r="X696" s="1689"/>
      <c r="Y696" s="1689"/>
      <c r="Z696" s="1689"/>
    </row>
    <row r="697">
      <c r="A697" s="1689"/>
      <c r="B697" s="1689"/>
      <c r="C697" s="1689"/>
      <c r="D697" s="1689"/>
      <c r="E697" s="1689"/>
      <c r="F697" s="1689"/>
      <c r="G697" s="1689"/>
      <c r="H697" s="1689"/>
      <c r="I697" s="1689"/>
      <c r="J697" s="1689"/>
      <c r="K697" s="1689"/>
      <c r="L697" s="1689"/>
      <c r="M697" s="1689"/>
      <c r="N697" s="1689"/>
      <c r="O697" s="1689"/>
      <c r="P697" s="1689"/>
      <c r="Q697" s="1689"/>
      <c r="R697" s="1689"/>
      <c r="S697" s="1689"/>
      <c r="T697" s="1689"/>
      <c r="U697" s="1689"/>
      <c r="V697" s="1689"/>
      <c r="W697" s="1689"/>
      <c r="X697" s="1689"/>
      <c r="Y697" s="1689"/>
      <c r="Z697" s="1689"/>
    </row>
    <row r="698">
      <c r="A698" s="1689"/>
      <c r="B698" s="1689"/>
      <c r="C698" s="1689"/>
      <c r="D698" s="1689"/>
      <c r="E698" s="1689"/>
      <c r="F698" s="1689"/>
      <c r="G698" s="1689"/>
      <c r="H698" s="1689"/>
      <c r="I698" s="1689"/>
      <c r="J698" s="1689"/>
      <c r="K698" s="1689"/>
      <c r="L698" s="1689"/>
      <c r="M698" s="1689"/>
      <c r="N698" s="1689"/>
      <c r="O698" s="1689"/>
      <c r="P698" s="1689"/>
      <c r="Q698" s="1689"/>
      <c r="R698" s="1689"/>
      <c r="S698" s="1689"/>
      <c r="T698" s="1689"/>
      <c r="U698" s="1689"/>
      <c r="V698" s="1689"/>
      <c r="W698" s="1689"/>
      <c r="X698" s="1689"/>
      <c r="Y698" s="1689"/>
      <c r="Z698" s="1689"/>
    </row>
    <row r="699">
      <c r="A699" s="1689"/>
      <c r="B699" s="1689"/>
      <c r="C699" s="1689"/>
      <c r="D699" s="1689"/>
      <c r="E699" s="1689"/>
      <c r="F699" s="1689"/>
      <c r="G699" s="1689"/>
      <c r="H699" s="1689"/>
      <c r="I699" s="1689"/>
      <c r="J699" s="1689"/>
      <c r="K699" s="1689"/>
      <c r="L699" s="1689"/>
      <c r="M699" s="1689"/>
      <c r="N699" s="1689"/>
      <c r="O699" s="1689"/>
      <c r="P699" s="1689"/>
      <c r="Q699" s="1689"/>
      <c r="R699" s="1689"/>
      <c r="S699" s="1689"/>
      <c r="T699" s="1689"/>
      <c r="U699" s="1689"/>
      <c r="V699" s="1689"/>
      <c r="W699" s="1689"/>
      <c r="X699" s="1689"/>
      <c r="Y699" s="1689"/>
      <c r="Z699" s="1689"/>
    </row>
    <row r="700">
      <c r="A700" s="1689"/>
      <c r="B700" s="1689"/>
      <c r="C700" s="1689"/>
      <c r="D700" s="1689"/>
      <c r="E700" s="1689"/>
      <c r="F700" s="1689"/>
      <c r="G700" s="1689"/>
      <c r="H700" s="1689"/>
      <c r="I700" s="1689"/>
      <c r="J700" s="1689"/>
      <c r="K700" s="1689"/>
      <c r="L700" s="1689"/>
      <c r="M700" s="1689"/>
      <c r="N700" s="1689"/>
      <c r="O700" s="1689"/>
      <c r="P700" s="1689"/>
      <c r="Q700" s="1689"/>
      <c r="R700" s="1689"/>
      <c r="S700" s="1689"/>
      <c r="T700" s="1689"/>
      <c r="U700" s="1689"/>
      <c r="V700" s="1689"/>
      <c r="W700" s="1689"/>
      <c r="X700" s="1689"/>
      <c r="Y700" s="1689"/>
      <c r="Z700" s="1689"/>
    </row>
    <row r="701">
      <c r="A701" s="1689"/>
      <c r="B701" s="1689"/>
      <c r="C701" s="1689"/>
      <c r="D701" s="1689"/>
      <c r="E701" s="1689"/>
      <c r="F701" s="1689"/>
      <c r="G701" s="1689"/>
      <c r="H701" s="1689"/>
      <c r="I701" s="1689"/>
      <c r="J701" s="1689"/>
      <c r="K701" s="1689"/>
      <c r="L701" s="1689"/>
      <c r="M701" s="1689"/>
      <c r="N701" s="1689"/>
      <c r="O701" s="1689"/>
      <c r="P701" s="1689"/>
      <c r="Q701" s="1689"/>
      <c r="R701" s="1689"/>
      <c r="S701" s="1689"/>
      <c r="T701" s="1689"/>
      <c r="U701" s="1689"/>
      <c r="V701" s="1689"/>
      <c r="W701" s="1689"/>
      <c r="X701" s="1689"/>
      <c r="Y701" s="1689"/>
      <c r="Z701" s="1689"/>
    </row>
    <row r="702">
      <c r="A702" s="1689"/>
      <c r="B702" s="1689"/>
      <c r="C702" s="1689"/>
      <c r="D702" s="1689"/>
      <c r="E702" s="1689"/>
      <c r="F702" s="1689"/>
      <c r="G702" s="1689"/>
      <c r="H702" s="1689"/>
      <c r="I702" s="1689"/>
      <c r="J702" s="1689"/>
      <c r="K702" s="1689"/>
      <c r="L702" s="1689"/>
      <c r="M702" s="1689"/>
      <c r="N702" s="1689"/>
      <c r="O702" s="1689"/>
      <c r="P702" s="1689"/>
      <c r="Q702" s="1689"/>
      <c r="R702" s="1689"/>
      <c r="S702" s="1689"/>
      <c r="T702" s="1689"/>
      <c r="U702" s="1689"/>
      <c r="V702" s="1689"/>
      <c r="W702" s="1689"/>
      <c r="X702" s="1689"/>
      <c r="Y702" s="1689"/>
      <c r="Z702" s="1689"/>
    </row>
    <row r="703">
      <c r="A703" s="1689"/>
      <c r="B703" s="1689"/>
      <c r="C703" s="1689"/>
      <c r="D703" s="1689"/>
      <c r="E703" s="1689"/>
      <c r="F703" s="1689"/>
      <c r="G703" s="1689"/>
      <c r="H703" s="1689"/>
      <c r="I703" s="1689"/>
      <c r="J703" s="1689"/>
      <c r="K703" s="1689"/>
      <c r="L703" s="1689"/>
      <c r="M703" s="1689"/>
      <c r="N703" s="1689"/>
      <c r="O703" s="1689"/>
      <c r="P703" s="1689"/>
      <c r="Q703" s="1689"/>
      <c r="R703" s="1689"/>
      <c r="S703" s="1689"/>
      <c r="T703" s="1689"/>
      <c r="U703" s="1689"/>
      <c r="V703" s="1689"/>
      <c r="W703" s="1689"/>
      <c r="X703" s="1689"/>
      <c r="Y703" s="1689"/>
      <c r="Z703" s="1689"/>
    </row>
    <row r="704">
      <c r="A704" s="1689"/>
      <c r="B704" s="1689"/>
      <c r="C704" s="1689"/>
      <c r="D704" s="1689"/>
      <c r="E704" s="1689"/>
      <c r="F704" s="1689"/>
      <c r="G704" s="1689"/>
      <c r="H704" s="1689"/>
      <c r="I704" s="1689"/>
      <c r="J704" s="1689"/>
      <c r="K704" s="1689"/>
      <c r="L704" s="1689"/>
      <c r="M704" s="1689"/>
      <c r="N704" s="1689"/>
      <c r="O704" s="1689"/>
      <c r="P704" s="1689"/>
      <c r="Q704" s="1689"/>
      <c r="R704" s="1689"/>
      <c r="S704" s="1689"/>
      <c r="T704" s="1689"/>
      <c r="U704" s="1689"/>
      <c r="V704" s="1689"/>
      <c r="W704" s="1689"/>
      <c r="X704" s="1689"/>
      <c r="Y704" s="1689"/>
      <c r="Z704" s="1689"/>
    </row>
    <row r="705">
      <c r="A705" s="1689"/>
      <c r="B705" s="1689"/>
      <c r="C705" s="1689"/>
      <c r="D705" s="1689"/>
      <c r="E705" s="1689"/>
      <c r="F705" s="1689"/>
      <c r="G705" s="1689"/>
      <c r="H705" s="1689"/>
      <c r="I705" s="1689"/>
      <c r="J705" s="1689"/>
      <c r="K705" s="1689"/>
      <c r="L705" s="1689"/>
      <c r="M705" s="1689"/>
      <c r="N705" s="1689"/>
      <c r="O705" s="1689"/>
      <c r="P705" s="1689"/>
      <c r="Q705" s="1689"/>
      <c r="R705" s="1689"/>
      <c r="S705" s="1689"/>
      <c r="T705" s="1689"/>
      <c r="U705" s="1689"/>
      <c r="V705" s="1689"/>
      <c r="W705" s="1689"/>
      <c r="X705" s="1689"/>
      <c r="Y705" s="1689"/>
      <c r="Z705" s="1689"/>
    </row>
    <row r="706">
      <c r="A706" s="1689"/>
      <c r="B706" s="1689"/>
      <c r="C706" s="1689"/>
      <c r="D706" s="1689"/>
      <c r="E706" s="1689"/>
      <c r="F706" s="1689"/>
      <c r="G706" s="1689"/>
      <c r="H706" s="1689"/>
      <c r="I706" s="1689"/>
      <c r="J706" s="1689"/>
      <c r="K706" s="1689"/>
      <c r="L706" s="1689"/>
      <c r="M706" s="1689"/>
      <c r="N706" s="1689"/>
      <c r="O706" s="1689"/>
      <c r="P706" s="1689"/>
      <c r="Q706" s="1689"/>
      <c r="R706" s="1689"/>
      <c r="S706" s="1689"/>
      <c r="T706" s="1689"/>
      <c r="U706" s="1689"/>
      <c r="V706" s="1689"/>
      <c r="W706" s="1689"/>
      <c r="X706" s="1689"/>
      <c r="Y706" s="1689"/>
      <c r="Z706" s="1689"/>
    </row>
    <row r="707">
      <c r="A707" s="1689"/>
      <c r="B707" s="1689"/>
      <c r="C707" s="1689"/>
      <c r="D707" s="1689"/>
      <c r="E707" s="1689"/>
      <c r="F707" s="1689"/>
      <c r="G707" s="1689"/>
      <c r="H707" s="1689"/>
      <c r="I707" s="1689"/>
      <c r="J707" s="1689"/>
      <c r="K707" s="1689"/>
      <c r="L707" s="1689"/>
      <c r="M707" s="1689"/>
      <c r="N707" s="1689"/>
      <c r="O707" s="1689"/>
      <c r="P707" s="1689"/>
      <c r="Q707" s="1689"/>
      <c r="R707" s="1689"/>
      <c r="S707" s="1689"/>
      <c r="T707" s="1689"/>
      <c r="U707" s="1689"/>
      <c r="V707" s="1689"/>
      <c r="W707" s="1689"/>
      <c r="X707" s="1689"/>
      <c r="Y707" s="1689"/>
      <c r="Z707" s="1689"/>
    </row>
    <row r="708">
      <c r="A708" s="1689"/>
      <c r="B708" s="1689"/>
      <c r="C708" s="1689"/>
      <c r="D708" s="1689"/>
      <c r="E708" s="1689"/>
      <c r="F708" s="1689"/>
      <c r="G708" s="1689"/>
      <c r="H708" s="1689"/>
      <c r="I708" s="1689"/>
      <c r="J708" s="1689"/>
      <c r="K708" s="1689"/>
      <c r="L708" s="1689"/>
      <c r="M708" s="1689"/>
      <c r="N708" s="1689"/>
      <c r="O708" s="1689"/>
      <c r="P708" s="1689"/>
      <c r="Q708" s="1689"/>
      <c r="R708" s="1689"/>
      <c r="S708" s="1689"/>
      <c r="T708" s="1689"/>
      <c r="U708" s="1689"/>
      <c r="V708" s="1689"/>
      <c r="W708" s="1689"/>
      <c r="X708" s="1689"/>
      <c r="Y708" s="1689"/>
      <c r="Z708" s="1689"/>
    </row>
    <row r="709">
      <c r="A709" s="1689"/>
      <c r="B709" s="1689"/>
      <c r="C709" s="1689"/>
      <c r="D709" s="1689"/>
      <c r="E709" s="1689"/>
      <c r="F709" s="1689"/>
      <c r="G709" s="1689"/>
      <c r="H709" s="1689"/>
      <c r="I709" s="1689"/>
      <c r="J709" s="1689"/>
      <c r="K709" s="1689"/>
      <c r="L709" s="1689"/>
      <c r="M709" s="1689"/>
      <c r="N709" s="1689"/>
      <c r="O709" s="1689"/>
      <c r="P709" s="1689"/>
      <c r="Q709" s="1689"/>
      <c r="R709" s="1689"/>
      <c r="S709" s="1689"/>
      <c r="T709" s="1689"/>
      <c r="U709" s="1689"/>
      <c r="V709" s="1689"/>
      <c r="W709" s="1689"/>
      <c r="X709" s="1689"/>
      <c r="Y709" s="1689"/>
      <c r="Z709" s="1689"/>
    </row>
    <row r="710">
      <c r="A710" s="1689"/>
      <c r="B710" s="1689"/>
      <c r="C710" s="1689"/>
      <c r="D710" s="1689"/>
      <c r="E710" s="1689"/>
      <c r="F710" s="1689"/>
      <c r="G710" s="1689"/>
      <c r="H710" s="1689"/>
      <c r="I710" s="1689"/>
      <c r="J710" s="1689"/>
      <c r="K710" s="1689"/>
      <c r="L710" s="1689"/>
      <c r="M710" s="1689"/>
      <c r="N710" s="1689"/>
      <c r="O710" s="1689"/>
      <c r="P710" s="1689"/>
      <c r="Q710" s="1689"/>
      <c r="R710" s="1689"/>
      <c r="S710" s="1689"/>
      <c r="T710" s="1689"/>
      <c r="U710" s="1689"/>
      <c r="V710" s="1689"/>
      <c r="W710" s="1689"/>
      <c r="X710" s="1689"/>
      <c r="Y710" s="1689"/>
      <c r="Z710" s="1689"/>
    </row>
    <row r="711">
      <c r="A711" s="1689"/>
      <c r="B711" s="1689"/>
      <c r="C711" s="1689"/>
      <c r="D711" s="1689"/>
      <c r="E711" s="1689"/>
      <c r="F711" s="1689"/>
      <c r="G711" s="1689"/>
      <c r="H711" s="1689"/>
      <c r="I711" s="1689"/>
      <c r="J711" s="1689"/>
      <c r="K711" s="1689"/>
      <c r="L711" s="1689"/>
      <c r="M711" s="1689"/>
      <c r="N711" s="1689"/>
      <c r="O711" s="1689"/>
      <c r="P711" s="1689"/>
      <c r="Q711" s="1689"/>
      <c r="R711" s="1689"/>
      <c r="S711" s="1689"/>
      <c r="T711" s="1689"/>
      <c r="U711" s="1689"/>
      <c r="V711" s="1689"/>
      <c r="W711" s="1689"/>
      <c r="X711" s="1689"/>
      <c r="Y711" s="1689"/>
      <c r="Z711" s="1689"/>
    </row>
    <row r="712">
      <c r="A712" s="1689"/>
      <c r="B712" s="1689"/>
      <c r="C712" s="1689"/>
      <c r="D712" s="1689"/>
      <c r="E712" s="1689"/>
      <c r="F712" s="1689"/>
      <c r="G712" s="1689"/>
      <c r="H712" s="1689"/>
      <c r="I712" s="1689"/>
      <c r="J712" s="1689"/>
      <c r="K712" s="1689"/>
      <c r="L712" s="1689"/>
      <c r="M712" s="1689"/>
      <c r="N712" s="1689"/>
      <c r="O712" s="1689"/>
      <c r="P712" s="1689"/>
      <c r="Q712" s="1689"/>
      <c r="R712" s="1689"/>
      <c r="S712" s="1689"/>
      <c r="T712" s="1689"/>
      <c r="U712" s="1689"/>
      <c r="V712" s="1689"/>
      <c r="W712" s="1689"/>
      <c r="X712" s="1689"/>
      <c r="Y712" s="1689"/>
      <c r="Z712" s="1689"/>
    </row>
    <row r="713">
      <c r="A713" s="1689"/>
      <c r="B713" s="1689"/>
      <c r="C713" s="1689"/>
      <c r="D713" s="1689"/>
      <c r="E713" s="1689"/>
      <c r="F713" s="1689"/>
      <c r="G713" s="1689"/>
      <c r="H713" s="1689"/>
      <c r="I713" s="1689"/>
      <c r="J713" s="1689"/>
      <c r="K713" s="1689"/>
      <c r="L713" s="1689"/>
      <c r="M713" s="1689"/>
      <c r="N713" s="1689"/>
      <c r="O713" s="1689"/>
      <c r="P713" s="1689"/>
      <c r="Q713" s="1689"/>
      <c r="R713" s="1689"/>
      <c r="S713" s="1689"/>
      <c r="T713" s="1689"/>
      <c r="U713" s="1689"/>
      <c r="V713" s="1689"/>
      <c r="W713" s="1689"/>
      <c r="X713" s="1689"/>
      <c r="Y713" s="1689"/>
      <c r="Z713" s="1689"/>
    </row>
    <row r="714">
      <c r="A714" s="1689"/>
      <c r="B714" s="1689"/>
      <c r="C714" s="1689"/>
      <c r="D714" s="1689"/>
      <c r="E714" s="1689"/>
      <c r="F714" s="1689"/>
      <c r="G714" s="1689"/>
      <c r="H714" s="1689"/>
      <c r="I714" s="1689"/>
      <c r="J714" s="1689"/>
      <c r="K714" s="1689"/>
      <c r="L714" s="1689"/>
      <c r="M714" s="1689"/>
      <c r="N714" s="1689"/>
      <c r="O714" s="1689"/>
      <c r="P714" s="1689"/>
      <c r="Q714" s="1689"/>
      <c r="R714" s="1689"/>
      <c r="S714" s="1689"/>
      <c r="T714" s="1689"/>
      <c r="U714" s="1689"/>
      <c r="V714" s="1689"/>
      <c r="W714" s="1689"/>
      <c r="X714" s="1689"/>
      <c r="Y714" s="1689"/>
      <c r="Z714" s="1689"/>
    </row>
    <row r="715">
      <c r="A715" s="1689"/>
      <c r="B715" s="1689"/>
      <c r="C715" s="1689"/>
      <c r="D715" s="1689"/>
      <c r="E715" s="1689"/>
      <c r="F715" s="1689"/>
      <c r="G715" s="1689"/>
      <c r="H715" s="1689"/>
      <c r="I715" s="1689"/>
      <c r="J715" s="1689"/>
      <c r="K715" s="1689"/>
      <c r="L715" s="1689"/>
      <c r="M715" s="1689"/>
      <c r="N715" s="1689"/>
      <c r="O715" s="1689"/>
      <c r="P715" s="1689"/>
      <c r="Q715" s="1689"/>
      <c r="R715" s="1689"/>
      <c r="S715" s="1689"/>
      <c r="T715" s="1689"/>
      <c r="U715" s="1689"/>
      <c r="V715" s="1689"/>
      <c r="W715" s="1689"/>
      <c r="X715" s="1689"/>
      <c r="Y715" s="1689"/>
      <c r="Z715" s="1689"/>
    </row>
    <row r="716">
      <c r="A716" s="1689"/>
      <c r="B716" s="1689"/>
      <c r="C716" s="1689"/>
      <c r="D716" s="1689"/>
      <c r="E716" s="1689"/>
      <c r="F716" s="1689"/>
      <c r="G716" s="1689"/>
      <c r="H716" s="1689"/>
      <c r="I716" s="1689"/>
      <c r="J716" s="1689"/>
      <c r="K716" s="1689"/>
      <c r="L716" s="1689"/>
      <c r="M716" s="1689"/>
      <c r="N716" s="1689"/>
      <c r="O716" s="1689"/>
      <c r="P716" s="1689"/>
      <c r="Q716" s="1689"/>
      <c r="R716" s="1689"/>
      <c r="S716" s="1689"/>
      <c r="T716" s="1689"/>
      <c r="U716" s="1689"/>
      <c r="V716" s="1689"/>
      <c r="W716" s="1689"/>
      <c r="X716" s="1689"/>
      <c r="Y716" s="1689"/>
      <c r="Z716" s="1689"/>
    </row>
    <row r="717">
      <c r="A717" s="1689"/>
      <c r="B717" s="1689"/>
      <c r="C717" s="1689"/>
      <c r="D717" s="1689"/>
      <c r="E717" s="1689"/>
      <c r="F717" s="1689"/>
      <c r="G717" s="1689"/>
      <c r="H717" s="1689"/>
      <c r="I717" s="1689"/>
      <c r="J717" s="1689"/>
      <c r="K717" s="1689"/>
      <c r="L717" s="1689"/>
      <c r="M717" s="1689"/>
      <c r="N717" s="1689"/>
      <c r="O717" s="1689"/>
      <c r="P717" s="1689"/>
      <c r="Q717" s="1689"/>
      <c r="R717" s="1689"/>
      <c r="S717" s="1689"/>
      <c r="T717" s="1689"/>
      <c r="U717" s="1689"/>
      <c r="V717" s="1689"/>
      <c r="W717" s="1689"/>
      <c r="X717" s="1689"/>
      <c r="Y717" s="1689"/>
      <c r="Z717" s="1689"/>
    </row>
    <row r="718">
      <c r="A718" s="1689"/>
      <c r="B718" s="1689"/>
      <c r="C718" s="1689"/>
      <c r="D718" s="1689"/>
      <c r="E718" s="1689"/>
      <c r="F718" s="1689"/>
      <c r="G718" s="1689"/>
      <c r="H718" s="1689"/>
      <c r="I718" s="1689"/>
      <c r="J718" s="1689"/>
      <c r="K718" s="1689"/>
      <c r="L718" s="1689"/>
      <c r="M718" s="1689"/>
      <c r="N718" s="1689"/>
      <c r="O718" s="1689"/>
      <c r="P718" s="1689"/>
      <c r="Q718" s="1689"/>
      <c r="R718" s="1689"/>
      <c r="S718" s="1689"/>
      <c r="T718" s="1689"/>
      <c r="U718" s="1689"/>
      <c r="V718" s="1689"/>
      <c r="W718" s="1689"/>
      <c r="X718" s="1689"/>
      <c r="Y718" s="1689"/>
      <c r="Z718" s="1689"/>
    </row>
    <row r="719">
      <c r="A719" s="1689"/>
      <c r="B719" s="1689"/>
      <c r="C719" s="1689"/>
      <c r="D719" s="1689"/>
      <c r="E719" s="1689"/>
      <c r="F719" s="1689"/>
      <c r="G719" s="1689"/>
      <c r="H719" s="1689"/>
      <c r="I719" s="1689"/>
      <c r="J719" s="1689"/>
      <c r="K719" s="1689"/>
      <c r="L719" s="1689"/>
      <c r="M719" s="1689"/>
      <c r="N719" s="1689"/>
      <c r="O719" s="1689"/>
      <c r="P719" s="1689"/>
      <c r="Q719" s="1689"/>
      <c r="R719" s="1689"/>
      <c r="S719" s="1689"/>
      <c r="T719" s="1689"/>
      <c r="U719" s="1689"/>
      <c r="V719" s="1689"/>
      <c r="W719" s="1689"/>
      <c r="X719" s="1689"/>
      <c r="Y719" s="1689"/>
      <c r="Z719" s="1689"/>
    </row>
    <row r="720">
      <c r="A720" s="1689"/>
      <c r="B720" s="1689"/>
      <c r="C720" s="1689"/>
      <c r="D720" s="1689"/>
      <c r="E720" s="1689"/>
      <c r="F720" s="1689"/>
      <c r="G720" s="1689"/>
      <c r="H720" s="1689"/>
      <c r="I720" s="1689"/>
      <c r="J720" s="1689"/>
      <c r="K720" s="1689"/>
      <c r="L720" s="1689"/>
      <c r="M720" s="1689"/>
      <c r="N720" s="1689"/>
      <c r="O720" s="1689"/>
      <c r="P720" s="1689"/>
      <c r="Q720" s="1689"/>
      <c r="R720" s="1689"/>
      <c r="S720" s="1689"/>
      <c r="T720" s="1689"/>
      <c r="U720" s="1689"/>
      <c r="V720" s="1689"/>
      <c r="W720" s="1689"/>
      <c r="X720" s="1689"/>
      <c r="Y720" s="1689"/>
      <c r="Z720" s="1689"/>
    </row>
    <row r="721">
      <c r="A721" s="1689"/>
      <c r="B721" s="1689"/>
      <c r="C721" s="1689"/>
      <c r="D721" s="1689"/>
      <c r="E721" s="1689"/>
      <c r="F721" s="1689"/>
      <c r="G721" s="1689"/>
      <c r="H721" s="1689"/>
      <c r="I721" s="1689"/>
      <c r="J721" s="1689"/>
      <c r="K721" s="1689"/>
      <c r="L721" s="1689"/>
      <c r="M721" s="1689"/>
      <c r="N721" s="1689"/>
      <c r="O721" s="1689"/>
      <c r="P721" s="1689"/>
      <c r="Q721" s="1689"/>
      <c r="R721" s="1689"/>
      <c r="S721" s="1689"/>
      <c r="T721" s="1689"/>
      <c r="U721" s="1689"/>
      <c r="V721" s="1689"/>
      <c r="W721" s="1689"/>
      <c r="X721" s="1689"/>
      <c r="Y721" s="1689"/>
      <c r="Z721" s="1689"/>
    </row>
    <row r="722">
      <c r="A722" s="1689"/>
      <c r="B722" s="1689"/>
      <c r="C722" s="1689"/>
      <c r="D722" s="1689"/>
      <c r="E722" s="1689"/>
      <c r="F722" s="1689"/>
      <c r="G722" s="1689"/>
      <c r="H722" s="1689"/>
      <c r="I722" s="1689"/>
      <c r="J722" s="1689"/>
      <c r="K722" s="1689"/>
      <c r="L722" s="1689"/>
      <c r="M722" s="1689"/>
      <c r="N722" s="1689"/>
      <c r="O722" s="1689"/>
      <c r="P722" s="1689"/>
      <c r="Q722" s="1689"/>
      <c r="R722" s="1689"/>
      <c r="S722" s="1689"/>
      <c r="T722" s="1689"/>
      <c r="U722" s="1689"/>
      <c r="V722" s="1689"/>
      <c r="W722" s="1689"/>
      <c r="X722" s="1689"/>
      <c r="Y722" s="1689"/>
      <c r="Z722" s="1689"/>
    </row>
    <row r="723">
      <c r="A723" s="1689"/>
      <c r="B723" s="1689"/>
      <c r="C723" s="1689"/>
      <c r="D723" s="1689"/>
      <c r="E723" s="1689"/>
      <c r="F723" s="1689"/>
      <c r="G723" s="1689"/>
      <c r="H723" s="1689"/>
      <c r="I723" s="1689"/>
      <c r="J723" s="1689"/>
      <c r="K723" s="1689"/>
      <c r="L723" s="1689"/>
      <c r="M723" s="1689"/>
      <c r="N723" s="1689"/>
      <c r="O723" s="1689"/>
      <c r="P723" s="1689"/>
      <c r="Q723" s="1689"/>
      <c r="R723" s="1689"/>
      <c r="S723" s="1689"/>
      <c r="T723" s="1689"/>
      <c r="U723" s="1689"/>
      <c r="V723" s="1689"/>
      <c r="W723" s="1689"/>
      <c r="X723" s="1689"/>
      <c r="Y723" s="1689"/>
      <c r="Z723" s="1689"/>
    </row>
    <row r="724">
      <c r="A724" s="1689"/>
      <c r="B724" s="1689"/>
      <c r="C724" s="1689"/>
      <c r="D724" s="1689"/>
      <c r="E724" s="1689"/>
      <c r="F724" s="1689"/>
      <c r="G724" s="1689"/>
      <c r="H724" s="1689"/>
      <c r="I724" s="1689"/>
      <c r="J724" s="1689"/>
      <c r="K724" s="1689"/>
      <c r="L724" s="1689"/>
      <c r="M724" s="1689"/>
      <c r="N724" s="1689"/>
      <c r="O724" s="1689"/>
      <c r="P724" s="1689"/>
      <c r="Q724" s="1689"/>
      <c r="R724" s="1689"/>
      <c r="S724" s="1689"/>
      <c r="T724" s="1689"/>
      <c r="U724" s="1689"/>
      <c r="V724" s="1689"/>
      <c r="W724" s="1689"/>
      <c r="X724" s="1689"/>
      <c r="Y724" s="1689"/>
      <c r="Z724" s="1689"/>
    </row>
    <row r="725">
      <c r="A725" s="1689"/>
      <c r="B725" s="1689"/>
      <c r="C725" s="1689"/>
      <c r="D725" s="1689"/>
      <c r="E725" s="1689"/>
      <c r="F725" s="1689"/>
      <c r="G725" s="1689"/>
      <c r="H725" s="1689"/>
      <c r="I725" s="1689"/>
      <c r="J725" s="1689"/>
      <c r="K725" s="1689"/>
      <c r="L725" s="1689"/>
      <c r="M725" s="1689"/>
      <c r="N725" s="1689"/>
      <c r="O725" s="1689"/>
      <c r="P725" s="1689"/>
      <c r="Q725" s="1689"/>
      <c r="R725" s="1689"/>
      <c r="S725" s="1689"/>
      <c r="T725" s="1689"/>
      <c r="U725" s="1689"/>
      <c r="V725" s="1689"/>
      <c r="W725" s="1689"/>
      <c r="X725" s="1689"/>
      <c r="Y725" s="1689"/>
      <c r="Z725" s="1689"/>
    </row>
    <row r="726">
      <c r="A726" s="1689"/>
      <c r="B726" s="1689"/>
      <c r="C726" s="1689"/>
      <c r="D726" s="1689"/>
      <c r="E726" s="1689"/>
      <c r="F726" s="1689"/>
      <c r="G726" s="1689"/>
      <c r="H726" s="1689"/>
      <c r="I726" s="1689"/>
      <c r="J726" s="1689"/>
      <c r="K726" s="1689"/>
      <c r="L726" s="1689"/>
      <c r="M726" s="1689"/>
      <c r="N726" s="1689"/>
      <c r="O726" s="1689"/>
      <c r="P726" s="1689"/>
      <c r="Q726" s="1689"/>
      <c r="R726" s="1689"/>
      <c r="S726" s="1689"/>
      <c r="T726" s="1689"/>
      <c r="U726" s="1689"/>
      <c r="V726" s="1689"/>
      <c r="W726" s="1689"/>
      <c r="X726" s="1689"/>
      <c r="Y726" s="1689"/>
      <c r="Z726" s="1689"/>
    </row>
    <row r="727">
      <c r="A727" s="1689"/>
      <c r="B727" s="1689"/>
      <c r="C727" s="1689"/>
      <c r="D727" s="1689"/>
      <c r="E727" s="1689"/>
      <c r="F727" s="1689"/>
      <c r="G727" s="1689"/>
      <c r="H727" s="1689"/>
      <c r="I727" s="1689"/>
      <c r="J727" s="1689"/>
      <c r="K727" s="1689"/>
      <c r="L727" s="1689"/>
      <c r="M727" s="1689"/>
      <c r="N727" s="1689"/>
      <c r="O727" s="1689"/>
      <c r="P727" s="1689"/>
      <c r="Q727" s="1689"/>
      <c r="R727" s="1689"/>
      <c r="S727" s="1689"/>
      <c r="T727" s="1689"/>
      <c r="U727" s="1689"/>
      <c r="V727" s="1689"/>
      <c r="W727" s="1689"/>
      <c r="X727" s="1689"/>
      <c r="Y727" s="1689"/>
      <c r="Z727" s="1689"/>
    </row>
    <row r="728">
      <c r="A728" s="1689"/>
      <c r="B728" s="1689"/>
      <c r="C728" s="1689"/>
      <c r="D728" s="1689"/>
      <c r="E728" s="1689"/>
      <c r="F728" s="1689"/>
      <c r="G728" s="1689"/>
      <c r="H728" s="1689"/>
      <c r="I728" s="1689"/>
      <c r="J728" s="1689"/>
      <c r="K728" s="1689"/>
      <c r="L728" s="1689"/>
      <c r="M728" s="1689"/>
      <c r="N728" s="1689"/>
      <c r="O728" s="1689"/>
      <c r="P728" s="1689"/>
      <c r="Q728" s="1689"/>
      <c r="R728" s="1689"/>
      <c r="S728" s="1689"/>
      <c r="T728" s="1689"/>
      <c r="U728" s="1689"/>
      <c r="V728" s="1689"/>
      <c r="W728" s="1689"/>
      <c r="X728" s="1689"/>
      <c r="Y728" s="1689"/>
      <c r="Z728" s="1689"/>
    </row>
    <row r="729">
      <c r="A729" s="1689"/>
      <c r="B729" s="1689"/>
      <c r="C729" s="1689"/>
      <c r="D729" s="1689"/>
      <c r="E729" s="1689"/>
      <c r="F729" s="1689"/>
      <c r="G729" s="1689"/>
      <c r="H729" s="1689"/>
      <c r="I729" s="1689"/>
      <c r="J729" s="1689"/>
      <c r="K729" s="1689"/>
      <c r="L729" s="1689"/>
      <c r="M729" s="1689"/>
      <c r="N729" s="1689"/>
      <c r="O729" s="1689"/>
      <c r="P729" s="1689"/>
      <c r="Q729" s="1689"/>
      <c r="R729" s="1689"/>
      <c r="S729" s="1689"/>
      <c r="T729" s="1689"/>
      <c r="U729" s="1689"/>
      <c r="V729" s="1689"/>
      <c r="W729" s="1689"/>
      <c r="X729" s="1689"/>
      <c r="Y729" s="1689"/>
      <c r="Z729" s="1689"/>
    </row>
    <row r="730">
      <c r="A730" s="1689"/>
      <c r="B730" s="1689"/>
      <c r="C730" s="1689"/>
      <c r="D730" s="1689"/>
      <c r="E730" s="1689"/>
      <c r="F730" s="1689"/>
      <c r="G730" s="1689"/>
      <c r="H730" s="1689"/>
      <c r="I730" s="1689"/>
      <c r="J730" s="1689"/>
      <c r="K730" s="1689"/>
      <c r="L730" s="1689"/>
      <c r="M730" s="1689"/>
      <c r="N730" s="1689"/>
      <c r="O730" s="1689"/>
      <c r="P730" s="1689"/>
      <c r="Q730" s="1689"/>
      <c r="R730" s="1689"/>
      <c r="S730" s="1689"/>
      <c r="T730" s="1689"/>
      <c r="U730" s="1689"/>
      <c r="V730" s="1689"/>
      <c r="W730" s="1689"/>
      <c r="X730" s="1689"/>
      <c r="Y730" s="1689"/>
      <c r="Z730" s="1689"/>
    </row>
    <row r="731">
      <c r="A731" s="1689"/>
      <c r="B731" s="1689"/>
      <c r="C731" s="1689"/>
      <c r="D731" s="1689"/>
      <c r="E731" s="1689"/>
      <c r="F731" s="1689"/>
      <c r="G731" s="1689"/>
      <c r="H731" s="1689"/>
      <c r="I731" s="1689"/>
      <c r="J731" s="1689"/>
      <c r="K731" s="1689"/>
      <c r="L731" s="1689"/>
      <c r="M731" s="1689"/>
      <c r="N731" s="1689"/>
      <c r="O731" s="1689"/>
      <c r="P731" s="1689"/>
      <c r="Q731" s="1689"/>
      <c r="R731" s="1689"/>
      <c r="S731" s="1689"/>
      <c r="T731" s="1689"/>
      <c r="U731" s="1689"/>
      <c r="V731" s="1689"/>
      <c r="W731" s="1689"/>
      <c r="X731" s="1689"/>
      <c r="Y731" s="1689"/>
      <c r="Z731" s="1689"/>
    </row>
    <row r="732">
      <c r="A732" s="1689"/>
      <c r="B732" s="1689"/>
      <c r="C732" s="1689"/>
      <c r="D732" s="1689"/>
      <c r="E732" s="1689"/>
      <c r="F732" s="1689"/>
      <c r="G732" s="1689"/>
      <c r="H732" s="1689"/>
      <c r="I732" s="1689"/>
      <c r="J732" s="1689"/>
      <c r="K732" s="1689"/>
      <c r="L732" s="1689"/>
      <c r="M732" s="1689"/>
      <c r="N732" s="1689"/>
      <c r="O732" s="1689"/>
      <c r="P732" s="1689"/>
      <c r="Q732" s="1689"/>
      <c r="R732" s="1689"/>
      <c r="S732" s="1689"/>
      <c r="T732" s="1689"/>
      <c r="U732" s="1689"/>
      <c r="V732" s="1689"/>
      <c r="W732" s="1689"/>
      <c r="X732" s="1689"/>
      <c r="Y732" s="1689"/>
      <c r="Z732" s="1689"/>
    </row>
    <row r="733">
      <c r="A733" s="1689"/>
      <c r="B733" s="1689"/>
      <c r="C733" s="1689"/>
      <c r="D733" s="1689"/>
      <c r="E733" s="1689"/>
      <c r="F733" s="1689"/>
      <c r="G733" s="1689"/>
      <c r="H733" s="1689"/>
      <c r="I733" s="1689"/>
      <c r="J733" s="1689"/>
      <c r="K733" s="1689"/>
      <c r="L733" s="1689"/>
      <c r="M733" s="1689"/>
      <c r="N733" s="1689"/>
      <c r="O733" s="1689"/>
      <c r="P733" s="1689"/>
      <c r="Q733" s="1689"/>
      <c r="R733" s="1689"/>
      <c r="S733" s="1689"/>
      <c r="T733" s="1689"/>
      <c r="U733" s="1689"/>
      <c r="V733" s="1689"/>
      <c r="W733" s="1689"/>
      <c r="X733" s="1689"/>
      <c r="Y733" s="1689"/>
      <c r="Z733" s="1689"/>
    </row>
    <row r="734">
      <c r="A734" s="1689"/>
      <c r="B734" s="1689"/>
      <c r="C734" s="1689"/>
      <c r="D734" s="1689"/>
      <c r="E734" s="1689"/>
      <c r="F734" s="1689"/>
      <c r="G734" s="1689"/>
      <c r="H734" s="1689"/>
      <c r="I734" s="1689"/>
      <c r="J734" s="1689"/>
      <c r="K734" s="1689"/>
      <c r="L734" s="1689"/>
      <c r="M734" s="1689"/>
      <c r="N734" s="1689"/>
      <c r="O734" s="1689"/>
      <c r="P734" s="1689"/>
      <c r="Q734" s="1689"/>
      <c r="R734" s="1689"/>
      <c r="S734" s="1689"/>
      <c r="T734" s="1689"/>
      <c r="U734" s="1689"/>
      <c r="V734" s="1689"/>
      <c r="W734" s="1689"/>
      <c r="X734" s="1689"/>
      <c r="Y734" s="1689"/>
      <c r="Z734" s="1689"/>
    </row>
    <row r="735">
      <c r="A735" s="1689"/>
      <c r="B735" s="1689"/>
      <c r="C735" s="1689"/>
      <c r="D735" s="1689"/>
      <c r="E735" s="1689"/>
      <c r="F735" s="1689"/>
      <c r="G735" s="1689"/>
      <c r="H735" s="1689"/>
      <c r="I735" s="1689"/>
      <c r="J735" s="1689"/>
      <c r="K735" s="1689"/>
      <c r="L735" s="1689"/>
      <c r="M735" s="1689"/>
      <c r="N735" s="1689"/>
      <c r="O735" s="1689"/>
      <c r="P735" s="1689"/>
      <c r="Q735" s="1689"/>
      <c r="R735" s="1689"/>
      <c r="S735" s="1689"/>
      <c r="T735" s="1689"/>
      <c r="U735" s="1689"/>
      <c r="V735" s="1689"/>
      <c r="W735" s="1689"/>
      <c r="X735" s="1689"/>
      <c r="Y735" s="1689"/>
      <c r="Z735" s="1689"/>
    </row>
    <row r="736">
      <c r="A736" s="1689"/>
      <c r="B736" s="1689"/>
      <c r="C736" s="1689"/>
      <c r="D736" s="1689"/>
      <c r="E736" s="1689"/>
      <c r="F736" s="1689"/>
      <c r="G736" s="1689"/>
      <c r="H736" s="1689"/>
      <c r="I736" s="1689"/>
      <c r="J736" s="1689"/>
      <c r="K736" s="1689"/>
      <c r="L736" s="1689"/>
      <c r="M736" s="1689"/>
      <c r="N736" s="1689"/>
      <c r="O736" s="1689"/>
      <c r="P736" s="1689"/>
      <c r="Q736" s="1689"/>
      <c r="R736" s="1689"/>
      <c r="S736" s="1689"/>
      <c r="T736" s="1689"/>
      <c r="U736" s="1689"/>
      <c r="V736" s="1689"/>
      <c r="W736" s="1689"/>
      <c r="X736" s="1689"/>
      <c r="Y736" s="1689"/>
      <c r="Z736" s="1689"/>
    </row>
    <row r="737">
      <c r="A737" s="1689"/>
      <c r="B737" s="1689"/>
      <c r="C737" s="1689"/>
      <c r="D737" s="1689"/>
      <c r="E737" s="1689"/>
      <c r="F737" s="1689"/>
      <c r="G737" s="1689"/>
      <c r="H737" s="1689"/>
      <c r="I737" s="1689"/>
      <c r="J737" s="1689"/>
      <c r="K737" s="1689"/>
      <c r="L737" s="1689"/>
      <c r="M737" s="1689"/>
      <c r="N737" s="1689"/>
      <c r="O737" s="1689"/>
      <c r="P737" s="1689"/>
      <c r="Q737" s="1689"/>
      <c r="R737" s="1689"/>
      <c r="S737" s="1689"/>
      <c r="T737" s="1689"/>
      <c r="U737" s="1689"/>
      <c r="V737" s="1689"/>
      <c r="W737" s="1689"/>
      <c r="X737" s="1689"/>
      <c r="Y737" s="1689"/>
      <c r="Z737" s="1689"/>
    </row>
    <row r="738">
      <c r="A738" s="1689"/>
      <c r="B738" s="1689"/>
      <c r="C738" s="1689"/>
      <c r="D738" s="1689"/>
      <c r="E738" s="1689"/>
      <c r="F738" s="1689"/>
      <c r="G738" s="1689"/>
      <c r="H738" s="1689"/>
      <c r="I738" s="1689"/>
      <c r="J738" s="1689"/>
      <c r="K738" s="1689"/>
      <c r="L738" s="1689"/>
      <c r="M738" s="1689"/>
      <c r="N738" s="1689"/>
      <c r="O738" s="1689"/>
      <c r="P738" s="1689"/>
      <c r="Q738" s="1689"/>
      <c r="R738" s="1689"/>
      <c r="S738" s="1689"/>
      <c r="T738" s="1689"/>
      <c r="U738" s="1689"/>
      <c r="V738" s="1689"/>
      <c r="W738" s="1689"/>
      <c r="X738" s="1689"/>
      <c r="Y738" s="1689"/>
      <c r="Z738" s="1689"/>
    </row>
    <row r="739">
      <c r="A739" s="1689"/>
      <c r="B739" s="1689"/>
      <c r="C739" s="1689"/>
      <c r="D739" s="1689"/>
      <c r="E739" s="1689"/>
      <c r="F739" s="1689"/>
      <c r="G739" s="1689"/>
      <c r="H739" s="1689"/>
      <c r="I739" s="1689"/>
      <c r="J739" s="1689"/>
      <c r="K739" s="1689"/>
      <c r="L739" s="1689"/>
      <c r="M739" s="1689"/>
      <c r="N739" s="1689"/>
      <c r="O739" s="1689"/>
      <c r="P739" s="1689"/>
      <c r="Q739" s="1689"/>
      <c r="R739" s="1689"/>
      <c r="S739" s="1689"/>
      <c r="T739" s="1689"/>
      <c r="U739" s="1689"/>
      <c r="V739" s="1689"/>
      <c r="W739" s="1689"/>
      <c r="X739" s="1689"/>
      <c r="Y739" s="1689"/>
      <c r="Z739" s="1689"/>
    </row>
    <row r="740">
      <c r="A740" s="1689"/>
      <c r="B740" s="1689"/>
      <c r="C740" s="1689"/>
      <c r="D740" s="1689"/>
      <c r="E740" s="1689"/>
      <c r="F740" s="1689"/>
      <c r="G740" s="1689"/>
      <c r="H740" s="1689"/>
      <c r="I740" s="1689"/>
      <c r="J740" s="1689"/>
      <c r="K740" s="1689"/>
      <c r="L740" s="1689"/>
      <c r="M740" s="1689"/>
      <c r="N740" s="1689"/>
      <c r="O740" s="1689"/>
      <c r="P740" s="1689"/>
      <c r="Q740" s="1689"/>
      <c r="R740" s="1689"/>
      <c r="S740" s="1689"/>
      <c r="T740" s="1689"/>
      <c r="U740" s="1689"/>
      <c r="V740" s="1689"/>
      <c r="W740" s="1689"/>
      <c r="X740" s="1689"/>
      <c r="Y740" s="1689"/>
      <c r="Z740" s="1689"/>
    </row>
    <row r="741">
      <c r="A741" s="1689"/>
      <c r="B741" s="1689"/>
      <c r="C741" s="1689"/>
      <c r="D741" s="1689"/>
      <c r="E741" s="1689"/>
      <c r="F741" s="1689"/>
      <c r="G741" s="1689"/>
      <c r="H741" s="1689"/>
      <c r="I741" s="1689"/>
      <c r="J741" s="1689"/>
      <c r="K741" s="1689"/>
      <c r="L741" s="1689"/>
      <c r="M741" s="1689"/>
      <c r="N741" s="1689"/>
      <c r="O741" s="1689"/>
      <c r="P741" s="1689"/>
      <c r="Q741" s="1689"/>
      <c r="R741" s="1689"/>
      <c r="S741" s="1689"/>
      <c r="T741" s="1689"/>
      <c r="U741" s="1689"/>
      <c r="V741" s="1689"/>
      <c r="W741" s="1689"/>
      <c r="X741" s="1689"/>
      <c r="Y741" s="1689"/>
      <c r="Z741" s="1689"/>
    </row>
    <row r="742">
      <c r="A742" s="1689"/>
      <c r="B742" s="1689"/>
      <c r="C742" s="1689"/>
      <c r="D742" s="1689"/>
      <c r="E742" s="1689"/>
      <c r="F742" s="1689"/>
      <c r="G742" s="1689"/>
      <c r="H742" s="1689"/>
      <c r="I742" s="1689"/>
      <c r="J742" s="1689"/>
      <c r="K742" s="1689"/>
      <c r="L742" s="1689"/>
      <c r="M742" s="1689"/>
      <c r="N742" s="1689"/>
      <c r="O742" s="1689"/>
      <c r="P742" s="1689"/>
      <c r="Q742" s="1689"/>
      <c r="R742" s="1689"/>
      <c r="S742" s="1689"/>
      <c r="T742" s="1689"/>
      <c r="U742" s="1689"/>
      <c r="V742" s="1689"/>
      <c r="W742" s="1689"/>
      <c r="X742" s="1689"/>
      <c r="Y742" s="1689"/>
      <c r="Z742" s="1689"/>
    </row>
    <row r="743">
      <c r="A743" s="1689"/>
      <c r="B743" s="1689"/>
      <c r="C743" s="1689"/>
      <c r="D743" s="1689"/>
      <c r="E743" s="1689"/>
      <c r="F743" s="1689"/>
      <c r="G743" s="1689"/>
      <c r="H743" s="1689"/>
      <c r="I743" s="1689"/>
      <c r="J743" s="1689"/>
      <c r="K743" s="1689"/>
      <c r="L743" s="1689"/>
      <c r="M743" s="1689"/>
      <c r="N743" s="1689"/>
      <c r="O743" s="1689"/>
      <c r="P743" s="1689"/>
      <c r="Q743" s="1689"/>
      <c r="R743" s="1689"/>
      <c r="S743" s="1689"/>
      <c r="T743" s="1689"/>
      <c r="U743" s="1689"/>
      <c r="V743" s="1689"/>
      <c r="W743" s="1689"/>
      <c r="X743" s="1689"/>
      <c r="Y743" s="1689"/>
      <c r="Z743" s="1689"/>
    </row>
    <row r="744">
      <c r="A744" s="1689"/>
      <c r="B744" s="1689"/>
      <c r="C744" s="1689"/>
      <c r="D744" s="1689"/>
      <c r="E744" s="1689"/>
      <c r="F744" s="1689"/>
      <c r="G744" s="1689"/>
      <c r="H744" s="1689"/>
      <c r="I744" s="1689"/>
      <c r="J744" s="1689"/>
      <c r="K744" s="1689"/>
      <c r="L744" s="1689"/>
      <c r="M744" s="1689"/>
      <c r="N744" s="1689"/>
      <c r="O744" s="1689"/>
      <c r="P744" s="1689"/>
      <c r="Q744" s="1689"/>
      <c r="R744" s="1689"/>
      <c r="S744" s="1689"/>
      <c r="T744" s="1689"/>
      <c r="U744" s="1689"/>
      <c r="V744" s="1689"/>
      <c r="W744" s="1689"/>
      <c r="X744" s="1689"/>
      <c r="Y744" s="1689"/>
      <c r="Z744" s="1689"/>
    </row>
    <row r="745">
      <c r="A745" s="1689"/>
      <c r="B745" s="1689"/>
      <c r="C745" s="1689"/>
      <c r="D745" s="1689"/>
      <c r="E745" s="1689"/>
      <c r="F745" s="1689"/>
      <c r="G745" s="1689"/>
      <c r="H745" s="1689"/>
      <c r="I745" s="1689"/>
      <c r="J745" s="1689"/>
      <c r="K745" s="1689"/>
      <c r="L745" s="1689"/>
      <c r="M745" s="1689"/>
      <c r="N745" s="1689"/>
      <c r="O745" s="1689"/>
      <c r="P745" s="1689"/>
      <c r="Q745" s="1689"/>
      <c r="R745" s="1689"/>
      <c r="S745" s="1689"/>
      <c r="T745" s="1689"/>
      <c r="U745" s="1689"/>
      <c r="V745" s="1689"/>
      <c r="W745" s="1689"/>
      <c r="X745" s="1689"/>
      <c r="Y745" s="1689"/>
      <c r="Z745" s="1689"/>
    </row>
    <row r="746">
      <c r="A746" s="1689"/>
      <c r="B746" s="1689"/>
      <c r="C746" s="1689"/>
      <c r="D746" s="1689"/>
      <c r="E746" s="1689"/>
      <c r="F746" s="1689"/>
      <c r="G746" s="1689"/>
      <c r="H746" s="1689"/>
      <c r="I746" s="1689"/>
      <c r="J746" s="1689"/>
      <c r="K746" s="1689"/>
      <c r="L746" s="1689"/>
      <c r="M746" s="1689"/>
      <c r="N746" s="1689"/>
      <c r="O746" s="1689"/>
      <c r="P746" s="1689"/>
      <c r="Q746" s="1689"/>
      <c r="R746" s="1689"/>
      <c r="S746" s="1689"/>
      <c r="T746" s="1689"/>
      <c r="U746" s="1689"/>
      <c r="V746" s="1689"/>
      <c r="W746" s="1689"/>
      <c r="X746" s="1689"/>
      <c r="Y746" s="1689"/>
      <c r="Z746" s="1689"/>
    </row>
    <row r="747">
      <c r="A747" s="1689"/>
      <c r="B747" s="1689"/>
      <c r="C747" s="1689"/>
      <c r="D747" s="1689"/>
      <c r="E747" s="1689"/>
      <c r="F747" s="1689"/>
      <c r="G747" s="1689"/>
      <c r="H747" s="1689"/>
      <c r="I747" s="1689"/>
      <c r="J747" s="1689"/>
      <c r="K747" s="1689"/>
      <c r="L747" s="1689"/>
      <c r="M747" s="1689"/>
      <c r="N747" s="1689"/>
      <c r="O747" s="1689"/>
      <c r="P747" s="1689"/>
      <c r="Q747" s="1689"/>
      <c r="R747" s="1689"/>
      <c r="S747" s="1689"/>
      <c r="T747" s="1689"/>
      <c r="U747" s="1689"/>
      <c r="V747" s="1689"/>
      <c r="W747" s="1689"/>
      <c r="X747" s="1689"/>
      <c r="Y747" s="1689"/>
      <c r="Z747" s="1689"/>
    </row>
    <row r="748">
      <c r="A748" s="1689"/>
      <c r="B748" s="1689"/>
      <c r="C748" s="1689"/>
      <c r="D748" s="1689"/>
      <c r="E748" s="1689"/>
      <c r="F748" s="1689"/>
      <c r="G748" s="1689"/>
      <c r="H748" s="1689"/>
      <c r="I748" s="1689"/>
      <c r="J748" s="1689"/>
      <c r="K748" s="1689"/>
      <c r="L748" s="1689"/>
      <c r="M748" s="1689"/>
      <c r="N748" s="1689"/>
      <c r="O748" s="1689"/>
      <c r="P748" s="1689"/>
      <c r="Q748" s="1689"/>
      <c r="R748" s="1689"/>
      <c r="S748" s="1689"/>
      <c r="T748" s="1689"/>
      <c r="U748" s="1689"/>
      <c r="V748" s="1689"/>
      <c r="W748" s="1689"/>
      <c r="X748" s="1689"/>
      <c r="Y748" s="1689"/>
      <c r="Z748" s="1689"/>
    </row>
    <row r="749">
      <c r="A749" s="1689"/>
      <c r="B749" s="1689"/>
      <c r="C749" s="1689"/>
      <c r="D749" s="1689"/>
      <c r="E749" s="1689"/>
      <c r="F749" s="1689"/>
      <c r="G749" s="1689"/>
      <c r="H749" s="1689"/>
      <c r="I749" s="1689"/>
      <c r="J749" s="1689"/>
      <c r="K749" s="1689"/>
      <c r="L749" s="1689"/>
      <c r="M749" s="1689"/>
      <c r="N749" s="1689"/>
      <c r="O749" s="1689"/>
      <c r="P749" s="1689"/>
      <c r="Q749" s="1689"/>
      <c r="R749" s="1689"/>
      <c r="S749" s="1689"/>
      <c r="T749" s="1689"/>
      <c r="U749" s="1689"/>
      <c r="V749" s="1689"/>
      <c r="W749" s="1689"/>
      <c r="X749" s="1689"/>
      <c r="Y749" s="1689"/>
      <c r="Z749" s="1689"/>
    </row>
    <row r="750">
      <c r="A750" s="1689"/>
      <c r="B750" s="1689"/>
      <c r="C750" s="1689"/>
      <c r="D750" s="1689"/>
      <c r="E750" s="1689"/>
      <c r="F750" s="1689"/>
      <c r="G750" s="1689"/>
      <c r="H750" s="1689"/>
      <c r="I750" s="1689"/>
      <c r="J750" s="1689"/>
      <c r="K750" s="1689"/>
      <c r="L750" s="1689"/>
      <c r="M750" s="1689"/>
      <c r="N750" s="1689"/>
      <c r="O750" s="1689"/>
      <c r="P750" s="1689"/>
      <c r="Q750" s="1689"/>
      <c r="R750" s="1689"/>
      <c r="S750" s="1689"/>
      <c r="T750" s="1689"/>
      <c r="U750" s="1689"/>
      <c r="V750" s="1689"/>
      <c r="W750" s="1689"/>
      <c r="X750" s="1689"/>
      <c r="Y750" s="1689"/>
      <c r="Z750" s="1689"/>
    </row>
    <row r="751">
      <c r="A751" s="1689"/>
      <c r="B751" s="1689"/>
      <c r="C751" s="1689"/>
      <c r="D751" s="1689"/>
      <c r="E751" s="1689"/>
      <c r="F751" s="1689"/>
      <c r="G751" s="1689"/>
      <c r="H751" s="1689"/>
      <c r="I751" s="1689"/>
      <c r="J751" s="1689"/>
      <c r="K751" s="1689"/>
      <c r="L751" s="1689"/>
      <c r="M751" s="1689"/>
      <c r="N751" s="1689"/>
      <c r="O751" s="1689"/>
      <c r="P751" s="1689"/>
      <c r="Q751" s="1689"/>
      <c r="R751" s="1689"/>
      <c r="S751" s="1689"/>
      <c r="T751" s="1689"/>
      <c r="U751" s="1689"/>
      <c r="V751" s="1689"/>
      <c r="W751" s="1689"/>
      <c r="X751" s="1689"/>
      <c r="Y751" s="1689"/>
      <c r="Z751" s="1689"/>
    </row>
    <row r="752">
      <c r="A752" s="1689"/>
      <c r="B752" s="1689"/>
      <c r="C752" s="1689"/>
      <c r="D752" s="1689"/>
      <c r="E752" s="1689"/>
      <c r="F752" s="1689"/>
      <c r="G752" s="1689"/>
      <c r="H752" s="1689"/>
      <c r="I752" s="1689"/>
      <c r="J752" s="1689"/>
      <c r="K752" s="1689"/>
      <c r="L752" s="1689"/>
      <c r="M752" s="1689"/>
      <c r="N752" s="1689"/>
      <c r="O752" s="1689"/>
      <c r="P752" s="1689"/>
      <c r="Q752" s="1689"/>
      <c r="R752" s="1689"/>
      <c r="S752" s="1689"/>
      <c r="T752" s="1689"/>
      <c r="U752" s="1689"/>
      <c r="V752" s="1689"/>
      <c r="W752" s="1689"/>
      <c r="X752" s="1689"/>
      <c r="Y752" s="1689"/>
      <c r="Z752" s="1689"/>
    </row>
    <row r="753">
      <c r="A753" s="1689"/>
      <c r="B753" s="1689"/>
      <c r="C753" s="1689"/>
      <c r="D753" s="1689"/>
      <c r="E753" s="1689"/>
      <c r="F753" s="1689"/>
      <c r="G753" s="1689"/>
      <c r="H753" s="1689"/>
      <c r="I753" s="1689"/>
      <c r="J753" s="1689"/>
      <c r="K753" s="1689"/>
      <c r="L753" s="1689"/>
      <c r="M753" s="1689"/>
      <c r="N753" s="1689"/>
      <c r="O753" s="1689"/>
      <c r="P753" s="1689"/>
      <c r="Q753" s="1689"/>
      <c r="R753" s="1689"/>
      <c r="S753" s="1689"/>
      <c r="T753" s="1689"/>
      <c r="U753" s="1689"/>
      <c r="V753" s="1689"/>
      <c r="W753" s="1689"/>
      <c r="X753" s="1689"/>
      <c r="Y753" s="1689"/>
      <c r="Z753" s="1689"/>
    </row>
    <row r="754">
      <c r="A754" s="1689"/>
      <c r="B754" s="1689"/>
      <c r="C754" s="1689"/>
      <c r="D754" s="1689"/>
      <c r="E754" s="1689"/>
      <c r="F754" s="1689"/>
      <c r="G754" s="1689"/>
      <c r="H754" s="1689"/>
      <c r="I754" s="1689"/>
      <c r="J754" s="1689"/>
      <c r="K754" s="1689"/>
      <c r="L754" s="1689"/>
      <c r="M754" s="1689"/>
      <c r="N754" s="1689"/>
      <c r="O754" s="1689"/>
      <c r="P754" s="1689"/>
      <c r="Q754" s="1689"/>
      <c r="R754" s="1689"/>
      <c r="S754" s="1689"/>
      <c r="T754" s="1689"/>
      <c r="U754" s="1689"/>
      <c r="V754" s="1689"/>
      <c r="W754" s="1689"/>
      <c r="X754" s="1689"/>
      <c r="Y754" s="1689"/>
      <c r="Z754" s="1689"/>
    </row>
    <row r="755">
      <c r="A755" s="1689"/>
      <c r="B755" s="1689"/>
      <c r="C755" s="1689"/>
      <c r="D755" s="1689"/>
      <c r="E755" s="1689"/>
      <c r="F755" s="1689"/>
      <c r="G755" s="1689"/>
      <c r="H755" s="1689"/>
      <c r="I755" s="1689"/>
      <c r="J755" s="1689"/>
      <c r="K755" s="1689"/>
      <c r="L755" s="1689"/>
      <c r="M755" s="1689"/>
      <c r="N755" s="1689"/>
      <c r="O755" s="1689"/>
      <c r="P755" s="1689"/>
      <c r="Q755" s="1689"/>
      <c r="R755" s="1689"/>
      <c r="S755" s="1689"/>
      <c r="T755" s="1689"/>
      <c r="U755" s="1689"/>
      <c r="V755" s="1689"/>
      <c r="W755" s="1689"/>
      <c r="X755" s="1689"/>
      <c r="Y755" s="1689"/>
      <c r="Z755" s="1689"/>
    </row>
    <row r="756">
      <c r="A756" s="1689"/>
      <c r="B756" s="1689"/>
      <c r="C756" s="1689"/>
      <c r="D756" s="1689"/>
      <c r="E756" s="1689"/>
      <c r="F756" s="1689"/>
      <c r="G756" s="1689"/>
      <c r="H756" s="1689"/>
      <c r="I756" s="1689"/>
      <c r="J756" s="1689"/>
      <c r="K756" s="1689"/>
      <c r="L756" s="1689"/>
      <c r="M756" s="1689"/>
      <c r="N756" s="1689"/>
      <c r="O756" s="1689"/>
      <c r="P756" s="1689"/>
      <c r="Q756" s="1689"/>
      <c r="R756" s="1689"/>
      <c r="S756" s="1689"/>
      <c r="T756" s="1689"/>
      <c r="U756" s="1689"/>
      <c r="V756" s="1689"/>
      <c r="W756" s="1689"/>
      <c r="X756" s="1689"/>
      <c r="Y756" s="1689"/>
      <c r="Z756" s="1689"/>
    </row>
    <row r="757">
      <c r="A757" s="1689"/>
      <c r="B757" s="1689"/>
      <c r="C757" s="1689"/>
      <c r="D757" s="1689"/>
      <c r="E757" s="1689"/>
      <c r="F757" s="1689"/>
      <c r="G757" s="1689"/>
      <c r="H757" s="1689"/>
      <c r="I757" s="1689"/>
      <c r="J757" s="1689"/>
      <c r="K757" s="1689"/>
      <c r="L757" s="1689"/>
      <c r="M757" s="1689"/>
      <c r="N757" s="1689"/>
      <c r="O757" s="1689"/>
      <c r="P757" s="1689"/>
      <c r="Q757" s="1689"/>
      <c r="R757" s="1689"/>
      <c r="S757" s="1689"/>
      <c r="T757" s="1689"/>
      <c r="U757" s="1689"/>
      <c r="V757" s="1689"/>
      <c r="W757" s="1689"/>
      <c r="X757" s="1689"/>
      <c r="Y757" s="1689"/>
      <c r="Z757" s="1689"/>
    </row>
    <row r="758">
      <c r="A758" s="1689"/>
      <c r="B758" s="1689"/>
      <c r="C758" s="1689"/>
      <c r="D758" s="1689"/>
      <c r="E758" s="1689"/>
      <c r="F758" s="1689"/>
      <c r="G758" s="1689"/>
      <c r="H758" s="1689"/>
      <c r="I758" s="1689"/>
      <c r="J758" s="1689"/>
      <c r="K758" s="1689"/>
      <c r="L758" s="1689"/>
      <c r="M758" s="1689"/>
      <c r="N758" s="1689"/>
      <c r="O758" s="1689"/>
      <c r="P758" s="1689"/>
      <c r="Q758" s="1689"/>
      <c r="R758" s="1689"/>
      <c r="S758" s="1689"/>
      <c r="T758" s="1689"/>
      <c r="U758" s="1689"/>
      <c r="V758" s="1689"/>
      <c r="W758" s="1689"/>
      <c r="X758" s="1689"/>
      <c r="Y758" s="1689"/>
      <c r="Z758" s="1689"/>
    </row>
    <row r="759">
      <c r="A759" s="1689"/>
      <c r="B759" s="1689"/>
      <c r="C759" s="1689"/>
      <c r="D759" s="1689"/>
      <c r="E759" s="1689"/>
      <c r="F759" s="1689"/>
      <c r="G759" s="1689"/>
      <c r="H759" s="1689"/>
      <c r="I759" s="1689"/>
      <c r="J759" s="1689"/>
      <c r="K759" s="1689"/>
      <c r="L759" s="1689"/>
      <c r="M759" s="1689"/>
      <c r="N759" s="1689"/>
      <c r="O759" s="1689"/>
      <c r="P759" s="1689"/>
      <c r="Q759" s="1689"/>
      <c r="R759" s="1689"/>
      <c r="S759" s="1689"/>
      <c r="T759" s="1689"/>
      <c r="U759" s="1689"/>
      <c r="V759" s="1689"/>
      <c r="W759" s="1689"/>
      <c r="X759" s="1689"/>
      <c r="Y759" s="1689"/>
      <c r="Z759" s="1689"/>
    </row>
    <row r="760">
      <c r="A760" s="1689"/>
      <c r="B760" s="1689"/>
      <c r="C760" s="1689"/>
      <c r="D760" s="1689"/>
      <c r="E760" s="1689"/>
      <c r="F760" s="1689"/>
      <c r="G760" s="1689"/>
      <c r="H760" s="1689"/>
      <c r="I760" s="1689"/>
      <c r="J760" s="1689"/>
      <c r="K760" s="1689"/>
      <c r="L760" s="1689"/>
      <c r="M760" s="1689"/>
      <c r="N760" s="1689"/>
      <c r="O760" s="1689"/>
      <c r="P760" s="1689"/>
      <c r="Q760" s="1689"/>
      <c r="R760" s="1689"/>
      <c r="S760" s="1689"/>
      <c r="T760" s="1689"/>
      <c r="U760" s="1689"/>
      <c r="V760" s="1689"/>
      <c r="W760" s="1689"/>
      <c r="X760" s="1689"/>
      <c r="Y760" s="1689"/>
      <c r="Z760" s="1689"/>
    </row>
    <row r="761">
      <c r="A761" s="1689"/>
      <c r="B761" s="1689"/>
      <c r="C761" s="1689"/>
      <c r="D761" s="1689"/>
      <c r="E761" s="1689"/>
      <c r="F761" s="1689"/>
      <c r="G761" s="1689"/>
      <c r="H761" s="1689"/>
      <c r="I761" s="1689"/>
      <c r="J761" s="1689"/>
      <c r="K761" s="1689"/>
      <c r="L761" s="1689"/>
      <c r="M761" s="1689"/>
      <c r="N761" s="1689"/>
      <c r="O761" s="1689"/>
      <c r="P761" s="1689"/>
      <c r="Q761" s="1689"/>
      <c r="R761" s="1689"/>
      <c r="S761" s="1689"/>
      <c r="T761" s="1689"/>
      <c r="U761" s="1689"/>
      <c r="V761" s="1689"/>
      <c r="W761" s="1689"/>
      <c r="X761" s="1689"/>
      <c r="Y761" s="1689"/>
      <c r="Z761" s="1689"/>
    </row>
    <row r="762">
      <c r="A762" s="1689"/>
      <c r="B762" s="1689"/>
      <c r="C762" s="1689"/>
      <c r="D762" s="1689"/>
      <c r="E762" s="1689"/>
      <c r="F762" s="1689"/>
      <c r="G762" s="1689"/>
      <c r="H762" s="1689"/>
      <c r="I762" s="1689"/>
      <c r="J762" s="1689"/>
      <c r="K762" s="1689"/>
      <c r="L762" s="1689"/>
      <c r="M762" s="1689"/>
      <c r="N762" s="1689"/>
      <c r="O762" s="1689"/>
      <c r="P762" s="1689"/>
      <c r="Q762" s="1689"/>
      <c r="R762" s="1689"/>
      <c r="S762" s="1689"/>
      <c r="T762" s="1689"/>
      <c r="U762" s="1689"/>
      <c r="V762" s="1689"/>
      <c r="W762" s="1689"/>
      <c r="X762" s="1689"/>
      <c r="Y762" s="1689"/>
      <c r="Z762" s="1689"/>
    </row>
    <row r="763">
      <c r="A763" s="1689"/>
      <c r="B763" s="1689"/>
      <c r="C763" s="1689"/>
      <c r="D763" s="1689"/>
      <c r="E763" s="1689"/>
      <c r="F763" s="1689"/>
      <c r="G763" s="1689"/>
      <c r="H763" s="1689"/>
      <c r="I763" s="1689"/>
      <c r="J763" s="1689"/>
      <c r="K763" s="1689"/>
      <c r="L763" s="1689"/>
      <c r="M763" s="1689"/>
      <c r="N763" s="1689"/>
      <c r="O763" s="1689"/>
      <c r="P763" s="1689"/>
      <c r="Q763" s="1689"/>
      <c r="R763" s="1689"/>
      <c r="S763" s="1689"/>
      <c r="T763" s="1689"/>
      <c r="U763" s="1689"/>
      <c r="V763" s="1689"/>
      <c r="W763" s="1689"/>
      <c r="X763" s="1689"/>
      <c r="Y763" s="1689"/>
      <c r="Z763" s="1689"/>
    </row>
    <row r="764">
      <c r="A764" s="1689"/>
      <c r="B764" s="1689"/>
      <c r="C764" s="1689"/>
      <c r="D764" s="1689"/>
      <c r="E764" s="1689"/>
      <c r="F764" s="1689"/>
      <c r="G764" s="1689"/>
      <c r="H764" s="1689"/>
      <c r="I764" s="1689"/>
      <c r="J764" s="1689"/>
      <c r="K764" s="1689"/>
      <c r="L764" s="1689"/>
      <c r="M764" s="1689"/>
      <c r="N764" s="1689"/>
      <c r="O764" s="1689"/>
      <c r="P764" s="1689"/>
      <c r="Q764" s="1689"/>
      <c r="R764" s="1689"/>
      <c r="S764" s="1689"/>
      <c r="T764" s="1689"/>
      <c r="U764" s="1689"/>
      <c r="V764" s="1689"/>
      <c r="W764" s="1689"/>
      <c r="X764" s="1689"/>
      <c r="Y764" s="1689"/>
      <c r="Z764" s="1689"/>
    </row>
    <row r="765">
      <c r="A765" s="1689"/>
      <c r="B765" s="1689"/>
      <c r="C765" s="1689"/>
      <c r="D765" s="1689"/>
      <c r="E765" s="1689"/>
      <c r="F765" s="1689"/>
      <c r="G765" s="1689"/>
      <c r="H765" s="1689"/>
      <c r="I765" s="1689"/>
      <c r="J765" s="1689"/>
      <c r="K765" s="1689"/>
      <c r="L765" s="1689"/>
      <c r="M765" s="1689"/>
      <c r="N765" s="1689"/>
      <c r="O765" s="1689"/>
      <c r="P765" s="1689"/>
      <c r="Q765" s="1689"/>
      <c r="R765" s="1689"/>
      <c r="S765" s="1689"/>
      <c r="T765" s="1689"/>
      <c r="U765" s="1689"/>
      <c r="V765" s="1689"/>
      <c r="W765" s="1689"/>
      <c r="X765" s="1689"/>
      <c r="Y765" s="1689"/>
      <c r="Z765" s="1689"/>
    </row>
    <row r="766">
      <c r="A766" s="1689"/>
      <c r="B766" s="1689"/>
      <c r="C766" s="1689"/>
      <c r="D766" s="1689"/>
      <c r="E766" s="1689"/>
      <c r="F766" s="1689"/>
      <c r="G766" s="1689"/>
      <c r="H766" s="1689"/>
      <c r="I766" s="1689"/>
      <c r="J766" s="1689"/>
      <c r="K766" s="1689"/>
      <c r="L766" s="1689"/>
      <c r="M766" s="1689"/>
      <c r="N766" s="1689"/>
      <c r="O766" s="1689"/>
      <c r="P766" s="1689"/>
      <c r="Q766" s="1689"/>
      <c r="R766" s="1689"/>
      <c r="S766" s="1689"/>
      <c r="T766" s="1689"/>
      <c r="U766" s="1689"/>
      <c r="V766" s="1689"/>
      <c r="W766" s="1689"/>
      <c r="X766" s="1689"/>
      <c r="Y766" s="1689"/>
      <c r="Z766" s="1689"/>
    </row>
    <row r="767">
      <c r="A767" s="1689"/>
      <c r="B767" s="1689"/>
      <c r="C767" s="1689"/>
      <c r="D767" s="1689"/>
      <c r="E767" s="1689"/>
      <c r="F767" s="1689"/>
      <c r="G767" s="1689"/>
      <c r="H767" s="1689"/>
      <c r="I767" s="1689"/>
      <c r="J767" s="1689"/>
      <c r="K767" s="1689"/>
      <c r="L767" s="1689"/>
      <c r="M767" s="1689"/>
      <c r="N767" s="1689"/>
      <c r="O767" s="1689"/>
      <c r="P767" s="1689"/>
      <c r="Q767" s="1689"/>
      <c r="R767" s="1689"/>
      <c r="S767" s="1689"/>
      <c r="T767" s="1689"/>
      <c r="U767" s="1689"/>
      <c r="V767" s="1689"/>
      <c r="W767" s="1689"/>
      <c r="X767" s="1689"/>
      <c r="Y767" s="1689"/>
      <c r="Z767" s="1689"/>
    </row>
    <row r="768">
      <c r="A768" s="1689"/>
      <c r="B768" s="1689"/>
      <c r="C768" s="1689"/>
      <c r="D768" s="1689"/>
      <c r="E768" s="1689"/>
      <c r="F768" s="1689"/>
      <c r="G768" s="1689"/>
      <c r="H768" s="1689"/>
      <c r="I768" s="1689"/>
      <c r="J768" s="1689"/>
      <c r="K768" s="1689"/>
      <c r="L768" s="1689"/>
      <c r="M768" s="1689"/>
      <c r="N768" s="1689"/>
      <c r="O768" s="1689"/>
      <c r="P768" s="1689"/>
      <c r="Q768" s="1689"/>
      <c r="R768" s="1689"/>
      <c r="S768" s="1689"/>
      <c r="T768" s="1689"/>
      <c r="U768" s="1689"/>
      <c r="V768" s="1689"/>
      <c r="W768" s="1689"/>
      <c r="X768" s="1689"/>
      <c r="Y768" s="1689"/>
      <c r="Z768" s="1689"/>
    </row>
    <row r="769">
      <c r="A769" s="1689"/>
      <c r="B769" s="1689"/>
      <c r="C769" s="1689"/>
      <c r="D769" s="1689"/>
      <c r="E769" s="1689"/>
      <c r="F769" s="1689"/>
      <c r="G769" s="1689"/>
      <c r="H769" s="1689"/>
      <c r="I769" s="1689"/>
      <c r="J769" s="1689"/>
      <c r="K769" s="1689"/>
      <c r="L769" s="1689"/>
      <c r="M769" s="1689"/>
      <c r="N769" s="1689"/>
      <c r="O769" s="1689"/>
      <c r="P769" s="1689"/>
      <c r="Q769" s="1689"/>
      <c r="R769" s="1689"/>
      <c r="S769" s="1689"/>
      <c r="T769" s="1689"/>
      <c r="U769" s="1689"/>
      <c r="V769" s="1689"/>
      <c r="W769" s="1689"/>
      <c r="X769" s="1689"/>
      <c r="Y769" s="1689"/>
      <c r="Z769" s="1689"/>
    </row>
    <row r="770">
      <c r="A770" s="1689"/>
      <c r="B770" s="1689"/>
      <c r="C770" s="1689"/>
      <c r="D770" s="1689"/>
      <c r="E770" s="1689"/>
      <c r="F770" s="1689"/>
      <c r="G770" s="1689"/>
      <c r="H770" s="1689"/>
      <c r="I770" s="1689"/>
      <c r="J770" s="1689"/>
      <c r="K770" s="1689"/>
      <c r="L770" s="1689"/>
      <c r="M770" s="1689"/>
      <c r="N770" s="1689"/>
      <c r="O770" s="1689"/>
      <c r="P770" s="1689"/>
      <c r="Q770" s="1689"/>
      <c r="R770" s="1689"/>
      <c r="S770" s="1689"/>
      <c r="T770" s="1689"/>
      <c r="U770" s="1689"/>
      <c r="V770" s="1689"/>
      <c r="W770" s="1689"/>
      <c r="X770" s="1689"/>
      <c r="Y770" s="1689"/>
      <c r="Z770" s="1689"/>
    </row>
    <row r="771">
      <c r="A771" s="1689"/>
      <c r="B771" s="1689"/>
      <c r="C771" s="1689"/>
      <c r="D771" s="1689"/>
      <c r="E771" s="1689"/>
      <c r="F771" s="1689"/>
      <c r="G771" s="1689"/>
      <c r="H771" s="1689"/>
      <c r="I771" s="1689"/>
      <c r="J771" s="1689"/>
      <c r="K771" s="1689"/>
      <c r="L771" s="1689"/>
      <c r="M771" s="1689"/>
      <c r="N771" s="1689"/>
      <c r="O771" s="1689"/>
      <c r="P771" s="1689"/>
      <c r="Q771" s="1689"/>
      <c r="R771" s="1689"/>
      <c r="S771" s="1689"/>
      <c r="T771" s="1689"/>
      <c r="U771" s="1689"/>
      <c r="V771" s="1689"/>
      <c r="W771" s="1689"/>
      <c r="X771" s="1689"/>
      <c r="Y771" s="1689"/>
      <c r="Z771" s="1689"/>
    </row>
    <row r="772">
      <c r="A772" s="1689"/>
      <c r="B772" s="1689"/>
      <c r="C772" s="1689"/>
      <c r="D772" s="1689"/>
      <c r="E772" s="1689"/>
      <c r="F772" s="1689"/>
      <c r="G772" s="1689"/>
      <c r="H772" s="1689"/>
      <c r="I772" s="1689"/>
      <c r="J772" s="1689"/>
      <c r="K772" s="1689"/>
      <c r="L772" s="1689"/>
      <c r="M772" s="1689"/>
      <c r="N772" s="1689"/>
      <c r="O772" s="1689"/>
      <c r="P772" s="1689"/>
      <c r="Q772" s="1689"/>
      <c r="R772" s="1689"/>
      <c r="S772" s="1689"/>
      <c r="T772" s="1689"/>
      <c r="U772" s="1689"/>
      <c r="V772" s="1689"/>
      <c r="W772" s="1689"/>
      <c r="X772" s="1689"/>
      <c r="Y772" s="1689"/>
      <c r="Z772" s="1689"/>
    </row>
    <row r="773">
      <c r="A773" s="1689"/>
      <c r="B773" s="1689"/>
      <c r="C773" s="1689"/>
      <c r="D773" s="1689"/>
      <c r="E773" s="1689"/>
      <c r="F773" s="1689"/>
      <c r="G773" s="1689"/>
      <c r="H773" s="1689"/>
      <c r="I773" s="1689"/>
      <c r="J773" s="1689"/>
      <c r="K773" s="1689"/>
      <c r="L773" s="1689"/>
      <c r="M773" s="1689"/>
      <c r="N773" s="1689"/>
      <c r="O773" s="1689"/>
      <c r="P773" s="1689"/>
      <c r="Q773" s="1689"/>
      <c r="R773" s="1689"/>
      <c r="S773" s="1689"/>
      <c r="T773" s="1689"/>
      <c r="U773" s="1689"/>
      <c r="V773" s="1689"/>
      <c r="W773" s="1689"/>
      <c r="X773" s="1689"/>
      <c r="Y773" s="1689"/>
      <c r="Z773" s="1689"/>
    </row>
    <row r="774">
      <c r="A774" s="1689"/>
      <c r="B774" s="1689"/>
      <c r="C774" s="1689"/>
      <c r="D774" s="1689"/>
      <c r="E774" s="1689"/>
      <c r="F774" s="1689"/>
      <c r="G774" s="1689"/>
      <c r="H774" s="1689"/>
      <c r="I774" s="1689"/>
      <c r="J774" s="1689"/>
      <c r="K774" s="1689"/>
      <c r="L774" s="1689"/>
      <c r="M774" s="1689"/>
      <c r="N774" s="1689"/>
      <c r="O774" s="1689"/>
      <c r="P774" s="1689"/>
      <c r="Q774" s="1689"/>
      <c r="R774" s="1689"/>
      <c r="S774" s="1689"/>
      <c r="T774" s="1689"/>
      <c r="U774" s="1689"/>
      <c r="V774" s="1689"/>
      <c r="W774" s="1689"/>
      <c r="X774" s="1689"/>
      <c r="Y774" s="1689"/>
      <c r="Z774" s="1689"/>
    </row>
    <row r="775">
      <c r="A775" s="1689"/>
      <c r="B775" s="1689"/>
      <c r="C775" s="1689"/>
      <c r="D775" s="1689"/>
      <c r="E775" s="1689"/>
      <c r="F775" s="1689"/>
      <c r="G775" s="1689"/>
      <c r="H775" s="1689"/>
      <c r="I775" s="1689"/>
      <c r="J775" s="1689"/>
      <c r="K775" s="1689"/>
      <c r="L775" s="1689"/>
      <c r="M775" s="1689"/>
      <c r="N775" s="1689"/>
      <c r="O775" s="1689"/>
      <c r="P775" s="1689"/>
      <c r="Q775" s="1689"/>
      <c r="R775" s="1689"/>
      <c r="S775" s="1689"/>
      <c r="T775" s="1689"/>
      <c r="U775" s="1689"/>
      <c r="V775" s="1689"/>
      <c r="W775" s="1689"/>
      <c r="X775" s="1689"/>
      <c r="Y775" s="1689"/>
      <c r="Z775" s="1689"/>
    </row>
    <row r="776">
      <c r="A776" s="1689"/>
      <c r="B776" s="1689"/>
      <c r="C776" s="1689"/>
      <c r="D776" s="1689"/>
      <c r="E776" s="1689"/>
      <c r="F776" s="1689"/>
      <c r="G776" s="1689"/>
      <c r="H776" s="1689"/>
      <c r="I776" s="1689"/>
      <c r="J776" s="1689"/>
      <c r="K776" s="1689"/>
      <c r="L776" s="1689"/>
      <c r="M776" s="1689"/>
      <c r="N776" s="1689"/>
      <c r="O776" s="1689"/>
      <c r="P776" s="1689"/>
      <c r="Q776" s="1689"/>
      <c r="R776" s="1689"/>
      <c r="S776" s="1689"/>
      <c r="T776" s="1689"/>
      <c r="U776" s="1689"/>
      <c r="V776" s="1689"/>
      <c r="W776" s="1689"/>
      <c r="X776" s="1689"/>
      <c r="Y776" s="1689"/>
      <c r="Z776" s="1689"/>
    </row>
    <row r="777">
      <c r="A777" s="1689"/>
      <c r="B777" s="1689"/>
      <c r="C777" s="1689"/>
      <c r="D777" s="1689"/>
      <c r="E777" s="1689"/>
      <c r="F777" s="1689"/>
      <c r="G777" s="1689"/>
      <c r="H777" s="1689"/>
      <c r="I777" s="1689"/>
      <c r="J777" s="1689"/>
      <c r="K777" s="1689"/>
      <c r="L777" s="1689"/>
      <c r="M777" s="1689"/>
      <c r="N777" s="1689"/>
      <c r="O777" s="1689"/>
      <c r="P777" s="1689"/>
      <c r="Q777" s="1689"/>
      <c r="R777" s="1689"/>
      <c r="S777" s="1689"/>
      <c r="T777" s="1689"/>
      <c r="U777" s="1689"/>
      <c r="V777" s="1689"/>
      <c r="W777" s="1689"/>
      <c r="X777" s="1689"/>
      <c r="Y777" s="1689"/>
      <c r="Z777" s="1689"/>
    </row>
    <row r="778">
      <c r="A778" s="1689"/>
      <c r="B778" s="1689"/>
      <c r="C778" s="1689"/>
      <c r="D778" s="1689"/>
      <c r="E778" s="1689"/>
      <c r="F778" s="1689"/>
      <c r="G778" s="1689"/>
      <c r="H778" s="1689"/>
      <c r="I778" s="1689"/>
      <c r="J778" s="1689"/>
      <c r="K778" s="1689"/>
      <c r="L778" s="1689"/>
      <c r="M778" s="1689"/>
      <c r="N778" s="1689"/>
      <c r="O778" s="1689"/>
      <c r="P778" s="1689"/>
      <c r="Q778" s="1689"/>
      <c r="R778" s="1689"/>
      <c r="S778" s="1689"/>
      <c r="T778" s="1689"/>
      <c r="U778" s="1689"/>
      <c r="V778" s="1689"/>
      <c r="W778" s="1689"/>
      <c r="X778" s="1689"/>
      <c r="Y778" s="1689"/>
      <c r="Z778" s="1689"/>
    </row>
    <row r="779">
      <c r="A779" s="1689"/>
      <c r="B779" s="1689"/>
      <c r="C779" s="1689"/>
      <c r="D779" s="1689"/>
      <c r="E779" s="1689"/>
      <c r="F779" s="1689"/>
      <c r="G779" s="1689"/>
      <c r="H779" s="1689"/>
      <c r="I779" s="1689"/>
      <c r="J779" s="1689"/>
      <c r="K779" s="1689"/>
      <c r="L779" s="1689"/>
      <c r="M779" s="1689"/>
      <c r="N779" s="1689"/>
      <c r="O779" s="1689"/>
      <c r="P779" s="1689"/>
      <c r="Q779" s="1689"/>
      <c r="R779" s="1689"/>
      <c r="S779" s="1689"/>
      <c r="T779" s="1689"/>
      <c r="U779" s="1689"/>
      <c r="V779" s="1689"/>
      <c r="W779" s="1689"/>
      <c r="X779" s="1689"/>
      <c r="Y779" s="1689"/>
      <c r="Z779" s="1689"/>
    </row>
    <row r="780">
      <c r="A780" s="1689"/>
      <c r="B780" s="1689"/>
      <c r="C780" s="1689"/>
      <c r="D780" s="1689"/>
      <c r="E780" s="1689"/>
      <c r="F780" s="1689"/>
      <c r="G780" s="1689"/>
      <c r="H780" s="1689"/>
      <c r="I780" s="1689"/>
      <c r="J780" s="1689"/>
      <c r="K780" s="1689"/>
      <c r="L780" s="1689"/>
      <c r="M780" s="1689"/>
      <c r="N780" s="1689"/>
      <c r="O780" s="1689"/>
      <c r="P780" s="1689"/>
      <c r="Q780" s="1689"/>
      <c r="R780" s="1689"/>
      <c r="S780" s="1689"/>
      <c r="T780" s="1689"/>
      <c r="U780" s="1689"/>
      <c r="V780" s="1689"/>
      <c r="W780" s="1689"/>
      <c r="X780" s="1689"/>
      <c r="Y780" s="1689"/>
      <c r="Z780" s="1689"/>
    </row>
    <row r="781">
      <c r="A781" s="1689"/>
      <c r="B781" s="1689"/>
      <c r="C781" s="1689"/>
      <c r="D781" s="1689"/>
      <c r="E781" s="1689"/>
      <c r="F781" s="1689"/>
      <c r="G781" s="1689"/>
      <c r="H781" s="1689"/>
      <c r="I781" s="1689"/>
      <c r="J781" s="1689"/>
      <c r="K781" s="1689"/>
      <c r="L781" s="1689"/>
      <c r="M781" s="1689"/>
      <c r="N781" s="1689"/>
      <c r="O781" s="1689"/>
      <c r="P781" s="1689"/>
      <c r="Q781" s="1689"/>
      <c r="R781" s="1689"/>
      <c r="S781" s="1689"/>
      <c r="T781" s="1689"/>
      <c r="U781" s="1689"/>
      <c r="V781" s="1689"/>
      <c r="W781" s="1689"/>
      <c r="X781" s="1689"/>
      <c r="Y781" s="1689"/>
      <c r="Z781" s="1689"/>
    </row>
    <row r="782">
      <c r="A782" s="1689"/>
      <c r="B782" s="1689"/>
      <c r="C782" s="1689"/>
      <c r="D782" s="1689"/>
      <c r="E782" s="1689"/>
      <c r="F782" s="1689"/>
      <c r="G782" s="1689"/>
      <c r="H782" s="1689"/>
      <c r="I782" s="1689"/>
      <c r="J782" s="1689"/>
      <c r="K782" s="1689"/>
      <c r="L782" s="1689"/>
      <c r="M782" s="1689"/>
      <c r="N782" s="1689"/>
      <c r="O782" s="1689"/>
      <c r="P782" s="1689"/>
      <c r="Q782" s="1689"/>
      <c r="R782" s="1689"/>
      <c r="S782" s="1689"/>
      <c r="T782" s="1689"/>
      <c r="U782" s="1689"/>
      <c r="V782" s="1689"/>
      <c r="W782" s="1689"/>
      <c r="X782" s="1689"/>
      <c r="Y782" s="1689"/>
      <c r="Z782" s="1689"/>
    </row>
    <row r="783">
      <c r="A783" s="1689"/>
      <c r="B783" s="1689"/>
      <c r="C783" s="1689"/>
      <c r="D783" s="1689"/>
      <c r="E783" s="1689"/>
      <c r="F783" s="1689"/>
      <c r="G783" s="1689"/>
      <c r="H783" s="1689"/>
      <c r="I783" s="1689"/>
      <c r="J783" s="1689"/>
      <c r="K783" s="1689"/>
      <c r="L783" s="1689"/>
      <c r="M783" s="1689"/>
      <c r="N783" s="1689"/>
      <c r="O783" s="1689"/>
      <c r="P783" s="1689"/>
      <c r="Q783" s="1689"/>
      <c r="R783" s="1689"/>
      <c r="S783" s="1689"/>
      <c r="T783" s="1689"/>
      <c r="U783" s="1689"/>
      <c r="V783" s="1689"/>
      <c r="W783" s="1689"/>
      <c r="X783" s="1689"/>
      <c r="Y783" s="1689"/>
      <c r="Z783" s="1689"/>
    </row>
    <row r="784">
      <c r="A784" s="1689"/>
      <c r="B784" s="1689"/>
      <c r="C784" s="1689"/>
      <c r="D784" s="1689"/>
      <c r="E784" s="1689"/>
      <c r="F784" s="1689"/>
      <c r="G784" s="1689"/>
      <c r="H784" s="1689"/>
      <c r="I784" s="1689"/>
      <c r="J784" s="1689"/>
      <c r="K784" s="1689"/>
      <c r="L784" s="1689"/>
      <c r="M784" s="1689"/>
      <c r="N784" s="1689"/>
      <c r="O784" s="1689"/>
      <c r="P784" s="1689"/>
      <c r="Q784" s="1689"/>
      <c r="R784" s="1689"/>
      <c r="S784" s="1689"/>
      <c r="T784" s="1689"/>
      <c r="U784" s="1689"/>
      <c r="V784" s="1689"/>
      <c r="W784" s="1689"/>
      <c r="X784" s="1689"/>
      <c r="Y784" s="1689"/>
      <c r="Z784" s="1689"/>
    </row>
    <row r="785">
      <c r="A785" s="1689"/>
      <c r="B785" s="1689"/>
      <c r="C785" s="1689"/>
      <c r="D785" s="1689"/>
      <c r="E785" s="1689"/>
      <c r="F785" s="1689"/>
      <c r="G785" s="1689"/>
      <c r="H785" s="1689"/>
      <c r="I785" s="1689"/>
      <c r="J785" s="1689"/>
      <c r="K785" s="1689"/>
      <c r="L785" s="1689"/>
      <c r="M785" s="1689"/>
      <c r="N785" s="1689"/>
      <c r="O785" s="1689"/>
      <c r="P785" s="1689"/>
      <c r="Q785" s="1689"/>
      <c r="R785" s="1689"/>
      <c r="S785" s="1689"/>
      <c r="T785" s="1689"/>
      <c r="U785" s="1689"/>
      <c r="V785" s="1689"/>
      <c r="W785" s="1689"/>
      <c r="X785" s="1689"/>
      <c r="Y785" s="1689"/>
      <c r="Z785" s="1689"/>
    </row>
    <row r="786">
      <c r="A786" s="1689"/>
      <c r="B786" s="1689"/>
      <c r="C786" s="1689"/>
      <c r="D786" s="1689"/>
      <c r="E786" s="1689"/>
      <c r="F786" s="1689"/>
      <c r="G786" s="1689"/>
      <c r="H786" s="1689"/>
      <c r="I786" s="1689"/>
      <c r="J786" s="1689"/>
      <c r="K786" s="1689"/>
      <c r="L786" s="1689"/>
      <c r="M786" s="1689"/>
      <c r="N786" s="1689"/>
      <c r="O786" s="1689"/>
      <c r="P786" s="1689"/>
      <c r="Q786" s="1689"/>
      <c r="R786" s="1689"/>
      <c r="S786" s="1689"/>
      <c r="T786" s="1689"/>
      <c r="U786" s="1689"/>
      <c r="V786" s="1689"/>
      <c r="W786" s="1689"/>
      <c r="X786" s="1689"/>
      <c r="Y786" s="1689"/>
      <c r="Z786" s="1689"/>
    </row>
    <row r="787">
      <c r="A787" s="1689"/>
      <c r="B787" s="1689"/>
      <c r="C787" s="1689"/>
      <c r="D787" s="1689"/>
      <c r="E787" s="1689"/>
      <c r="F787" s="1689"/>
      <c r="G787" s="1689"/>
      <c r="H787" s="1689"/>
      <c r="I787" s="1689"/>
      <c r="J787" s="1689"/>
      <c r="K787" s="1689"/>
      <c r="L787" s="1689"/>
      <c r="M787" s="1689"/>
      <c r="N787" s="1689"/>
      <c r="O787" s="1689"/>
      <c r="P787" s="1689"/>
      <c r="Q787" s="1689"/>
      <c r="R787" s="1689"/>
      <c r="S787" s="1689"/>
      <c r="T787" s="1689"/>
      <c r="U787" s="1689"/>
      <c r="V787" s="1689"/>
      <c r="W787" s="1689"/>
      <c r="X787" s="1689"/>
      <c r="Y787" s="1689"/>
      <c r="Z787" s="1689"/>
    </row>
    <row r="788">
      <c r="A788" s="1689"/>
      <c r="B788" s="1689"/>
      <c r="C788" s="1689"/>
      <c r="D788" s="1689"/>
      <c r="E788" s="1689"/>
      <c r="F788" s="1689"/>
      <c r="G788" s="1689"/>
      <c r="H788" s="1689"/>
      <c r="I788" s="1689"/>
      <c r="J788" s="1689"/>
      <c r="K788" s="1689"/>
      <c r="L788" s="1689"/>
      <c r="M788" s="1689"/>
      <c r="N788" s="1689"/>
      <c r="O788" s="1689"/>
      <c r="P788" s="1689"/>
      <c r="Q788" s="1689"/>
      <c r="R788" s="1689"/>
      <c r="S788" s="1689"/>
      <c r="T788" s="1689"/>
      <c r="U788" s="1689"/>
      <c r="V788" s="1689"/>
      <c r="W788" s="1689"/>
      <c r="X788" s="1689"/>
      <c r="Y788" s="1689"/>
      <c r="Z788" s="1689"/>
    </row>
    <row r="789">
      <c r="A789" s="1689"/>
      <c r="B789" s="1689"/>
      <c r="C789" s="1689"/>
      <c r="D789" s="1689"/>
      <c r="E789" s="1689"/>
      <c r="F789" s="1689"/>
      <c r="G789" s="1689"/>
      <c r="H789" s="1689"/>
      <c r="I789" s="1689"/>
      <c r="J789" s="1689"/>
      <c r="K789" s="1689"/>
      <c r="L789" s="1689"/>
      <c r="M789" s="1689"/>
      <c r="N789" s="1689"/>
      <c r="O789" s="1689"/>
      <c r="P789" s="1689"/>
      <c r="Q789" s="1689"/>
      <c r="R789" s="1689"/>
      <c r="S789" s="1689"/>
      <c r="T789" s="1689"/>
      <c r="U789" s="1689"/>
      <c r="V789" s="1689"/>
      <c r="W789" s="1689"/>
      <c r="X789" s="1689"/>
      <c r="Y789" s="1689"/>
      <c r="Z789" s="1689"/>
    </row>
    <row r="790">
      <c r="A790" s="1689"/>
      <c r="B790" s="1689"/>
      <c r="C790" s="1689"/>
      <c r="D790" s="1689"/>
      <c r="E790" s="1689"/>
      <c r="F790" s="1689"/>
      <c r="G790" s="1689"/>
      <c r="H790" s="1689"/>
      <c r="I790" s="1689"/>
      <c r="J790" s="1689"/>
      <c r="K790" s="1689"/>
      <c r="L790" s="1689"/>
      <c r="M790" s="1689"/>
      <c r="N790" s="1689"/>
      <c r="O790" s="1689"/>
      <c r="P790" s="1689"/>
      <c r="Q790" s="1689"/>
      <c r="R790" s="1689"/>
      <c r="S790" s="1689"/>
      <c r="T790" s="1689"/>
      <c r="U790" s="1689"/>
      <c r="V790" s="1689"/>
      <c r="W790" s="1689"/>
      <c r="X790" s="1689"/>
      <c r="Y790" s="1689"/>
      <c r="Z790" s="1689"/>
    </row>
    <row r="791">
      <c r="A791" s="1689"/>
      <c r="B791" s="1689"/>
      <c r="C791" s="1689"/>
      <c r="D791" s="1689"/>
      <c r="E791" s="1689"/>
      <c r="F791" s="1689"/>
      <c r="G791" s="1689"/>
      <c r="H791" s="1689"/>
      <c r="I791" s="1689"/>
      <c r="J791" s="1689"/>
      <c r="K791" s="1689"/>
      <c r="L791" s="1689"/>
      <c r="M791" s="1689"/>
      <c r="N791" s="1689"/>
      <c r="O791" s="1689"/>
      <c r="P791" s="1689"/>
      <c r="Q791" s="1689"/>
      <c r="R791" s="1689"/>
      <c r="S791" s="1689"/>
      <c r="T791" s="1689"/>
      <c r="U791" s="1689"/>
      <c r="V791" s="1689"/>
      <c r="W791" s="1689"/>
      <c r="X791" s="1689"/>
      <c r="Y791" s="1689"/>
      <c r="Z791" s="1689"/>
    </row>
    <row r="792">
      <c r="A792" s="1689"/>
      <c r="B792" s="1689"/>
      <c r="C792" s="1689"/>
      <c r="D792" s="1689"/>
      <c r="E792" s="1689"/>
      <c r="F792" s="1689"/>
      <c r="G792" s="1689"/>
      <c r="H792" s="1689"/>
      <c r="I792" s="1689"/>
      <c r="J792" s="1689"/>
      <c r="K792" s="1689"/>
      <c r="L792" s="1689"/>
      <c r="M792" s="1689"/>
      <c r="N792" s="1689"/>
      <c r="O792" s="1689"/>
      <c r="P792" s="1689"/>
      <c r="Q792" s="1689"/>
      <c r="R792" s="1689"/>
      <c r="S792" s="1689"/>
      <c r="T792" s="1689"/>
      <c r="U792" s="1689"/>
      <c r="V792" s="1689"/>
      <c r="W792" s="1689"/>
      <c r="X792" s="1689"/>
      <c r="Y792" s="1689"/>
      <c r="Z792" s="1689"/>
    </row>
    <row r="793">
      <c r="A793" s="1689"/>
      <c r="B793" s="1689"/>
      <c r="C793" s="1689"/>
      <c r="D793" s="1689"/>
      <c r="E793" s="1689"/>
      <c r="F793" s="1689"/>
      <c r="G793" s="1689"/>
      <c r="H793" s="1689"/>
      <c r="I793" s="1689"/>
      <c r="J793" s="1689"/>
      <c r="K793" s="1689"/>
      <c r="L793" s="1689"/>
      <c r="M793" s="1689"/>
      <c r="N793" s="1689"/>
      <c r="O793" s="1689"/>
      <c r="P793" s="1689"/>
      <c r="Q793" s="1689"/>
      <c r="R793" s="1689"/>
      <c r="S793" s="1689"/>
      <c r="T793" s="1689"/>
      <c r="U793" s="1689"/>
      <c r="V793" s="1689"/>
      <c r="W793" s="1689"/>
      <c r="X793" s="1689"/>
      <c r="Y793" s="1689"/>
      <c r="Z793" s="1689"/>
    </row>
    <row r="794">
      <c r="A794" s="1689"/>
      <c r="B794" s="1689"/>
      <c r="C794" s="1689"/>
      <c r="D794" s="1689"/>
      <c r="E794" s="1689"/>
      <c r="F794" s="1689"/>
      <c r="G794" s="1689"/>
      <c r="H794" s="1689"/>
      <c r="I794" s="1689"/>
      <c r="J794" s="1689"/>
      <c r="K794" s="1689"/>
      <c r="L794" s="1689"/>
      <c r="M794" s="1689"/>
      <c r="N794" s="1689"/>
      <c r="O794" s="1689"/>
      <c r="P794" s="1689"/>
      <c r="Q794" s="1689"/>
      <c r="R794" s="1689"/>
      <c r="S794" s="1689"/>
      <c r="T794" s="1689"/>
      <c r="U794" s="1689"/>
      <c r="V794" s="1689"/>
      <c r="W794" s="1689"/>
      <c r="X794" s="1689"/>
      <c r="Y794" s="1689"/>
      <c r="Z794" s="1689"/>
    </row>
    <row r="795">
      <c r="A795" s="1689"/>
      <c r="B795" s="1689"/>
      <c r="C795" s="1689"/>
      <c r="D795" s="1689"/>
      <c r="E795" s="1689"/>
      <c r="F795" s="1689"/>
      <c r="G795" s="1689"/>
      <c r="H795" s="1689"/>
      <c r="I795" s="1689"/>
      <c r="J795" s="1689"/>
      <c r="K795" s="1689"/>
      <c r="L795" s="1689"/>
      <c r="M795" s="1689"/>
      <c r="N795" s="1689"/>
      <c r="O795" s="1689"/>
      <c r="P795" s="1689"/>
      <c r="Q795" s="1689"/>
      <c r="R795" s="1689"/>
      <c r="S795" s="1689"/>
      <c r="T795" s="1689"/>
      <c r="U795" s="1689"/>
      <c r="V795" s="1689"/>
      <c r="W795" s="1689"/>
      <c r="X795" s="1689"/>
      <c r="Y795" s="1689"/>
      <c r="Z795" s="1689"/>
    </row>
    <row r="796">
      <c r="A796" s="1689"/>
      <c r="B796" s="1689"/>
      <c r="C796" s="1689"/>
      <c r="D796" s="1689"/>
      <c r="E796" s="1689"/>
      <c r="F796" s="1689"/>
      <c r="G796" s="1689"/>
      <c r="H796" s="1689"/>
      <c r="I796" s="1689"/>
      <c r="J796" s="1689"/>
      <c r="K796" s="1689"/>
      <c r="L796" s="1689"/>
      <c r="M796" s="1689"/>
      <c r="N796" s="1689"/>
      <c r="O796" s="1689"/>
      <c r="P796" s="1689"/>
      <c r="Q796" s="1689"/>
      <c r="R796" s="1689"/>
      <c r="S796" s="1689"/>
      <c r="T796" s="1689"/>
      <c r="U796" s="1689"/>
      <c r="V796" s="1689"/>
      <c r="W796" s="1689"/>
      <c r="X796" s="1689"/>
      <c r="Y796" s="1689"/>
      <c r="Z796" s="1689"/>
    </row>
    <row r="797">
      <c r="A797" s="1689"/>
      <c r="B797" s="1689"/>
      <c r="C797" s="1689"/>
      <c r="D797" s="1689"/>
      <c r="E797" s="1689"/>
      <c r="F797" s="1689"/>
      <c r="G797" s="1689"/>
      <c r="H797" s="1689"/>
      <c r="I797" s="1689"/>
      <c r="J797" s="1689"/>
      <c r="K797" s="1689"/>
      <c r="L797" s="1689"/>
      <c r="M797" s="1689"/>
      <c r="N797" s="1689"/>
      <c r="O797" s="1689"/>
      <c r="P797" s="1689"/>
      <c r="Q797" s="1689"/>
      <c r="R797" s="1689"/>
      <c r="S797" s="1689"/>
      <c r="T797" s="1689"/>
      <c r="U797" s="1689"/>
      <c r="V797" s="1689"/>
      <c r="W797" s="1689"/>
      <c r="X797" s="1689"/>
      <c r="Y797" s="1689"/>
      <c r="Z797" s="1689"/>
    </row>
    <row r="798">
      <c r="A798" s="1689"/>
      <c r="B798" s="1689"/>
      <c r="C798" s="1689"/>
      <c r="D798" s="1689"/>
      <c r="E798" s="1689"/>
      <c r="F798" s="1689"/>
      <c r="G798" s="1689"/>
      <c r="H798" s="1689"/>
      <c r="I798" s="1689"/>
      <c r="J798" s="1689"/>
      <c r="K798" s="1689"/>
      <c r="L798" s="1689"/>
      <c r="M798" s="1689"/>
      <c r="N798" s="1689"/>
      <c r="O798" s="1689"/>
      <c r="P798" s="1689"/>
      <c r="Q798" s="1689"/>
      <c r="R798" s="1689"/>
      <c r="S798" s="1689"/>
      <c r="T798" s="1689"/>
      <c r="U798" s="1689"/>
      <c r="V798" s="1689"/>
      <c r="W798" s="1689"/>
      <c r="X798" s="1689"/>
      <c r="Y798" s="1689"/>
      <c r="Z798" s="1689"/>
    </row>
    <row r="799">
      <c r="A799" s="1689"/>
      <c r="B799" s="1689"/>
      <c r="C799" s="1689"/>
      <c r="D799" s="1689"/>
      <c r="E799" s="1689"/>
      <c r="F799" s="1689"/>
      <c r="G799" s="1689"/>
      <c r="H799" s="1689"/>
      <c r="I799" s="1689"/>
      <c r="J799" s="1689"/>
      <c r="K799" s="1689"/>
      <c r="L799" s="1689"/>
      <c r="M799" s="1689"/>
      <c r="N799" s="1689"/>
      <c r="O799" s="1689"/>
      <c r="P799" s="1689"/>
      <c r="Q799" s="1689"/>
      <c r="R799" s="1689"/>
      <c r="S799" s="1689"/>
      <c r="T799" s="1689"/>
      <c r="U799" s="1689"/>
      <c r="V799" s="1689"/>
      <c r="W799" s="1689"/>
      <c r="X799" s="1689"/>
      <c r="Y799" s="1689"/>
      <c r="Z799" s="1689"/>
    </row>
    <row r="800">
      <c r="A800" s="1689"/>
      <c r="B800" s="1689"/>
      <c r="C800" s="1689"/>
      <c r="D800" s="1689"/>
      <c r="E800" s="1689"/>
      <c r="F800" s="1689"/>
      <c r="G800" s="1689"/>
      <c r="H800" s="1689"/>
      <c r="I800" s="1689"/>
      <c r="J800" s="1689"/>
      <c r="K800" s="1689"/>
      <c r="L800" s="1689"/>
      <c r="M800" s="1689"/>
      <c r="N800" s="1689"/>
      <c r="O800" s="1689"/>
      <c r="P800" s="1689"/>
      <c r="Q800" s="1689"/>
      <c r="R800" s="1689"/>
      <c r="S800" s="1689"/>
      <c r="T800" s="1689"/>
      <c r="U800" s="1689"/>
      <c r="V800" s="1689"/>
      <c r="W800" s="1689"/>
      <c r="X800" s="1689"/>
      <c r="Y800" s="1689"/>
      <c r="Z800" s="1689"/>
    </row>
    <row r="801">
      <c r="A801" s="1689"/>
      <c r="B801" s="1689"/>
      <c r="C801" s="1689"/>
      <c r="D801" s="1689"/>
      <c r="E801" s="1689"/>
      <c r="F801" s="1689"/>
      <c r="G801" s="1689"/>
      <c r="H801" s="1689"/>
      <c r="I801" s="1689"/>
      <c r="J801" s="1689"/>
      <c r="K801" s="1689"/>
      <c r="L801" s="1689"/>
      <c r="M801" s="1689"/>
      <c r="N801" s="1689"/>
      <c r="O801" s="1689"/>
      <c r="P801" s="1689"/>
      <c r="Q801" s="1689"/>
      <c r="R801" s="1689"/>
      <c r="S801" s="1689"/>
      <c r="T801" s="1689"/>
      <c r="U801" s="1689"/>
      <c r="V801" s="1689"/>
      <c r="W801" s="1689"/>
      <c r="X801" s="1689"/>
      <c r="Y801" s="1689"/>
      <c r="Z801" s="1689"/>
    </row>
    <row r="802">
      <c r="A802" s="1689"/>
      <c r="B802" s="1689"/>
      <c r="C802" s="1689"/>
      <c r="D802" s="1689"/>
      <c r="E802" s="1689"/>
      <c r="F802" s="1689"/>
      <c r="G802" s="1689"/>
      <c r="H802" s="1689"/>
      <c r="I802" s="1689"/>
      <c r="J802" s="1689"/>
      <c r="K802" s="1689"/>
      <c r="L802" s="1689"/>
      <c r="M802" s="1689"/>
      <c r="N802" s="1689"/>
      <c r="O802" s="1689"/>
      <c r="P802" s="1689"/>
      <c r="Q802" s="1689"/>
      <c r="R802" s="1689"/>
      <c r="S802" s="1689"/>
      <c r="T802" s="1689"/>
      <c r="U802" s="1689"/>
      <c r="V802" s="1689"/>
      <c r="W802" s="1689"/>
      <c r="X802" s="1689"/>
      <c r="Y802" s="1689"/>
      <c r="Z802" s="1689"/>
    </row>
    <row r="803">
      <c r="A803" s="1689"/>
      <c r="B803" s="1689"/>
      <c r="C803" s="1689"/>
      <c r="D803" s="1689"/>
      <c r="E803" s="1689"/>
      <c r="F803" s="1689"/>
      <c r="G803" s="1689"/>
      <c r="H803" s="1689"/>
      <c r="I803" s="1689"/>
      <c r="J803" s="1689"/>
      <c r="K803" s="1689"/>
      <c r="L803" s="1689"/>
      <c r="M803" s="1689"/>
      <c r="N803" s="1689"/>
      <c r="O803" s="1689"/>
      <c r="P803" s="1689"/>
      <c r="Q803" s="1689"/>
      <c r="R803" s="1689"/>
      <c r="S803" s="1689"/>
      <c r="T803" s="1689"/>
      <c r="U803" s="1689"/>
      <c r="V803" s="1689"/>
      <c r="W803" s="1689"/>
      <c r="X803" s="1689"/>
      <c r="Y803" s="1689"/>
      <c r="Z803" s="1689"/>
    </row>
    <row r="804">
      <c r="A804" s="1689"/>
      <c r="B804" s="1689"/>
      <c r="C804" s="1689"/>
      <c r="D804" s="1689"/>
      <c r="E804" s="1689"/>
      <c r="F804" s="1689"/>
      <c r="G804" s="1689"/>
      <c r="H804" s="1689"/>
      <c r="I804" s="1689"/>
      <c r="J804" s="1689"/>
      <c r="K804" s="1689"/>
      <c r="L804" s="1689"/>
      <c r="M804" s="1689"/>
      <c r="N804" s="1689"/>
      <c r="O804" s="1689"/>
      <c r="P804" s="1689"/>
      <c r="Q804" s="1689"/>
      <c r="R804" s="1689"/>
      <c r="S804" s="1689"/>
      <c r="T804" s="1689"/>
      <c r="U804" s="1689"/>
      <c r="V804" s="1689"/>
      <c r="W804" s="1689"/>
      <c r="X804" s="1689"/>
      <c r="Y804" s="1689"/>
      <c r="Z804" s="1689"/>
    </row>
    <row r="805">
      <c r="A805" s="1689"/>
      <c r="B805" s="1689"/>
      <c r="C805" s="1689"/>
      <c r="D805" s="1689"/>
      <c r="E805" s="1689"/>
      <c r="F805" s="1689"/>
      <c r="G805" s="1689"/>
      <c r="H805" s="1689"/>
      <c r="I805" s="1689"/>
      <c r="J805" s="1689"/>
      <c r="K805" s="1689"/>
      <c r="L805" s="1689"/>
      <c r="M805" s="1689"/>
      <c r="N805" s="1689"/>
      <c r="O805" s="1689"/>
      <c r="P805" s="1689"/>
      <c r="Q805" s="1689"/>
      <c r="R805" s="1689"/>
      <c r="S805" s="1689"/>
      <c r="T805" s="1689"/>
      <c r="U805" s="1689"/>
      <c r="V805" s="1689"/>
      <c r="W805" s="1689"/>
      <c r="X805" s="1689"/>
      <c r="Y805" s="1689"/>
      <c r="Z805" s="1689"/>
    </row>
    <row r="806">
      <c r="A806" s="1689"/>
      <c r="B806" s="1689"/>
      <c r="C806" s="1689"/>
      <c r="D806" s="1689"/>
      <c r="E806" s="1689"/>
      <c r="F806" s="1689"/>
      <c r="G806" s="1689"/>
      <c r="H806" s="1689"/>
      <c r="I806" s="1689"/>
      <c r="J806" s="1689"/>
      <c r="K806" s="1689"/>
      <c r="L806" s="1689"/>
      <c r="M806" s="1689"/>
      <c r="N806" s="1689"/>
      <c r="O806" s="1689"/>
      <c r="P806" s="1689"/>
      <c r="Q806" s="1689"/>
      <c r="R806" s="1689"/>
      <c r="S806" s="1689"/>
      <c r="T806" s="1689"/>
      <c r="U806" s="1689"/>
      <c r="V806" s="1689"/>
      <c r="W806" s="1689"/>
      <c r="X806" s="1689"/>
      <c r="Y806" s="1689"/>
      <c r="Z806" s="1689"/>
    </row>
    <row r="807">
      <c r="A807" s="1689"/>
      <c r="B807" s="1689"/>
      <c r="C807" s="1689"/>
      <c r="D807" s="1689"/>
      <c r="E807" s="1689"/>
      <c r="F807" s="1689"/>
      <c r="G807" s="1689"/>
      <c r="H807" s="1689"/>
      <c r="I807" s="1689"/>
      <c r="J807" s="1689"/>
      <c r="K807" s="1689"/>
      <c r="L807" s="1689"/>
      <c r="M807" s="1689"/>
      <c r="N807" s="1689"/>
      <c r="O807" s="1689"/>
      <c r="P807" s="1689"/>
      <c r="Q807" s="1689"/>
      <c r="R807" s="1689"/>
      <c r="S807" s="1689"/>
      <c r="T807" s="1689"/>
      <c r="U807" s="1689"/>
      <c r="V807" s="1689"/>
      <c r="W807" s="1689"/>
      <c r="X807" s="1689"/>
      <c r="Y807" s="1689"/>
      <c r="Z807" s="1689"/>
    </row>
    <row r="808">
      <c r="A808" s="1689"/>
      <c r="B808" s="1689"/>
      <c r="C808" s="1689"/>
      <c r="D808" s="1689"/>
      <c r="E808" s="1689"/>
      <c r="F808" s="1689"/>
      <c r="G808" s="1689"/>
      <c r="H808" s="1689"/>
      <c r="I808" s="1689"/>
      <c r="J808" s="1689"/>
      <c r="K808" s="1689"/>
      <c r="L808" s="1689"/>
      <c r="M808" s="1689"/>
      <c r="N808" s="1689"/>
      <c r="O808" s="1689"/>
      <c r="P808" s="1689"/>
      <c r="Q808" s="1689"/>
      <c r="R808" s="1689"/>
      <c r="S808" s="1689"/>
      <c r="T808" s="1689"/>
      <c r="U808" s="1689"/>
      <c r="V808" s="1689"/>
      <c r="W808" s="1689"/>
      <c r="X808" s="1689"/>
      <c r="Y808" s="1689"/>
      <c r="Z808" s="1689"/>
    </row>
    <row r="809">
      <c r="A809" s="1689"/>
      <c r="B809" s="1689"/>
      <c r="C809" s="1689"/>
      <c r="D809" s="1689"/>
      <c r="E809" s="1689"/>
      <c r="F809" s="1689"/>
      <c r="G809" s="1689"/>
      <c r="H809" s="1689"/>
      <c r="I809" s="1689"/>
      <c r="J809" s="1689"/>
      <c r="K809" s="1689"/>
      <c r="L809" s="1689"/>
      <c r="M809" s="1689"/>
      <c r="N809" s="1689"/>
      <c r="O809" s="1689"/>
      <c r="P809" s="1689"/>
      <c r="Q809" s="1689"/>
      <c r="R809" s="1689"/>
      <c r="S809" s="1689"/>
      <c r="T809" s="1689"/>
      <c r="U809" s="1689"/>
      <c r="V809" s="1689"/>
      <c r="W809" s="1689"/>
      <c r="X809" s="1689"/>
      <c r="Y809" s="1689"/>
      <c r="Z809" s="1689"/>
    </row>
    <row r="810">
      <c r="A810" s="1689"/>
      <c r="B810" s="1689"/>
      <c r="C810" s="1689"/>
      <c r="D810" s="1689"/>
      <c r="E810" s="1689"/>
      <c r="F810" s="1689"/>
      <c r="G810" s="1689"/>
      <c r="H810" s="1689"/>
      <c r="I810" s="1689"/>
      <c r="J810" s="1689"/>
      <c r="K810" s="1689"/>
      <c r="L810" s="1689"/>
      <c r="M810" s="1689"/>
      <c r="N810" s="1689"/>
      <c r="O810" s="1689"/>
      <c r="P810" s="1689"/>
      <c r="Q810" s="1689"/>
      <c r="R810" s="1689"/>
      <c r="S810" s="1689"/>
      <c r="T810" s="1689"/>
      <c r="U810" s="1689"/>
      <c r="V810" s="1689"/>
      <c r="W810" s="1689"/>
      <c r="X810" s="1689"/>
      <c r="Y810" s="1689"/>
      <c r="Z810" s="1689"/>
    </row>
    <row r="811">
      <c r="A811" s="1689"/>
      <c r="B811" s="1689"/>
      <c r="C811" s="1689"/>
      <c r="D811" s="1689"/>
      <c r="E811" s="1689"/>
      <c r="F811" s="1689"/>
      <c r="G811" s="1689"/>
      <c r="H811" s="1689"/>
      <c r="I811" s="1689"/>
      <c r="J811" s="1689"/>
      <c r="K811" s="1689"/>
      <c r="L811" s="1689"/>
      <c r="M811" s="1689"/>
      <c r="N811" s="1689"/>
      <c r="O811" s="1689"/>
      <c r="P811" s="1689"/>
      <c r="Q811" s="1689"/>
      <c r="R811" s="1689"/>
      <c r="S811" s="1689"/>
      <c r="T811" s="1689"/>
      <c r="U811" s="1689"/>
      <c r="V811" s="1689"/>
      <c r="W811" s="1689"/>
      <c r="X811" s="1689"/>
      <c r="Y811" s="1689"/>
      <c r="Z811" s="1689"/>
    </row>
    <row r="812">
      <c r="A812" s="1689"/>
      <c r="B812" s="1689"/>
      <c r="C812" s="1689"/>
      <c r="D812" s="1689"/>
      <c r="E812" s="1689"/>
      <c r="F812" s="1689"/>
      <c r="G812" s="1689"/>
      <c r="H812" s="1689"/>
      <c r="I812" s="1689"/>
      <c r="J812" s="1689"/>
      <c r="K812" s="1689"/>
      <c r="L812" s="1689"/>
      <c r="M812" s="1689"/>
      <c r="N812" s="1689"/>
      <c r="O812" s="1689"/>
      <c r="P812" s="1689"/>
      <c r="Q812" s="1689"/>
      <c r="R812" s="1689"/>
      <c r="S812" s="1689"/>
      <c r="T812" s="1689"/>
      <c r="U812" s="1689"/>
      <c r="V812" s="1689"/>
      <c r="W812" s="1689"/>
      <c r="X812" s="1689"/>
      <c r="Y812" s="1689"/>
      <c r="Z812" s="1689"/>
    </row>
    <row r="813">
      <c r="A813" s="1689"/>
      <c r="B813" s="1689"/>
      <c r="C813" s="1689"/>
      <c r="D813" s="1689"/>
      <c r="E813" s="1689"/>
      <c r="F813" s="1689"/>
      <c r="G813" s="1689"/>
      <c r="H813" s="1689"/>
      <c r="I813" s="1689"/>
      <c r="J813" s="1689"/>
      <c r="K813" s="1689"/>
      <c r="L813" s="1689"/>
      <c r="M813" s="1689"/>
      <c r="N813" s="1689"/>
      <c r="O813" s="1689"/>
      <c r="P813" s="1689"/>
      <c r="Q813" s="1689"/>
      <c r="R813" s="1689"/>
      <c r="S813" s="1689"/>
      <c r="T813" s="1689"/>
      <c r="U813" s="1689"/>
      <c r="V813" s="1689"/>
      <c r="W813" s="1689"/>
      <c r="X813" s="1689"/>
      <c r="Y813" s="1689"/>
      <c r="Z813" s="1689"/>
    </row>
    <row r="814">
      <c r="A814" s="1689"/>
      <c r="B814" s="1689"/>
      <c r="C814" s="1689"/>
      <c r="D814" s="1689"/>
      <c r="E814" s="1689"/>
      <c r="F814" s="1689"/>
      <c r="G814" s="1689"/>
      <c r="H814" s="1689"/>
      <c r="I814" s="1689"/>
      <c r="J814" s="1689"/>
      <c r="K814" s="1689"/>
      <c r="L814" s="1689"/>
      <c r="M814" s="1689"/>
      <c r="N814" s="1689"/>
      <c r="O814" s="1689"/>
      <c r="P814" s="1689"/>
      <c r="Q814" s="1689"/>
      <c r="R814" s="1689"/>
      <c r="S814" s="1689"/>
      <c r="T814" s="1689"/>
      <c r="U814" s="1689"/>
      <c r="V814" s="1689"/>
      <c r="W814" s="1689"/>
      <c r="X814" s="1689"/>
      <c r="Y814" s="1689"/>
      <c r="Z814" s="1689"/>
    </row>
    <row r="815">
      <c r="A815" s="1689"/>
      <c r="B815" s="1689"/>
      <c r="C815" s="1689"/>
      <c r="D815" s="1689"/>
      <c r="E815" s="1689"/>
      <c r="F815" s="1689"/>
      <c r="G815" s="1689"/>
      <c r="H815" s="1689"/>
      <c r="I815" s="1689"/>
      <c r="J815" s="1689"/>
      <c r="K815" s="1689"/>
      <c r="L815" s="1689"/>
      <c r="M815" s="1689"/>
      <c r="N815" s="1689"/>
      <c r="O815" s="1689"/>
      <c r="P815" s="1689"/>
      <c r="Q815" s="1689"/>
      <c r="R815" s="1689"/>
      <c r="S815" s="1689"/>
      <c r="T815" s="1689"/>
      <c r="U815" s="1689"/>
      <c r="V815" s="1689"/>
      <c r="W815" s="1689"/>
      <c r="X815" s="1689"/>
      <c r="Y815" s="1689"/>
      <c r="Z815" s="1689"/>
    </row>
    <row r="816">
      <c r="A816" s="1689"/>
      <c r="B816" s="1689"/>
      <c r="C816" s="1689"/>
      <c r="D816" s="1689"/>
      <c r="E816" s="1689"/>
      <c r="F816" s="1689"/>
      <c r="G816" s="1689"/>
      <c r="H816" s="1689"/>
      <c r="I816" s="1689"/>
      <c r="J816" s="1689"/>
      <c r="K816" s="1689"/>
      <c r="L816" s="1689"/>
      <c r="M816" s="1689"/>
      <c r="N816" s="1689"/>
      <c r="O816" s="1689"/>
      <c r="P816" s="1689"/>
      <c r="Q816" s="1689"/>
      <c r="R816" s="1689"/>
      <c r="S816" s="1689"/>
      <c r="T816" s="1689"/>
      <c r="U816" s="1689"/>
      <c r="V816" s="1689"/>
      <c r="W816" s="1689"/>
      <c r="X816" s="1689"/>
      <c r="Y816" s="1689"/>
      <c r="Z816" s="1689"/>
    </row>
    <row r="817">
      <c r="A817" s="1689"/>
      <c r="B817" s="1689"/>
      <c r="C817" s="1689"/>
      <c r="D817" s="1689"/>
      <c r="E817" s="1689"/>
      <c r="F817" s="1689"/>
      <c r="G817" s="1689"/>
      <c r="H817" s="1689"/>
      <c r="I817" s="1689"/>
      <c r="J817" s="1689"/>
      <c r="K817" s="1689"/>
      <c r="L817" s="1689"/>
      <c r="M817" s="1689"/>
      <c r="N817" s="1689"/>
      <c r="O817" s="1689"/>
      <c r="P817" s="1689"/>
      <c r="Q817" s="1689"/>
      <c r="R817" s="1689"/>
      <c r="S817" s="1689"/>
      <c r="T817" s="1689"/>
      <c r="U817" s="1689"/>
      <c r="V817" s="1689"/>
      <c r="W817" s="1689"/>
      <c r="X817" s="1689"/>
      <c r="Y817" s="1689"/>
      <c r="Z817" s="1689"/>
    </row>
    <row r="818">
      <c r="A818" s="1689"/>
      <c r="B818" s="1689"/>
      <c r="C818" s="1689"/>
      <c r="D818" s="1689"/>
      <c r="E818" s="1689"/>
      <c r="F818" s="1689"/>
      <c r="G818" s="1689"/>
      <c r="H818" s="1689"/>
      <c r="I818" s="1689"/>
      <c r="J818" s="1689"/>
      <c r="K818" s="1689"/>
      <c r="L818" s="1689"/>
      <c r="M818" s="1689"/>
      <c r="N818" s="1689"/>
      <c r="O818" s="1689"/>
      <c r="P818" s="1689"/>
      <c r="Q818" s="1689"/>
      <c r="R818" s="1689"/>
      <c r="S818" s="1689"/>
      <c r="T818" s="1689"/>
      <c r="U818" s="1689"/>
      <c r="V818" s="1689"/>
      <c r="W818" s="1689"/>
      <c r="X818" s="1689"/>
      <c r="Y818" s="1689"/>
      <c r="Z818" s="1689"/>
    </row>
    <row r="819">
      <c r="A819" s="1689"/>
      <c r="B819" s="1689"/>
      <c r="C819" s="1689"/>
      <c r="D819" s="1689"/>
      <c r="E819" s="1689"/>
      <c r="F819" s="1689"/>
      <c r="G819" s="1689"/>
      <c r="H819" s="1689"/>
      <c r="I819" s="1689"/>
      <c r="J819" s="1689"/>
      <c r="K819" s="1689"/>
      <c r="L819" s="1689"/>
      <c r="M819" s="1689"/>
      <c r="N819" s="1689"/>
      <c r="O819" s="1689"/>
      <c r="P819" s="1689"/>
      <c r="Q819" s="1689"/>
      <c r="R819" s="1689"/>
      <c r="S819" s="1689"/>
      <c r="T819" s="1689"/>
      <c r="U819" s="1689"/>
      <c r="V819" s="1689"/>
      <c r="W819" s="1689"/>
      <c r="X819" s="1689"/>
      <c r="Y819" s="1689"/>
      <c r="Z819" s="1689"/>
    </row>
    <row r="820">
      <c r="A820" s="1689"/>
      <c r="B820" s="1689"/>
      <c r="C820" s="1689"/>
      <c r="D820" s="1689"/>
      <c r="E820" s="1689"/>
      <c r="F820" s="1689"/>
      <c r="G820" s="1689"/>
      <c r="H820" s="1689"/>
      <c r="I820" s="1689"/>
      <c r="J820" s="1689"/>
      <c r="K820" s="1689"/>
      <c r="L820" s="1689"/>
      <c r="M820" s="1689"/>
      <c r="N820" s="1689"/>
      <c r="O820" s="1689"/>
      <c r="P820" s="1689"/>
      <c r="Q820" s="1689"/>
      <c r="R820" s="1689"/>
      <c r="S820" s="1689"/>
      <c r="T820" s="1689"/>
      <c r="U820" s="1689"/>
      <c r="V820" s="1689"/>
      <c r="W820" s="1689"/>
      <c r="X820" s="1689"/>
      <c r="Y820" s="1689"/>
      <c r="Z820" s="1689"/>
    </row>
    <row r="821">
      <c r="A821" s="1689"/>
      <c r="B821" s="1689"/>
      <c r="C821" s="1689"/>
      <c r="D821" s="1689"/>
      <c r="E821" s="1689"/>
      <c r="F821" s="1689"/>
      <c r="G821" s="1689"/>
      <c r="H821" s="1689"/>
      <c r="I821" s="1689"/>
      <c r="J821" s="1689"/>
      <c r="K821" s="1689"/>
      <c r="L821" s="1689"/>
      <c r="M821" s="1689"/>
      <c r="N821" s="1689"/>
      <c r="O821" s="1689"/>
      <c r="P821" s="1689"/>
      <c r="Q821" s="1689"/>
      <c r="R821" s="1689"/>
      <c r="S821" s="1689"/>
      <c r="T821" s="1689"/>
      <c r="U821" s="1689"/>
      <c r="V821" s="1689"/>
      <c r="W821" s="1689"/>
      <c r="X821" s="1689"/>
      <c r="Y821" s="1689"/>
      <c r="Z821" s="1689"/>
    </row>
    <row r="822">
      <c r="A822" s="1689"/>
      <c r="B822" s="1689"/>
      <c r="C822" s="1689"/>
      <c r="D822" s="1689"/>
      <c r="E822" s="1689"/>
      <c r="F822" s="1689"/>
      <c r="G822" s="1689"/>
      <c r="H822" s="1689"/>
      <c r="I822" s="1689"/>
      <c r="J822" s="1689"/>
      <c r="K822" s="1689"/>
      <c r="L822" s="1689"/>
      <c r="M822" s="1689"/>
      <c r="N822" s="1689"/>
      <c r="O822" s="1689"/>
      <c r="P822" s="1689"/>
      <c r="Q822" s="1689"/>
      <c r="R822" s="1689"/>
      <c r="S822" s="1689"/>
      <c r="T822" s="1689"/>
      <c r="U822" s="1689"/>
      <c r="V822" s="1689"/>
      <c r="W822" s="1689"/>
      <c r="X822" s="1689"/>
      <c r="Y822" s="1689"/>
      <c r="Z822" s="1689"/>
    </row>
    <row r="823">
      <c r="A823" s="1689"/>
      <c r="B823" s="1689"/>
      <c r="C823" s="1689"/>
      <c r="D823" s="1689"/>
      <c r="E823" s="1689"/>
      <c r="F823" s="1689"/>
      <c r="G823" s="1689"/>
      <c r="H823" s="1689"/>
      <c r="I823" s="1689"/>
      <c r="J823" s="1689"/>
      <c r="K823" s="1689"/>
      <c r="L823" s="1689"/>
      <c r="M823" s="1689"/>
      <c r="N823" s="1689"/>
      <c r="O823" s="1689"/>
      <c r="P823" s="1689"/>
      <c r="Q823" s="1689"/>
      <c r="R823" s="1689"/>
      <c r="S823" s="1689"/>
      <c r="T823" s="1689"/>
      <c r="U823" s="1689"/>
      <c r="V823" s="1689"/>
      <c r="W823" s="1689"/>
      <c r="X823" s="1689"/>
      <c r="Y823" s="1689"/>
      <c r="Z823" s="1689"/>
    </row>
    <row r="824">
      <c r="A824" s="1689"/>
      <c r="B824" s="1689"/>
      <c r="C824" s="1689"/>
      <c r="D824" s="1689"/>
      <c r="E824" s="1689"/>
      <c r="F824" s="1689"/>
      <c r="G824" s="1689"/>
      <c r="H824" s="1689"/>
      <c r="I824" s="1689"/>
      <c r="J824" s="1689"/>
      <c r="K824" s="1689"/>
      <c r="L824" s="1689"/>
      <c r="M824" s="1689"/>
      <c r="N824" s="1689"/>
      <c r="O824" s="1689"/>
      <c r="P824" s="1689"/>
      <c r="Q824" s="1689"/>
      <c r="R824" s="1689"/>
      <c r="S824" s="1689"/>
      <c r="T824" s="1689"/>
      <c r="U824" s="1689"/>
      <c r="V824" s="1689"/>
      <c r="W824" s="1689"/>
      <c r="X824" s="1689"/>
      <c r="Y824" s="1689"/>
      <c r="Z824" s="1689"/>
    </row>
    <row r="825">
      <c r="A825" s="1689"/>
      <c r="B825" s="1689"/>
      <c r="C825" s="1689"/>
      <c r="D825" s="1689"/>
      <c r="E825" s="1689"/>
      <c r="F825" s="1689"/>
      <c r="G825" s="1689"/>
      <c r="H825" s="1689"/>
      <c r="I825" s="1689"/>
      <c r="J825" s="1689"/>
      <c r="K825" s="1689"/>
      <c r="L825" s="1689"/>
      <c r="M825" s="1689"/>
      <c r="N825" s="1689"/>
      <c r="O825" s="1689"/>
      <c r="P825" s="1689"/>
      <c r="Q825" s="1689"/>
      <c r="R825" s="1689"/>
      <c r="S825" s="1689"/>
      <c r="T825" s="1689"/>
      <c r="U825" s="1689"/>
      <c r="V825" s="1689"/>
      <c r="W825" s="1689"/>
      <c r="X825" s="1689"/>
      <c r="Y825" s="1689"/>
      <c r="Z825" s="1689"/>
    </row>
    <row r="826">
      <c r="A826" s="1689"/>
      <c r="B826" s="1689"/>
      <c r="C826" s="1689"/>
      <c r="D826" s="1689"/>
      <c r="E826" s="1689"/>
      <c r="F826" s="1689"/>
      <c r="G826" s="1689"/>
      <c r="H826" s="1689"/>
      <c r="I826" s="1689"/>
      <c r="J826" s="1689"/>
      <c r="K826" s="1689"/>
      <c r="L826" s="1689"/>
      <c r="M826" s="1689"/>
      <c r="N826" s="1689"/>
      <c r="O826" s="1689"/>
      <c r="P826" s="1689"/>
      <c r="Q826" s="1689"/>
      <c r="R826" s="1689"/>
      <c r="S826" s="1689"/>
      <c r="T826" s="1689"/>
      <c r="U826" s="1689"/>
      <c r="V826" s="1689"/>
      <c r="W826" s="1689"/>
      <c r="X826" s="1689"/>
      <c r="Y826" s="1689"/>
      <c r="Z826" s="1689"/>
    </row>
    <row r="827">
      <c r="A827" s="1689"/>
      <c r="B827" s="1689"/>
      <c r="C827" s="1689"/>
      <c r="D827" s="1689"/>
      <c r="E827" s="1689"/>
      <c r="F827" s="1689"/>
      <c r="G827" s="1689"/>
      <c r="H827" s="1689"/>
      <c r="I827" s="1689"/>
      <c r="J827" s="1689"/>
      <c r="K827" s="1689"/>
      <c r="L827" s="1689"/>
      <c r="M827" s="1689"/>
      <c r="N827" s="1689"/>
      <c r="O827" s="1689"/>
      <c r="P827" s="1689"/>
      <c r="Q827" s="1689"/>
      <c r="R827" s="1689"/>
      <c r="S827" s="1689"/>
      <c r="T827" s="1689"/>
      <c r="U827" s="1689"/>
      <c r="V827" s="1689"/>
      <c r="W827" s="1689"/>
      <c r="X827" s="1689"/>
      <c r="Y827" s="1689"/>
      <c r="Z827" s="1689"/>
    </row>
    <row r="828">
      <c r="A828" s="1689"/>
      <c r="B828" s="1689"/>
      <c r="C828" s="1689"/>
      <c r="D828" s="1689"/>
      <c r="E828" s="1689"/>
      <c r="F828" s="1689"/>
      <c r="G828" s="1689"/>
      <c r="H828" s="1689"/>
      <c r="I828" s="1689"/>
      <c r="J828" s="1689"/>
      <c r="K828" s="1689"/>
      <c r="L828" s="1689"/>
      <c r="M828" s="1689"/>
      <c r="N828" s="1689"/>
      <c r="O828" s="1689"/>
      <c r="P828" s="1689"/>
      <c r="Q828" s="1689"/>
      <c r="R828" s="1689"/>
      <c r="S828" s="1689"/>
      <c r="T828" s="1689"/>
      <c r="U828" s="1689"/>
      <c r="V828" s="1689"/>
      <c r="W828" s="1689"/>
      <c r="X828" s="1689"/>
      <c r="Y828" s="1689"/>
      <c r="Z828" s="1689"/>
    </row>
    <row r="829">
      <c r="A829" s="1689"/>
      <c r="B829" s="1689"/>
      <c r="C829" s="1689"/>
      <c r="D829" s="1689"/>
      <c r="E829" s="1689"/>
      <c r="F829" s="1689"/>
      <c r="G829" s="1689"/>
      <c r="H829" s="1689"/>
      <c r="I829" s="1689"/>
      <c r="J829" s="1689"/>
      <c r="K829" s="1689"/>
      <c r="L829" s="1689"/>
      <c r="M829" s="1689"/>
      <c r="N829" s="1689"/>
      <c r="O829" s="1689"/>
      <c r="P829" s="1689"/>
      <c r="Q829" s="1689"/>
      <c r="R829" s="1689"/>
      <c r="S829" s="1689"/>
      <c r="T829" s="1689"/>
      <c r="U829" s="1689"/>
      <c r="V829" s="1689"/>
      <c r="W829" s="1689"/>
      <c r="X829" s="1689"/>
      <c r="Y829" s="1689"/>
      <c r="Z829" s="1689"/>
    </row>
    <row r="830">
      <c r="A830" s="1689"/>
      <c r="B830" s="1689"/>
      <c r="C830" s="1689"/>
      <c r="D830" s="1689"/>
      <c r="E830" s="1689"/>
      <c r="F830" s="1689"/>
      <c r="G830" s="1689"/>
      <c r="H830" s="1689"/>
      <c r="I830" s="1689"/>
      <c r="J830" s="1689"/>
      <c r="K830" s="1689"/>
      <c r="L830" s="1689"/>
      <c r="M830" s="1689"/>
      <c r="N830" s="1689"/>
      <c r="O830" s="1689"/>
      <c r="P830" s="1689"/>
      <c r="Q830" s="1689"/>
      <c r="R830" s="1689"/>
      <c r="S830" s="1689"/>
      <c r="T830" s="1689"/>
      <c r="U830" s="1689"/>
      <c r="V830" s="1689"/>
      <c r="W830" s="1689"/>
      <c r="X830" s="1689"/>
      <c r="Y830" s="1689"/>
      <c r="Z830" s="1689"/>
    </row>
    <row r="831">
      <c r="A831" s="1689"/>
      <c r="B831" s="1689"/>
      <c r="C831" s="1689"/>
      <c r="D831" s="1689"/>
      <c r="E831" s="1689"/>
      <c r="F831" s="1689"/>
      <c r="G831" s="1689"/>
      <c r="H831" s="1689"/>
      <c r="I831" s="1689"/>
      <c r="J831" s="1689"/>
      <c r="K831" s="1689"/>
      <c r="L831" s="1689"/>
      <c r="M831" s="1689"/>
      <c r="N831" s="1689"/>
      <c r="O831" s="1689"/>
      <c r="P831" s="1689"/>
      <c r="Q831" s="1689"/>
      <c r="R831" s="1689"/>
      <c r="S831" s="1689"/>
      <c r="T831" s="1689"/>
      <c r="U831" s="1689"/>
      <c r="V831" s="1689"/>
      <c r="W831" s="1689"/>
      <c r="X831" s="1689"/>
      <c r="Y831" s="1689"/>
      <c r="Z831" s="1689"/>
    </row>
    <row r="832">
      <c r="A832" s="1689"/>
      <c r="B832" s="1689"/>
      <c r="C832" s="1689"/>
      <c r="D832" s="1689"/>
      <c r="E832" s="1689"/>
      <c r="F832" s="1689"/>
      <c r="G832" s="1689"/>
      <c r="H832" s="1689"/>
      <c r="I832" s="1689"/>
      <c r="J832" s="1689"/>
      <c r="K832" s="1689"/>
      <c r="L832" s="1689"/>
      <c r="M832" s="1689"/>
      <c r="N832" s="1689"/>
      <c r="O832" s="1689"/>
      <c r="P832" s="1689"/>
      <c r="Q832" s="1689"/>
      <c r="R832" s="1689"/>
      <c r="S832" s="1689"/>
      <c r="T832" s="1689"/>
      <c r="U832" s="1689"/>
      <c r="V832" s="1689"/>
      <c r="W832" s="1689"/>
      <c r="X832" s="1689"/>
      <c r="Y832" s="1689"/>
      <c r="Z832" s="1689"/>
    </row>
    <row r="833">
      <c r="A833" s="1689"/>
      <c r="B833" s="1689"/>
      <c r="C833" s="1689"/>
      <c r="D833" s="1689"/>
      <c r="E833" s="1689"/>
      <c r="F833" s="1689"/>
      <c r="G833" s="1689"/>
      <c r="H833" s="1689"/>
      <c r="I833" s="1689"/>
      <c r="J833" s="1689"/>
      <c r="K833" s="1689"/>
      <c r="L833" s="1689"/>
      <c r="M833" s="1689"/>
      <c r="N833" s="1689"/>
      <c r="O833" s="1689"/>
      <c r="P833" s="1689"/>
      <c r="Q833" s="1689"/>
      <c r="R833" s="1689"/>
      <c r="S833" s="1689"/>
      <c r="T833" s="1689"/>
      <c r="U833" s="1689"/>
      <c r="V833" s="1689"/>
      <c r="W833" s="1689"/>
      <c r="X833" s="1689"/>
      <c r="Y833" s="1689"/>
      <c r="Z833" s="1689"/>
    </row>
    <row r="834">
      <c r="A834" s="1689"/>
      <c r="B834" s="1689"/>
      <c r="C834" s="1689"/>
      <c r="D834" s="1689"/>
      <c r="E834" s="1689"/>
      <c r="F834" s="1689"/>
      <c r="G834" s="1689"/>
      <c r="H834" s="1689"/>
      <c r="I834" s="1689"/>
      <c r="J834" s="1689"/>
      <c r="K834" s="1689"/>
      <c r="L834" s="1689"/>
      <c r="M834" s="1689"/>
      <c r="N834" s="1689"/>
      <c r="O834" s="1689"/>
      <c r="P834" s="1689"/>
      <c r="Q834" s="1689"/>
      <c r="R834" s="1689"/>
      <c r="S834" s="1689"/>
      <c r="T834" s="1689"/>
      <c r="U834" s="1689"/>
      <c r="V834" s="1689"/>
      <c r="W834" s="1689"/>
      <c r="X834" s="1689"/>
      <c r="Y834" s="1689"/>
      <c r="Z834" s="1689"/>
    </row>
    <row r="835">
      <c r="A835" s="1689"/>
      <c r="B835" s="1689"/>
      <c r="C835" s="1689"/>
      <c r="D835" s="1689"/>
      <c r="E835" s="1689"/>
      <c r="F835" s="1689"/>
      <c r="G835" s="1689"/>
      <c r="H835" s="1689"/>
      <c r="I835" s="1689"/>
      <c r="J835" s="1689"/>
      <c r="K835" s="1689"/>
      <c r="L835" s="1689"/>
      <c r="M835" s="1689"/>
      <c r="N835" s="1689"/>
      <c r="O835" s="1689"/>
      <c r="P835" s="1689"/>
      <c r="Q835" s="1689"/>
      <c r="R835" s="1689"/>
      <c r="S835" s="1689"/>
      <c r="T835" s="1689"/>
      <c r="U835" s="1689"/>
      <c r="V835" s="1689"/>
      <c r="W835" s="1689"/>
      <c r="X835" s="1689"/>
      <c r="Y835" s="1689"/>
      <c r="Z835" s="1689"/>
    </row>
    <row r="836">
      <c r="A836" s="1689"/>
      <c r="B836" s="1689"/>
      <c r="C836" s="1689"/>
      <c r="D836" s="1689"/>
      <c r="E836" s="1689"/>
      <c r="F836" s="1689"/>
      <c r="G836" s="1689"/>
      <c r="H836" s="1689"/>
      <c r="I836" s="1689"/>
      <c r="J836" s="1689"/>
      <c r="K836" s="1689"/>
      <c r="L836" s="1689"/>
      <c r="M836" s="1689"/>
      <c r="N836" s="1689"/>
      <c r="O836" s="1689"/>
      <c r="P836" s="1689"/>
      <c r="Q836" s="1689"/>
      <c r="R836" s="1689"/>
      <c r="S836" s="1689"/>
      <c r="T836" s="1689"/>
      <c r="U836" s="1689"/>
      <c r="V836" s="1689"/>
      <c r="W836" s="1689"/>
      <c r="X836" s="1689"/>
      <c r="Y836" s="1689"/>
      <c r="Z836" s="1689"/>
    </row>
    <row r="837">
      <c r="A837" s="1689"/>
      <c r="B837" s="1689"/>
      <c r="C837" s="1689"/>
      <c r="D837" s="1689"/>
      <c r="E837" s="1689"/>
      <c r="F837" s="1689"/>
      <c r="G837" s="1689"/>
      <c r="H837" s="1689"/>
      <c r="I837" s="1689"/>
      <c r="J837" s="1689"/>
      <c r="K837" s="1689"/>
      <c r="L837" s="1689"/>
      <c r="M837" s="1689"/>
      <c r="N837" s="1689"/>
      <c r="O837" s="1689"/>
      <c r="P837" s="1689"/>
      <c r="Q837" s="1689"/>
      <c r="R837" s="1689"/>
      <c r="S837" s="1689"/>
      <c r="T837" s="1689"/>
      <c r="U837" s="1689"/>
      <c r="V837" s="1689"/>
      <c r="W837" s="1689"/>
      <c r="X837" s="1689"/>
      <c r="Y837" s="1689"/>
      <c r="Z837" s="1689"/>
    </row>
    <row r="838">
      <c r="A838" s="1689"/>
      <c r="B838" s="1689"/>
      <c r="C838" s="1689"/>
      <c r="D838" s="1689"/>
      <c r="E838" s="1689"/>
      <c r="F838" s="1689"/>
      <c r="G838" s="1689"/>
      <c r="H838" s="1689"/>
      <c r="I838" s="1689"/>
      <c r="J838" s="1689"/>
      <c r="K838" s="1689"/>
      <c r="L838" s="1689"/>
      <c r="M838" s="1689"/>
      <c r="N838" s="1689"/>
      <c r="O838" s="1689"/>
      <c r="P838" s="1689"/>
      <c r="Q838" s="1689"/>
      <c r="R838" s="1689"/>
      <c r="S838" s="1689"/>
      <c r="T838" s="1689"/>
      <c r="U838" s="1689"/>
      <c r="V838" s="1689"/>
      <c r="W838" s="1689"/>
      <c r="X838" s="1689"/>
      <c r="Y838" s="1689"/>
      <c r="Z838" s="1689"/>
    </row>
    <row r="839">
      <c r="A839" s="1689"/>
      <c r="B839" s="1689"/>
      <c r="C839" s="1689"/>
      <c r="D839" s="1689"/>
      <c r="E839" s="1689"/>
      <c r="F839" s="1689"/>
      <c r="G839" s="1689"/>
      <c r="H839" s="1689"/>
      <c r="I839" s="1689"/>
      <c r="J839" s="1689"/>
      <c r="K839" s="1689"/>
      <c r="L839" s="1689"/>
      <c r="M839" s="1689"/>
      <c r="N839" s="1689"/>
      <c r="O839" s="1689"/>
      <c r="P839" s="1689"/>
      <c r="Q839" s="1689"/>
      <c r="R839" s="1689"/>
      <c r="S839" s="1689"/>
      <c r="T839" s="1689"/>
      <c r="U839" s="1689"/>
      <c r="V839" s="1689"/>
      <c r="W839" s="1689"/>
      <c r="X839" s="1689"/>
      <c r="Y839" s="1689"/>
      <c r="Z839" s="1689"/>
    </row>
    <row r="840">
      <c r="A840" s="1689"/>
      <c r="B840" s="1689"/>
      <c r="C840" s="1689"/>
      <c r="D840" s="1689"/>
      <c r="E840" s="1689"/>
      <c r="F840" s="1689"/>
      <c r="G840" s="1689"/>
      <c r="H840" s="1689"/>
      <c r="I840" s="1689"/>
      <c r="J840" s="1689"/>
      <c r="K840" s="1689"/>
      <c r="L840" s="1689"/>
      <c r="M840" s="1689"/>
      <c r="N840" s="1689"/>
      <c r="O840" s="1689"/>
      <c r="P840" s="1689"/>
      <c r="Q840" s="1689"/>
      <c r="R840" s="1689"/>
      <c r="S840" s="1689"/>
      <c r="T840" s="1689"/>
      <c r="U840" s="1689"/>
      <c r="V840" s="1689"/>
      <c r="W840" s="1689"/>
      <c r="X840" s="1689"/>
      <c r="Y840" s="1689"/>
      <c r="Z840" s="1689"/>
    </row>
    <row r="841">
      <c r="A841" s="1689"/>
      <c r="B841" s="1689"/>
      <c r="C841" s="1689"/>
      <c r="D841" s="1689"/>
      <c r="E841" s="1689"/>
      <c r="F841" s="1689"/>
      <c r="G841" s="1689"/>
      <c r="H841" s="1689"/>
      <c r="I841" s="1689"/>
      <c r="J841" s="1689"/>
      <c r="K841" s="1689"/>
      <c r="L841" s="1689"/>
      <c r="M841" s="1689"/>
      <c r="N841" s="1689"/>
      <c r="O841" s="1689"/>
      <c r="P841" s="1689"/>
      <c r="Q841" s="1689"/>
      <c r="R841" s="1689"/>
      <c r="S841" s="1689"/>
      <c r="T841" s="1689"/>
      <c r="U841" s="1689"/>
      <c r="V841" s="1689"/>
      <c r="W841" s="1689"/>
      <c r="X841" s="1689"/>
      <c r="Y841" s="1689"/>
      <c r="Z841" s="1689"/>
    </row>
    <row r="842">
      <c r="A842" s="1689"/>
      <c r="B842" s="1689"/>
      <c r="C842" s="1689"/>
      <c r="D842" s="1689"/>
      <c r="E842" s="1689"/>
      <c r="F842" s="1689"/>
      <c r="G842" s="1689"/>
      <c r="H842" s="1689"/>
      <c r="I842" s="1689"/>
      <c r="J842" s="1689"/>
      <c r="K842" s="1689"/>
      <c r="L842" s="1689"/>
      <c r="M842" s="1689"/>
      <c r="N842" s="1689"/>
      <c r="O842" s="1689"/>
      <c r="P842" s="1689"/>
      <c r="Q842" s="1689"/>
      <c r="R842" s="1689"/>
      <c r="S842" s="1689"/>
      <c r="T842" s="1689"/>
      <c r="U842" s="1689"/>
      <c r="V842" s="1689"/>
      <c r="W842" s="1689"/>
      <c r="X842" s="1689"/>
      <c r="Y842" s="1689"/>
      <c r="Z842" s="1689"/>
    </row>
    <row r="843">
      <c r="A843" s="1689"/>
      <c r="B843" s="1689"/>
      <c r="C843" s="1689"/>
      <c r="D843" s="1689"/>
      <c r="E843" s="1689"/>
      <c r="F843" s="1689"/>
      <c r="G843" s="1689"/>
      <c r="H843" s="1689"/>
      <c r="I843" s="1689"/>
      <c r="J843" s="1689"/>
      <c r="K843" s="1689"/>
      <c r="L843" s="1689"/>
      <c r="M843" s="1689"/>
      <c r="N843" s="1689"/>
      <c r="O843" s="1689"/>
      <c r="P843" s="1689"/>
      <c r="Q843" s="1689"/>
      <c r="R843" s="1689"/>
      <c r="S843" s="1689"/>
      <c r="T843" s="1689"/>
      <c r="U843" s="1689"/>
      <c r="V843" s="1689"/>
      <c r="W843" s="1689"/>
      <c r="X843" s="1689"/>
      <c r="Y843" s="1689"/>
      <c r="Z843" s="1689"/>
    </row>
    <row r="844">
      <c r="A844" s="1689"/>
      <c r="B844" s="1689"/>
      <c r="C844" s="1689"/>
      <c r="D844" s="1689"/>
      <c r="E844" s="1689"/>
      <c r="F844" s="1689"/>
      <c r="G844" s="1689"/>
      <c r="H844" s="1689"/>
      <c r="I844" s="1689"/>
      <c r="J844" s="1689"/>
      <c r="K844" s="1689"/>
      <c r="L844" s="1689"/>
      <c r="M844" s="1689"/>
      <c r="N844" s="1689"/>
      <c r="O844" s="1689"/>
      <c r="P844" s="1689"/>
      <c r="Q844" s="1689"/>
      <c r="R844" s="1689"/>
      <c r="S844" s="1689"/>
      <c r="T844" s="1689"/>
      <c r="U844" s="1689"/>
      <c r="V844" s="1689"/>
      <c r="W844" s="1689"/>
      <c r="X844" s="1689"/>
      <c r="Y844" s="1689"/>
      <c r="Z844" s="1689"/>
    </row>
    <row r="845">
      <c r="A845" s="1689"/>
      <c r="B845" s="1689"/>
      <c r="C845" s="1689"/>
      <c r="D845" s="1689"/>
      <c r="E845" s="1689"/>
      <c r="F845" s="1689"/>
      <c r="G845" s="1689"/>
      <c r="H845" s="1689"/>
      <c r="I845" s="1689"/>
      <c r="J845" s="1689"/>
      <c r="K845" s="1689"/>
      <c r="L845" s="1689"/>
      <c r="M845" s="1689"/>
      <c r="N845" s="1689"/>
      <c r="O845" s="1689"/>
      <c r="P845" s="1689"/>
      <c r="Q845" s="1689"/>
      <c r="R845" s="1689"/>
      <c r="S845" s="1689"/>
      <c r="T845" s="1689"/>
      <c r="U845" s="1689"/>
      <c r="V845" s="1689"/>
      <c r="W845" s="1689"/>
      <c r="X845" s="1689"/>
      <c r="Y845" s="1689"/>
      <c r="Z845" s="1689"/>
    </row>
    <row r="846">
      <c r="A846" s="1689"/>
      <c r="B846" s="1689"/>
      <c r="C846" s="1689"/>
      <c r="D846" s="1689"/>
      <c r="E846" s="1689"/>
      <c r="F846" s="1689"/>
      <c r="G846" s="1689"/>
      <c r="H846" s="1689"/>
      <c r="I846" s="1689"/>
      <c r="J846" s="1689"/>
      <c r="K846" s="1689"/>
      <c r="L846" s="1689"/>
      <c r="M846" s="1689"/>
      <c r="N846" s="1689"/>
      <c r="O846" s="1689"/>
      <c r="P846" s="1689"/>
      <c r="Q846" s="1689"/>
      <c r="R846" s="1689"/>
      <c r="S846" s="1689"/>
      <c r="T846" s="1689"/>
      <c r="U846" s="1689"/>
      <c r="V846" s="1689"/>
      <c r="W846" s="1689"/>
      <c r="X846" s="1689"/>
      <c r="Y846" s="1689"/>
      <c r="Z846" s="1689"/>
    </row>
    <row r="847">
      <c r="A847" s="1689"/>
      <c r="B847" s="1689"/>
      <c r="C847" s="1689"/>
      <c r="D847" s="1689"/>
      <c r="E847" s="1689"/>
      <c r="F847" s="1689"/>
      <c r="G847" s="1689"/>
      <c r="H847" s="1689"/>
      <c r="I847" s="1689"/>
      <c r="J847" s="1689"/>
      <c r="K847" s="1689"/>
      <c r="L847" s="1689"/>
      <c r="M847" s="1689"/>
      <c r="N847" s="1689"/>
      <c r="O847" s="1689"/>
      <c r="P847" s="1689"/>
      <c r="Q847" s="1689"/>
      <c r="R847" s="1689"/>
      <c r="S847" s="1689"/>
      <c r="T847" s="1689"/>
      <c r="U847" s="1689"/>
      <c r="V847" s="1689"/>
      <c r="W847" s="1689"/>
      <c r="X847" s="1689"/>
      <c r="Y847" s="1689"/>
      <c r="Z847" s="1689"/>
    </row>
    <row r="848">
      <c r="A848" s="1689"/>
      <c r="B848" s="1689"/>
      <c r="C848" s="1689"/>
      <c r="D848" s="1689"/>
      <c r="E848" s="1689"/>
      <c r="F848" s="1689"/>
      <c r="G848" s="1689"/>
      <c r="H848" s="1689"/>
      <c r="I848" s="1689"/>
      <c r="J848" s="1689"/>
      <c r="K848" s="1689"/>
      <c r="L848" s="1689"/>
      <c r="M848" s="1689"/>
      <c r="N848" s="1689"/>
      <c r="O848" s="1689"/>
      <c r="P848" s="1689"/>
      <c r="Q848" s="1689"/>
      <c r="R848" s="1689"/>
      <c r="S848" s="1689"/>
      <c r="T848" s="1689"/>
      <c r="U848" s="1689"/>
      <c r="V848" s="1689"/>
      <c r="W848" s="1689"/>
      <c r="X848" s="1689"/>
      <c r="Y848" s="1689"/>
      <c r="Z848" s="1689"/>
    </row>
    <row r="849">
      <c r="A849" s="1689"/>
      <c r="B849" s="1689"/>
      <c r="C849" s="1689"/>
      <c r="D849" s="1689"/>
      <c r="E849" s="1689"/>
      <c r="F849" s="1689"/>
      <c r="G849" s="1689"/>
      <c r="H849" s="1689"/>
      <c r="I849" s="1689"/>
      <c r="J849" s="1689"/>
      <c r="K849" s="1689"/>
      <c r="L849" s="1689"/>
      <c r="M849" s="1689"/>
      <c r="N849" s="1689"/>
      <c r="O849" s="1689"/>
      <c r="P849" s="1689"/>
      <c r="Q849" s="1689"/>
      <c r="R849" s="1689"/>
      <c r="S849" s="1689"/>
      <c r="T849" s="1689"/>
      <c r="U849" s="1689"/>
      <c r="V849" s="1689"/>
      <c r="W849" s="1689"/>
      <c r="X849" s="1689"/>
      <c r="Y849" s="1689"/>
      <c r="Z849" s="1689"/>
    </row>
    <row r="850">
      <c r="A850" s="1689"/>
      <c r="B850" s="1689"/>
      <c r="C850" s="1689"/>
      <c r="D850" s="1689"/>
      <c r="E850" s="1689"/>
      <c r="F850" s="1689"/>
      <c r="G850" s="1689"/>
      <c r="H850" s="1689"/>
      <c r="I850" s="1689"/>
      <c r="J850" s="1689"/>
      <c r="K850" s="1689"/>
      <c r="L850" s="1689"/>
      <c r="M850" s="1689"/>
      <c r="N850" s="1689"/>
      <c r="O850" s="1689"/>
      <c r="P850" s="1689"/>
      <c r="Q850" s="1689"/>
      <c r="R850" s="1689"/>
      <c r="S850" s="1689"/>
      <c r="T850" s="1689"/>
      <c r="U850" s="1689"/>
      <c r="V850" s="1689"/>
      <c r="W850" s="1689"/>
      <c r="X850" s="1689"/>
      <c r="Y850" s="1689"/>
      <c r="Z850" s="1689"/>
    </row>
    <row r="851">
      <c r="A851" s="1689"/>
      <c r="B851" s="1689"/>
      <c r="C851" s="1689"/>
      <c r="D851" s="1689"/>
      <c r="E851" s="1689"/>
      <c r="F851" s="1689"/>
      <c r="G851" s="1689"/>
      <c r="H851" s="1689"/>
      <c r="I851" s="1689"/>
      <c r="J851" s="1689"/>
      <c r="K851" s="1689"/>
      <c r="L851" s="1689"/>
      <c r="M851" s="1689"/>
      <c r="N851" s="1689"/>
      <c r="O851" s="1689"/>
      <c r="P851" s="1689"/>
      <c r="Q851" s="1689"/>
      <c r="R851" s="1689"/>
      <c r="S851" s="1689"/>
      <c r="T851" s="1689"/>
      <c r="U851" s="1689"/>
      <c r="V851" s="1689"/>
      <c r="W851" s="1689"/>
      <c r="X851" s="1689"/>
      <c r="Y851" s="1689"/>
      <c r="Z851" s="1689"/>
    </row>
    <row r="852">
      <c r="A852" s="1689"/>
      <c r="B852" s="1689"/>
      <c r="C852" s="1689"/>
      <c r="D852" s="1689"/>
      <c r="E852" s="1689"/>
      <c r="F852" s="1689"/>
      <c r="G852" s="1689"/>
      <c r="H852" s="1689"/>
      <c r="I852" s="1689"/>
      <c r="J852" s="1689"/>
      <c r="K852" s="1689"/>
      <c r="L852" s="1689"/>
      <c r="M852" s="1689"/>
      <c r="N852" s="1689"/>
      <c r="O852" s="1689"/>
      <c r="P852" s="1689"/>
      <c r="Q852" s="1689"/>
      <c r="R852" s="1689"/>
      <c r="S852" s="1689"/>
      <c r="T852" s="1689"/>
      <c r="U852" s="1689"/>
      <c r="V852" s="1689"/>
      <c r="W852" s="1689"/>
      <c r="X852" s="1689"/>
      <c r="Y852" s="1689"/>
      <c r="Z852" s="1689"/>
    </row>
    <row r="853">
      <c r="A853" s="1689"/>
      <c r="B853" s="1689"/>
      <c r="C853" s="1689"/>
      <c r="D853" s="1689"/>
      <c r="E853" s="1689"/>
      <c r="F853" s="1689"/>
      <c r="G853" s="1689"/>
      <c r="H853" s="1689"/>
      <c r="I853" s="1689"/>
      <c r="J853" s="1689"/>
      <c r="K853" s="1689"/>
      <c r="L853" s="1689"/>
      <c r="M853" s="1689"/>
      <c r="N853" s="1689"/>
      <c r="O853" s="1689"/>
      <c r="P853" s="1689"/>
      <c r="Q853" s="1689"/>
      <c r="R853" s="1689"/>
      <c r="S853" s="1689"/>
      <c r="T853" s="1689"/>
      <c r="U853" s="1689"/>
      <c r="V853" s="1689"/>
      <c r="W853" s="1689"/>
      <c r="X853" s="1689"/>
      <c r="Y853" s="1689"/>
      <c r="Z853" s="1689"/>
    </row>
    <row r="854">
      <c r="A854" s="1689"/>
      <c r="B854" s="1689"/>
      <c r="C854" s="1689"/>
      <c r="D854" s="1689"/>
      <c r="E854" s="1689"/>
      <c r="F854" s="1689"/>
      <c r="G854" s="1689"/>
      <c r="H854" s="1689"/>
      <c r="I854" s="1689"/>
      <c r="J854" s="1689"/>
      <c r="K854" s="1689"/>
      <c r="L854" s="1689"/>
      <c r="M854" s="1689"/>
      <c r="N854" s="1689"/>
      <c r="O854" s="1689"/>
      <c r="P854" s="1689"/>
      <c r="Q854" s="1689"/>
      <c r="R854" s="1689"/>
      <c r="S854" s="1689"/>
      <c r="T854" s="1689"/>
      <c r="U854" s="1689"/>
      <c r="V854" s="1689"/>
      <c r="W854" s="1689"/>
      <c r="X854" s="1689"/>
      <c r="Y854" s="1689"/>
      <c r="Z854" s="1689"/>
    </row>
    <row r="855">
      <c r="A855" s="1689"/>
      <c r="B855" s="1689"/>
      <c r="C855" s="1689"/>
      <c r="D855" s="1689"/>
      <c r="E855" s="1689"/>
      <c r="F855" s="1689"/>
      <c r="G855" s="1689"/>
      <c r="H855" s="1689"/>
      <c r="I855" s="1689"/>
      <c r="J855" s="1689"/>
      <c r="K855" s="1689"/>
      <c r="L855" s="1689"/>
      <c r="M855" s="1689"/>
      <c r="N855" s="1689"/>
      <c r="O855" s="1689"/>
      <c r="P855" s="1689"/>
      <c r="Q855" s="1689"/>
      <c r="R855" s="1689"/>
      <c r="S855" s="1689"/>
      <c r="T855" s="1689"/>
      <c r="U855" s="1689"/>
      <c r="V855" s="1689"/>
      <c r="W855" s="1689"/>
      <c r="X855" s="1689"/>
      <c r="Y855" s="1689"/>
      <c r="Z855" s="1689"/>
    </row>
    <row r="856">
      <c r="A856" s="1689"/>
      <c r="B856" s="1689"/>
      <c r="C856" s="1689"/>
      <c r="D856" s="1689"/>
      <c r="E856" s="1689"/>
      <c r="F856" s="1689"/>
      <c r="G856" s="1689"/>
      <c r="H856" s="1689"/>
      <c r="I856" s="1689"/>
      <c r="J856" s="1689"/>
      <c r="K856" s="1689"/>
      <c r="L856" s="1689"/>
      <c r="M856" s="1689"/>
      <c r="N856" s="1689"/>
      <c r="O856" s="1689"/>
      <c r="P856" s="1689"/>
      <c r="Q856" s="1689"/>
      <c r="R856" s="1689"/>
      <c r="S856" s="1689"/>
      <c r="T856" s="1689"/>
      <c r="U856" s="1689"/>
      <c r="V856" s="1689"/>
      <c r="W856" s="1689"/>
      <c r="X856" s="1689"/>
      <c r="Y856" s="1689"/>
      <c r="Z856" s="1689"/>
    </row>
    <row r="857">
      <c r="A857" s="1689"/>
      <c r="B857" s="1689"/>
      <c r="C857" s="1689"/>
      <c r="D857" s="1689"/>
      <c r="E857" s="1689"/>
      <c r="F857" s="1689"/>
      <c r="G857" s="1689"/>
      <c r="H857" s="1689"/>
      <c r="I857" s="1689"/>
      <c r="J857" s="1689"/>
      <c r="K857" s="1689"/>
      <c r="L857" s="1689"/>
      <c r="M857" s="1689"/>
      <c r="N857" s="1689"/>
      <c r="O857" s="1689"/>
      <c r="P857" s="1689"/>
      <c r="Q857" s="1689"/>
      <c r="R857" s="1689"/>
      <c r="S857" s="1689"/>
      <c r="T857" s="1689"/>
      <c r="U857" s="1689"/>
      <c r="V857" s="1689"/>
      <c r="W857" s="1689"/>
      <c r="X857" s="1689"/>
      <c r="Y857" s="1689"/>
      <c r="Z857" s="1689"/>
    </row>
    <row r="858">
      <c r="A858" s="1689"/>
      <c r="B858" s="1689"/>
      <c r="C858" s="1689"/>
      <c r="D858" s="1689"/>
      <c r="E858" s="1689"/>
      <c r="F858" s="1689"/>
      <c r="G858" s="1689"/>
      <c r="H858" s="1689"/>
      <c r="I858" s="1689"/>
      <c r="J858" s="1689"/>
      <c r="K858" s="1689"/>
      <c r="L858" s="1689"/>
      <c r="M858" s="1689"/>
      <c r="N858" s="1689"/>
      <c r="O858" s="1689"/>
      <c r="P858" s="1689"/>
      <c r="Q858" s="1689"/>
      <c r="R858" s="1689"/>
      <c r="S858" s="1689"/>
      <c r="T858" s="1689"/>
      <c r="U858" s="1689"/>
      <c r="V858" s="1689"/>
      <c r="W858" s="1689"/>
      <c r="X858" s="1689"/>
      <c r="Y858" s="1689"/>
      <c r="Z858" s="1689"/>
    </row>
    <row r="859">
      <c r="A859" s="1689"/>
      <c r="B859" s="1689"/>
      <c r="C859" s="1689"/>
      <c r="D859" s="1689"/>
      <c r="E859" s="1689"/>
      <c r="F859" s="1689"/>
      <c r="G859" s="1689"/>
      <c r="H859" s="1689"/>
      <c r="I859" s="1689"/>
      <c r="J859" s="1689"/>
      <c r="K859" s="1689"/>
      <c r="L859" s="1689"/>
      <c r="M859" s="1689"/>
      <c r="N859" s="1689"/>
      <c r="O859" s="1689"/>
      <c r="P859" s="1689"/>
      <c r="Q859" s="1689"/>
      <c r="R859" s="1689"/>
      <c r="S859" s="1689"/>
      <c r="T859" s="1689"/>
      <c r="U859" s="1689"/>
      <c r="V859" s="1689"/>
      <c r="W859" s="1689"/>
      <c r="X859" s="1689"/>
      <c r="Y859" s="1689"/>
      <c r="Z859" s="1689"/>
    </row>
    <row r="860">
      <c r="A860" s="1689"/>
      <c r="B860" s="1689"/>
      <c r="C860" s="1689"/>
      <c r="D860" s="1689"/>
      <c r="E860" s="1689"/>
      <c r="F860" s="1689"/>
      <c r="G860" s="1689"/>
      <c r="H860" s="1689"/>
      <c r="I860" s="1689"/>
      <c r="J860" s="1689"/>
      <c r="K860" s="1689"/>
      <c r="L860" s="1689"/>
      <c r="M860" s="1689"/>
      <c r="N860" s="1689"/>
      <c r="O860" s="1689"/>
      <c r="P860" s="1689"/>
      <c r="Q860" s="1689"/>
      <c r="R860" s="1689"/>
      <c r="S860" s="1689"/>
      <c r="T860" s="1689"/>
      <c r="U860" s="1689"/>
      <c r="V860" s="1689"/>
      <c r="W860" s="1689"/>
      <c r="X860" s="1689"/>
      <c r="Y860" s="1689"/>
      <c r="Z860" s="1689"/>
    </row>
    <row r="861">
      <c r="A861" s="1689"/>
      <c r="B861" s="1689"/>
      <c r="C861" s="1689"/>
      <c r="D861" s="1689"/>
      <c r="E861" s="1689"/>
      <c r="F861" s="1689"/>
      <c r="G861" s="1689"/>
      <c r="H861" s="1689"/>
      <c r="I861" s="1689"/>
      <c r="J861" s="1689"/>
      <c r="K861" s="1689"/>
      <c r="L861" s="1689"/>
      <c r="M861" s="1689"/>
      <c r="N861" s="1689"/>
      <c r="O861" s="1689"/>
      <c r="P861" s="1689"/>
      <c r="Q861" s="1689"/>
      <c r="R861" s="1689"/>
      <c r="S861" s="1689"/>
      <c r="T861" s="1689"/>
      <c r="U861" s="1689"/>
      <c r="V861" s="1689"/>
      <c r="W861" s="1689"/>
      <c r="X861" s="1689"/>
      <c r="Y861" s="1689"/>
      <c r="Z861" s="1689"/>
    </row>
    <row r="862">
      <c r="A862" s="1689"/>
      <c r="B862" s="1689"/>
      <c r="C862" s="1689"/>
      <c r="D862" s="1689"/>
      <c r="E862" s="1689"/>
      <c r="F862" s="1689"/>
      <c r="G862" s="1689"/>
      <c r="H862" s="1689"/>
      <c r="I862" s="1689"/>
      <c r="J862" s="1689"/>
      <c r="K862" s="1689"/>
      <c r="L862" s="1689"/>
      <c r="M862" s="1689"/>
      <c r="N862" s="1689"/>
      <c r="O862" s="1689"/>
      <c r="P862" s="1689"/>
      <c r="Q862" s="1689"/>
      <c r="R862" s="1689"/>
      <c r="S862" s="1689"/>
      <c r="T862" s="1689"/>
      <c r="U862" s="1689"/>
      <c r="V862" s="1689"/>
      <c r="W862" s="1689"/>
      <c r="X862" s="1689"/>
      <c r="Y862" s="1689"/>
      <c r="Z862" s="1689"/>
    </row>
    <row r="863">
      <c r="A863" s="1689"/>
      <c r="B863" s="1689"/>
      <c r="C863" s="1689"/>
      <c r="D863" s="1689"/>
      <c r="E863" s="1689"/>
      <c r="F863" s="1689"/>
      <c r="G863" s="1689"/>
      <c r="H863" s="1689"/>
      <c r="I863" s="1689"/>
      <c r="J863" s="1689"/>
      <c r="K863" s="1689"/>
      <c r="L863" s="1689"/>
      <c r="M863" s="1689"/>
      <c r="N863" s="1689"/>
      <c r="O863" s="1689"/>
      <c r="P863" s="1689"/>
      <c r="Q863" s="1689"/>
      <c r="R863" s="1689"/>
      <c r="S863" s="1689"/>
      <c r="T863" s="1689"/>
      <c r="U863" s="1689"/>
      <c r="V863" s="1689"/>
      <c r="W863" s="1689"/>
      <c r="X863" s="1689"/>
      <c r="Y863" s="1689"/>
      <c r="Z863" s="1689"/>
    </row>
    <row r="864">
      <c r="A864" s="1689"/>
      <c r="B864" s="1689"/>
      <c r="C864" s="1689"/>
      <c r="D864" s="1689"/>
      <c r="E864" s="1689"/>
      <c r="F864" s="1689"/>
      <c r="G864" s="1689"/>
      <c r="H864" s="1689"/>
      <c r="I864" s="1689"/>
      <c r="J864" s="1689"/>
      <c r="K864" s="1689"/>
      <c r="L864" s="1689"/>
      <c r="M864" s="1689"/>
      <c r="N864" s="1689"/>
      <c r="O864" s="1689"/>
      <c r="P864" s="1689"/>
      <c r="Q864" s="1689"/>
      <c r="R864" s="1689"/>
      <c r="S864" s="1689"/>
      <c r="T864" s="1689"/>
      <c r="U864" s="1689"/>
      <c r="V864" s="1689"/>
      <c r="W864" s="1689"/>
      <c r="X864" s="1689"/>
      <c r="Y864" s="1689"/>
      <c r="Z864" s="1689"/>
    </row>
    <row r="865">
      <c r="A865" s="1689"/>
      <c r="B865" s="1689"/>
      <c r="C865" s="1689"/>
      <c r="D865" s="1689"/>
      <c r="E865" s="1689"/>
      <c r="F865" s="1689"/>
      <c r="G865" s="1689"/>
      <c r="H865" s="1689"/>
      <c r="I865" s="1689"/>
      <c r="J865" s="1689"/>
      <c r="K865" s="1689"/>
      <c r="L865" s="1689"/>
      <c r="M865" s="1689"/>
      <c r="N865" s="1689"/>
      <c r="O865" s="1689"/>
      <c r="P865" s="1689"/>
      <c r="Q865" s="1689"/>
      <c r="R865" s="1689"/>
      <c r="S865" s="1689"/>
      <c r="T865" s="1689"/>
      <c r="U865" s="1689"/>
      <c r="V865" s="1689"/>
      <c r="W865" s="1689"/>
      <c r="X865" s="1689"/>
      <c r="Y865" s="1689"/>
      <c r="Z865" s="1689"/>
    </row>
    <row r="866">
      <c r="A866" s="1689"/>
      <c r="B866" s="1689"/>
      <c r="C866" s="1689"/>
      <c r="D866" s="1689"/>
      <c r="E866" s="1689"/>
      <c r="F866" s="1689"/>
      <c r="G866" s="1689"/>
      <c r="H866" s="1689"/>
      <c r="I866" s="1689"/>
      <c r="J866" s="1689"/>
      <c r="K866" s="1689"/>
      <c r="L866" s="1689"/>
      <c r="M866" s="1689"/>
      <c r="N866" s="1689"/>
      <c r="O866" s="1689"/>
      <c r="P866" s="1689"/>
      <c r="Q866" s="1689"/>
      <c r="R866" s="1689"/>
      <c r="S866" s="1689"/>
      <c r="T866" s="1689"/>
      <c r="U866" s="1689"/>
      <c r="V866" s="1689"/>
      <c r="W866" s="1689"/>
      <c r="X866" s="1689"/>
      <c r="Y866" s="1689"/>
      <c r="Z866" s="1689"/>
    </row>
    <row r="867">
      <c r="A867" s="1689"/>
      <c r="B867" s="1689"/>
      <c r="C867" s="1689"/>
      <c r="D867" s="1689"/>
      <c r="E867" s="1689"/>
      <c r="F867" s="1689"/>
      <c r="G867" s="1689"/>
      <c r="H867" s="1689"/>
      <c r="I867" s="1689"/>
      <c r="J867" s="1689"/>
      <c r="K867" s="1689"/>
      <c r="L867" s="1689"/>
      <c r="M867" s="1689"/>
      <c r="N867" s="1689"/>
      <c r="O867" s="1689"/>
      <c r="P867" s="1689"/>
      <c r="Q867" s="1689"/>
      <c r="R867" s="1689"/>
      <c r="S867" s="1689"/>
      <c r="T867" s="1689"/>
      <c r="U867" s="1689"/>
      <c r="V867" s="1689"/>
      <c r="W867" s="1689"/>
      <c r="X867" s="1689"/>
      <c r="Y867" s="1689"/>
      <c r="Z867" s="1689"/>
    </row>
    <row r="868">
      <c r="A868" s="1689"/>
      <c r="B868" s="1689"/>
      <c r="C868" s="1689"/>
      <c r="D868" s="1689"/>
      <c r="E868" s="1689"/>
      <c r="F868" s="1689"/>
      <c r="G868" s="1689"/>
      <c r="H868" s="1689"/>
      <c r="I868" s="1689"/>
      <c r="J868" s="1689"/>
      <c r="K868" s="1689"/>
      <c r="L868" s="1689"/>
      <c r="M868" s="1689"/>
      <c r="N868" s="1689"/>
      <c r="O868" s="1689"/>
      <c r="P868" s="1689"/>
      <c r="Q868" s="1689"/>
      <c r="R868" s="1689"/>
      <c r="S868" s="1689"/>
      <c r="T868" s="1689"/>
      <c r="U868" s="1689"/>
      <c r="V868" s="1689"/>
      <c r="W868" s="1689"/>
      <c r="X868" s="1689"/>
      <c r="Y868" s="1689"/>
      <c r="Z868" s="1689"/>
    </row>
    <row r="869">
      <c r="A869" s="1689"/>
      <c r="B869" s="1689"/>
      <c r="C869" s="1689"/>
      <c r="D869" s="1689"/>
      <c r="E869" s="1689"/>
      <c r="F869" s="1689"/>
      <c r="G869" s="1689"/>
      <c r="H869" s="1689"/>
      <c r="I869" s="1689"/>
      <c r="J869" s="1689"/>
      <c r="K869" s="1689"/>
      <c r="L869" s="1689"/>
      <c r="M869" s="1689"/>
      <c r="N869" s="1689"/>
      <c r="O869" s="1689"/>
      <c r="P869" s="1689"/>
      <c r="Q869" s="1689"/>
      <c r="R869" s="1689"/>
      <c r="S869" s="1689"/>
      <c r="T869" s="1689"/>
      <c r="U869" s="1689"/>
      <c r="V869" s="1689"/>
      <c r="W869" s="1689"/>
      <c r="X869" s="1689"/>
      <c r="Y869" s="1689"/>
      <c r="Z869" s="1689"/>
    </row>
    <row r="870">
      <c r="A870" s="1689"/>
      <c r="B870" s="1689"/>
      <c r="C870" s="1689"/>
      <c r="D870" s="1689"/>
      <c r="E870" s="1689"/>
      <c r="F870" s="1689"/>
      <c r="G870" s="1689"/>
      <c r="H870" s="1689"/>
      <c r="I870" s="1689"/>
      <c r="J870" s="1689"/>
      <c r="K870" s="1689"/>
      <c r="L870" s="1689"/>
      <c r="M870" s="1689"/>
      <c r="N870" s="1689"/>
      <c r="O870" s="1689"/>
      <c r="P870" s="1689"/>
      <c r="Q870" s="1689"/>
      <c r="R870" s="1689"/>
      <c r="S870" s="1689"/>
      <c r="T870" s="1689"/>
      <c r="U870" s="1689"/>
      <c r="V870" s="1689"/>
      <c r="W870" s="1689"/>
      <c r="X870" s="1689"/>
      <c r="Y870" s="1689"/>
      <c r="Z870" s="1689"/>
    </row>
    <row r="871">
      <c r="A871" s="1689"/>
      <c r="B871" s="1689"/>
      <c r="C871" s="1689"/>
      <c r="D871" s="1689"/>
      <c r="E871" s="1689"/>
      <c r="F871" s="1689"/>
      <c r="G871" s="1689"/>
      <c r="H871" s="1689"/>
      <c r="I871" s="1689"/>
      <c r="J871" s="1689"/>
      <c r="K871" s="1689"/>
      <c r="L871" s="1689"/>
      <c r="M871" s="1689"/>
      <c r="N871" s="1689"/>
      <c r="O871" s="1689"/>
      <c r="P871" s="1689"/>
      <c r="Q871" s="1689"/>
      <c r="R871" s="1689"/>
      <c r="S871" s="1689"/>
      <c r="T871" s="1689"/>
      <c r="U871" s="1689"/>
      <c r="V871" s="1689"/>
      <c r="W871" s="1689"/>
      <c r="X871" s="1689"/>
      <c r="Y871" s="1689"/>
      <c r="Z871" s="1689"/>
    </row>
    <row r="872">
      <c r="A872" s="1689"/>
      <c r="B872" s="1689"/>
      <c r="C872" s="1689"/>
      <c r="D872" s="1689"/>
      <c r="E872" s="1689"/>
      <c r="F872" s="1689"/>
      <c r="G872" s="1689"/>
      <c r="H872" s="1689"/>
      <c r="I872" s="1689"/>
      <c r="J872" s="1689"/>
      <c r="K872" s="1689"/>
      <c r="L872" s="1689"/>
      <c r="M872" s="1689"/>
      <c r="N872" s="1689"/>
      <c r="O872" s="1689"/>
      <c r="P872" s="1689"/>
      <c r="Q872" s="1689"/>
      <c r="R872" s="1689"/>
      <c r="S872" s="1689"/>
      <c r="T872" s="1689"/>
      <c r="U872" s="1689"/>
      <c r="V872" s="1689"/>
      <c r="W872" s="1689"/>
      <c r="X872" s="1689"/>
      <c r="Y872" s="1689"/>
      <c r="Z872" s="1689"/>
    </row>
    <row r="873">
      <c r="A873" s="1689"/>
      <c r="B873" s="1689"/>
      <c r="C873" s="1689"/>
      <c r="D873" s="1689"/>
      <c r="E873" s="1689"/>
      <c r="F873" s="1689"/>
      <c r="G873" s="1689"/>
      <c r="H873" s="1689"/>
      <c r="I873" s="1689"/>
      <c r="J873" s="1689"/>
      <c r="K873" s="1689"/>
      <c r="L873" s="1689"/>
      <c r="M873" s="1689"/>
      <c r="N873" s="1689"/>
      <c r="O873" s="1689"/>
      <c r="P873" s="1689"/>
      <c r="Q873" s="1689"/>
      <c r="R873" s="1689"/>
      <c r="S873" s="1689"/>
      <c r="T873" s="1689"/>
      <c r="U873" s="1689"/>
      <c r="V873" s="1689"/>
      <c r="W873" s="1689"/>
      <c r="X873" s="1689"/>
      <c r="Y873" s="1689"/>
      <c r="Z873" s="1689"/>
    </row>
    <row r="874">
      <c r="A874" s="1689"/>
      <c r="B874" s="1689"/>
      <c r="C874" s="1689"/>
      <c r="D874" s="1689"/>
      <c r="E874" s="1689"/>
      <c r="F874" s="1689"/>
      <c r="G874" s="1689"/>
      <c r="H874" s="1689"/>
      <c r="I874" s="1689"/>
      <c r="J874" s="1689"/>
      <c r="K874" s="1689"/>
      <c r="L874" s="1689"/>
      <c r="M874" s="1689"/>
      <c r="N874" s="1689"/>
      <c r="O874" s="1689"/>
      <c r="P874" s="1689"/>
      <c r="Q874" s="1689"/>
      <c r="R874" s="1689"/>
      <c r="S874" s="1689"/>
      <c r="T874" s="1689"/>
      <c r="U874" s="1689"/>
      <c r="V874" s="1689"/>
      <c r="W874" s="1689"/>
      <c r="X874" s="1689"/>
      <c r="Y874" s="1689"/>
      <c r="Z874" s="1689"/>
    </row>
    <row r="875">
      <c r="A875" s="1689"/>
      <c r="B875" s="1689"/>
      <c r="C875" s="1689"/>
      <c r="D875" s="1689"/>
      <c r="E875" s="1689"/>
      <c r="F875" s="1689"/>
      <c r="G875" s="1689"/>
      <c r="H875" s="1689"/>
      <c r="I875" s="1689"/>
      <c r="J875" s="1689"/>
      <c r="K875" s="1689"/>
      <c r="L875" s="1689"/>
      <c r="M875" s="1689"/>
      <c r="N875" s="1689"/>
      <c r="O875" s="1689"/>
      <c r="P875" s="1689"/>
      <c r="Q875" s="1689"/>
      <c r="R875" s="1689"/>
      <c r="S875" s="1689"/>
      <c r="T875" s="1689"/>
      <c r="U875" s="1689"/>
      <c r="V875" s="1689"/>
      <c r="W875" s="1689"/>
      <c r="X875" s="1689"/>
      <c r="Y875" s="1689"/>
      <c r="Z875" s="1689"/>
    </row>
    <row r="876">
      <c r="A876" s="1689"/>
      <c r="B876" s="1689"/>
      <c r="C876" s="1689"/>
      <c r="D876" s="1689"/>
      <c r="E876" s="1689"/>
      <c r="F876" s="1689"/>
      <c r="G876" s="1689"/>
      <c r="H876" s="1689"/>
      <c r="I876" s="1689"/>
      <c r="J876" s="1689"/>
      <c r="K876" s="1689"/>
      <c r="L876" s="1689"/>
      <c r="M876" s="1689"/>
      <c r="N876" s="1689"/>
      <c r="O876" s="1689"/>
      <c r="P876" s="1689"/>
      <c r="Q876" s="1689"/>
      <c r="R876" s="1689"/>
      <c r="S876" s="1689"/>
      <c r="T876" s="1689"/>
      <c r="U876" s="1689"/>
      <c r="V876" s="1689"/>
      <c r="W876" s="1689"/>
      <c r="X876" s="1689"/>
      <c r="Y876" s="1689"/>
      <c r="Z876" s="1689"/>
    </row>
    <row r="877">
      <c r="A877" s="1689"/>
      <c r="B877" s="1689"/>
      <c r="C877" s="1689"/>
      <c r="D877" s="1689"/>
      <c r="E877" s="1689"/>
      <c r="F877" s="1689"/>
      <c r="G877" s="1689"/>
      <c r="H877" s="1689"/>
      <c r="I877" s="1689"/>
      <c r="J877" s="1689"/>
      <c r="K877" s="1689"/>
      <c r="L877" s="1689"/>
      <c r="M877" s="1689"/>
      <c r="N877" s="1689"/>
      <c r="O877" s="1689"/>
      <c r="P877" s="1689"/>
      <c r="Q877" s="1689"/>
      <c r="R877" s="1689"/>
      <c r="S877" s="1689"/>
      <c r="T877" s="1689"/>
      <c r="U877" s="1689"/>
      <c r="V877" s="1689"/>
      <c r="W877" s="1689"/>
      <c r="X877" s="1689"/>
      <c r="Y877" s="1689"/>
      <c r="Z877" s="1689"/>
    </row>
    <row r="878">
      <c r="A878" s="1689"/>
      <c r="B878" s="1689"/>
      <c r="C878" s="1689"/>
      <c r="D878" s="1689"/>
      <c r="E878" s="1689"/>
      <c r="F878" s="1689"/>
      <c r="G878" s="1689"/>
      <c r="H878" s="1689"/>
      <c r="I878" s="1689"/>
      <c r="J878" s="1689"/>
      <c r="K878" s="1689"/>
      <c r="L878" s="1689"/>
      <c r="M878" s="1689"/>
      <c r="N878" s="1689"/>
      <c r="O878" s="1689"/>
      <c r="P878" s="1689"/>
      <c r="Q878" s="1689"/>
      <c r="R878" s="1689"/>
      <c r="S878" s="1689"/>
      <c r="T878" s="1689"/>
      <c r="U878" s="1689"/>
      <c r="V878" s="1689"/>
      <c r="W878" s="1689"/>
      <c r="X878" s="1689"/>
      <c r="Y878" s="1689"/>
      <c r="Z878" s="1689"/>
    </row>
    <row r="879">
      <c r="A879" s="1689"/>
      <c r="B879" s="1689"/>
      <c r="C879" s="1689"/>
      <c r="D879" s="1689"/>
      <c r="E879" s="1689"/>
      <c r="F879" s="1689"/>
      <c r="G879" s="1689"/>
      <c r="H879" s="1689"/>
      <c r="I879" s="1689"/>
      <c r="J879" s="1689"/>
      <c r="K879" s="1689"/>
      <c r="L879" s="1689"/>
      <c r="M879" s="1689"/>
      <c r="N879" s="1689"/>
      <c r="O879" s="1689"/>
      <c r="P879" s="1689"/>
      <c r="Q879" s="1689"/>
      <c r="R879" s="1689"/>
      <c r="S879" s="1689"/>
      <c r="T879" s="1689"/>
      <c r="U879" s="1689"/>
      <c r="V879" s="1689"/>
      <c r="W879" s="1689"/>
      <c r="X879" s="1689"/>
      <c r="Y879" s="1689"/>
      <c r="Z879" s="1689"/>
    </row>
    <row r="880">
      <c r="A880" s="1689"/>
      <c r="B880" s="1689"/>
      <c r="C880" s="1689"/>
      <c r="D880" s="1689"/>
      <c r="E880" s="1689"/>
      <c r="F880" s="1689"/>
      <c r="G880" s="1689"/>
      <c r="H880" s="1689"/>
      <c r="I880" s="1689"/>
      <c r="J880" s="1689"/>
      <c r="K880" s="1689"/>
      <c r="L880" s="1689"/>
      <c r="M880" s="1689"/>
      <c r="N880" s="1689"/>
      <c r="O880" s="1689"/>
      <c r="P880" s="1689"/>
      <c r="Q880" s="1689"/>
      <c r="R880" s="1689"/>
      <c r="S880" s="1689"/>
      <c r="T880" s="1689"/>
      <c r="U880" s="1689"/>
      <c r="V880" s="1689"/>
      <c r="W880" s="1689"/>
      <c r="X880" s="1689"/>
      <c r="Y880" s="1689"/>
      <c r="Z880" s="1689"/>
    </row>
    <row r="881">
      <c r="A881" s="1689"/>
      <c r="B881" s="1689"/>
      <c r="C881" s="1689"/>
      <c r="D881" s="1689"/>
      <c r="E881" s="1689"/>
      <c r="F881" s="1689"/>
      <c r="G881" s="1689"/>
      <c r="H881" s="1689"/>
      <c r="I881" s="1689"/>
      <c r="J881" s="1689"/>
      <c r="K881" s="1689"/>
      <c r="L881" s="1689"/>
      <c r="M881" s="1689"/>
      <c r="N881" s="1689"/>
      <c r="O881" s="1689"/>
      <c r="P881" s="1689"/>
      <c r="Q881" s="1689"/>
      <c r="R881" s="1689"/>
      <c r="S881" s="1689"/>
      <c r="T881" s="1689"/>
      <c r="U881" s="1689"/>
      <c r="V881" s="1689"/>
      <c r="W881" s="1689"/>
      <c r="X881" s="1689"/>
      <c r="Y881" s="1689"/>
      <c r="Z881" s="1689"/>
    </row>
    <row r="882">
      <c r="A882" s="1689"/>
      <c r="B882" s="1689"/>
      <c r="C882" s="1689"/>
      <c r="D882" s="1689"/>
      <c r="E882" s="1689"/>
      <c r="F882" s="1689"/>
      <c r="G882" s="1689"/>
      <c r="H882" s="1689"/>
      <c r="I882" s="1689"/>
      <c r="J882" s="1689"/>
      <c r="K882" s="1689"/>
      <c r="L882" s="1689"/>
      <c r="M882" s="1689"/>
      <c r="N882" s="1689"/>
      <c r="O882" s="1689"/>
      <c r="P882" s="1689"/>
      <c r="Q882" s="1689"/>
      <c r="R882" s="1689"/>
      <c r="S882" s="1689"/>
      <c r="T882" s="1689"/>
      <c r="U882" s="1689"/>
      <c r="V882" s="1689"/>
      <c r="W882" s="1689"/>
      <c r="X882" s="1689"/>
      <c r="Y882" s="1689"/>
      <c r="Z882" s="1689"/>
    </row>
    <row r="883">
      <c r="A883" s="1689"/>
      <c r="B883" s="1689"/>
      <c r="C883" s="1689"/>
      <c r="D883" s="1689"/>
      <c r="E883" s="1689"/>
      <c r="F883" s="1689"/>
      <c r="G883" s="1689"/>
      <c r="H883" s="1689"/>
      <c r="I883" s="1689"/>
      <c r="J883" s="1689"/>
      <c r="K883" s="1689"/>
      <c r="L883" s="1689"/>
      <c r="M883" s="1689"/>
      <c r="N883" s="1689"/>
      <c r="O883" s="1689"/>
      <c r="P883" s="1689"/>
      <c r="Q883" s="1689"/>
      <c r="R883" s="1689"/>
      <c r="S883" s="1689"/>
      <c r="T883" s="1689"/>
      <c r="U883" s="1689"/>
      <c r="V883" s="1689"/>
      <c r="W883" s="1689"/>
      <c r="X883" s="1689"/>
      <c r="Y883" s="1689"/>
      <c r="Z883" s="1689"/>
    </row>
    <row r="884">
      <c r="A884" s="1689"/>
      <c r="B884" s="1689"/>
      <c r="C884" s="1689"/>
      <c r="D884" s="1689"/>
      <c r="E884" s="1689"/>
      <c r="F884" s="1689"/>
      <c r="G884" s="1689"/>
      <c r="H884" s="1689"/>
      <c r="I884" s="1689"/>
      <c r="J884" s="1689"/>
      <c r="K884" s="1689"/>
      <c r="L884" s="1689"/>
      <c r="M884" s="1689"/>
      <c r="N884" s="1689"/>
      <c r="O884" s="1689"/>
      <c r="P884" s="1689"/>
      <c r="Q884" s="1689"/>
      <c r="R884" s="1689"/>
      <c r="S884" s="1689"/>
      <c r="T884" s="1689"/>
      <c r="U884" s="1689"/>
      <c r="V884" s="1689"/>
      <c r="W884" s="1689"/>
      <c r="X884" s="1689"/>
      <c r="Y884" s="1689"/>
      <c r="Z884" s="1689"/>
    </row>
    <row r="885">
      <c r="A885" s="1689"/>
      <c r="B885" s="1689"/>
      <c r="C885" s="1689"/>
      <c r="D885" s="1689"/>
      <c r="E885" s="1689"/>
      <c r="F885" s="1689"/>
      <c r="G885" s="1689"/>
      <c r="H885" s="1689"/>
      <c r="I885" s="1689"/>
      <c r="J885" s="1689"/>
      <c r="K885" s="1689"/>
      <c r="L885" s="1689"/>
      <c r="M885" s="1689"/>
      <c r="N885" s="1689"/>
      <c r="O885" s="1689"/>
      <c r="P885" s="1689"/>
      <c r="Q885" s="1689"/>
      <c r="R885" s="1689"/>
      <c r="S885" s="1689"/>
      <c r="T885" s="1689"/>
      <c r="U885" s="1689"/>
      <c r="V885" s="1689"/>
      <c r="W885" s="1689"/>
      <c r="X885" s="1689"/>
      <c r="Y885" s="1689"/>
      <c r="Z885" s="1689"/>
    </row>
    <row r="886">
      <c r="A886" s="1689"/>
      <c r="B886" s="1689"/>
      <c r="C886" s="1689"/>
      <c r="D886" s="1689"/>
      <c r="E886" s="1689"/>
      <c r="F886" s="1689"/>
      <c r="G886" s="1689"/>
      <c r="H886" s="1689"/>
      <c r="I886" s="1689"/>
      <c r="J886" s="1689"/>
      <c r="K886" s="1689"/>
      <c r="L886" s="1689"/>
      <c r="M886" s="1689"/>
      <c r="N886" s="1689"/>
      <c r="O886" s="1689"/>
      <c r="P886" s="1689"/>
      <c r="Q886" s="1689"/>
      <c r="R886" s="1689"/>
      <c r="S886" s="1689"/>
      <c r="T886" s="1689"/>
      <c r="U886" s="1689"/>
      <c r="V886" s="1689"/>
      <c r="W886" s="1689"/>
      <c r="X886" s="1689"/>
      <c r="Y886" s="1689"/>
      <c r="Z886" s="1689"/>
    </row>
    <row r="887">
      <c r="A887" s="1689"/>
      <c r="B887" s="1689"/>
      <c r="C887" s="1689"/>
      <c r="D887" s="1689"/>
      <c r="E887" s="1689"/>
      <c r="F887" s="1689"/>
      <c r="G887" s="1689"/>
      <c r="H887" s="1689"/>
      <c r="I887" s="1689"/>
      <c r="J887" s="1689"/>
      <c r="K887" s="1689"/>
      <c r="L887" s="1689"/>
      <c r="M887" s="1689"/>
      <c r="N887" s="1689"/>
      <c r="O887" s="1689"/>
      <c r="P887" s="1689"/>
      <c r="Q887" s="1689"/>
      <c r="R887" s="1689"/>
      <c r="S887" s="1689"/>
      <c r="T887" s="1689"/>
      <c r="U887" s="1689"/>
      <c r="V887" s="1689"/>
      <c r="W887" s="1689"/>
      <c r="X887" s="1689"/>
      <c r="Y887" s="1689"/>
      <c r="Z887" s="1689"/>
    </row>
    <row r="888">
      <c r="A888" s="1689"/>
      <c r="B888" s="1689"/>
      <c r="C888" s="1689"/>
      <c r="D888" s="1689"/>
      <c r="E888" s="1689"/>
      <c r="F888" s="1689"/>
      <c r="G888" s="1689"/>
      <c r="H888" s="1689"/>
      <c r="I888" s="1689"/>
      <c r="J888" s="1689"/>
      <c r="K888" s="1689"/>
      <c r="L888" s="1689"/>
      <c r="M888" s="1689"/>
      <c r="N888" s="1689"/>
      <c r="O888" s="1689"/>
      <c r="P888" s="1689"/>
      <c r="Q888" s="1689"/>
      <c r="R888" s="1689"/>
      <c r="S888" s="1689"/>
      <c r="T888" s="1689"/>
      <c r="U888" s="1689"/>
      <c r="V888" s="1689"/>
      <c r="W888" s="1689"/>
      <c r="X888" s="1689"/>
      <c r="Y888" s="1689"/>
      <c r="Z888" s="1689"/>
    </row>
    <row r="889">
      <c r="A889" s="1689"/>
      <c r="B889" s="1689"/>
      <c r="C889" s="1689"/>
      <c r="D889" s="1689"/>
      <c r="E889" s="1689"/>
      <c r="F889" s="1689"/>
      <c r="G889" s="1689"/>
      <c r="H889" s="1689"/>
      <c r="I889" s="1689"/>
      <c r="J889" s="1689"/>
      <c r="K889" s="1689"/>
      <c r="L889" s="1689"/>
      <c r="M889" s="1689"/>
      <c r="N889" s="1689"/>
      <c r="O889" s="1689"/>
      <c r="P889" s="1689"/>
      <c r="Q889" s="1689"/>
      <c r="R889" s="1689"/>
      <c r="S889" s="1689"/>
      <c r="T889" s="1689"/>
      <c r="U889" s="1689"/>
      <c r="V889" s="1689"/>
      <c r="W889" s="1689"/>
      <c r="X889" s="1689"/>
      <c r="Y889" s="1689"/>
      <c r="Z889" s="1689"/>
    </row>
    <row r="890">
      <c r="A890" s="1689"/>
      <c r="B890" s="1689"/>
      <c r="C890" s="1689"/>
      <c r="D890" s="1689"/>
      <c r="E890" s="1689"/>
      <c r="F890" s="1689"/>
      <c r="G890" s="1689"/>
      <c r="H890" s="1689"/>
      <c r="I890" s="1689"/>
      <c r="J890" s="1689"/>
      <c r="K890" s="1689"/>
      <c r="L890" s="1689"/>
      <c r="M890" s="1689"/>
      <c r="N890" s="1689"/>
      <c r="O890" s="1689"/>
      <c r="P890" s="1689"/>
      <c r="Q890" s="1689"/>
      <c r="R890" s="1689"/>
      <c r="S890" s="1689"/>
      <c r="T890" s="1689"/>
      <c r="U890" s="1689"/>
      <c r="V890" s="1689"/>
      <c r="W890" s="1689"/>
      <c r="X890" s="1689"/>
      <c r="Y890" s="1689"/>
      <c r="Z890" s="1689"/>
    </row>
    <row r="891">
      <c r="A891" s="1689"/>
      <c r="B891" s="1689"/>
      <c r="C891" s="1689"/>
      <c r="D891" s="1689"/>
      <c r="E891" s="1689"/>
      <c r="F891" s="1689"/>
      <c r="G891" s="1689"/>
      <c r="H891" s="1689"/>
      <c r="I891" s="1689"/>
      <c r="J891" s="1689"/>
      <c r="K891" s="1689"/>
      <c r="L891" s="1689"/>
      <c r="M891" s="1689"/>
      <c r="N891" s="1689"/>
      <c r="O891" s="1689"/>
      <c r="P891" s="1689"/>
      <c r="Q891" s="1689"/>
      <c r="R891" s="1689"/>
      <c r="S891" s="1689"/>
      <c r="T891" s="1689"/>
      <c r="U891" s="1689"/>
      <c r="V891" s="1689"/>
      <c r="W891" s="1689"/>
      <c r="X891" s="1689"/>
      <c r="Y891" s="1689"/>
      <c r="Z891" s="1689"/>
    </row>
    <row r="892">
      <c r="A892" s="1689"/>
      <c r="B892" s="1689"/>
      <c r="C892" s="1689"/>
      <c r="D892" s="1689"/>
      <c r="E892" s="1689"/>
      <c r="F892" s="1689"/>
      <c r="G892" s="1689"/>
      <c r="H892" s="1689"/>
      <c r="I892" s="1689"/>
      <c r="J892" s="1689"/>
      <c r="K892" s="1689"/>
      <c r="L892" s="1689"/>
      <c r="M892" s="1689"/>
      <c r="N892" s="1689"/>
      <c r="O892" s="1689"/>
      <c r="P892" s="1689"/>
      <c r="Q892" s="1689"/>
      <c r="R892" s="1689"/>
      <c r="S892" s="1689"/>
      <c r="T892" s="1689"/>
      <c r="U892" s="1689"/>
      <c r="V892" s="1689"/>
      <c r="W892" s="1689"/>
      <c r="X892" s="1689"/>
      <c r="Y892" s="1689"/>
      <c r="Z892" s="1689"/>
    </row>
    <row r="893">
      <c r="A893" s="1689"/>
      <c r="B893" s="1689"/>
      <c r="C893" s="1689"/>
      <c r="D893" s="1689"/>
      <c r="E893" s="1689"/>
      <c r="F893" s="1689"/>
      <c r="G893" s="1689"/>
      <c r="H893" s="1689"/>
      <c r="I893" s="1689"/>
      <c r="J893" s="1689"/>
      <c r="K893" s="1689"/>
      <c r="L893" s="1689"/>
      <c r="M893" s="1689"/>
      <c r="N893" s="1689"/>
      <c r="O893" s="1689"/>
      <c r="P893" s="1689"/>
      <c r="Q893" s="1689"/>
      <c r="R893" s="1689"/>
      <c r="S893" s="1689"/>
      <c r="T893" s="1689"/>
      <c r="U893" s="1689"/>
      <c r="V893" s="1689"/>
      <c r="W893" s="1689"/>
      <c r="X893" s="1689"/>
      <c r="Y893" s="1689"/>
      <c r="Z893" s="1689"/>
    </row>
    <row r="894">
      <c r="A894" s="1689"/>
      <c r="B894" s="1689"/>
      <c r="C894" s="1689"/>
      <c r="D894" s="1689"/>
      <c r="E894" s="1689"/>
      <c r="F894" s="1689"/>
      <c r="G894" s="1689"/>
      <c r="H894" s="1689"/>
      <c r="I894" s="1689"/>
      <c r="J894" s="1689"/>
      <c r="K894" s="1689"/>
      <c r="L894" s="1689"/>
      <c r="M894" s="1689"/>
      <c r="N894" s="1689"/>
      <c r="O894" s="1689"/>
      <c r="P894" s="1689"/>
      <c r="Q894" s="1689"/>
      <c r="R894" s="1689"/>
      <c r="S894" s="1689"/>
      <c r="T894" s="1689"/>
      <c r="U894" s="1689"/>
      <c r="V894" s="1689"/>
      <c r="W894" s="1689"/>
      <c r="X894" s="1689"/>
      <c r="Y894" s="1689"/>
      <c r="Z894" s="1689"/>
    </row>
    <row r="895">
      <c r="A895" s="1689"/>
      <c r="B895" s="1689"/>
      <c r="C895" s="1689"/>
      <c r="D895" s="1689"/>
      <c r="E895" s="1689"/>
      <c r="F895" s="1689"/>
      <c r="G895" s="1689"/>
      <c r="H895" s="1689"/>
      <c r="I895" s="1689"/>
      <c r="J895" s="1689"/>
      <c r="K895" s="1689"/>
      <c r="L895" s="1689"/>
      <c r="M895" s="1689"/>
      <c r="N895" s="1689"/>
      <c r="O895" s="1689"/>
      <c r="P895" s="1689"/>
      <c r="Q895" s="1689"/>
      <c r="R895" s="1689"/>
      <c r="S895" s="1689"/>
      <c r="T895" s="1689"/>
      <c r="U895" s="1689"/>
      <c r="V895" s="1689"/>
      <c r="W895" s="1689"/>
      <c r="X895" s="1689"/>
      <c r="Y895" s="1689"/>
      <c r="Z895" s="1689"/>
    </row>
    <row r="896">
      <c r="A896" s="1689"/>
      <c r="B896" s="1689"/>
      <c r="C896" s="1689"/>
      <c r="D896" s="1689"/>
      <c r="E896" s="1689"/>
      <c r="F896" s="1689"/>
      <c r="G896" s="1689"/>
      <c r="H896" s="1689"/>
      <c r="I896" s="1689"/>
      <c r="J896" s="1689"/>
      <c r="K896" s="1689"/>
      <c r="L896" s="1689"/>
      <c r="M896" s="1689"/>
      <c r="N896" s="1689"/>
      <c r="O896" s="1689"/>
      <c r="P896" s="1689"/>
      <c r="Q896" s="1689"/>
      <c r="R896" s="1689"/>
      <c r="S896" s="1689"/>
      <c r="T896" s="1689"/>
      <c r="U896" s="1689"/>
      <c r="V896" s="1689"/>
      <c r="W896" s="1689"/>
      <c r="X896" s="1689"/>
      <c r="Y896" s="1689"/>
      <c r="Z896" s="1689"/>
    </row>
    <row r="897">
      <c r="A897" s="1689"/>
      <c r="B897" s="1689"/>
      <c r="C897" s="1689"/>
      <c r="D897" s="1689"/>
      <c r="E897" s="1689"/>
      <c r="F897" s="1689"/>
      <c r="G897" s="1689"/>
      <c r="H897" s="1689"/>
      <c r="I897" s="1689"/>
      <c r="J897" s="1689"/>
      <c r="K897" s="1689"/>
      <c r="L897" s="1689"/>
      <c r="M897" s="1689"/>
      <c r="N897" s="1689"/>
      <c r="O897" s="1689"/>
      <c r="P897" s="1689"/>
      <c r="Q897" s="1689"/>
      <c r="R897" s="1689"/>
      <c r="S897" s="1689"/>
      <c r="T897" s="1689"/>
      <c r="U897" s="1689"/>
      <c r="V897" s="1689"/>
      <c r="W897" s="1689"/>
      <c r="X897" s="1689"/>
      <c r="Y897" s="1689"/>
      <c r="Z897" s="1689"/>
    </row>
    <row r="898">
      <c r="A898" s="1689"/>
      <c r="B898" s="1689"/>
      <c r="C898" s="1689"/>
      <c r="D898" s="1689"/>
      <c r="E898" s="1689"/>
      <c r="F898" s="1689"/>
      <c r="G898" s="1689"/>
      <c r="H898" s="1689"/>
      <c r="I898" s="1689"/>
      <c r="J898" s="1689"/>
      <c r="K898" s="1689"/>
      <c r="L898" s="1689"/>
      <c r="M898" s="1689"/>
      <c r="N898" s="1689"/>
      <c r="O898" s="1689"/>
      <c r="P898" s="1689"/>
      <c r="Q898" s="1689"/>
      <c r="R898" s="1689"/>
      <c r="S898" s="1689"/>
      <c r="T898" s="1689"/>
      <c r="U898" s="1689"/>
      <c r="V898" s="1689"/>
      <c r="W898" s="1689"/>
      <c r="X898" s="1689"/>
      <c r="Y898" s="1689"/>
      <c r="Z898" s="1689"/>
    </row>
    <row r="899">
      <c r="A899" s="1689"/>
      <c r="B899" s="1689"/>
      <c r="C899" s="1689"/>
      <c r="D899" s="1689"/>
      <c r="E899" s="1689"/>
      <c r="F899" s="1689"/>
      <c r="G899" s="1689"/>
      <c r="H899" s="1689"/>
      <c r="I899" s="1689"/>
      <c r="J899" s="1689"/>
      <c r="K899" s="1689"/>
      <c r="L899" s="1689"/>
      <c r="M899" s="1689"/>
      <c r="N899" s="1689"/>
      <c r="O899" s="1689"/>
      <c r="P899" s="1689"/>
      <c r="Q899" s="1689"/>
      <c r="R899" s="1689"/>
      <c r="S899" s="1689"/>
      <c r="T899" s="1689"/>
      <c r="U899" s="1689"/>
      <c r="V899" s="1689"/>
      <c r="W899" s="1689"/>
      <c r="X899" s="1689"/>
      <c r="Y899" s="1689"/>
      <c r="Z899" s="1689"/>
    </row>
    <row r="900">
      <c r="A900" s="1689"/>
      <c r="B900" s="1689"/>
      <c r="C900" s="1689"/>
      <c r="D900" s="1689"/>
      <c r="E900" s="1689"/>
      <c r="F900" s="1689"/>
      <c r="G900" s="1689"/>
      <c r="H900" s="1689"/>
      <c r="I900" s="1689"/>
      <c r="J900" s="1689"/>
      <c r="K900" s="1689"/>
      <c r="L900" s="1689"/>
      <c r="M900" s="1689"/>
      <c r="N900" s="1689"/>
      <c r="O900" s="1689"/>
      <c r="P900" s="1689"/>
      <c r="Q900" s="1689"/>
      <c r="R900" s="1689"/>
      <c r="S900" s="1689"/>
      <c r="T900" s="1689"/>
      <c r="U900" s="1689"/>
      <c r="V900" s="1689"/>
      <c r="W900" s="1689"/>
      <c r="X900" s="1689"/>
      <c r="Y900" s="1689"/>
      <c r="Z900" s="1689"/>
    </row>
    <row r="901">
      <c r="A901" s="1689"/>
      <c r="B901" s="1689"/>
      <c r="C901" s="1689"/>
      <c r="D901" s="1689"/>
      <c r="E901" s="1689"/>
      <c r="F901" s="1689"/>
      <c r="G901" s="1689"/>
      <c r="H901" s="1689"/>
      <c r="I901" s="1689"/>
      <c r="J901" s="1689"/>
      <c r="K901" s="1689"/>
      <c r="L901" s="1689"/>
      <c r="M901" s="1689"/>
      <c r="N901" s="1689"/>
      <c r="O901" s="1689"/>
      <c r="P901" s="1689"/>
      <c r="Q901" s="1689"/>
      <c r="R901" s="1689"/>
      <c r="S901" s="1689"/>
      <c r="T901" s="1689"/>
      <c r="U901" s="1689"/>
      <c r="V901" s="1689"/>
      <c r="W901" s="1689"/>
      <c r="X901" s="1689"/>
      <c r="Y901" s="1689"/>
      <c r="Z901" s="1689"/>
    </row>
    <row r="902">
      <c r="A902" s="1689"/>
      <c r="B902" s="1689"/>
      <c r="C902" s="1689"/>
      <c r="D902" s="1689"/>
      <c r="E902" s="1689"/>
      <c r="F902" s="1689"/>
      <c r="G902" s="1689"/>
      <c r="H902" s="1689"/>
      <c r="I902" s="1689"/>
      <c r="J902" s="1689"/>
      <c r="K902" s="1689"/>
      <c r="L902" s="1689"/>
      <c r="M902" s="1689"/>
      <c r="N902" s="1689"/>
      <c r="O902" s="1689"/>
      <c r="P902" s="1689"/>
      <c r="Q902" s="1689"/>
      <c r="R902" s="1689"/>
      <c r="S902" s="1689"/>
      <c r="T902" s="1689"/>
      <c r="U902" s="1689"/>
      <c r="V902" s="1689"/>
      <c r="W902" s="1689"/>
      <c r="X902" s="1689"/>
      <c r="Y902" s="1689"/>
      <c r="Z902" s="1689"/>
    </row>
    <row r="903">
      <c r="A903" s="1689"/>
      <c r="B903" s="1689"/>
      <c r="C903" s="1689"/>
      <c r="D903" s="1689"/>
      <c r="E903" s="1689"/>
      <c r="F903" s="1689"/>
      <c r="G903" s="1689"/>
      <c r="H903" s="1689"/>
      <c r="I903" s="1689"/>
      <c r="J903" s="1689"/>
      <c r="K903" s="1689"/>
      <c r="L903" s="1689"/>
      <c r="M903" s="1689"/>
      <c r="N903" s="1689"/>
      <c r="O903" s="1689"/>
      <c r="P903" s="1689"/>
      <c r="Q903" s="1689"/>
      <c r="R903" s="1689"/>
      <c r="S903" s="1689"/>
      <c r="T903" s="1689"/>
      <c r="U903" s="1689"/>
      <c r="V903" s="1689"/>
      <c r="W903" s="1689"/>
      <c r="X903" s="1689"/>
      <c r="Y903" s="1689"/>
      <c r="Z903" s="1689"/>
    </row>
    <row r="904">
      <c r="A904" s="1689"/>
      <c r="B904" s="1689"/>
      <c r="C904" s="1689"/>
      <c r="D904" s="1689"/>
      <c r="E904" s="1689"/>
      <c r="F904" s="1689"/>
      <c r="G904" s="1689"/>
      <c r="H904" s="1689"/>
      <c r="I904" s="1689"/>
      <c r="J904" s="1689"/>
      <c r="K904" s="1689"/>
      <c r="L904" s="1689"/>
      <c r="M904" s="1689"/>
      <c r="N904" s="1689"/>
      <c r="O904" s="1689"/>
      <c r="P904" s="1689"/>
      <c r="Q904" s="1689"/>
      <c r="R904" s="1689"/>
      <c r="S904" s="1689"/>
      <c r="T904" s="1689"/>
      <c r="U904" s="1689"/>
      <c r="V904" s="1689"/>
      <c r="W904" s="1689"/>
      <c r="X904" s="1689"/>
      <c r="Y904" s="1689"/>
      <c r="Z904" s="1689"/>
    </row>
    <row r="905">
      <c r="A905" s="1689"/>
      <c r="B905" s="1689"/>
      <c r="C905" s="1689"/>
      <c r="D905" s="1689"/>
      <c r="E905" s="1689"/>
      <c r="F905" s="1689"/>
      <c r="G905" s="1689"/>
      <c r="H905" s="1689"/>
      <c r="I905" s="1689"/>
      <c r="J905" s="1689"/>
      <c r="K905" s="1689"/>
      <c r="L905" s="1689"/>
      <c r="M905" s="1689"/>
      <c r="N905" s="1689"/>
      <c r="O905" s="1689"/>
      <c r="P905" s="1689"/>
      <c r="Q905" s="1689"/>
      <c r="R905" s="1689"/>
      <c r="S905" s="1689"/>
      <c r="T905" s="1689"/>
      <c r="U905" s="1689"/>
      <c r="V905" s="1689"/>
      <c r="W905" s="1689"/>
      <c r="X905" s="1689"/>
      <c r="Y905" s="1689"/>
      <c r="Z905" s="1689"/>
    </row>
    <row r="906">
      <c r="A906" s="1689"/>
      <c r="B906" s="1689"/>
      <c r="C906" s="1689"/>
      <c r="D906" s="1689"/>
      <c r="E906" s="1689"/>
      <c r="F906" s="1689"/>
      <c r="G906" s="1689"/>
      <c r="H906" s="1689"/>
      <c r="I906" s="1689"/>
      <c r="J906" s="1689"/>
      <c r="K906" s="1689"/>
      <c r="L906" s="1689"/>
      <c r="M906" s="1689"/>
      <c r="N906" s="1689"/>
      <c r="O906" s="1689"/>
      <c r="P906" s="1689"/>
      <c r="Q906" s="1689"/>
      <c r="R906" s="1689"/>
      <c r="S906" s="1689"/>
      <c r="T906" s="1689"/>
      <c r="U906" s="1689"/>
      <c r="V906" s="1689"/>
      <c r="W906" s="1689"/>
      <c r="X906" s="1689"/>
      <c r="Y906" s="1689"/>
      <c r="Z906" s="1689"/>
    </row>
    <row r="907">
      <c r="A907" s="1689"/>
      <c r="B907" s="1689"/>
      <c r="C907" s="1689"/>
      <c r="D907" s="1689"/>
      <c r="E907" s="1689"/>
      <c r="F907" s="1689"/>
      <c r="G907" s="1689"/>
      <c r="H907" s="1689"/>
      <c r="I907" s="1689"/>
      <c r="J907" s="1689"/>
      <c r="K907" s="1689"/>
      <c r="L907" s="1689"/>
      <c r="M907" s="1689"/>
      <c r="N907" s="1689"/>
      <c r="O907" s="1689"/>
      <c r="P907" s="1689"/>
      <c r="Q907" s="1689"/>
      <c r="R907" s="1689"/>
      <c r="S907" s="1689"/>
      <c r="T907" s="1689"/>
      <c r="U907" s="1689"/>
      <c r="V907" s="1689"/>
      <c r="W907" s="1689"/>
      <c r="X907" s="1689"/>
      <c r="Y907" s="1689"/>
      <c r="Z907" s="1689"/>
    </row>
    <row r="908">
      <c r="A908" s="1689"/>
      <c r="B908" s="1689"/>
      <c r="C908" s="1689"/>
      <c r="D908" s="1689"/>
      <c r="E908" s="1689"/>
      <c r="F908" s="1689"/>
      <c r="G908" s="1689"/>
      <c r="H908" s="1689"/>
      <c r="I908" s="1689"/>
      <c r="J908" s="1689"/>
      <c r="K908" s="1689"/>
      <c r="L908" s="1689"/>
      <c r="M908" s="1689"/>
      <c r="N908" s="1689"/>
      <c r="O908" s="1689"/>
      <c r="P908" s="1689"/>
      <c r="Q908" s="1689"/>
      <c r="R908" s="1689"/>
      <c r="S908" s="1689"/>
      <c r="T908" s="1689"/>
      <c r="U908" s="1689"/>
      <c r="V908" s="1689"/>
      <c r="W908" s="1689"/>
      <c r="X908" s="1689"/>
      <c r="Y908" s="1689"/>
      <c r="Z908" s="1689"/>
    </row>
    <row r="909">
      <c r="A909" s="1689"/>
      <c r="B909" s="1689"/>
      <c r="C909" s="1689"/>
      <c r="D909" s="1689"/>
      <c r="E909" s="1689"/>
      <c r="F909" s="1689"/>
      <c r="G909" s="1689"/>
      <c r="H909" s="1689"/>
      <c r="I909" s="1689"/>
      <c r="J909" s="1689"/>
      <c r="K909" s="1689"/>
      <c r="L909" s="1689"/>
      <c r="M909" s="1689"/>
      <c r="N909" s="1689"/>
      <c r="O909" s="1689"/>
      <c r="P909" s="1689"/>
      <c r="Q909" s="1689"/>
      <c r="R909" s="1689"/>
      <c r="S909" s="1689"/>
      <c r="T909" s="1689"/>
      <c r="U909" s="1689"/>
      <c r="V909" s="1689"/>
      <c r="W909" s="1689"/>
      <c r="X909" s="1689"/>
      <c r="Y909" s="1689"/>
      <c r="Z909" s="1689"/>
    </row>
    <row r="910">
      <c r="A910" s="1689"/>
      <c r="B910" s="1689"/>
      <c r="C910" s="1689"/>
      <c r="D910" s="1689"/>
      <c r="E910" s="1689"/>
      <c r="F910" s="1689"/>
      <c r="G910" s="1689"/>
      <c r="H910" s="1689"/>
      <c r="I910" s="1689"/>
      <c r="J910" s="1689"/>
      <c r="K910" s="1689"/>
      <c r="L910" s="1689"/>
      <c r="M910" s="1689"/>
      <c r="N910" s="1689"/>
      <c r="O910" s="1689"/>
      <c r="P910" s="1689"/>
      <c r="Q910" s="1689"/>
      <c r="R910" s="1689"/>
      <c r="S910" s="1689"/>
      <c r="T910" s="1689"/>
      <c r="U910" s="1689"/>
      <c r="V910" s="1689"/>
      <c r="W910" s="1689"/>
      <c r="X910" s="1689"/>
      <c r="Y910" s="1689"/>
      <c r="Z910" s="1689"/>
    </row>
    <row r="911">
      <c r="A911" s="1689"/>
      <c r="B911" s="1689"/>
      <c r="C911" s="1689"/>
      <c r="D911" s="1689"/>
      <c r="E911" s="1689"/>
      <c r="F911" s="1689"/>
      <c r="G911" s="1689"/>
      <c r="H911" s="1689"/>
      <c r="I911" s="1689"/>
      <c r="J911" s="1689"/>
      <c r="K911" s="1689"/>
      <c r="L911" s="1689"/>
      <c r="M911" s="1689"/>
      <c r="N911" s="1689"/>
      <c r="O911" s="1689"/>
      <c r="P911" s="1689"/>
      <c r="Q911" s="1689"/>
      <c r="R911" s="1689"/>
      <c r="S911" s="1689"/>
      <c r="T911" s="1689"/>
      <c r="U911" s="1689"/>
      <c r="V911" s="1689"/>
      <c r="W911" s="1689"/>
      <c r="X911" s="1689"/>
      <c r="Y911" s="1689"/>
      <c r="Z911" s="1689"/>
    </row>
    <row r="912">
      <c r="A912" s="1689"/>
      <c r="B912" s="1689"/>
      <c r="C912" s="1689"/>
      <c r="D912" s="1689"/>
      <c r="E912" s="1689"/>
      <c r="F912" s="1689"/>
      <c r="G912" s="1689"/>
      <c r="H912" s="1689"/>
      <c r="I912" s="1689"/>
      <c r="J912" s="1689"/>
      <c r="K912" s="1689"/>
      <c r="L912" s="1689"/>
      <c r="M912" s="1689"/>
      <c r="N912" s="1689"/>
      <c r="O912" s="1689"/>
      <c r="P912" s="1689"/>
      <c r="Q912" s="1689"/>
      <c r="R912" s="1689"/>
      <c r="S912" s="1689"/>
      <c r="T912" s="1689"/>
      <c r="U912" s="1689"/>
      <c r="V912" s="1689"/>
      <c r="W912" s="1689"/>
      <c r="X912" s="1689"/>
      <c r="Y912" s="1689"/>
      <c r="Z912" s="1689"/>
    </row>
    <row r="913">
      <c r="A913" s="1689"/>
      <c r="B913" s="1689"/>
      <c r="C913" s="1689"/>
      <c r="D913" s="1689"/>
      <c r="E913" s="1689"/>
      <c r="F913" s="1689"/>
      <c r="G913" s="1689"/>
      <c r="H913" s="1689"/>
      <c r="I913" s="1689"/>
      <c r="J913" s="1689"/>
      <c r="K913" s="1689"/>
      <c r="L913" s="1689"/>
      <c r="M913" s="1689"/>
      <c r="N913" s="1689"/>
      <c r="O913" s="1689"/>
      <c r="P913" s="1689"/>
      <c r="Q913" s="1689"/>
      <c r="R913" s="1689"/>
      <c r="S913" s="1689"/>
      <c r="T913" s="1689"/>
      <c r="U913" s="1689"/>
      <c r="V913" s="1689"/>
      <c r="W913" s="1689"/>
      <c r="X913" s="1689"/>
      <c r="Y913" s="1689"/>
      <c r="Z913" s="1689"/>
    </row>
    <row r="914">
      <c r="A914" s="1689"/>
      <c r="B914" s="1689"/>
      <c r="C914" s="1689"/>
      <c r="D914" s="1689"/>
      <c r="E914" s="1689"/>
      <c r="F914" s="1689"/>
      <c r="G914" s="1689"/>
      <c r="H914" s="1689"/>
      <c r="I914" s="1689"/>
      <c r="J914" s="1689"/>
      <c r="K914" s="1689"/>
      <c r="L914" s="1689"/>
      <c r="M914" s="1689"/>
      <c r="N914" s="1689"/>
      <c r="O914" s="1689"/>
      <c r="P914" s="1689"/>
      <c r="Q914" s="1689"/>
      <c r="R914" s="1689"/>
      <c r="S914" s="1689"/>
      <c r="T914" s="1689"/>
      <c r="U914" s="1689"/>
      <c r="V914" s="1689"/>
      <c r="W914" s="1689"/>
      <c r="X914" s="1689"/>
      <c r="Y914" s="1689"/>
      <c r="Z914" s="1689"/>
    </row>
    <row r="915">
      <c r="A915" s="1689"/>
      <c r="B915" s="1689"/>
      <c r="C915" s="1689"/>
      <c r="D915" s="1689"/>
      <c r="E915" s="1689"/>
      <c r="F915" s="1689"/>
      <c r="G915" s="1689"/>
      <c r="H915" s="1689"/>
      <c r="I915" s="1689"/>
      <c r="J915" s="1689"/>
      <c r="K915" s="1689"/>
      <c r="L915" s="1689"/>
      <c r="M915" s="1689"/>
      <c r="N915" s="1689"/>
      <c r="O915" s="1689"/>
      <c r="P915" s="1689"/>
      <c r="Q915" s="1689"/>
      <c r="R915" s="1689"/>
      <c r="S915" s="1689"/>
      <c r="T915" s="1689"/>
      <c r="U915" s="1689"/>
      <c r="V915" s="1689"/>
      <c r="W915" s="1689"/>
      <c r="X915" s="1689"/>
      <c r="Y915" s="1689"/>
      <c r="Z915" s="1689"/>
    </row>
    <row r="916">
      <c r="A916" s="1689"/>
      <c r="B916" s="1689"/>
      <c r="C916" s="1689"/>
      <c r="D916" s="1689"/>
      <c r="E916" s="1689"/>
      <c r="F916" s="1689"/>
      <c r="G916" s="1689"/>
      <c r="H916" s="1689"/>
      <c r="I916" s="1689"/>
      <c r="J916" s="1689"/>
      <c r="K916" s="1689"/>
      <c r="L916" s="1689"/>
      <c r="M916" s="1689"/>
      <c r="N916" s="1689"/>
      <c r="O916" s="1689"/>
      <c r="P916" s="1689"/>
      <c r="Q916" s="1689"/>
      <c r="R916" s="1689"/>
      <c r="S916" s="1689"/>
      <c r="T916" s="1689"/>
      <c r="U916" s="1689"/>
      <c r="V916" s="1689"/>
      <c r="W916" s="1689"/>
      <c r="X916" s="1689"/>
      <c r="Y916" s="1689"/>
      <c r="Z916" s="1689"/>
    </row>
    <row r="917">
      <c r="A917" s="1689"/>
      <c r="B917" s="1689"/>
      <c r="C917" s="1689"/>
      <c r="D917" s="1689"/>
      <c r="E917" s="1689"/>
      <c r="F917" s="1689"/>
      <c r="G917" s="1689"/>
      <c r="H917" s="1689"/>
      <c r="I917" s="1689"/>
      <c r="J917" s="1689"/>
      <c r="K917" s="1689"/>
      <c r="L917" s="1689"/>
      <c r="M917" s="1689"/>
      <c r="N917" s="1689"/>
      <c r="O917" s="1689"/>
      <c r="P917" s="1689"/>
      <c r="Q917" s="1689"/>
      <c r="R917" s="1689"/>
      <c r="S917" s="1689"/>
      <c r="T917" s="1689"/>
      <c r="U917" s="1689"/>
      <c r="V917" s="1689"/>
      <c r="W917" s="1689"/>
      <c r="X917" s="1689"/>
      <c r="Y917" s="1689"/>
      <c r="Z917" s="1689"/>
    </row>
    <row r="918">
      <c r="A918" s="1689"/>
      <c r="B918" s="1689"/>
      <c r="C918" s="1689"/>
      <c r="D918" s="1689"/>
      <c r="E918" s="1689"/>
      <c r="F918" s="1689"/>
      <c r="G918" s="1689"/>
      <c r="H918" s="1689"/>
      <c r="I918" s="1689"/>
      <c r="J918" s="1689"/>
      <c r="K918" s="1689"/>
      <c r="L918" s="1689"/>
      <c r="M918" s="1689"/>
      <c r="N918" s="1689"/>
      <c r="O918" s="1689"/>
      <c r="P918" s="1689"/>
      <c r="Q918" s="1689"/>
      <c r="R918" s="1689"/>
      <c r="S918" s="1689"/>
      <c r="T918" s="1689"/>
      <c r="U918" s="1689"/>
      <c r="V918" s="1689"/>
      <c r="W918" s="1689"/>
      <c r="X918" s="1689"/>
      <c r="Y918" s="1689"/>
      <c r="Z918" s="1689"/>
    </row>
    <row r="919">
      <c r="A919" s="1689"/>
      <c r="B919" s="1689"/>
      <c r="C919" s="1689"/>
      <c r="D919" s="1689"/>
      <c r="E919" s="1689"/>
      <c r="F919" s="1689"/>
      <c r="G919" s="1689"/>
      <c r="H919" s="1689"/>
      <c r="I919" s="1689"/>
      <c r="J919" s="1689"/>
      <c r="K919" s="1689"/>
      <c r="L919" s="1689"/>
      <c r="M919" s="1689"/>
      <c r="N919" s="1689"/>
      <c r="O919" s="1689"/>
      <c r="P919" s="1689"/>
      <c r="Q919" s="1689"/>
      <c r="R919" s="1689"/>
      <c r="S919" s="1689"/>
      <c r="T919" s="1689"/>
      <c r="U919" s="1689"/>
      <c r="V919" s="1689"/>
      <c r="W919" s="1689"/>
      <c r="X919" s="1689"/>
      <c r="Y919" s="1689"/>
      <c r="Z919" s="1689"/>
    </row>
    <row r="920">
      <c r="A920" s="1689"/>
      <c r="B920" s="1689"/>
      <c r="C920" s="1689"/>
      <c r="D920" s="1689"/>
      <c r="E920" s="1689"/>
      <c r="F920" s="1689"/>
      <c r="G920" s="1689"/>
      <c r="H920" s="1689"/>
      <c r="I920" s="1689"/>
      <c r="J920" s="1689"/>
      <c r="K920" s="1689"/>
      <c r="L920" s="1689"/>
      <c r="M920" s="1689"/>
      <c r="N920" s="1689"/>
      <c r="O920" s="1689"/>
      <c r="P920" s="1689"/>
      <c r="Q920" s="1689"/>
      <c r="R920" s="1689"/>
      <c r="S920" s="1689"/>
      <c r="T920" s="1689"/>
      <c r="U920" s="1689"/>
      <c r="V920" s="1689"/>
      <c r="W920" s="1689"/>
      <c r="X920" s="1689"/>
      <c r="Y920" s="1689"/>
      <c r="Z920" s="1689"/>
    </row>
    <row r="921">
      <c r="A921" s="1689"/>
      <c r="B921" s="1689"/>
      <c r="C921" s="1689"/>
      <c r="D921" s="1689"/>
      <c r="E921" s="1689"/>
      <c r="F921" s="1689"/>
      <c r="G921" s="1689"/>
      <c r="H921" s="1689"/>
      <c r="I921" s="1689"/>
      <c r="J921" s="1689"/>
      <c r="K921" s="1689"/>
      <c r="L921" s="1689"/>
      <c r="M921" s="1689"/>
      <c r="N921" s="1689"/>
      <c r="O921" s="1689"/>
      <c r="P921" s="1689"/>
      <c r="Q921" s="1689"/>
      <c r="R921" s="1689"/>
      <c r="S921" s="1689"/>
      <c r="T921" s="1689"/>
      <c r="U921" s="1689"/>
      <c r="V921" s="1689"/>
      <c r="W921" s="1689"/>
      <c r="X921" s="1689"/>
      <c r="Y921" s="1689"/>
      <c r="Z921" s="1689"/>
    </row>
    <row r="922">
      <c r="A922" s="1689"/>
      <c r="B922" s="1689"/>
      <c r="C922" s="1689"/>
      <c r="D922" s="1689"/>
      <c r="E922" s="1689"/>
      <c r="F922" s="1689"/>
      <c r="G922" s="1689"/>
      <c r="H922" s="1689"/>
      <c r="I922" s="1689"/>
      <c r="J922" s="1689"/>
      <c r="K922" s="1689"/>
      <c r="L922" s="1689"/>
      <c r="M922" s="1689"/>
      <c r="N922" s="1689"/>
      <c r="O922" s="1689"/>
      <c r="P922" s="1689"/>
      <c r="Q922" s="1689"/>
      <c r="R922" s="1689"/>
      <c r="S922" s="1689"/>
      <c r="T922" s="1689"/>
      <c r="U922" s="1689"/>
      <c r="V922" s="1689"/>
      <c r="W922" s="1689"/>
      <c r="X922" s="1689"/>
      <c r="Y922" s="1689"/>
      <c r="Z922" s="1689"/>
    </row>
    <row r="923">
      <c r="A923" s="1689"/>
      <c r="B923" s="1689"/>
      <c r="C923" s="1689"/>
      <c r="D923" s="1689"/>
      <c r="E923" s="1689"/>
      <c r="F923" s="1689"/>
      <c r="G923" s="1689"/>
      <c r="H923" s="1689"/>
      <c r="I923" s="1689"/>
      <c r="J923" s="1689"/>
      <c r="K923" s="1689"/>
      <c r="L923" s="1689"/>
      <c r="M923" s="1689"/>
      <c r="N923" s="1689"/>
      <c r="O923" s="1689"/>
      <c r="P923" s="1689"/>
      <c r="Q923" s="1689"/>
      <c r="R923" s="1689"/>
      <c r="S923" s="1689"/>
      <c r="T923" s="1689"/>
      <c r="U923" s="1689"/>
      <c r="V923" s="1689"/>
      <c r="W923" s="1689"/>
      <c r="X923" s="1689"/>
      <c r="Y923" s="1689"/>
      <c r="Z923" s="1689"/>
    </row>
    <row r="924">
      <c r="A924" s="1689"/>
      <c r="B924" s="1689"/>
      <c r="C924" s="1689"/>
      <c r="D924" s="1689"/>
      <c r="E924" s="1689"/>
      <c r="F924" s="1689"/>
      <c r="G924" s="1689"/>
      <c r="H924" s="1689"/>
      <c r="I924" s="1689"/>
      <c r="J924" s="1689"/>
      <c r="K924" s="1689"/>
      <c r="L924" s="1689"/>
      <c r="M924" s="1689"/>
      <c r="N924" s="1689"/>
      <c r="O924" s="1689"/>
      <c r="P924" s="1689"/>
      <c r="Q924" s="1689"/>
      <c r="R924" s="1689"/>
      <c r="S924" s="1689"/>
      <c r="T924" s="1689"/>
      <c r="U924" s="1689"/>
      <c r="V924" s="1689"/>
      <c r="W924" s="1689"/>
      <c r="X924" s="1689"/>
      <c r="Y924" s="1689"/>
      <c r="Z924" s="1689"/>
    </row>
    <row r="925">
      <c r="A925" s="1689"/>
      <c r="B925" s="1689"/>
      <c r="C925" s="1689"/>
      <c r="D925" s="1689"/>
      <c r="E925" s="1689"/>
      <c r="F925" s="1689"/>
      <c r="G925" s="1689"/>
      <c r="H925" s="1689"/>
      <c r="I925" s="1689"/>
      <c r="J925" s="1689"/>
      <c r="K925" s="1689"/>
      <c r="L925" s="1689"/>
      <c r="M925" s="1689"/>
      <c r="N925" s="1689"/>
      <c r="O925" s="1689"/>
      <c r="P925" s="1689"/>
      <c r="Q925" s="1689"/>
      <c r="R925" s="1689"/>
      <c r="S925" s="1689"/>
      <c r="T925" s="1689"/>
      <c r="U925" s="1689"/>
      <c r="V925" s="1689"/>
      <c r="W925" s="1689"/>
      <c r="X925" s="1689"/>
      <c r="Y925" s="1689"/>
      <c r="Z925" s="1689"/>
    </row>
    <row r="926">
      <c r="A926" s="1689"/>
      <c r="B926" s="1689"/>
      <c r="C926" s="1689"/>
      <c r="D926" s="1689"/>
      <c r="E926" s="1689"/>
      <c r="F926" s="1689"/>
      <c r="G926" s="1689"/>
      <c r="H926" s="1689"/>
      <c r="I926" s="1689"/>
      <c r="J926" s="1689"/>
      <c r="K926" s="1689"/>
      <c r="L926" s="1689"/>
      <c r="M926" s="1689"/>
      <c r="N926" s="1689"/>
      <c r="O926" s="1689"/>
      <c r="P926" s="1689"/>
      <c r="Q926" s="1689"/>
      <c r="R926" s="1689"/>
      <c r="S926" s="1689"/>
      <c r="T926" s="1689"/>
      <c r="U926" s="1689"/>
      <c r="V926" s="1689"/>
      <c r="W926" s="1689"/>
      <c r="X926" s="1689"/>
      <c r="Y926" s="1689"/>
      <c r="Z926" s="1689"/>
    </row>
    <row r="927">
      <c r="A927" s="1689"/>
      <c r="B927" s="1689"/>
      <c r="C927" s="1689"/>
      <c r="D927" s="1689"/>
      <c r="E927" s="1689"/>
      <c r="F927" s="1689"/>
      <c r="G927" s="1689"/>
      <c r="H927" s="1689"/>
      <c r="I927" s="1689"/>
      <c r="J927" s="1689"/>
      <c r="K927" s="1689"/>
      <c r="L927" s="1689"/>
      <c r="M927" s="1689"/>
      <c r="N927" s="1689"/>
      <c r="O927" s="1689"/>
      <c r="P927" s="1689"/>
      <c r="Q927" s="1689"/>
      <c r="R927" s="1689"/>
      <c r="S927" s="1689"/>
      <c r="T927" s="1689"/>
      <c r="U927" s="1689"/>
      <c r="V927" s="1689"/>
      <c r="W927" s="1689"/>
      <c r="X927" s="1689"/>
      <c r="Y927" s="1689"/>
      <c r="Z927" s="1689"/>
    </row>
    <row r="928">
      <c r="A928" s="1689"/>
      <c r="B928" s="1689"/>
      <c r="C928" s="1689"/>
      <c r="D928" s="1689"/>
      <c r="E928" s="1689"/>
      <c r="F928" s="1689"/>
      <c r="G928" s="1689"/>
      <c r="H928" s="1689"/>
      <c r="I928" s="1689"/>
      <c r="J928" s="1689"/>
      <c r="K928" s="1689"/>
      <c r="L928" s="1689"/>
      <c r="M928" s="1689"/>
      <c r="N928" s="1689"/>
      <c r="O928" s="1689"/>
      <c r="P928" s="1689"/>
      <c r="Q928" s="1689"/>
      <c r="R928" s="1689"/>
      <c r="S928" s="1689"/>
      <c r="T928" s="1689"/>
      <c r="U928" s="1689"/>
      <c r="V928" s="1689"/>
      <c r="W928" s="1689"/>
      <c r="X928" s="1689"/>
      <c r="Y928" s="1689"/>
      <c r="Z928" s="1689"/>
    </row>
    <row r="929">
      <c r="A929" s="1689"/>
      <c r="B929" s="1689"/>
      <c r="C929" s="1689"/>
      <c r="D929" s="1689"/>
      <c r="E929" s="1689"/>
      <c r="F929" s="1689"/>
      <c r="G929" s="1689"/>
      <c r="H929" s="1689"/>
      <c r="I929" s="1689"/>
      <c r="J929" s="1689"/>
      <c r="K929" s="1689"/>
      <c r="L929" s="1689"/>
      <c r="M929" s="1689"/>
      <c r="N929" s="1689"/>
      <c r="O929" s="1689"/>
      <c r="P929" s="1689"/>
      <c r="Q929" s="1689"/>
      <c r="R929" s="1689"/>
      <c r="S929" s="1689"/>
      <c r="T929" s="1689"/>
      <c r="U929" s="1689"/>
      <c r="V929" s="1689"/>
      <c r="W929" s="1689"/>
      <c r="X929" s="1689"/>
      <c r="Y929" s="1689"/>
      <c r="Z929" s="1689"/>
    </row>
    <row r="930">
      <c r="A930" s="1689"/>
      <c r="B930" s="1689"/>
      <c r="C930" s="1689"/>
      <c r="D930" s="1689"/>
      <c r="E930" s="1689"/>
      <c r="F930" s="1689"/>
      <c r="G930" s="1689"/>
      <c r="H930" s="1689"/>
      <c r="I930" s="1689"/>
      <c r="J930" s="1689"/>
      <c r="K930" s="1689"/>
      <c r="L930" s="1689"/>
      <c r="M930" s="1689"/>
      <c r="N930" s="1689"/>
      <c r="O930" s="1689"/>
      <c r="P930" s="1689"/>
      <c r="Q930" s="1689"/>
      <c r="R930" s="1689"/>
      <c r="S930" s="1689"/>
      <c r="T930" s="1689"/>
      <c r="U930" s="1689"/>
      <c r="V930" s="1689"/>
      <c r="W930" s="1689"/>
      <c r="X930" s="1689"/>
      <c r="Y930" s="1689"/>
      <c r="Z930" s="1689"/>
    </row>
    <row r="931">
      <c r="A931" s="1689"/>
      <c r="B931" s="1689"/>
      <c r="C931" s="1689"/>
      <c r="D931" s="1689"/>
      <c r="E931" s="1689"/>
      <c r="F931" s="1689"/>
      <c r="G931" s="1689"/>
      <c r="H931" s="1689"/>
      <c r="I931" s="1689"/>
      <c r="J931" s="1689"/>
      <c r="K931" s="1689"/>
      <c r="L931" s="1689"/>
      <c r="M931" s="1689"/>
      <c r="N931" s="1689"/>
      <c r="O931" s="1689"/>
      <c r="P931" s="1689"/>
      <c r="Q931" s="1689"/>
      <c r="R931" s="1689"/>
      <c r="S931" s="1689"/>
      <c r="T931" s="1689"/>
      <c r="U931" s="1689"/>
      <c r="V931" s="1689"/>
      <c r="W931" s="1689"/>
      <c r="X931" s="1689"/>
      <c r="Y931" s="1689"/>
      <c r="Z931" s="1689"/>
    </row>
    <row r="932">
      <c r="A932" s="1689"/>
      <c r="B932" s="1689"/>
      <c r="C932" s="1689"/>
      <c r="D932" s="1689"/>
      <c r="E932" s="1689"/>
      <c r="F932" s="1689"/>
      <c r="G932" s="1689"/>
      <c r="H932" s="1689"/>
      <c r="I932" s="1689"/>
      <c r="J932" s="1689"/>
      <c r="K932" s="1689"/>
      <c r="L932" s="1689"/>
      <c r="M932" s="1689"/>
      <c r="N932" s="1689"/>
      <c r="O932" s="1689"/>
      <c r="P932" s="1689"/>
      <c r="Q932" s="1689"/>
      <c r="R932" s="1689"/>
      <c r="S932" s="1689"/>
      <c r="T932" s="1689"/>
      <c r="U932" s="1689"/>
      <c r="V932" s="1689"/>
      <c r="W932" s="1689"/>
      <c r="X932" s="1689"/>
      <c r="Y932" s="1689"/>
      <c r="Z932" s="1689"/>
    </row>
    <row r="933">
      <c r="A933" s="1689"/>
      <c r="B933" s="1689"/>
      <c r="C933" s="1689"/>
      <c r="D933" s="1689"/>
      <c r="E933" s="1689"/>
      <c r="F933" s="1689"/>
      <c r="G933" s="1689"/>
      <c r="H933" s="1689"/>
      <c r="I933" s="1689"/>
      <c r="J933" s="1689"/>
      <c r="K933" s="1689"/>
      <c r="L933" s="1689"/>
      <c r="M933" s="1689"/>
      <c r="N933" s="1689"/>
      <c r="O933" s="1689"/>
      <c r="P933" s="1689"/>
      <c r="Q933" s="1689"/>
      <c r="R933" s="1689"/>
      <c r="S933" s="1689"/>
      <c r="T933" s="1689"/>
      <c r="U933" s="1689"/>
      <c r="V933" s="1689"/>
      <c r="W933" s="1689"/>
      <c r="X933" s="1689"/>
      <c r="Y933" s="1689"/>
      <c r="Z933" s="1689"/>
    </row>
    <row r="934">
      <c r="A934" s="1689"/>
      <c r="B934" s="1689"/>
      <c r="C934" s="1689"/>
      <c r="D934" s="1689"/>
      <c r="E934" s="1689"/>
      <c r="F934" s="1689"/>
      <c r="G934" s="1689"/>
      <c r="H934" s="1689"/>
      <c r="I934" s="1689"/>
      <c r="J934" s="1689"/>
      <c r="K934" s="1689"/>
      <c r="L934" s="1689"/>
      <c r="M934" s="1689"/>
      <c r="N934" s="1689"/>
      <c r="O934" s="1689"/>
      <c r="P934" s="1689"/>
      <c r="Q934" s="1689"/>
      <c r="R934" s="1689"/>
      <c r="S934" s="1689"/>
      <c r="T934" s="1689"/>
      <c r="U934" s="1689"/>
      <c r="V934" s="1689"/>
      <c r="W934" s="1689"/>
      <c r="X934" s="1689"/>
      <c r="Y934" s="1689"/>
      <c r="Z934" s="1689"/>
    </row>
    <row r="935">
      <c r="A935" s="1689"/>
      <c r="B935" s="1689"/>
      <c r="C935" s="1689"/>
      <c r="D935" s="1689"/>
      <c r="E935" s="1689"/>
      <c r="F935" s="1689"/>
      <c r="G935" s="1689"/>
      <c r="H935" s="1689"/>
      <c r="I935" s="1689"/>
      <c r="J935" s="1689"/>
      <c r="K935" s="1689"/>
      <c r="L935" s="1689"/>
      <c r="M935" s="1689"/>
      <c r="N935" s="1689"/>
      <c r="O935" s="1689"/>
      <c r="P935" s="1689"/>
      <c r="Q935" s="1689"/>
      <c r="R935" s="1689"/>
      <c r="S935" s="1689"/>
      <c r="T935" s="1689"/>
      <c r="U935" s="1689"/>
      <c r="V935" s="1689"/>
      <c r="W935" s="1689"/>
      <c r="X935" s="1689"/>
      <c r="Y935" s="1689"/>
      <c r="Z935" s="1689"/>
    </row>
    <row r="936">
      <c r="A936" s="1689"/>
      <c r="B936" s="1689"/>
      <c r="C936" s="1689"/>
      <c r="D936" s="1689"/>
      <c r="E936" s="1689"/>
      <c r="F936" s="1689"/>
      <c r="G936" s="1689"/>
      <c r="H936" s="1689"/>
      <c r="I936" s="1689"/>
      <c r="J936" s="1689"/>
      <c r="K936" s="1689"/>
      <c r="L936" s="1689"/>
      <c r="M936" s="1689"/>
      <c r="N936" s="1689"/>
      <c r="O936" s="1689"/>
      <c r="P936" s="1689"/>
      <c r="Q936" s="1689"/>
      <c r="R936" s="1689"/>
      <c r="S936" s="1689"/>
      <c r="T936" s="1689"/>
      <c r="U936" s="1689"/>
      <c r="V936" s="1689"/>
      <c r="W936" s="1689"/>
      <c r="X936" s="1689"/>
      <c r="Y936" s="1689"/>
      <c r="Z936" s="1689"/>
    </row>
    <row r="937">
      <c r="A937" s="1689"/>
      <c r="B937" s="1689"/>
      <c r="C937" s="1689"/>
      <c r="D937" s="1689"/>
      <c r="E937" s="1689"/>
      <c r="F937" s="1689"/>
      <c r="G937" s="1689"/>
      <c r="H937" s="1689"/>
      <c r="I937" s="1689"/>
      <c r="J937" s="1689"/>
      <c r="K937" s="1689"/>
      <c r="L937" s="1689"/>
      <c r="M937" s="1689"/>
      <c r="N937" s="1689"/>
      <c r="O937" s="1689"/>
      <c r="P937" s="1689"/>
      <c r="Q937" s="1689"/>
      <c r="R937" s="1689"/>
      <c r="S937" s="1689"/>
      <c r="T937" s="1689"/>
      <c r="U937" s="1689"/>
      <c r="V937" s="1689"/>
      <c r="W937" s="1689"/>
      <c r="X937" s="1689"/>
      <c r="Y937" s="1689"/>
      <c r="Z937" s="1689"/>
    </row>
    <row r="938">
      <c r="A938" s="1689"/>
      <c r="B938" s="1689"/>
      <c r="C938" s="1689"/>
      <c r="D938" s="1689"/>
      <c r="E938" s="1689"/>
      <c r="F938" s="1689"/>
      <c r="G938" s="1689"/>
      <c r="H938" s="1689"/>
      <c r="I938" s="1689"/>
      <c r="J938" s="1689"/>
      <c r="K938" s="1689"/>
      <c r="L938" s="1689"/>
      <c r="M938" s="1689"/>
      <c r="N938" s="1689"/>
      <c r="O938" s="1689"/>
      <c r="P938" s="1689"/>
      <c r="Q938" s="1689"/>
      <c r="R938" s="1689"/>
      <c r="S938" s="1689"/>
      <c r="T938" s="1689"/>
      <c r="U938" s="1689"/>
      <c r="V938" s="1689"/>
      <c r="W938" s="1689"/>
      <c r="X938" s="1689"/>
      <c r="Y938" s="1689"/>
      <c r="Z938" s="1689"/>
    </row>
    <row r="939">
      <c r="A939" s="1689"/>
      <c r="B939" s="1689"/>
      <c r="C939" s="1689"/>
      <c r="D939" s="1689"/>
      <c r="E939" s="1689"/>
      <c r="F939" s="1689"/>
      <c r="G939" s="1689"/>
      <c r="H939" s="1689"/>
      <c r="I939" s="1689"/>
      <c r="J939" s="1689"/>
      <c r="K939" s="1689"/>
      <c r="L939" s="1689"/>
      <c r="M939" s="1689"/>
      <c r="N939" s="1689"/>
      <c r="O939" s="1689"/>
      <c r="P939" s="1689"/>
      <c r="Q939" s="1689"/>
      <c r="R939" s="1689"/>
      <c r="S939" s="1689"/>
      <c r="T939" s="1689"/>
      <c r="U939" s="1689"/>
      <c r="V939" s="1689"/>
      <c r="W939" s="1689"/>
      <c r="X939" s="1689"/>
      <c r="Y939" s="1689"/>
      <c r="Z939" s="1689"/>
    </row>
    <row r="940">
      <c r="A940" s="1689"/>
      <c r="B940" s="1689"/>
      <c r="C940" s="1689"/>
      <c r="D940" s="1689"/>
      <c r="E940" s="1689"/>
      <c r="F940" s="1689"/>
      <c r="G940" s="1689"/>
      <c r="H940" s="1689"/>
      <c r="I940" s="1689"/>
      <c r="J940" s="1689"/>
      <c r="K940" s="1689"/>
      <c r="L940" s="1689"/>
      <c r="M940" s="1689"/>
      <c r="N940" s="1689"/>
      <c r="O940" s="1689"/>
      <c r="P940" s="1689"/>
      <c r="Q940" s="1689"/>
      <c r="R940" s="1689"/>
      <c r="S940" s="1689"/>
      <c r="T940" s="1689"/>
      <c r="U940" s="1689"/>
      <c r="V940" s="1689"/>
      <c r="W940" s="1689"/>
      <c r="X940" s="1689"/>
      <c r="Y940" s="1689"/>
      <c r="Z940" s="1689"/>
    </row>
    <row r="941">
      <c r="A941" s="1689"/>
      <c r="B941" s="1689"/>
      <c r="C941" s="1689"/>
      <c r="D941" s="1689"/>
      <c r="E941" s="1689"/>
      <c r="F941" s="1689"/>
      <c r="G941" s="1689"/>
      <c r="H941" s="1689"/>
      <c r="I941" s="1689"/>
      <c r="J941" s="1689"/>
      <c r="K941" s="1689"/>
      <c r="L941" s="1689"/>
      <c r="M941" s="1689"/>
      <c r="N941" s="1689"/>
      <c r="O941" s="1689"/>
      <c r="P941" s="1689"/>
      <c r="Q941" s="1689"/>
      <c r="R941" s="1689"/>
      <c r="S941" s="1689"/>
      <c r="T941" s="1689"/>
      <c r="U941" s="1689"/>
      <c r="V941" s="1689"/>
      <c r="W941" s="1689"/>
      <c r="X941" s="1689"/>
      <c r="Y941" s="1689"/>
      <c r="Z941" s="1689"/>
    </row>
    <row r="942">
      <c r="A942" s="1689"/>
      <c r="B942" s="1689"/>
      <c r="C942" s="1689"/>
      <c r="D942" s="1689"/>
      <c r="E942" s="1689"/>
      <c r="F942" s="1689"/>
      <c r="G942" s="1689"/>
      <c r="H942" s="1689"/>
      <c r="I942" s="1689"/>
      <c r="J942" s="1689"/>
      <c r="K942" s="1689"/>
      <c r="L942" s="1689"/>
      <c r="M942" s="1689"/>
      <c r="N942" s="1689"/>
      <c r="O942" s="1689"/>
      <c r="P942" s="1689"/>
      <c r="Q942" s="1689"/>
      <c r="R942" s="1689"/>
      <c r="S942" s="1689"/>
      <c r="T942" s="1689"/>
      <c r="U942" s="1689"/>
      <c r="V942" s="1689"/>
      <c r="W942" s="1689"/>
      <c r="X942" s="1689"/>
      <c r="Y942" s="1689"/>
      <c r="Z942" s="1689"/>
    </row>
    <row r="943">
      <c r="A943" s="1689"/>
      <c r="B943" s="1689"/>
      <c r="C943" s="1689"/>
      <c r="D943" s="1689"/>
      <c r="E943" s="1689"/>
      <c r="F943" s="1689"/>
      <c r="G943" s="1689"/>
      <c r="H943" s="1689"/>
      <c r="I943" s="1689"/>
      <c r="J943" s="1689"/>
      <c r="K943" s="1689"/>
      <c r="L943" s="1689"/>
      <c r="M943" s="1689"/>
      <c r="N943" s="1689"/>
      <c r="O943" s="1689"/>
      <c r="P943" s="1689"/>
      <c r="Q943" s="1689"/>
      <c r="R943" s="1689"/>
      <c r="S943" s="1689"/>
      <c r="T943" s="1689"/>
      <c r="U943" s="1689"/>
      <c r="V943" s="1689"/>
      <c r="W943" s="1689"/>
      <c r="X943" s="1689"/>
      <c r="Y943" s="1689"/>
      <c r="Z943" s="1689"/>
    </row>
    <row r="944">
      <c r="A944" s="1689"/>
      <c r="B944" s="1689"/>
      <c r="C944" s="1689"/>
      <c r="D944" s="1689"/>
      <c r="E944" s="1689"/>
      <c r="F944" s="1689"/>
      <c r="G944" s="1689"/>
      <c r="H944" s="1689"/>
      <c r="I944" s="1689"/>
      <c r="J944" s="1689"/>
      <c r="K944" s="1689"/>
      <c r="L944" s="1689"/>
      <c r="M944" s="1689"/>
      <c r="N944" s="1689"/>
      <c r="O944" s="1689"/>
      <c r="P944" s="1689"/>
      <c r="Q944" s="1689"/>
      <c r="R944" s="1689"/>
      <c r="S944" s="1689"/>
      <c r="T944" s="1689"/>
      <c r="U944" s="1689"/>
      <c r="V944" s="1689"/>
      <c r="W944" s="1689"/>
      <c r="X944" s="1689"/>
      <c r="Y944" s="1689"/>
      <c r="Z944" s="1689"/>
    </row>
    <row r="945">
      <c r="A945" s="1689"/>
      <c r="B945" s="1689"/>
      <c r="C945" s="1689"/>
      <c r="D945" s="1689"/>
      <c r="E945" s="1689"/>
      <c r="F945" s="1689"/>
      <c r="G945" s="1689"/>
      <c r="H945" s="1689"/>
      <c r="I945" s="1689"/>
      <c r="J945" s="1689"/>
      <c r="K945" s="1689"/>
      <c r="L945" s="1689"/>
      <c r="M945" s="1689"/>
      <c r="N945" s="1689"/>
      <c r="O945" s="1689"/>
      <c r="P945" s="1689"/>
      <c r="Q945" s="1689"/>
      <c r="R945" s="1689"/>
      <c r="S945" s="1689"/>
      <c r="T945" s="1689"/>
      <c r="U945" s="1689"/>
      <c r="V945" s="1689"/>
      <c r="W945" s="1689"/>
      <c r="X945" s="1689"/>
      <c r="Y945" s="1689"/>
      <c r="Z945" s="1689"/>
    </row>
    <row r="946">
      <c r="A946" s="1689"/>
      <c r="B946" s="1689"/>
      <c r="C946" s="1689"/>
      <c r="D946" s="1689"/>
      <c r="E946" s="1689"/>
      <c r="F946" s="1689"/>
      <c r="G946" s="1689"/>
      <c r="H946" s="1689"/>
      <c r="I946" s="1689"/>
      <c r="J946" s="1689"/>
      <c r="K946" s="1689"/>
      <c r="L946" s="1689"/>
      <c r="M946" s="1689"/>
      <c r="N946" s="1689"/>
      <c r="O946" s="1689"/>
      <c r="P946" s="1689"/>
      <c r="Q946" s="1689"/>
      <c r="R946" s="1689"/>
      <c r="S946" s="1689"/>
      <c r="T946" s="1689"/>
      <c r="U946" s="1689"/>
      <c r="V946" s="1689"/>
      <c r="W946" s="1689"/>
      <c r="X946" s="1689"/>
      <c r="Y946" s="1689"/>
      <c r="Z946" s="1689"/>
    </row>
    <row r="947">
      <c r="A947" s="1689"/>
      <c r="B947" s="1689"/>
      <c r="C947" s="1689"/>
      <c r="D947" s="1689"/>
      <c r="E947" s="1689"/>
      <c r="F947" s="1689"/>
      <c r="G947" s="1689"/>
      <c r="H947" s="1689"/>
      <c r="I947" s="1689"/>
      <c r="J947" s="1689"/>
      <c r="K947" s="1689"/>
      <c r="L947" s="1689"/>
      <c r="M947" s="1689"/>
      <c r="N947" s="1689"/>
      <c r="O947" s="1689"/>
      <c r="P947" s="1689"/>
      <c r="Q947" s="1689"/>
      <c r="R947" s="1689"/>
      <c r="S947" s="1689"/>
      <c r="T947" s="1689"/>
      <c r="U947" s="1689"/>
      <c r="V947" s="1689"/>
      <c r="W947" s="1689"/>
      <c r="X947" s="1689"/>
      <c r="Y947" s="1689"/>
      <c r="Z947" s="1689"/>
    </row>
    <row r="948">
      <c r="A948" s="1689"/>
      <c r="B948" s="1689"/>
      <c r="C948" s="1689"/>
      <c r="D948" s="1689"/>
      <c r="E948" s="1689"/>
      <c r="F948" s="1689"/>
      <c r="G948" s="1689"/>
      <c r="H948" s="1689"/>
      <c r="I948" s="1689"/>
      <c r="J948" s="1689"/>
      <c r="K948" s="1689"/>
      <c r="L948" s="1689"/>
      <c r="M948" s="1689"/>
      <c r="N948" s="1689"/>
      <c r="O948" s="1689"/>
      <c r="P948" s="1689"/>
      <c r="Q948" s="1689"/>
      <c r="R948" s="1689"/>
      <c r="S948" s="1689"/>
      <c r="T948" s="1689"/>
      <c r="U948" s="1689"/>
      <c r="V948" s="1689"/>
      <c r="W948" s="1689"/>
      <c r="X948" s="1689"/>
      <c r="Y948" s="1689"/>
      <c r="Z948" s="1689"/>
    </row>
    <row r="949">
      <c r="A949" s="1689"/>
      <c r="B949" s="1689"/>
      <c r="C949" s="1689"/>
      <c r="D949" s="1689"/>
      <c r="E949" s="1689"/>
      <c r="F949" s="1689"/>
      <c r="G949" s="1689"/>
      <c r="H949" s="1689"/>
      <c r="I949" s="1689"/>
      <c r="J949" s="1689"/>
      <c r="K949" s="1689"/>
      <c r="L949" s="1689"/>
      <c r="M949" s="1689"/>
      <c r="N949" s="1689"/>
      <c r="O949" s="1689"/>
      <c r="P949" s="1689"/>
      <c r="Q949" s="1689"/>
      <c r="R949" s="1689"/>
      <c r="S949" s="1689"/>
      <c r="T949" s="1689"/>
      <c r="U949" s="1689"/>
      <c r="V949" s="1689"/>
      <c r="W949" s="1689"/>
      <c r="X949" s="1689"/>
      <c r="Y949" s="1689"/>
      <c r="Z949" s="1689"/>
    </row>
    <row r="950">
      <c r="A950" s="1689"/>
      <c r="B950" s="1689"/>
      <c r="C950" s="1689"/>
      <c r="D950" s="1689"/>
      <c r="E950" s="1689"/>
      <c r="F950" s="1689"/>
      <c r="G950" s="1689"/>
      <c r="H950" s="1689"/>
      <c r="I950" s="1689"/>
      <c r="J950" s="1689"/>
      <c r="K950" s="1689"/>
      <c r="L950" s="1689"/>
      <c r="M950" s="1689"/>
      <c r="N950" s="1689"/>
      <c r="O950" s="1689"/>
      <c r="P950" s="1689"/>
      <c r="Q950" s="1689"/>
      <c r="R950" s="1689"/>
      <c r="S950" s="1689"/>
      <c r="T950" s="1689"/>
      <c r="U950" s="1689"/>
      <c r="V950" s="1689"/>
      <c r="W950" s="1689"/>
      <c r="X950" s="1689"/>
      <c r="Y950" s="1689"/>
      <c r="Z950" s="1689"/>
    </row>
    <row r="951">
      <c r="A951" s="1689"/>
      <c r="B951" s="1689"/>
      <c r="C951" s="1689"/>
      <c r="D951" s="1689"/>
      <c r="E951" s="1689"/>
      <c r="F951" s="1689"/>
      <c r="G951" s="1689"/>
      <c r="H951" s="1689"/>
      <c r="I951" s="1689"/>
      <c r="J951" s="1689"/>
      <c r="K951" s="1689"/>
      <c r="L951" s="1689"/>
      <c r="M951" s="1689"/>
      <c r="N951" s="1689"/>
      <c r="O951" s="1689"/>
      <c r="P951" s="1689"/>
      <c r="Q951" s="1689"/>
      <c r="R951" s="1689"/>
      <c r="S951" s="1689"/>
      <c r="T951" s="1689"/>
      <c r="U951" s="1689"/>
      <c r="V951" s="1689"/>
      <c r="W951" s="1689"/>
      <c r="X951" s="1689"/>
      <c r="Y951" s="1689"/>
      <c r="Z951" s="1689"/>
    </row>
    <row r="952">
      <c r="A952" s="1689"/>
      <c r="B952" s="1689"/>
      <c r="C952" s="1689"/>
      <c r="D952" s="1689"/>
      <c r="E952" s="1689"/>
      <c r="F952" s="1689"/>
      <c r="G952" s="1689"/>
      <c r="H952" s="1689"/>
      <c r="I952" s="1689"/>
      <c r="J952" s="1689"/>
      <c r="K952" s="1689"/>
      <c r="L952" s="1689"/>
      <c r="M952" s="1689"/>
      <c r="N952" s="1689"/>
      <c r="O952" s="1689"/>
      <c r="P952" s="1689"/>
      <c r="Q952" s="1689"/>
      <c r="R952" s="1689"/>
      <c r="S952" s="1689"/>
      <c r="T952" s="1689"/>
      <c r="U952" s="1689"/>
      <c r="V952" s="1689"/>
      <c r="W952" s="1689"/>
      <c r="X952" s="1689"/>
      <c r="Y952" s="1689"/>
      <c r="Z952" s="1689"/>
    </row>
    <row r="953">
      <c r="A953" s="1689"/>
      <c r="B953" s="1689"/>
      <c r="C953" s="1689"/>
      <c r="D953" s="1689"/>
      <c r="E953" s="1689"/>
      <c r="F953" s="1689"/>
      <c r="G953" s="1689"/>
      <c r="H953" s="1689"/>
      <c r="I953" s="1689"/>
      <c r="J953" s="1689"/>
      <c r="K953" s="1689"/>
      <c r="L953" s="1689"/>
      <c r="M953" s="1689"/>
      <c r="N953" s="1689"/>
      <c r="O953" s="1689"/>
      <c r="P953" s="1689"/>
      <c r="Q953" s="1689"/>
      <c r="R953" s="1689"/>
      <c r="S953" s="1689"/>
      <c r="T953" s="1689"/>
      <c r="U953" s="1689"/>
      <c r="V953" s="1689"/>
      <c r="W953" s="1689"/>
      <c r="X953" s="1689"/>
      <c r="Y953" s="1689"/>
      <c r="Z953" s="1689"/>
    </row>
    <row r="954">
      <c r="A954" s="1689"/>
      <c r="B954" s="1689"/>
      <c r="C954" s="1689"/>
      <c r="D954" s="1689"/>
      <c r="E954" s="1689"/>
      <c r="F954" s="1689"/>
      <c r="G954" s="1689"/>
      <c r="H954" s="1689"/>
      <c r="I954" s="1689"/>
      <c r="J954" s="1689"/>
      <c r="K954" s="1689"/>
      <c r="L954" s="1689"/>
      <c r="M954" s="1689"/>
      <c r="N954" s="1689"/>
      <c r="O954" s="1689"/>
      <c r="P954" s="1689"/>
      <c r="Q954" s="1689"/>
      <c r="R954" s="1689"/>
      <c r="S954" s="1689"/>
      <c r="T954" s="1689"/>
      <c r="U954" s="1689"/>
      <c r="V954" s="1689"/>
      <c r="W954" s="1689"/>
      <c r="X954" s="1689"/>
      <c r="Y954" s="1689"/>
      <c r="Z954" s="1689"/>
    </row>
    <row r="955">
      <c r="A955" s="1689"/>
      <c r="B955" s="1689"/>
      <c r="C955" s="1689"/>
      <c r="D955" s="1689"/>
      <c r="E955" s="1689"/>
      <c r="F955" s="1689"/>
      <c r="G955" s="1689"/>
      <c r="H955" s="1689"/>
      <c r="I955" s="1689"/>
      <c r="J955" s="1689"/>
      <c r="K955" s="1689"/>
      <c r="L955" s="1689"/>
      <c r="M955" s="1689"/>
      <c r="N955" s="1689"/>
      <c r="O955" s="1689"/>
      <c r="P955" s="1689"/>
      <c r="Q955" s="1689"/>
      <c r="R955" s="1689"/>
      <c r="S955" s="1689"/>
      <c r="T955" s="1689"/>
      <c r="U955" s="1689"/>
      <c r="V955" s="1689"/>
      <c r="W955" s="1689"/>
      <c r="X955" s="1689"/>
      <c r="Y955" s="1689"/>
      <c r="Z955" s="1689"/>
    </row>
    <row r="956">
      <c r="A956" s="1689"/>
      <c r="B956" s="1689"/>
      <c r="C956" s="1689"/>
      <c r="D956" s="1689"/>
      <c r="E956" s="1689"/>
      <c r="F956" s="1689"/>
      <c r="G956" s="1689"/>
      <c r="H956" s="1689"/>
      <c r="I956" s="1689"/>
      <c r="J956" s="1689"/>
      <c r="K956" s="1689"/>
      <c r="L956" s="1689"/>
      <c r="M956" s="1689"/>
      <c r="N956" s="1689"/>
      <c r="O956" s="1689"/>
      <c r="P956" s="1689"/>
      <c r="Q956" s="1689"/>
      <c r="R956" s="1689"/>
      <c r="S956" s="1689"/>
      <c r="T956" s="1689"/>
      <c r="U956" s="1689"/>
      <c r="V956" s="1689"/>
      <c r="W956" s="1689"/>
      <c r="X956" s="1689"/>
      <c r="Y956" s="1689"/>
      <c r="Z956" s="1689"/>
    </row>
    <row r="957">
      <c r="A957" s="1689"/>
      <c r="B957" s="1689"/>
      <c r="C957" s="1689"/>
      <c r="D957" s="1689"/>
      <c r="E957" s="1689"/>
      <c r="F957" s="1689"/>
      <c r="G957" s="1689"/>
      <c r="H957" s="1689"/>
      <c r="I957" s="1689"/>
      <c r="J957" s="1689"/>
      <c r="K957" s="1689"/>
      <c r="L957" s="1689"/>
      <c r="M957" s="1689"/>
      <c r="N957" s="1689"/>
      <c r="O957" s="1689"/>
      <c r="P957" s="1689"/>
      <c r="Q957" s="1689"/>
      <c r="R957" s="1689"/>
      <c r="S957" s="1689"/>
      <c r="T957" s="1689"/>
      <c r="U957" s="1689"/>
      <c r="V957" s="1689"/>
      <c r="W957" s="1689"/>
      <c r="X957" s="1689"/>
      <c r="Y957" s="1689"/>
      <c r="Z957" s="1689"/>
    </row>
    <row r="958">
      <c r="A958" s="1689"/>
      <c r="B958" s="1689"/>
      <c r="C958" s="1689"/>
      <c r="D958" s="1689"/>
      <c r="E958" s="1689"/>
      <c r="F958" s="1689"/>
      <c r="G958" s="1689"/>
      <c r="H958" s="1689"/>
      <c r="I958" s="1689"/>
      <c r="J958" s="1689"/>
      <c r="K958" s="1689"/>
      <c r="L958" s="1689"/>
      <c r="M958" s="1689"/>
      <c r="N958" s="1689"/>
      <c r="O958" s="1689"/>
      <c r="P958" s="1689"/>
      <c r="Q958" s="1689"/>
      <c r="R958" s="1689"/>
      <c r="S958" s="1689"/>
      <c r="T958" s="1689"/>
      <c r="U958" s="1689"/>
      <c r="V958" s="1689"/>
      <c r="W958" s="1689"/>
      <c r="X958" s="1689"/>
      <c r="Y958" s="1689"/>
      <c r="Z958" s="1689"/>
    </row>
    <row r="959">
      <c r="A959" s="1689"/>
      <c r="B959" s="1689"/>
      <c r="C959" s="1689"/>
      <c r="D959" s="1689"/>
      <c r="E959" s="1689"/>
      <c r="F959" s="1689"/>
      <c r="G959" s="1689"/>
      <c r="H959" s="1689"/>
      <c r="I959" s="1689"/>
      <c r="J959" s="1689"/>
      <c r="K959" s="1689"/>
      <c r="L959" s="1689"/>
      <c r="M959" s="1689"/>
      <c r="N959" s="1689"/>
      <c r="O959" s="1689"/>
      <c r="P959" s="1689"/>
      <c r="Q959" s="1689"/>
      <c r="R959" s="1689"/>
      <c r="S959" s="1689"/>
      <c r="T959" s="1689"/>
      <c r="U959" s="1689"/>
      <c r="V959" s="1689"/>
      <c r="W959" s="1689"/>
      <c r="X959" s="1689"/>
      <c r="Y959" s="1689"/>
      <c r="Z959" s="1689"/>
    </row>
    <row r="960">
      <c r="A960" s="1689"/>
      <c r="B960" s="1689"/>
      <c r="C960" s="1689"/>
      <c r="D960" s="1689"/>
      <c r="E960" s="1689"/>
      <c r="F960" s="1689"/>
      <c r="G960" s="1689"/>
      <c r="H960" s="1689"/>
      <c r="I960" s="1689"/>
      <c r="J960" s="1689"/>
      <c r="K960" s="1689"/>
      <c r="L960" s="1689"/>
      <c r="M960" s="1689"/>
      <c r="N960" s="1689"/>
      <c r="O960" s="1689"/>
      <c r="P960" s="1689"/>
      <c r="Q960" s="1689"/>
      <c r="R960" s="1689"/>
      <c r="S960" s="1689"/>
      <c r="T960" s="1689"/>
      <c r="U960" s="1689"/>
      <c r="V960" s="1689"/>
      <c r="W960" s="1689"/>
      <c r="X960" s="1689"/>
      <c r="Y960" s="1689"/>
      <c r="Z960" s="1689"/>
    </row>
    <row r="961">
      <c r="A961" s="1689"/>
      <c r="B961" s="1689"/>
      <c r="C961" s="1689"/>
      <c r="D961" s="1689"/>
      <c r="E961" s="1689"/>
      <c r="F961" s="1689"/>
      <c r="G961" s="1689"/>
      <c r="H961" s="1689"/>
      <c r="I961" s="1689"/>
      <c r="J961" s="1689"/>
      <c r="K961" s="1689"/>
      <c r="L961" s="1689"/>
      <c r="M961" s="1689"/>
      <c r="N961" s="1689"/>
      <c r="O961" s="1689"/>
      <c r="P961" s="1689"/>
      <c r="Q961" s="1689"/>
      <c r="R961" s="1689"/>
      <c r="S961" s="1689"/>
      <c r="T961" s="1689"/>
      <c r="U961" s="1689"/>
      <c r="V961" s="1689"/>
      <c r="W961" s="1689"/>
      <c r="X961" s="1689"/>
      <c r="Y961" s="1689"/>
      <c r="Z961" s="1689"/>
    </row>
    <row r="962">
      <c r="A962" s="1689"/>
      <c r="B962" s="1689"/>
      <c r="C962" s="1689"/>
      <c r="D962" s="1689"/>
      <c r="E962" s="1689"/>
      <c r="F962" s="1689"/>
      <c r="G962" s="1689"/>
      <c r="H962" s="1689"/>
      <c r="I962" s="1689"/>
      <c r="J962" s="1689"/>
      <c r="K962" s="1689"/>
      <c r="L962" s="1689"/>
      <c r="M962" s="1689"/>
      <c r="N962" s="1689"/>
      <c r="O962" s="1689"/>
      <c r="P962" s="1689"/>
      <c r="Q962" s="1689"/>
      <c r="R962" s="1689"/>
      <c r="S962" s="1689"/>
      <c r="T962" s="1689"/>
      <c r="U962" s="1689"/>
      <c r="V962" s="1689"/>
      <c r="W962" s="1689"/>
      <c r="X962" s="1689"/>
      <c r="Y962" s="1689"/>
      <c r="Z962" s="1689"/>
    </row>
    <row r="963">
      <c r="A963" s="1689"/>
      <c r="B963" s="1689"/>
      <c r="C963" s="1689"/>
      <c r="D963" s="1689"/>
      <c r="E963" s="1689"/>
      <c r="F963" s="1689"/>
      <c r="G963" s="1689"/>
      <c r="H963" s="1689"/>
      <c r="I963" s="1689"/>
      <c r="J963" s="1689"/>
      <c r="K963" s="1689"/>
      <c r="L963" s="1689"/>
      <c r="M963" s="1689"/>
      <c r="N963" s="1689"/>
      <c r="O963" s="1689"/>
      <c r="P963" s="1689"/>
      <c r="Q963" s="1689"/>
      <c r="R963" s="1689"/>
      <c r="S963" s="1689"/>
      <c r="T963" s="1689"/>
      <c r="U963" s="1689"/>
      <c r="V963" s="1689"/>
      <c r="W963" s="1689"/>
      <c r="X963" s="1689"/>
      <c r="Y963" s="1689"/>
      <c r="Z963" s="1689"/>
    </row>
    <row r="964">
      <c r="A964" s="1689"/>
      <c r="B964" s="1689"/>
      <c r="C964" s="1689"/>
      <c r="D964" s="1689"/>
      <c r="E964" s="1689"/>
      <c r="F964" s="1689"/>
      <c r="G964" s="1689"/>
      <c r="H964" s="1689"/>
      <c r="I964" s="1689"/>
      <c r="J964" s="1689"/>
      <c r="K964" s="1689"/>
      <c r="L964" s="1689"/>
      <c r="M964" s="1689"/>
      <c r="N964" s="1689"/>
      <c r="O964" s="1689"/>
      <c r="P964" s="1689"/>
      <c r="Q964" s="1689"/>
      <c r="R964" s="1689"/>
      <c r="S964" s="1689"/>
      <c r="T964" s="1689"/>
      <c r="U964" s="1689"/>
      <c r="V964" s="1689"/>
      <c r="W964" s="1689"/>
      <c r="X964" s="1689"/>
      <c r="Y964" s="1689"/>
      <c r="Z964" s="1689"/>
    </row>
    <row r="965">
      <c r="A965" s="1689"/>
      <c r="B965" s="1689"/>
      <c r="C965" s="1689"/>
      <c r="D965" s="1689"/>
      <c r="E965" s="1689"/>
      <c r="F965" s="1689"/>
      <c r="G965" s="1689"/>
      <c r="H965" s="1689"/>
      <c r="I965" s="1689"/>
      <c r="J965" s="1689"/>
      <c r="K965" s="1689"/>
      <c r="L965" s="1689"/>
      <c r="M965" s="1689"/>
      <c r="N965" s="1689"/>
      <c r="O965" s="1689"/>
      <c r="P965" s="1689"/>
      <c r="Q965" s="1689"/>
      <c r="R965" s="1689"/>
      <c r="S965" s="1689"/>
      <c r="T965" s="1689"/>
      <c r="U965" s="1689"/>
      <c r="V965" s="1689"/>
      <c r="W965" s="1689"/>
      <c r="X965" s="1689"/>
      <c r="Y965" s="1689"/>
      <c r="Z965" s="1689"/>
    </row>
    <row r="966">
      <c r="A966" s="1689"/>
      <c r="B966" s="1689"/>
      <c r="C966" s="1689"/>
      <c r="D966" s="1689"/>
      <c r="E966" s="1689"/>
      <c r="F966" s="1689"/>
      <c r="G966" s="1689"/>
      <c r="H966" s="1689"/>
      <c r="I966" s="1689"/>
      <c r="J966" s="1689"/>
      <c r="K966" s="1689"/>
      <c r="L966" s="1689"/>
      <c r="M966" s="1689"/>
      <c r="N966" s="1689"/>
      <c r="O966" s="1689"/>
      <c r="P966" s="1689"/>
      <c r="Q966" s="1689"/>
      <c r="R966" s="1689"/>
      <c r="S966" s="1689"/>
      <c r="T966" s="1689"/>
      <c r="U966" s="1689"/>
      <c r="V966" s="1689"/>
      <c r="W966" s="1689"/>
      <c r="X966" s="1689"/>
      <c r="Y966" s="1689"/>
      <c r="Z966" s="1689"/>
    </row>
    <row r="967">
      <c r="A967" s="1689"/>
      <c r="B967" s="1689"/>
      <c r="C967" s="1689"/>
      <c r="D967" s="1689"/>
      <c r="E967" s="1689"/>
      <c r="F967" s="1689"/>
      <c r="G967" s="1689"/>
      <c r="H967" s="1689"/>
      <c r="I967" s="1689"/>
      <c r="J967" s="1689"/>
      <c r="K967" s="1689"/>
      <c r="L967" s="1689"/>
      <c r="M967" s="1689"/>
      <c r="N967" s="1689"/>
      <c r="O967" s="1689"/>
      <c r="P967" s="1689"/>
      <c r="Q967" s="1689"/>
      <c r="R967" s="1689"/>
      <c r="S967" s="1689"/>
      <c r="T967" s="1689"/>
      <c r="U967" s="1689"/>
      <c r="V967" s="1689"/>
      <c r="W967" s="1689"/>
      <c r="X967" s="1689"/>
      <c r="Y967" s="1689"/>
      <c r="Z967" s="1689"/>
    </row>
    <row r="968">
      <c r="A968" s="1689"/>
      <c r="B968" s="1689"/>
      <c r="C968" s="1689"/>
      <c r="D968" s="1689"/>
      <c r="E968" s="1689"/>
      <c r="F968" s="1689"/>
      <c r="G968" s="1689"/>
      <c r="H968" s="1689"/>
      <c r="I968" s="1689"/>
      <c r="J968" s="1689"/>
      <c r="K968" s="1689"/>
      <c r="L968" s="1689"/>
      <c r="M968" s="1689"/>
      <c r="N968" s="1689"/>
      <c r="O968" s="1689"/>
      <c r="P968" s="1689"/>
      <c r="Q968" s="1689"/>
      <c r="R968" s="1689"/>
      <c r="S968" s="1689"/>
      <c r="T968" s="1689"/>
      <c r="U968" s="1689"/>
      <c r="V968" s="1689"/>
      <c r="W968" s="1689"/>
      <c r="X968" s="1689"/>
      <c r="Y968" s="1689"/>
      <c r="Z968" s="1689"/>
    </row>
    <row r="969">
      <c r="A969" s="1689"/>
      <c r="B969" s="1689"/>
      <c r="C969" s="1689"/>
      <c r="D969" s="1689"/>
      <c r="E969" s="1689"/>
      <c r="F969" s="1689"/>
      <c r="G969" s="1689"/>
      <c r="H969" s="1689"/>
      <c r="I969" s="1689"/>
      <c r="J969" s="1689"/>
      <c r="K969" s="1689"/>
      <c r="L969" s="1689"/>
      <c r="M969" s="1689"/>
      <c r="N969" s="1689"/>
      <c r="O969" s="1689"/>
      <c r="P969" s="1689"/>
      <c r="Q969" s="1689"/>
      <c r="R969" s="1689"/>
      <c r="S969" s="1689"/>
      <c r="T969" s="1689"/>
      <c r="U969" s="1689"/>
      <c r="V969" s="1689"/>
      <c r="W969" s="1689"/>
      <c r="X969" s="1689"/>
      <c r="Y969" s="1689"/>
      <c r="Z969" s="1689"/>
    </row>
    <row r="970">
      <c r="A970" s="1689"/>
      <c r="B970" s="1689"/>
      <c r="C970" s="1689"/>
      <c r="D970" s="1689"/>
      <c r="E970" s="1689"/>
      <c r="F970" s="1689"/>
      <c r="G970" s="1689"/>
      <c r="H970" s="1689"/>
      <c r="I970" s="1689"/>
      <c r="J970" s="1689"/>
      <c r="K970" s="1689"/>
      <c r="L970" s="1689"/>
      <c r="M970" s="1689"/>
      <c r="N970" s="1689"/>
      <c r="O970" s="1689"/>
      <c r="P970" s="1689"/>
      <c r="Q970" s="1689"/>
      <c r="R970" s="1689"/>
      <c r="S970" s="1689"/>
      <c r="T970" s="1689"/>
      <c r="U970" s="1689"/>
      <c r="V970" s="1689"/>
      <c r="W970" s="1689"/>
      <c r="X970" s="1689"/>
      <c r="Y970" s="1689"/>
      <c r="Z970" s="1689"/>
    </row>
    <row r="971">
      <c r="A971" s="1689"/>
      <c r="B971" s="1689"/>
      <c r="C971" s="1689"/>
      <c r="D971" s="1689"/>
      <c r="E971" s="1689"/>
      <c r="F971" s="1689"/>
      <c r="G971" s="1689"/>
      <c r="H971" s="1689"/>
      <c r="I971" s="1689"/>
      <c r="J971" s="1689"/>
      <c r="K971" s="1689"/>
      <c r="L971" s="1689"/>
      <c r="M971" s="1689"/>
      <c r="N971" s="1689"/>
      <c r="O971" s="1689"/>
      <c r="P971" s="1689"/>
      <c r="Q971" s="1689"/>
      <c r="R971" s="1689"/>
      <c r="S971" s="1689"/>
      <c r="T971" s="1689"/>
      <c r="U971" s="1689"/>
      <c r="V971" s="1689"/>
      <c r="W971" s="1689"/>
      <c r="X971" s="1689"/>
      <c r="Y971" s="1689"/>
      <c r="Z971" s="1689"/>
    </row>
    <row r="972">
      <c r="A972" s="1689"/>
      <c r="B972" s="1689"/>
      <c r="C972" s="1689"/>
      <c r="D972" s="1689"/>
      <c r="E972" s="1689"/>
      <c r="F972" s="1689"/>
      <c r="G972" s="1689"/>
      <c r="H972" s="1689"/>
      <c r="I972" s="1689"/>
      <c r="J972" s="1689"/>
      <c r="K972" s="1689"/>
      <c r="L972" s="1689"/>
      <c r="M972" s="1689"/>
      <c r="N972" s="1689"/>
      <c r="O972" s="1689"/>
      <c r="P972" s="1689"/>
      <c r="Q972" s="1689"/>
      <c r="R972" s="1689"/>
      <c r="S972" s="1689"/>
      <c r="T972" s="1689"/>
      <c r="U972" s="1689"/>
      <c r="V972" s="1689"/>
      <c r="W972" s="1689"/>
      <c r="X972" s="1689"/>
      <c r="Y972" s="1689"/>
      <c r="Z972" s="1689"/>
    </row>
    <row r="973">
      <c r="A973" s="1689"/>
      <c r="B973" s="1689"/>
      <c r="C973" s="1689"/>
      <c r="D973" s="1689"/>
      <c r="E973" s="1689"/>
      <c r="F973" s="1689"/>
      <c r="G973" s="1689"/>
      <c r="H973" s="1689"/>
      <c r="I973" s="1689"/>
      <c r="J973" s="1689"/>
      <c r="K973" s="1689"/>
      <c r="L973" s="1689"/>
      <c r="M973" s="1689"/>
      <c r="N973" s="1689"/>
      <c r="O973" s="1689"/>
      <c r="P973" s="1689"/>
      <c r="Q973" s="1689"/>
      <c r="R973" s="1689"/>
      <c r="S973" s="1689"/>
      <c r="T973" s="1689"/>
      <c r="U973" s="1689"/>
      <c r="V973" s="1689"/>
      <c r="W973" s="1689"/>
      <c r="X973" s="1689"/>
      <c r="Y973" s="1689"/>
      <c r="Z973" s="1689"/>
    </row>
    <row r="974">
      <c r="A974" s="1689"/>
      <c r="B974" s="1689"/>
      <c r="C974" s="1689"/>
      <c r="D974" s="1689"/>
      <c r="E974" s="1689"/>
      <c r="F974" s="1689"/>
      <c r="G974" s="1689"/>
      <c r="H974" s="1689"/>
      <c r="I974" s="1689"/>
      <c r="J974" s="1689"/>
      <c r="K974" s="1689"/>
      <c r="L974" s="1689"/>
      <c r="M974" s="1689"/>
      <c r="N974" s="1689"/>
      <c r="O974" s="1689"/>
      <c r="P974" s="1689"/>
      <c r="Q974" s="1689"/>
      <c r="R974" s="1689"/>
      <c r="S974" s="1689"/>
      <c r="T974" s="1689"/>
      <c r="U974" s="1689"/>
      <c r="V974" s="1689"/>
      <c r="W974" s="1689"/>
      <c r="X974" s="1689"/>
      <c r="Y974" s="1689"/>
      <c r="Z974" s="1689"/>
    </row>
    <row r="975">
      <c r="A975" s="1689"/>
      <c r="B975" s="1689"/>
      <c r="C975" s="1689"/>
      <c r="D975" s="1689"/>
      <c r="E975" s="1689"/>
      <c r="F975" s="1689"/>
      <c r="G975" s="1689"/>
      <c r="H975" s="1689"/>
      <c r="I975" s="1689"/>
      <c r="J975" s="1689"/>
      <c r="K975" s="1689"/>
      <c r="L975" s="1689"/>
      <c r="M975" s="1689"/>
      <c r="N975" s="1689"/>
      <c r="O975" s="1689"/>
      <c r="P975" s="1689"/>
      <c r="Q975" s="1689"/>
      <c r="R975" s="1689"/>
      <c r="S975" s="1689"/>
      <c r="T975" s="1689"/>
      <c r="U975" s="1689"/>
      <c r="V975" s="1689"/>
      <c r="W975" s="1689"/>
      <c r="X975" s="1689"/>
      <c r="Y975" s="1689"/>
      <c r="Z975" s="1689"/>
    </row>
    <row r="976">
      <c r="A976" s="1689"/>
      <c r="B976" s="1689"/>
      <c r="C976" s="1689"/>
      <c r="D976" s="1689"/>
      <c r="E976" s="1689"/>
      <c r="F976" s="1689"/>
      <c r="G976" s="1689"/>
      <c r="H976" s="1689"/>
      <c r="I976" s="1689"/>
      <c r="J976" s="1689"/>
      <c r="K976" s="1689"/>
      <c r="L976" s="1689"/>
      <c r="M976" s="1689"/>
      <c r="N976" s="1689"/>
      <c r="O976" s="1689"/>
      <c r="P976" s="1689"/>
      <c r="Q976" s="1689"/>
      <c r="R976" s="1689"/>
      <c r="S976" s="1689"/>
      <c r="T976" s="1689"/>
      <c r="U976" s="1689"/>
      <c r="V976" s="1689"/>
      <c r="W976" s="1689"/>
      <c r="X976" s="1689"/>
      <c r="Y976" s="1689"/>
      <c r="Z976" s="1689"/>
    </row>
    <row r="977">
      <c r="A977" s="1689"/>
      <c r="B977" s="1689"/>
      <c r="C977" s="1689"/>
      <c r="D977" s="1689"/>
      <c r="E977" s="1689"/>
      <c r="F977" s="1689"/>
      <c r="G977" s="1689"/>
      <c r="H977" s="1689"/>
      <c r="I977" s="1689"/>
      <c r="J977" s="1689"/>
      <c r="K977" s="1689"/>
      <c r="L977" s="1689"/>
      <c r="M977" s="1689"/>
      <c r="N977" s="1689"/>
      <c r="O977" s="1689"/>
      <c r="P977" s="1689"/>
      <c r="Q977" s="1689"/>
      <c r="R977" s="1689"/>
      <c r="S977" s="1689"/>
      <c r="T977" s="1689"/>
      <c r="U977" s="1689"/>
      <c r="V977" s="1689"/>
      <c r="W977" s="1689"/>
      <c r="X977" s="1689"/>
      <c r="Y977" s="1689"/>
      <c r="Z977" s="1689"/>
    </row>
    <row r="978">
      <c r="A978" s="1689"/>
      <c r="B978" s="1689"/>
      <c r="C978" s="1689"/>
      <c r="D978" s="1689"/>
      <c r="E978" s="1689"/>
      <c r="F978" s="1689"/>
      <c r="G978" s="1689"/>
      <c r="H978" s="1689"/>
      <c r="I978" s="1689"/>
      <c r="J978" s="1689"/>
      <c r="K978" s="1689"/>
      <c r="L978" s="1689"/>
      <c r="M978" s="1689"/>
      <c r="N978" s="1689"/>
      <c r="O978" s="1689"/>
      <c r="P978" s="1689"/>
      <c r="Q978" s="1689"/>
      <c r="R978" s="1689"/>
      <c r="S978" s="1689"/>
      <c r="T978" s="1689"/>
      <c r="U978" s="1689"/>
      <c r="V978" s="1689"/>
      <c r="W978" s="1689"/>
      <c r="X978" s="1689"/>
      <c r="Y978" s="1689"/>
      <c r="Z978" s="1689"/>
    </row>
    <row r="979">
      <c r="A979" s="1689"/>
      <c r="B979" s="1689"/>
      <c r="C979" s="1689"/>
      <c r="D979" s="1689"/>
      <c r="E979" s="1689"/>
      <c r="F979" s="1689"/>
      <c r="G979" s="1689"/>
      <c r="H979" s="1689"/>
      <c r="I979" s="1689"/>
      <c r="J979" s="1689"/>
      <c r="K979" s="1689"/>
      <c r="L979" s="1689"/>
      <c r="M979" s="1689"/>
      <c r="N979" s="1689"/>
      <c r="O979" s="1689"/>
      <c r="P979" s="1689"/>
      <c r="Q979" s="1689"/>
      <c r="R979" s="1689"/>
      <c r="S979" s="1689"/>
      <c r="T979" s="1689"/>
      <c r="U979" s="1689"/>
      <c r="V979" s="1689"/>
      <c r="W979" s="1689"/>
      <c r="X979" s="1689"/>
      <c r="Y979" s="1689"/>
      <c r="Z979" s="1689"/>
    </row>
    <row r="980">
      <c r="A980" s="1689"/>
      <c r="B980" s="1689"/>
      <c r="C980" s="1689"/>
      <c r="D980" s="1689"/>
      <c r="E980" s="1689"/>
      <c r="F980" s="1689"/>
      <c r="G980" s="1689"/>
      <c r="H980" s="1689"/>
      <c r="I980" s="1689"/>
      <c r="J980" s="1689"/>
      <c r="K980" s="1689"/>
      <c r="L980" s="1689"/>
      <c r="M980" s="1689"/>
      <c r="N980" s="1689"/>
      <c r="O980" s="1689"/>
      <c r="P980" s="1689"/>
      <c r="Q980" s="1689"/>
      <c r="R980" s="1689"/>
      <c r="S980" s="1689"/>
      <c r="T980" s="1689"/>
      <c r="U980" s="1689"/>
      <c r="V980" s="1689"/>
      <c r="W980" s="1689"/>
      <c r="X980" s="1689"/>
      <c r="Y980" s="1689"/>
      <c r="Z980" s="1689"/>
    </row>
    <row r="981">
      <c r="A981" s="1689"/>
      <c r="B981" s="1689"/>
      <c r="C981" s="1689"/>
      <c r="D981" s="1689"/>
      <c r="E981" s="1689"/>
      <c r="F981" s="1689"/>
      <c r="G981" s="1689"/>
      <c r="H981" s="1689"/>
      <c r="I981" s="1689"/>
      <c r="J981" s="1689"/>
      <c r="K981" s="1689"/>
      <c r="L981" s="1689"/>
      <c r="M981" s="1689"/>
      <c r="N981" s="1689"/>
      <c r="O981" s="1689"/>
      <c r="P981" s="1689"/>
      <c r="Q981" s="1689"/>
      <c r="R981" s="1689"/>
      <c r="S981" s="1689"/>
      <c r="T981" s="1689"/>
      <c r="U981" s="1689"/>
      <c r="V981" s="1689"/>
      <c r="W981" s="1689"/>
      <c r="X981" s="1689"/>
      <c r="Y981" s="1689"/>
      <c r="Z981" s="1689"/>
    </row>
    <row r="982">
      <c r="A982" s="1689"/>
      <c r="B982" s="1689"/>
      <c r="C982" s="1689"/>
      <c r="D982" s="1689"/>
      <c r="E982" s="1689"/>
      <c r="F982" s="1689"/>
      <c r="G982" s="1689"/>
      <c r="H982" s="1689"/>
      <c r="I982" s="1689"/>
      <c r="J982" s="1689"/>
      <c r="K982" s="1689"/>
      <c r="L982" s="1689"/>
      <c r="M982" s="1689"/>
      <c r="N982" s="1689"/>
      <c r="O982" s="1689"/>
      <c r="P982" s="1689"/>
      <c r="Q982" s="1689"/>
      <c r="R982" s="1689"/>
      <c r="S982" s="1689"/>
      <c r="T982" s="1689"/>
      <c r="U982" s="1689"/>
      <c r="V982" s="1689"/>
      <c r="W982" s="1689"/>
      <c r="X982" s="1689"/>
      <c r="Y982" s="1689"/>
      <c r="Z982" s="1689"/>
    </row>
    <row r="983">
      <c r="A983" s="1689"/>
      <c r="B983" s="1689"/>
      <c r="C983" s="1689"/>
      <c r="D983" s="1689"/>
      <c r="E983" s="1689"/>
      <c r="F983" s="1689"/>
      <c r="G983" s="1689"/>
      <c r="H983" s="1689"/>
      <c r="I983" s="1689"/>
      <c r="J983" s="1689"/>
      <c r="K983" s="1689"/>
      <c r="L983" s="1689"/>
      <c r="M983" s="1689"/>
      <c r="N983" s="1689"/>
      <c r="O983" s="1689"/>
      <c r="P983" s="1689"/>
      <c r="Q983" s="1689"/>
      <c r="R983" s="1689"/>
      <c r="S983" s="1689"/>
      <c r="T983" s="1689"/>
      <c r="U983" s="1689"/>
      <c r="V983" s="1689"/>
      <c r="W983" s="1689"/>
      <c r="X983" s="1689"/>
      <c r="Y983" s="1689"/>
      <c r="Z983" s="1689"/>
    </row>
    <row r="984">
      <c r="A984" s="1689"/>
      <c r="B984" s="1689"/>
      <c r="C984" s="1689"/>
      <c r="D984" s="1689"/>
      <c r="E984" s="1689"/>
      <c r="F984" s="1689"/>
      <c r="G984" s="1689"/>
      <c r="H984" s="1689"/>
      <c r="I984" s="1689"/>
      <c r="J984" s="1689"/>
      <c r="K984" s="1689"/>
      <c r="L984" s="1689"/>
      <c r="M984" s="1689"/>
      <c r="N984" s="1689"/>
      <c r="O984" s="1689"/>
      <c r="P984" s="1689"/>
      <c r="Q984" s="1689"/>
      <c r="R984" s="1689"/>
      <c r="S984" s="1689"/>
      <c r="T984" s="1689"/>
      <c r="U984" s="1689"/>
      <c r="V984" s="1689"/>
      <c r="W984" s="1689"/>
      <c r="X984" s="1689"/>
      <c r="Y984" s="1689"/>
      <c r="Z984" s="1689"/>
    </row>
    <row r="985">
      <c r="A985" s="1689"/>
      <c r="B985" s="1689"/>
      <c r="C985" s="1689"/>
      <c r="D985" s="1689"/>
      <c r="E985" s="1689"/>
      <c r="F985" s="1689"/>
      <c r="G985" s="1689"/>
      <c r="H985" s="1689"/>
      <c r="I985" s="1689"/>
      <c r="J985" s="1689"/>
      <c r="K985" s="1689"/>
      <c r="L985" s="1689"/>
      <c r="M985" s="1689"/>
      <c r="N985" s="1689"/>
      <c r="O985" s="1689"/>
      <c r="P985" s="1689"/>
      <c r="Q985" s="1689"/>
      <c r="R985" s="1689"/>
      <c r="S985" s="1689"/>
      <c r="T985" s="1689"/>
      <c r="U985" s="1689"/>
      <c r="V985" s="1689"/>
      <c r="W985" s="1689"/>
      <c r="X985" s="1689"/>
      <c r="Y985" s="1689"/>
      <c r="Z985" s="1689"/>
    </row>
    <row r="986">
      <c r="A986" s="1689"/>
      <c r="B986" s="1689"/>
      <c r="C986" s="1689"/>
      <c r="D986" s="1689"/>
      <c r="E986" s="1689"/>
      <c r="F986" s="1689"/>
      <c r="G986" s="1689"/>
      <c r="H986" s="1689"/>
      <c r="I986" s="1689"/>
      <c r="J986" s="1689"/>
      <c r="K986" s="1689"/>
      <c r="L986" s="1689"/>
      <c r="M986" s="1689"/>
      <c r="N986" s="1689"/>
      <c r="O986" s="1689"/>
      <c r="P986" s="1689"/>
      <c r="Q986" s="1689"/>
      <c r="R986" s="1689"/>
      <c r="S986" s="1689"/>
      <c r="T986" s="1689"/>
      <c r="U986" s="1689"/>
      <c r="V986" s="1689"/>
      <c r="W986" s="1689"/>
      <c r="X986" s="1689"/>
      <c r="Y986" s="1689"/>
      <c r="Z986" s="1689"/>
    </row>
    <row r="987">
      <c r="A987" s="1689"/>
      <c r="B987" s="1689"/>
      <c r="C987" s="1689"/>
      <c r="D987" s="1689"/>
      <c r="E987" s="1689"/>
      <c r="F987" s="1689"/>
      <c r="G987" s="1689"/>
      <c r="H987" s="1689"/>
      <c r="I987" s="1689"/>
      <c r="J987" s="1689"/>
      <c r="K987" s="1689"/>
      <c r="L987" s="1689"/>
      <c r="M987" s="1689"/>
      <c r="N987" s="1689"/>
      <c r="O987" s="1689"/>
      <c r="P987" s="1689"/>
      <c r="Q987" s="1689"/>
      <c r="R987" s="1689"/>
      <c r="S987" s="1689"/>
      <c r="T987" s="1689"/>
      <c r="U987" s="1689"/>
      <c r="V987" s="1689"/>
      <c r="W987" s="1689"/>
      <c r="X987" s="1689"/>
      <c r="Y987" s="1689"/>
      <c r="Z987" s="1689"/>
    </row>
    <row r="988">
      <c r="A988" s="1689"/>
      <c r="B988" s="1689"/>
      <c r="C988" s="1689"/>
      <c r="D988" s="1689"/>
      <c r="E988" s="1689"/>
      <c r="F988" s="1689"/>
      <c r="G988" s="1689"/>
      <c r="H988" s="1689"/>
      <c r="I988" s="1689"/>
      <c r="J988" s="1689"/>
      <c r="K988" s="1689"/>
      <c r="L988" s="1689"/>
      <c r="M988" s="1689"/>
      <c r="N988" s="1689"/>
      <c r="O988" s="1689"/>
      <c r="P988" s="1689"/>
      <c r="Q988" s="1689"/>
      <c r="R988" s="1689"/>
      <c r="S988" s="1689"/>
      <c r="T988" s="1689"/>
      <c r="U988" s="1689"/>
      <c r="V988" s="1689"/>
      <c r="W988" s="1689"/>
      <c r="X988" s="1689"/>
      <c r="Y988" s="1689"/>
      <c r="Z988" s="1689"/>
    </row>
    <row r="989">
      <c r="A989" s="1689"/>
      <c r="B989" s="1689"/>
      <c r="C989" s="1689"/>
      <c r="D989" s="1689"/>
      <c r="E989" s="1689"/>
      <c r="F989" s="1689"/>
      <c r="G989" s="1689"/>
      <c r="H989" s="1689"/>
      <c r="I989" s="1689"/>
      <c r="J989" s="1689"/>
      <c r="K989" s="1689"/>
      <c r="L989" s="1689"/>
      <c r="M989" s="1689"/>
      <c r="N989" s="1689"/>
      <c r="O989" s="1689"/>
      <c r="P989" s="1689"/>
      <c r="Q989" s="1689"/>
      <c r="R989" s="1689"/>
      <c r="S989" s="1689"/>
      <c r="T989" s="1689"/>
      <c r="U989" s="1689"/>
      <c r="V989" s="1689"/>
      <c r="W989" s="1689"/>
      <c r="X989" s="1689"/>
      <c r="Y989" s="1689"/>
      <c r="Z989" s="1689"/>
    </row>
    <row r="990">
      <c r="A990" s="1689"/>
      <c r="B990" s="1689"/>
      <c r="C990" s="1689"/>
      <c r="D990" s="1689"/>
      <c r="E990" s="1689"/>
      <c r="F990" s="1689"/>
      <c r="G990" s="1689"/>
      <c r="H990" s="1689"/>
      <c r="I990" s="1689"/>
      <c r="J990" s="1689"/>
      <c r="K990" s="1689"/>
      <c r="L990" s="1689"/>
      <c r="M990" s="1689"/>
      <c r="N990" s="1689"/>
      <c r="O990" s="1689"/>
      <c r="P990" s="1689"/>
      <c r="Q990" s="1689"/>
      <c r="R990" s="1689"/>
      <c r="S990" s="1689"/>
      <c r="T990" s="1689"/>
      <c r="U990" s="1689"/>
      <c r="V990" s="1689"/>
      <c r="W990" s="1689"/>
      <c r="X990" s="1689"/>
      <c r="Y990" s="1689"/>
      <c r="Z990" s="1689"/>
    </row>
    <row r="991">
      <c r="A991" s="1689"/>
      <c r="B991" s="1689"/>
      <c r="C991" s="1689"/>
      <c r="D991" s="1689"/>
      <c r="E991" s="1689"/>
      <c r="F991" s="1689"/>
      <c r="G991" s="1689"/>
      <c r="H991" s="1689"/>
      <c r="I991" s="1689"/>
      <c r="J991" s="1689"/>
      <c r="K991" s="1689"/>
      <c r="L991" s="1689"/>
      <c r="M991" s="1689"/>
      <c r="N991" s="1689"/>
      <c r="O991" s="1689"/>
      <c r="P991" s="1689"/>
      <c r="Q991" s="1689"/>
      <c r="R991" s="1689"/>
      <c r="S991" s="1689"/>
      <c r="T991" s="1689"/>
      <c r="U991" s="1689"/>
      <c r="V991" s="1689"/>
      <c r="W991" s="1689"/>
      <c r="X991" s="1689"/>
      <c r="Y991" s="1689"/>
      <c r="Z991" s="1689"/>
    </row>
    <row r="992">
      <c r="A992" s="1689"/>
      <c r="B992" s="1689"/>
      <c r="C992" s="1689"/>
      <c r="D992" s="1689"/>
      <c r="E992" s="1689"/>
      <c r="F992" s="1689"/>
      <c r="G992" s="1689"/>
      <c r="H992" s="1689"/>
      <c r="I992" s="1689"/>
      <c r="J992" s="1689"/>
      <c r="K992" s="1689"/>
      <c r="L992" s="1689"/>
      <c r="M992" s="1689"/>
      <c r="N992" s="1689"/>
      <c r="O992" s="1689"/>
      <c r="P992" s="1689"/>
      <c r="Q992" s="1689"/>
      <c r="R992" s="1689"/>
      <c r="S992" s="1689"/>
      <c r="T992" s="1689"/>
      <c r="U992" s="1689"/>
      <c r="V992" s="1689"/>
      <c r="W992" s="1689"/>
      <c r="X992" s="1689"/>
      <c r="Y992" s="1689"/>
      <c r="Z992" s="1689"/>
    </row>
    <row r="993">
      <c r="A993" s="1689"/>
      <c r="B993" s="1689"/>
      <c r="C993" s="1689"/>
      <c r="D993" s="1689"/>
      <c r="E993" s="1689"/>
      <c r="F993" s="1689"/>
      <c r="G993" s="1689"/>
      <c r="H993" s="1689"/>
      <c r="I993" s="1689"/>
      <c r="J993" s="1689"/>
      <c r="K993" s="1689"/>
      <c r="L993" s="1689"/>
      <c r="M993" s="1689"/>
      <c r="N993" s="1689"/>
      <c r="O993" s="1689"/>
      <c r="P993" s="1689"/>
      <c r="Q993" s="1689"/>
      <c r="R993" s="1689"/>
      <c r="S993" s="1689"/>
      <c r="T993" s="1689"/>
      <c r="U993" s="1689"/>
      <c r="V993" s="1689"/>
      <c r="W993" s="1689"/>
      <c r="X993" s="1689"/>
      <c r="Y993" s="1689"/>
      <c r="Z993" s="1689"/>
    </row>
    <row r="994">
      <c r="A994" s="1689"/>
      <c r="B994" s="1689"/>
      <c r="C994" s="1689"/>
      <c r="D994" s="1689"/>
      <c r="E994" s="1689"/>
      <c r="F994" s="1689"/>
      <c r="G994" s="1689"/>
      <c r="H994" s="1689"/>
      <c r="I994" s="1689"/>
      <c r="J994" s="1689"/>
      <c r="K994" s="1689"/>
      <c r="L994" s="1689"/>
      <c r="M994" s="1689"/>
      <c r="N994" s="1689"/>
      <c r="O994" s="1689"/>
      <c r="P994" s="1689"/>
      <c r="Q994" s="1689"/>
      <c r="R994" s="1689"/>
      <c r="S994" s="1689"/>
      <c r="T994" s="1689"/>
      <c r="U994" s="1689"/>
      <c r="V994" s="1689"/>
      <c r="W994" s="1689"/>
      <c r="X994" s="1689"/>
      <c r="Y994" s="1689"/>
      <c r="Z994" s="1689"/>
    </row>
    <row r="995">
      <c r="A995" s="1689"/>
      <c r="B995" s="1689"/>
      <c r="C995" s="1689"/>
      <c r="D995" s="1689"/>
      <c r="E995" s="1689"/>
      <c r="F995" s="1689"/>
      <c r="G995" s="1689"/>
      <c r="H995" s="1689"/>
      <c r="I995" s="1689"/>
      <c r="J995" s="1689"/>
      <c r="K995" s="1689"/>
      <c r="L995" s="1689"/>
      <c r="M995" s="1689"/>
      <c r="N995" s="1689"/>
      <c r="O995" s="1689"/>
      <c r="P995" s="1689"/>
      <c r="Q995" s="1689"/>
      <c r="R995" s="1689"/>
      <c r="S995" s="1689"/>
      <c r="T995" s="1689"/>
      <c r="U995" s="1689"/>
      <c r="V995" s="1689"/>
      <c r="W995" s="1689"/>
      <c r="X995" s="1689"/>
      <c r="Y995" s="1689"/>
      <c r="Z995" s="1689"/>
    </row>
    <row r="996">
      <c r="A996" s="1689"/>
      <c r="B996" s="1689"/>
      <c r="C996" s="1689"/>
      <c r="D996" s="1689"/>
      <c r="E996" s="1689"/>
      <c r="F996" s="1689"/>
      <c r="G996" s="1689"/>
      <c r="H996" s="1689"/>
      <c r="I996" s="1689"/>
      <c r="J996" s="1689"/>
      <c r="K996" s="1689"/>
      <c r="L996" s="1689"/>
      <c r="M996" s="1689"/>
      <c r="N996" s="1689"/>
      <c r="O996" s="1689"/>
      <c r="P996" s="1689"/>
      <c r="Q996" s="1689"/>
      <c r="R996" s="1689"/>
      <c r="S996" s="1689"/>
      <c r="T996" s="1689"/>
      <c r="U996" s="1689"/>
      <c r="V996" s="1689"/>
      <c r="W996" s="1689"/>
      <c r="X996" s="1689"/>
      <c r="Y996" s="1689"/>
      <c r="Z996" s="1689"/>
    </row>
    <row r="997">
      <c r="A997" s="1689"/>
      <c r="B997" s="1689"/>
      <c r="C997" s="1689"/>
      <c r="D997" s="1689"/>
      <c r="E997" s="1689"/>
      <c r="F997" s="1689"/>
      <c r="G997" s="1689"/>
      <c r="H997" s="1689"/>
      <c r="I997" s="1689"/>
      <c r="J997" s="1689"/>
      <c r="K997" s="1689"/>
      <c r="L997" s="1689"/>
      <c r="M997" s="1689"/>
      <c r="N997" s="1689"/>
      <c r="O997" s="1689"/>
      <c r="P997" s="1689"/>
      <c r="Q997" s="1689"/>
      <c r="R997" s="1689"/>
      <c r="S997" s="1689"/>
      <c r="T997" s="1689"/>
      <c r="U997" s="1689"/>
      <c r="V997" s="1689"/>
      <c r="W997" s="1689"/>
      <c r="X997" s="1689"/>
      <c r="Y997" s="1689"/>
      <c r="Z997" s="1689"/>
    </row>
    <row r="998">
      <c r="A998" s="1689"/>
      <c r="B998" s="1689"/>
      <c r="C998" s="1689"/>
      <c r="D998" s="1689"/>
      <c r="E998" s="1689"/>
      <c r="F998" s="1689"/>
      <c r="G998" s="1689"/>
      <c r="H998" s="1689"/>
      <c r="I998" s="1689"/>
      <c r="J998" s="1689"/>
      <c r="K998" s="1689"/>
      <c r="L998" s="1689"/>
      <c r="M998" s="1689"/>
      <c r="N998" s="1689"/>
      <c r="O998" s="1689"/>
      <c r="P998" s="1689"/>
      <c r="Q998" s="1689"/>
      <c r="R998" s="1689"/>
      <c r="S998" s="1689"/>
      <c r="T998" s="1689"/>
      <c r="U998" s="1689"/>
      <c r="V998" s="1689"/>
      <c r="W998" s="1689"/>
      <c r="X998" s="1689"/>
      <c r="Y998" s="1689"/>
      <c r="Z998" s="1689"/>
    </row>
    <row r="999">
      <c r="A999" s="1689"/>
      <c r="B999" s="1689"/>
      <c r="C999" s="1689"/>
      <c r="D999" s="1689"/>
      <c r="E999" s="1689"/>
      <c r="F999" s="1689"/>
      <c r="G999" s="1689"/>
      <c r="H999" s="1689"/>
      <c r="I999" s="1689"/>
      <c r="J999" s="1689"/>
      <c r="K999" s="1689"/>
      <c r="L999" s="1689"/>
      <c r="M999" s="1689"/>
      <c r="N999" s="1689"/>
      <c r="O999" s="1689"/>
      <c r="P999" s="1689"/>
      <c r="Q999" s="1689"/>
      <c r="R999" s="1689"/>
      <c r="S999" s="1689"/>
      <c r="T999" s="1689"/>
      <c r="U999" s="1689"/>
      <c r="V999" s="1689"/>
      <c r="W999" s="1689"/>
      <c r="X999" s="1689"/>
      <c r="Y999" s="1689"/>
      <c r="Z999" s="1689"/>
    </row>
    <row r="1000">
      <c r="A1000" s="1689"/>
      <c r="B1000" s="1689"/>
      <c r="C1000" s="1689"/>
      <c r="D1000" s="1689"/>
      <c r="E1000" s="1689"/>
      <c r="F1000" s="1689"/>
      <c r="G1000" s="1689"/>
      <c r="H1000" s="1689"/>
      <c r="I1000" s="1689"/>
      <c r="J1000" s="1689"/>
      <c r="K1000" s="1689"/>
      <c r="L1000" s="1689"/>
      <c r="M1000" s="1689"/>
      <c r="N1000" s="1689"/>
      <c r="O1000" s="1689"/>
      <c r="P1000" s="1689"/>
      <c r="Q1000" s="1689"/>
      <c r="R1000" s="1689"/>
      <c r="S1000" s="1689"/>
      <c r="T1000" s="1689"/>
      <c r="U1000" s="1689"/>
      <c r="V1000" s="1689"/>
      <c r="W1000" s="1689"/>
      <c r="X1000" s="1689"/>
      <c r="Y1000" s="1689"/>
      <c r="Z1000" s="1689"/>
    </row>
    <row r="1001">
      <c r="A1001" s="1689"/>
      <c r="B1001" s="1689"/>
      <c r="C1001" s="1689"/>
      <c r="D1001" s="1689"/>
      <c r="E1001" s="1689"/>
      <c r="F1001" s="1689"/>
      <c r="G1001" s="1689"/>
      <c r="H1001" s="1689"/>
      <c r="I1001" s="1689"/>
      <c r="J1001" s="1689"/>
      <c r="K1001" s="1689"/>
      <c r="L1001" s="1689"/>
      <c r="M1001" s="1689"/>
      <c r="N1001" s="1689"/>
      <c r="O1001" s="1689"/>
      <c r="P1001" s="1689"/>
      <c r="Q1001" s="1689"/>
      <c r="R1001" s="1689"/>
      <c r="S1001" s="1689"/>
      <c r="T1001" s="1689"/>
      <c r="U1001" s="1689"/>
      <c r="V1001" s="1689"/>
      <c r="W1001" s="1689"/>
      <c r="X1001" s="1689"/>
      <c r="Y1001" s="1689"/>
      <c r="Z1001" s="1689"/>
    </row>
    <row r="1002">
      <c r="A1002" s="1689"/>
      <c r="B1002" s="1689"/>
      <c r="C1002" s="1689"/>
      <c r="D1002" s="1689"/>
      <c r="E1002" s="1689"/>
      <c r="F1002" s="1689"/>
      <c r="G1002" s="1689"/>
      <c r="H1002" s="1689"/>
      <c r="I1002" s="1689"/>
      <c r="J1002" s="1689"/>
      <c r="K1002" s="1689"/>
      <c r="L1002" s="1689"/>
      <c r="M1002" s="1689"/>
      <c r="N1002" s="1689"/>
      <c r="O1002" s="1689"/>
      <c r="P1002" s="1689"/>
      <c r="Q1002" s="1689"/>
      <c r="R1002" s="1689"/>
      <c r="S1002" s="1689"/>
      <c r="T1002" s="1689"/>
      <c r="U1002" s="1689"/>
      <c r="V1002" s="1689"/>
      <c r="W1002" s="1689"/>
      <c r="X1002" s="1689"/>
      <c r="Y1002" s="1689"/>
      <c r="Z1002" s="1689"/>
    </row>
  </sheetData>
  <dataValidations>
    <dataValidation type="list" allowBlank="1" showErrorMessage="1" sqref="B2">
      <formula1>"60,59,58,57,56,55,54,43,32,51,50,49,48,47,46,45,44,43,42,41,40,39,38,37,36,35,34,33,32,31,30,29,28,27,26,25,24,23,22,21,20,19,18,17,16,15,14,13,12,11,10,9,8,7,6,5,4,3,2,1"</formula1>
    </dataValidation>
    <dataValidation type="decimal" allowBlank="1" showDropDown="1" showInputMessage="1" showErrorMessage="1" prompt="Enter a value from 0 to 55." sqref="C11:D11 J11:K11 C27:D27 J27:K27">
      <formula1>0.0</formula1>
      <formula2>55.0</formula2>
    </dataValidation>
    <dataValidation type="decimal" allowBlank="1" showDropDown="1" showInputMessage="1" showErrorMessage="1" prompt="Enter a value from 0 to 45." sqref="E11:F11 L11:M11 E27:F27 L27:M27">
      <formula1>0.0</formula1>
      <formula2>45.0</formula2>
    </dataValidation>
    <dataValidation type="decimal" allowBlank="1" showDropDown="1" showInputMessage="1" showErrorMessage="1" prompt="Enter a number between 0 and 50." sqref="C12:F12 J12:M12 C28:F28 J28:M28">
      <formula1>0.0</formula1>
      <formula2>50.0</formula2>
    </dataValidation>
    <dataValidation type="list" allowBlank="1" showErrorMessage="1" sqref="C2:F2">
      <formula1>"0,1,2,3,4,5,6,7,8,9,10,11,12,13,14,15,16,17,18,19,20,21,22,23,24,25,26,27,28,29,30,31,32,33,34,35,36,37,38,39,40"</formula1>
    </dataValidation>
    <dataValidation type="list" allowBlank="1" sqref="B7 I7 B23 I23">
      <formula1>"0,1,2,3,4,5,6,7,8,9,10"</formula1>
    </dataValidation>
    <dataValidation type="list" allowBlank="1" sqref="B5 I5 B21 I21">
      <formula1>Soldiers!$A$2:$A$105</formula1>
    </dataValidation>
  </dataValidations>
  <drawing r:id="rId1"/>
</worksheet>
</file>